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毕业生就业数据\18级毕业生\"/>
    </mc:Choice>
  </mc:AlternateContent>
  <xr:revisionPtr revIDLastSave="0" documentId="13_ncr:1_{2A78E4EF-7961-43B6-B5F9-F1CE832F00DE}" xr6:coauthVersionLast="47" xr6:coauthVersionMax="47" xr10:uidLastSave="{00000000-0000-0000-0000-000000000000}"/>
  <bookViews>
    <workbookView xWindow="-108" yWindow="-108" windowWidth="23256" windowHeight="12456" tabRatio="783" xr2:uid="{00000000-000D-0000-FFFF-FFFF00000000}"/>
  </bookViews>
  <sheets>
    <sheet name="汇总表" sheetId="3" r:id="rId1"/>
    <sheet name="重点群体" sheetId="12" r:id="rId2"/>
    <sheet name="计科职教171班" sheetId="4" r:id="rId3"/>
    <sheet name="计科对口171班" sheetId="5" r:id="rId4"/>
    <sheet name="计科对口172班" sheetId="6" r:id="rId5"/>
    <sheet name="物管职教171班" sheetId="7" r:id="rId6"/>
    <sheet name="财管职教171班" sheetId="8" r:id="rId7"/>
    <sheet name="汽修对口181班" sheetId="9" r:id="rId8"/>
    <sheet name="汽修对口182班" sheetId="10" r:id="rId9"/>
    <sheet name="数控181班" sheetId="11" r:id="rId10"/>
  </sheets>
  <externalReferences>
    <externalReference r:id="rId11"/>
  </externalReferences>
  <definedNames>
    <definedName name="_xlnm._FilterDatabase" localSheetId="6" hidden="1">财管职教171班!$A$1:$N$54</definedName>
    <definedName name="_xlnm._FilterDatabase" localSheetId="3" hidden="1">计科对口171班!$A$1:$N$46</definedName>
    <definedName name="_xlnm._FilterDatabase" localSheetId="4" hidden="1">计科对口172班!$A$1:$N$49</definedName>
    <definedName name="_xlnm._FilterDatabase" localSheetId="2" hidden="1">计科职教171班!$A$1:$N$45</definedName>
    <definedName name="_xlnm._FilterDatabase" localSheetId="7" hidden="1">汽修对口181班!$A$1:$M$36</definedName>
    <definedName name="_xlnm._FilterDatabase" localSheetId="8" hidden="1">汽修对口182班!$A$1:$N$33</definedName>
    <definedName name="_xlnm._FilterDatabase" localSheetId="9" hidden="1">数控181班!$A$1:$N$37</definedName>
    <definedName name="_xlnm._FilterDatabase" localSheetId="5" hidden="1">物管职教171班!$A$1:$N$43</definedName>
    <definedName name="_xlnm._FilterDatabase" localSheetId="1" hidden="1">重点群体!$A$1:$J$189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4" i="3" l="1"/>
  <c r="C14" i="3" s="1"/>
  <c r="B6" i="3"/>
  <c r="C6" i="3" s="1"/>
  <c r="B5" i="3"/>
  <c r="B7" i="3"/>
  <c r="M33" i="11"/>
  <c r="M26" i="11"/>
  <c r="M19" i="11"/>
  <c r="M12" i="11"/>
  <c r="M5" i="11"/>
  <c r="M3" i="11"/>
  <c r="M29" i="10"/>
  <c r="M23" i="10"/>
  <c r="M17" i="10"/>
  <c r="M10" i="10"/>
  <c r="M3" i="10"/>
  <c r="M30" i="9"/>
  <c r="M24" i="9"/>
  <c r="M17" i="9"/>
  <c r="M10" i="9"/>
  <c r="M3" i="9"/>
  <c r="N49" i="8"/>
  <c r="N43" i="8"/>
  <c r="N37" i="8"/>
  <c r="N31" i="8"/>
  <c r="N25" i="8"/>
  <c r="N19" i="8"/>
  <c r="N13" i="8"/>
  <c r="N7" i="8"/>
  <c r="N3" i="8"/>
  <c r="N42" i="7"/>
  <c r="N36" i="7"/>
  <c r="N30" i="7"/>
  <c r="N24" i="7"/>
  <c r="N18" i="7"/>
  <c r="N12" i="7"/>
  <c r="N7" i="7"/>
  <c r="N3" i="7"/>
  <c r="N47" i="6"/>
  <c r="N40" i="6"/>
  <c r="N33" i="6"/>
  <c r="N26" i="6"/>
  <c r="N19" i="6"/>
  <c r="N12" i="6"/>
  <c r="N5" i="6"/>
  <c r="N3" i="6"/>
  <c r="N42" i="5"/>
  <c r="N35" i="5"/>
  <c r="N28" i="5"/>
  <c r="N22" i="5"/>
  <c r="N16" i="5"/>
  <c r="N10" i="5"/>
  <c r="N3" i="5"/>
  <c r="N38" i="4"/>
  <c r="N31" i="4"/>
  <c r="N24" i="4"/>
  <c r="N17" i="4"/>
  <c r="N10" i="4"/>
  <c r="N3" i="4"/>
  <c r="C116" i="12"/>
  <c r="B31" i="3"/>
  <c r="B30" i="3"/>
  <c r="B29" i="3"/>
  <c r="D27" i="3" s="1"/>
  <c r="B28" i="3"/>
  <c r="B27" i="3"/>
  <c r="D26" i="3"/>
  <c r="B26" i="3"/>
  <c r="B25" i="3"/>
  <c r="B24" i="3"/>
  <c r="D25" i="3" s="1"/>
  <c r="M20" i="3"/>
  <c r="L20" i="3"/>
  <c r="K20" i="3"/>
  <c r="J20" i="3"/>
  <c r="I20" i="3"/>
  <c r="H20" i="3"/>
  <c r="G20" i="3"/>
  <c r="F20" i="3"/>
  <c r="E20" i="3"/>
  <c r="D20" i="3"/>
  <c r="D22" i="3" s="1"/>
  <c r="C19" i="3"/>
  <c r="M17" i="3"/>
  <c r="L17" i="3"/>
  <c r="K17" i="3"/>
  <c r="J17" i="3"/>
  <c r="I17" i="3"/>
  <c r="H17" i="3"/>
  <c r="G17" i="3"/>
  <c r="F17" i="3"/>
  <c r="E17" i="3"/>
  <c r="D17" i="3"/>
  <c r="B17" i="3"/>
  <c r="C17" i="3" s="1"/>
  <c r="M16" i="3"/>
  <c r="L16" i="3"/>
  <c r="K16" i="3"/>
  <c r="J16" i="3"/>
  <c r="I16" i="3"/>
  <c r="H16" i="3"/>
  <c r="G16" i="3"/>
  <c r="F16" i="3"/>
  <c r="E16" i="3"/>
  <c r="D16" i="3"/>
  <c r="M15" i="3"/>
  <c r="L15" i="3"/>
  <c r="K15" i="3"/>
  <c r="J15" i="3"/>
  <c r="I15" i="3"/>
  <c r="H15" i="3"/>
  <c r="G15" i="3"/>
  <c r="F15" i="3"/>
  <c r="E15" i="3"/>
  <c r="D15" i="3"/>
  <c r="C15" i="3"/>
  <c r="B15" i="3"/>
  <c r="M14" i="3"/>
  <c r="L14" i="3"/>
  <c r="K14" i="3"/>
  <c r="J14" i="3"/>
  <c r="I14" i="3"/>
  <c r="H14" i="3"/>
  <c r="G14" i="3"/>
  <c r="F14" i="3"/>
  <c r="E14" i="3"/>
  <c r="D14" i="3"/>
  <c r="N12" i="3"/>
  <c r="M12" i="3"/>
  <c r="L12" i="3"/>
  <c r="K12" i="3"/>
  <c r="J12" i="3"/>
  <c r="I12" i="3"/>
  <c r="H12" i="3"/>
  <c r="G12" i="3"/>
  <c r="F12" i="3"/>
  <c r="E12" i="3"/>
  <c r="D12" i="3"/>
  <c r="C12" i="3"/>
  <c r="B12" i="3"/>
  <c r="N11" i="3"/>
  <c r="M11" i="3"/>
  <c r="L11" i="3"/>
  <c r="K11" i="3"/>
  <c r="J11" i="3"/>
  <c r="I11" i="3"/>
  <c r="H11" i="3"/>
  <c r="G11" i="3"/>
  <c r="F11" i="3"/>
  <c r="E11" i="3"/>
  <c r="D11" i="3"/>
  <c r="C11" i="3"/>
  <c r="B11" i="3"/>
  <c r="N10" i="3"/>
  <c r="M10" i="3"/>
  <c r="L10" i="3"/>
  <c r="K10" i="3"/>
  <c r="J10" i="3"/>
  <c r="I10" i="3"/>
  <c r="H10" i="3"/>
  <c r="G10" i="3"/>
  <c r="F10" i="3"/>
  <c r="E10" i="3"/>
  <c r="D10" i="3"/>
  <c r="C10" i="3"/>
  <c r="B10" i="3"/>
  <c r="N9" i="3"/>
  <c r="M9" i="3"/>
  <c r="L9" i="3"/>
  <c r="K9" i="3"/>
  <c r="J9" i="3"/>
  <c r="I9" i="3"/>
  <c r="H9" i="3"/>
  <c r="G9" i="3"/>
  <c r="F9" i="3"/>
  <c r="E9" i="3"/>
  <c r="D9" i="3"/>
  <c r="C9" i="3"/>
  <c r="B9" i="3"/>
  <c r="N8" i="3"/>
  <c r="M8" i="3"/>
  <c r="L8" i="3"/>
  <c r="J8" i="3"/>
  <c r="I8" i="3"/>
  <c r="H8" i="3"/>
  <c r="G8" i="3"/>
  <c r="F8" i="3"/>
  <c r="E8" i="3"/>
  <c r="D8" i="3"/>
  <c r="C8" i="3"/>
  <c r="B8" i="3"/>
  <c r="N7" i="3"/>
  <c r="M7" i="3"/>
  <c r="L7" i="3"/>
  <c r="K7" i="3"/>
  <c r="J7" i="3"/>
  <c r="I7" i="3"/>
  <c r="H7" i="3"/>
  <c r="G7" i="3"/>
  <c r="F7" i="3"/>
  <c r="E7" i="3"/>
  <c r="D7" i="3"/>
  <c r="C7" i="3"/>
  <c r="N6" i="3"/>
  <c r="M6" i="3"/>
  <c r="L6" i="3"/>
  <c r="K6" i="3"/>
  <c r="J6" i="3"/>
  <c r="I6" i="3"/>
  <c r="H6" i="3"/>
  <c r="G6" i="3"/>
  <c r="F6" i="3"/>
  <c r="E6" i="3"/>
  <c r="D6" i="3"/>
  <c r="N5" i="3"/>
  <c r="N13" i="3" s="1"/>
  <c r="M5" i="3"/>
  <c r="L5" i="3"/>
  <c r="K5" i="3"/>
  <c r="J5" i="3"/>
  <c r="I5" i="3"/>
  <c r="H5" i="3"/>
  <c r="G5" i="3"/>
  <c r="F5" i="3"/>
  <c r="E5" i="3"/>
  <c r="D5" i="3"/>
  <c r="B21" i="3" l="1"/>
  <c r="B16" i="3"/>
  <c r="C16" i="3" s="1"/>
  <c r="C5" i="3"/>
  <c r="B32" i="3"/>
  <c r="B20" i="3" l="1"/>
  <c r="C20" i="3" s="1"/>
  <c r="C18" i="3" s="1"/>
</calcChain>
</file>

<file path=xl/sharedStrings.xml><?xml version="1.0" encoding="utf-8"?>
<sst xmlns="http://schemas.openxmlformats.org/spreadsheetml/2006/main" count="3312" uniqueCount="1251">
  <si>
    <t>统计维度</t>
  </si>
  <si>
    <t>总人数</t>
  </si>
  <si>
    <t>毕业去向落实率</t>
  </si>
  <si>
    <t>毕业去向类型</t>
  </si>
  <si>
    <t>签就业协议形式就业（10）</t>
  </si>
  <si>
    <t>签劳动合同形式就业（11）</t>
  </si>
  <si>
    <t>其他录用形式就业（12）</t>
  </si>
  <si>
    <t>签非协议类登记表形式就业（13）</t>
  </si>
  <si>
    <t>签灵活就业登记表形式就业（14）</t>
  </si>
  <si>
    <t>应征义务兵（46）</t>
  </si>
  <si>
    <t>留级休学续读（65）</t>
  </si>
  <si>
    <t>自主创业（75）</t>
  </si>
  <si>
    <t>自由职业（76）</t>
  </si>
  <si>
    <t>升学（80）</t>
  </si>
  <si>
    <t>已就业</t>
  </si>
  <si>
    <t>计科职教171班（本）</t>
  </si>
  <si>
    <t>计科对口171班（本）</t>
  </si>
  <si>
    <t>计科对口172班（本）</t>
  </si>
  <si>
    <t>物管职教171班（本）</t>
  </si>
  <si>
    <t>财管职教171班（本）</t>
  </si>
  <si>
    <t>汽修181班（专）</t>
  </si>
  <si>
    <t>汽修182班（专）</t>
  </si>
  <si>
    <t>数控181班（专）</t>
  </si>
  <si>
    <t>男生</t>
  </si>
  <si>
    <t>女生</t>
  </si>
  <si>
    <t>本科</t>
  </si>
  <si>
    <t>专科</t>
  </si>
  <si>
    <t>指导教师平均毕业去向落实率</t>
  </si>
  <si>
    <t>重点群体毕业去向落实率</t>
  </si>
  <si>
    <t>学院（合计）</t>
  </si>
  <si>
    <t>职教学院2021届重点群体毕业生毕业去向统计表</t>
  </si>
  <si>
    <t>序号</t>
  </si>
  <si>
    <t>学院</t>
  </si>
  <si>
    <t>专业</t>
  </si>
  <si>
    <t>学号</t>
  </si>
  <si>
    <t>姓名</t>
  </si>
  <si>
    <t>学历</t>
  </si>
  <si>
    <t>就业去向</t>
  </si>
  <si>
    <t>就业指导老师</t>
  </si>
  <si>
    <t>现就业小组组长</t>
  </si>
  <si>
    <t>贫困认定类型</t>
  </si>
  <si>
    <t>职业技术教育学院</t>
  </si>
  <si>
    <t>物管职教171班</t>
  </si>
  <si>
    <t>刘登辉</t>
  </si>
  <si>
    <t>上海迅赞供应链科技有限公司</t>
  </si>
  <si>
    <t>邵红蒙</t>
  </si>
  <si>
    <t>农村低保</t>
  </si>
  <si>
    <t xml:space="preserve"> </t>
  </si>
  <si>
    <t>曹乾</t>
  </si>
  <si>
    <t>广西双谷信息技术有限公司</t>
  </si>
  <si>
    <t>庄泽城</t>
  </si>
  <si>
    <t>孤儿学生</t>
  </si>
  <si>
    <t>韦丽妮</t>
  </si>
  <si>
    <t>广西工程职业学院</t>
  </si>
  <si>
    <t>一般家庭经济困难学生</t>
  </si>
  <si>
    <t>王佩君</t>
  </si>
  <si>
    <t>深圳市大广发物流有限公司</t>
  </si>
  <si>
    <t>吴长汉</t>
  </si>
  <si>
    <t>何秋蓉</t>
  </si>
  <si>
    <t>（升学）广西科技大学</t>
  </si>
  <si>
    <t>莫欣妍</t>
  </si>
  <si>
    <t>樊润润</t>
  </si>
  <si>
    <t>建档立卡</t>
  </si>
  <si>
    <t>莫艳娜</t>
  </si>
  <si>
    <t>潘冬青</t>
  </si>
  <si>
    <t>潘小田</t>
  </si>
  <si>
    <t>广西蓝天航空职业学院</t>
  </si>
  <si>
    <t>何三平</t>
  </si>
  <si>
    <t>盘州新六农牧发展有限公司</t>
  </si>
  <si>
    <t>林夏</t>
  </si>
  <si>
    <t>金秀县职业技术学校</t>
  </si>
  <si>
    <t>凌莉</t>
  </si>
  <si>
    <t>邱玉妹</t>
  </si>
  <si>
    <t>昆山绘心绘语文化传播有限公司</t>
  </si>
  <si>
    <t>劳冬梅</t>
  </si>
  <si>
    <t>广西培贤国际职业学院</t>
  </si>
  <si>
    <t>潘桂仙</t>
  </si>
  <si>
    <t>罗玲娜</t>
  </si>
  <si>
    <t>广西中静教育科技有限公司</t>
  </si>
  <si>
    <t>骆春连</t>
  </si>
  <si>
    <t>胡春兰</t>
  </si>
  <si>
    <t>贵州应用技术职业学院</t>
  </si>
  <si>
    <t>朱凤飞</t>
  </si>
  <si>
    <t>黄秋永</t>
  </si>
  <si>
    <t>乐业县鸿秀家具店</t>
  </si>
  <si>
    <t>14-15建档立卡退出户</t>
  </si>
  <si>
    <t>文方园</t>
  </si>
  <si>
    <t>广西京东信成供应链科技有限公司</t>
  </si>
  <si>
    <t>周红莲</t>
  </si>
  <si>
    <t>财管职教171班</t>
  </si>
  <si>
    <t>黄进广</t>
  </si>
  <si>
    <t>南宁中南理工职业技术学校</t>
  </si>
  <si>
    <t>张淑佳</t>
  </si>
  <si>
    <t>张晶晶</t>
  </si>
  <si>
    <t>山西蕴宏环境科技发展有限责任公司</t>
  </si>
  <si>
    <t>李海明</t>
  </si>
  <si>
    <t>特困救助供养学生</t>
  </si>
  <si>
    <t>熊琼</t>
  </si>
  <si>
    <t>义乌市悟稀电子商务有限公司</t>
  </si>
  <si>
    <t>谢林</t>
  </si>
  <si>
    <t>？</t>
  </si>
  <si>
    <t xml:space="preserve">秦莉莎 </t>
  </si>
  <si>
    <t>查敏</t>
  </si>
  <si>
    <t xml:space="preserve"> 罗青竹 </t>
  </si>
  <si>
    <t>梁兰萍</t>
  </si>
  <si>
    <t>广东阅生活家居科技有限公司</t>
  </si>
  <si>
    <t>孙越</t>
  </si>
  <si>
    <t>农芳静</t>
  </si>
  <si>
    <t>广西科技商贸高级技工学校</t>
  </si>
  <si>
    <t>关兰燕</t>
  </si>
  <si>
    <t>广西好好网络科技有限公司</t>
  </si>
  <si>
    <t>潘洁宗</t>
  </si>
  <si>
    <t>吴秋艳</t>
  </si>
  <si>
    <t>平果市职业教育中心</t>
  </si>
  <si>
    <t xml:space="preserve">梁金模  </t>
  </si>
  <si>
    <t>河池市现代环境科技投资有限公司</t>
  </si>
  <si>
    <t>汪村</t>
  </si>
  <si>
    <t>杨雪</t>
  </si>
  <si>
    <t>柳州银行股份有限公司</t>
  </si>
  <si>
    <t>蓝宁</t>
  </si>
  <si>
    <t>徐停停</t>
  </si>
  <si>
    <t>雷明秀</t>
  </si>
  <si>
    <t>来宾市佳泰房地产开发有限公司</t>
  </si>
  <si>
    <t>齐玉萍</t>
  </si>
  <si>
    <t>科尔沁左翼中旗花吐古拉镇人民政府</t>
  </si>
  <si>
    <t>吴站益</t>
  </si>
  <si>
    <t>张彦霞</t>
  </si>
  <si>
    <t>山西启业猫财税服务有限公司</t>
  </si>
  <si>
    <t>凌雄俊</t>
  </si>
  <si>
    <t>港北区人力资源和社会保障局</t>
  </si>
  <si>
    <t>计科职教171班</t>
  </si>
  <si>
    <t>林蕾怡</t>
  </si>
  <si>
    <t>藤县藤州镇谭东中心校</t>
  </si>
  <si>
    <t>黄良永</t>
  </si>
  <si>
    <t>家庭经济困难残疾人子女</t>
  </si>
  <si>
    <t>黄华庭</t>
  </si>
  <si>
    <t>冯宗军</t>
  </si>
  <si>
    <t>赖北林</t>
  </si>
  <si>
    <t>李肖肖</t>
  </si>
  <si>
    <t>刘莎</t>
  </si>
  <si>
    <t>重庆忠县稠州村镇银行股份有限公司</t>
  </si>
  <si>
    <t>王晶晶</t>
  </si>
  <si>
    <t>徐彻</t>
  </si>
  <si>
    <t>潘云静</t>
  </si>
  <si>
    <t>象州县花山小学</t>
  </si>
  <si>
    <t>李晓冰</t>
  </si>
  <si>
    <t>容县教育局（特岗）</t>
  </si>
  <si>
    <t>黄永柔</t>
  </si>
  <si>
    <t>大坡镇直道小学</t>
  </si>
  <si>
    <t>李玉凤</t>
  </si>
  <si>
    <t>（升学）南宁师范大学</t>
  </si>
  <si>
    <t>冯国燕</t>
  </si>
  <si>
    <t>平乐县教育局</t>
  </si>
  <si>
    <t>周珍樂</t>
  </si>
  <si>
    <t>桂林银行股份有限公司桂林分行</t>
  </si>
  <si>
    <t>梁韦娟</t>
  </si>
  <si>
    <t>宋中波</t>
  </si>
  <si>
    <t>广西钦州市钦北区大直镇武装部</t>
  </si>
  <si>
    <t>黄美萍</t>
  </si>
  <si>
    <t>桃城第一中学</t>
  </si>
  <si>
    <t>计科对口171班</t>
  </si>
  <si>
    <t>董国花</t>
  </si>
  <si>
    <t>广西富川魔云文化传媒有限公司</t>
  </si>
  <si>
    <t>黄辉</t>
  </si>
  <si>
    <t>陈莹莹</t>
  </si>
  <si>
    <t>广西多能多电子科技有限公司</t>
  </si>
  <si>
    <t>马秋宇</t>
  </si>
  <si>
    <t>冯春燕</t>
  </si>
  <si>
    <t>玉林市猛人得劳斯集装箱有限公司</t>
  </si>
  <si>
    <t>黄昭贞</t>
  </si>
  <si>
    <t>佛山市晴逸房地产咨询服务有限公司</t>
  </si>
  <si>
    <t>黄梦玲</t>
  </si>
  <si>
    <t>上海一橙网络科技股份有限公司广西分公司</t>
  </si>
  <si>
    <t>张学科</t>
  </si>
  <si>
    <t>陈燕玲</t>
  </si>
  <si>
    <t>来宾市名越广告有限公司</t>
  </si>
  <si>
    <t>李发吉</t>
  </si>
  <si>
    <t>赵芳燕</t>
  </si>
  <si>
    <t>广西泰科技术信息咨询有限公司</t>
  </si>
  <si>
    <t>杨果</t>
  </si>
  <si>
    <t>广西南宁精良宝之康环保科技有限公司</t>
  </si>
  <si>
    <t>覃美超</t>
  </si>
  <si>
    <t>三壹云印图文（深圳）有限公司</t>
  </si>
  <si>
    <t>覃春会</t>
  </si>
  <si>
    <t>深圳市兆赫通信技术有限公司</t>
  </si>
  <si>
    <t>孟科</t>
  </si>
  <si>
    <t>余世伦</t>
  </si>
  <si>
    <t>广西正安考试服务有限公司</t>
  </si>
  <si>
    <t>姚洁兰</t>
  </si>
  <si>
    <t>林金雨</t>
  </si>
  <si>
    <t>正德人力资源股份有限公司</t>
  </si>
  <si>
    <t>罗韬</t>
  </si>
  <si>
    <t>黎钊雄</t>
  </si>
  <si>
    <t>来宾市兴宾区人民政府征兵办公室</t>
  </si>
  <si>
    <t>韦兴廖</t>
  </si>
  <si>
    <t>南宁市乐站广告装饰有限公司</t>
  </si>
  <si>
    <t>黄梓新</t>
  </si>
  <si>
    <t>钦州市宇城通讯设备有限公司</t>
  </si>
  <si>
    <t>计科对口172班</t>
  </si>
  <si>
    <t>杨萍</t>
  </si>
  <si>
    <t>李帅</t>
  </si>
  <si>
    <t>卢嘉欣</t>
  </si>
  <si>
    <t>杭州广拓实业有限公司</t>
  </si>
  <si>
    <t>梁艳婷</t>
  </si>
  <si>
    <t>吴海霞</t>
  </si>
  <si>
    <t>中软国际科技服务有限公司</t>
  </si>
  <si>
    <t>王日凤</t>
  </si>
  <si>
    <t>徐秋燕</t>
  </si>
  <si>
    <t>姚引婧</t>
  </si>
  <si>
    <t>吴金花</t>
  </si>
  <si>
    <t>浙江悦居精缮科技有限公司</t>
  </si>
  <si>
    <t>黄叶珍</t>
  </si>
  <si>
    <t>武宣县教育体育局</t>
  </si>
  <si>
    <t>宁志海</t>
  </si>
  <si>
    <t>瑞声科技（南宁）有限公司</t>
  </si>
  <si>
    <t>许世超</t>
  </si>
  <si>
    <t>甘城森</t>
  </si>
  <si>
    <t>来宾市紫光联动科技有限公司</t>
  </si>
  <si>
    <t>陈胜容</t>
  </si>
  <si>
    <r>
      <rPr>
        <sz val="12"/>
        <rFont val="宋体"/>
        <charset val="134"/>
      </rPr>
      <t xml:space="preserve">四川酷赛科技有限公司深圳分公司
</t>
    </r>
    <r>
      <rPr>
        <sz val="12"/>
        <color rgb="FFFF0000"/>
        <rFont val="宋体"/>
        <charset val="134"/>
      </rPr>
      <t>（7.31提交辞呈，待离职，目前在岗）</t>
    </r>
  </si>
  <si>
    <t>覃远婷</t>
  </si>
  <si>
    <t>岑溪市教育局</t>
  </si>
  <si>
    <t>梁水凤</t>
  </si>
  <si>
    <t>维沃移动通信有限公司</t>
  </si>
  <si>
    <t>龙冠昌</t>
  </si>
  <si>
    <t>广西牛利智能科技有限公司</t>
  </si>
  <si>
    <t>劳英婵</t>
  </si>
  <si>
    <t>灵山县东晨文印室</t>
  </si>
  <si>
    <t>赖文慧</t>
  </si>
  <si>
    <t>数控181班</t>
  </si>
  <si>
    <t>陈文艳</t>
  </si>
  <si>
    <t>(升本)广西科技师范学院</t>
  </si>
  <si>
    <t>陈建海</t>
  </si>
  <si>
    <t>陆青昂</t>
  </si>
  <si>
    <t>广西南南铝加工有限公司</t>
  </si>
  <si>
    <t>蓝民华</t>
  </si>
  <si>
    <t>周朝兵</t>
  </si>
  <si>
    <t>韦慧燕</t>
  </si>
  <si>
    <t>四川美运企业管理咨询服务有限公司</t>
  </si>
  <si>
    <t>林斌</t>
  </si>
  <si>
    <t>韦浩</t>
  </si>
  <si>
    <t>深圳市创博机电工程有限公司</t>
  </si>
  <si>
    <t>文一华</t>
  </si>
  <si>
    <t>甘国荣</t>
  </si>
  <si>
    <t>甘春晖</t>
  </si>
  <si>
    <t>叶祥梦</t>
  </si>
  <si>
    <t>李戍斌</t>
  </si>
  <si>
    <t>谭登高</t>
  </si>
  <si>
    <t>巴马瑶族自治县西山乡人民政府</t>
  </si>
  <si>
    <t>杨丽琴</t>
  </si>
  <si>
    <t>李戍 斌</t>
  </si>
  <si>
    <t>汽修181班</t>
  </si>
  <si>
    <t>肖芝荣</t>
  </si>
  <si>
    <t>广西藤县金成船用电器厂</t>
  </si>
  <si>
    <t>王晓洋</t>
  </si>
  <si>
    <t>陈思明</t>
  </si>
  <si>
    <t>上汽通用五菱汽车股份有限公司</t>
  </si>
  <si>
    <t>城市低保</t>
  </si>
  <si>
    <t>祝海贵</t>
  </si>
  <si>
    <t>张万盛</t>
  </si>
  <si>
    <t>黄源婷</t>
  </si>
  <si>
    <t>卢绍勇</t>
  </si>
  <si>
    <t>（升本）广西科技师范学院</t>
  </si>
  <si>
    <t>何桂源</t>
  </si>
  <si>
    <t>广西盛凌信息科技有限公司</t>
  </si>
  <si>
    <t>李军</t>
  </si>
  <si>
    <t>吕林贵</t>
  </si>
  <si>
    <t>广西江山如画投资集团有限公司</t>
  </si>
  <si>
    <t>胡军旺</t>
  </si>
  <si>
    <t>覃家扬</t>
  </si>
  <si>
    <t>陈莲琦</t>
  </si>
  <si>
    <t>王达明</t>
  </si>
  <si>
    <t>藤县人民政府征兵办公室</t>
  </si>
  <si>
    <t>王桂炜</t>
  </si>
  <si>
    <t>中国人寿保险股份有限公司</t>
  </si>
  <si>
    <t>韦大镇</t>
  </si>
  <si>
    <t>中山市梵斯照明有限公司</t>
  </si>
  <si>
    <t>黄健勇</t>
  </si>
  <si>
    <t>广州中家医家庭医生口腔门诊部有限公司</t>
  </si>
  <si>
    <t>汽修182班</t>
  </si>
  <si>
    <t xml:space="preserve">1810032045	</t>
  </si>
  <si>
    <t>肖国泉</t>
  </si>
  <si>
    <t>许杰</t>
  </si>
  <si>
    <t xml:space="preserve">1810032024	</t>
  </si>
  <si>
    <t>廖治邦</t>
  </si>
  <si>
    <t>融水苗族自治县征兵办</t>
  </si>
  <si>
    <t>陈豪强</t>
  </si>
  <si>
    <t>广西灵山县盛海汽车修理有限公司</t>
  </si>
  <si>
    <t>韦桂庆</t>
  </si>
  <si>
    <t>王富宁</t>
  </si>
  <si>
    <t>刘闯</t>
  </si>
  <si>
    <t>潘俊</t>
  </si>
  <si>
    <t>黄钦荣</t>
  </si>
  <si>
    <t>星光新能源科技（深圳）有限公司</t>
  </si>
  <si>
    <t>覃忠昌</t>
  </si>
  <si>
    <t>姜智超</t>
  </si>
  <si>
    <t>陈昌健</t>
  </si>
  <si>
    <t>藤县新干线汽车维修厂</t>
  </si>
  <si>
    <t>黄位文</t>
  </si>
  <si>
    <t>何甲涛</t>
  </si>
  <si>
    <t>陈健</t>
  </si>
  <si>
    <t>毕业去向落实率（合计）</t>
  </si>
  <si>
    <t>计科职教171班（本科）毕业生就业指导情况统计表</t>
  </si>
  <si>
    <t>指导老师</t>
  </si>
  <si>
    <t>性别</t>
  </si>
  <si>
    <t>专业班别</t>
  </si>
  <si>
    <t>联系电话</t>
  </si>
  <si>
    <t>生源地（精确到乡镇）</t>
  </si>
  <si>
    <t>备注
（填：建档立卡贫困生包含退出户/低保贫困生/低收入贫困生）</t>
  </si>
  <si>
    <t>就业单位名称</t>
  </si>
  <si>
    <t>单位联系人</t>
  </si>
  <si>
    <t>联系人电话</t>
  </si>
  <si>
    <t>指导教师个人毕业去向落实率</t>
  </si>
  <si>
    <t>女</t>
  </si>
  <si>
    <t>广西来宾市象州县罗秀镇</t>
  </si>
  <si>
    <t>建档立卡贫困生</t>
  </si>
  <si>
    <t>韦树成</t>
  </si>
  <si>
    <t>0772-4305922</t>
  </si>
  <si>
    <t>周燕媚</t>
  </si>
  <si>
    <t>广西贵港市港北区大圩镇</t>
  </si>
  <si>
    <t>彭慧</t>
  </si>
  <si>
    <t>广西平南县大安镇</t>
  </si>
  <si>
    <t>建档立卡贫困户</t>
  </si>
  <si>
    <t>大坡直道小学</t>
  </si>
  <si>
    <t>平南县教育局人事股</t>
  </si>
  <si>
    <t>0775-7861177</t>
  </si>
  <si>
    <t>谭洁容</t>
  </si>
  <si>
    <t>广西贵港市港南区瓦塘镇</t>
  </si>
  <si>
    <t>16年退出户</t>
  </si>
  <si>
    <t>宾阳县和宾彰泰小学</t>
  </si>
  <si>
    <t>蒙惠珍</t>
  </si>
  <si>
    <t>广西藤县天平镇</t>
  </si>
  <si>
    <t>15年退出户，低保贫困生</t>
  </si>
  <si>
    <t>藤县藤州镇潭东中心校</t>
  </si>
  <si>
    <t>吴焕英</t>
  </si>
  <si>
    <t>0774-7281796</t>
  </si>
  <si>
    <t>高鑫</t>
  </si>
  <si>
    <t>男</t>
  </si>
  <si>
    <t>江西省宜春市万载县</t>
  </si>
  <si>
    <t>诚迈科技（南京）股份有限公司</t>
  </si>
  <si>
    <t>张明</t>
  </si>
  <si>
    <t>0755-33050071</t>
  </si>
  <si>
    <t>翟仁豪</t>
  </si>
  <si>
    <t>云南省曲靖市麒麟区</t>
  </si>
  <si>
    <t>广西带路教育投资有限公司</t>
  </si>
  <si>
    <t>李海萍</t>
  </si>
  <si>
    <t>0775-2108848</t>
  </si>
  <si>
    <t>广西北流市</t>
  </si>
  <si>
    <t>南宁师范大学（升学）</t>
  </si>
  <si>
    <t>覃老师</t>
  </si>
  <si>
    <t>李嘉丽</t>
  </si>
  <si>
    <t>湖北黄冈市黄梅县新开镇</t>
  </si>
  <si>
    <t>武汉豌豆思维科技有限公司</t>
  </si>
  <si>
    <t>张洁</t>
  </si>
  <si>
    <t>027-59375992</t>
  </si>
  <si>
    <t>刘雅诗</t>
  </si>
  <si>
    <t>湖南省邵阳市隆回县高平镇</t>
  </si>
  <si>
    <t>湖南省新化县楚怡工业学校</t>
  </si>
  <si>
    <t>刘建斌</t>
  </si>
  <si>
    <t>卫雪娇</t>
  </si>
  <si>
    <t>广西崇左市龙州县</t>
  </si>
  <si>
    <t>龙州县高级中学</t>
  </si>
  <si>
    <t>黄海</t>
  </si>
  <si>
    <t>广西桂平市木乐镇</t>
  </si>
  <si>
    <t>低收入贫困生</t>
  </si>
  <si>
    <t>张紫涵</t>
  </si>
  <si>
    <t>贵州省黔东南天柱县</t>
  </si>
  <si>
    <t>中国建设银行股份有限公司贵州省分行</t>
  </si>
  <si>
    <t>龙航平</t>
  </si>
  <si>
    <t>0851-86696343</t>
  </si>
  <si>
    <t>江程元</t>
  </si>
  <si>
    <t>广西来宾市兴宾区</t>
  </si>
  <si>
    <t>广西桂林商贸旅游技工学校</t>
  </si>
  <si>
    <t>陈辉</t>
  </si>
  <si>
    <t>曾海平</t>
  </si>
  <si>
    <t>麦达禄</t>
  </si>
  <si>
    <t>广西贺州市八步区桂岭镇</t>
  </si>
  <si>
    <t>八步区桂岭镇第三初级中学</t>
  </si>
  <si>
    <t>黎明富</t>
  </si>
  <si>
    <t>蓝 凤</t>
  </si>
  <si>
    <t>广西河池市宜州区北山镇</t>
  </si>
  <si>
    <t>河池市宜州区职业教育中心</t>
  </si>
  <si>
    <t>黄英宽</t>
  </si>
  <si>
    <t>刘玉琦</t>
  </si>
  <si>
    <t>江西省萍乡市芦溪县万龙山乡</t>
  </si>
  <si>
    <t>湖南科技大学（升学）</t>
  </si>
  <si>
    <t>谢老师</t>
  </si>
  <si>
    <t>周 怡</t>
  </si>
  <si>
    <t>广西玉林市玉州区苗园路环南里19号</t>
  </si>
  <si>
    <t>北流市城北家龙小学</t>
  </si>
  <si>
    <t>林毅</t>
  </si>
  <si>
    <t>韦小泽</t>
  </si>
  <si>
    <t>广西百色市西林县新兴路037号</t>
  </si>
  <si>
    <t>陈智强</t>
  </si>
  <si>
    <t>云南省大理白族自治州祥云县云南驿镇</t>
  </si>
  <si>
    <t>博白启德中学</t>
  </si>
  <si>
    <t>庞舒尹</t>
  </si>
  <si>
    <t>0775-8308851</t>
  </si>
  <si>
    <t>吴雨晴</t>
  </si>
  <si>
    <t>湖南省永州市东安县芦洪市镇</t>
  </si>
  <si>
    <t>广西大新县下雷镇</t>
  </si>
  <si>
    <t>低保贫困生</t>
  </si>
  <si>
    <t>广西容县石寨镇</t>
  </si>
  <si>
    <t>建党立卡贫困生</t>
  </si>
  <si>
    <t>容县教育局</t>
  </si>
  <si>
    <t>07755325978</t>
  </si>
  <si>
    <t>冯丽敏</t>
  </si>
  <si>
    <t>广西浦北县</t>
  </si>
  <si>
    <t>宁夏大学（升学）</t>
  </si>
  <si>
    <t>柳燕妮</t>
  </si>
  <si>
    <t>张凯丽</t>
  </si>
  <si>
    <t>湖北省监利市汪桥镇</t>
  </si>
  <si>
    <t>江陵县职业教育中心</t>
  </si>
  <si>
    <t>范方华</t>
  </si>
  <si>
    <t>樊颖幸</t>
  </si>
  <si>
    <t>广西来宾市忻城县遂意乡</t>
  </si>
  <si>
    <t>忻城县城关镇中心小学</t>
  </si>
  <si>
    <t>蓝柳生</t>
  </si>
  <si>
    <t>肖媚云</t>
  </si>
  <si>
    <t>四川的德阳市旌阳区</t>
  </si>
  <si>
    <t>邓裕康</t>
  </si>
  <si>
    <t>广西柳州市城中区</t>
  </si>
  <si>
    <t>何冰鑫</t>
  </si>
  <si>
    <t>广西玉林市博白县文地镇</t>
  </si>
  <si>
    <t>博白县实验中学</t>
  </si>
  <si>
    <t>张春流</t>
  </si>
  <si>
    <r>
      <rPr>
        <sz val="12"/>
        <color rgb="FF000000"/>
        <rFont val="宋体"/>
        <charset val="134"/>
      </rPr>
      <t>0</t>
    </r>
    <r>
      <rPr>
        <sz val="12"/>
        <color rgb="FF000000"/>
        <rFont val="宋体"/>
        <charset val="134"/>
      </rPr>
      <t>7758222202</t>
    </r>
  </si>
  <si>
    <t>广西崇左市大新县下雷镇</t>
  </si>
  <si>
    <t>大新县桃城第一中学</t>
  </si>
  <si>
    <t>梁宁军</t>
  </si>
  <si>
    <t>07713622364</t>
  </si>
  <si>
    <t>黄琬琳</t>
  </si>
  <si>
    <t>四川自贡市自流井区</t>
  </si>
  <si>
    <t>自贡市旅游职业高级中学</t>
  </si>
  <si>
    <t>吉瑾</t>
  </si>
  <si>
    <t>刘 莎</t>
  </si>
  <si>
    <t>重庆市忠县马灌镇</t>
  </si>
  <si>
    <t>秦万琼</t>
  </si>
  <si>
    <t>023-54832666</t>
  </si>
  <si>
    <t>广西桂林市平乐县平乐镇</t>
  </si>
  <si>
    <t>陈思羽</t>
  </si>
  <si>
    <t>0773-7882460</t>
  </si>
  <si>
    <t>陆世燕</t>
  </si>
  <si>
    <t>贵州省黔南州都匀市</t>
  </si>
  <si>
    <t>陈圣梅</t>
  </si>
  <si>
    <t>广西玉林市北流市</t>
  </si>
  <si>
    <t>北流市初级中学</t>
  </si>
  <si>
    <t>庞健</t>
  </si>
  <si>
    <t>姜昕</t>
  </si>
  <si>
    <t>山西省忻州市忻府区</t>
  </si>
  <si>
    <r>
      <rPr>
        <sz val="16"/>
        <rFont val="宋体"/>
        <charset val="134"/>
      </rPr>
      <t xml:space="preserve">上海安硕信息技术股份有限公司
</t>
    </r>
    <r>
      <rPr>
        <sz val="16"/>
        <color rgb="FFFF0000"/>
        <rFont val="宋体"/>
        <charset val="134"/>
      </rPr>
      <t>（已离职，备考国考）</t>
    </r>
  </si>
  <si>
    <t>广西钦州市钦北区大直镇</t>
  </si>
  <si>
    <t>建档立卡退出户</t>
  </si>
  <si>
    <t>钟方勇</t>
  </si>
  <si>
    <t>凌錡章</t>
  </si>
  <si>
    <t>广西玉林市容县石头镇</t>
  </si>
  <si>
    <t>百色市培贤职业技术学校</t>
  </si>
  <si>
    <t>黄雪贵</t>
  </si>
  <si>
    <t>刘东媛</t>
  </si>
  <si>
    <t>云南省曲靖市沾益区西平镇</t>
  </si>
  <si>
    <t>广西来宾市森格门窗有限公司</t>
  </si>
  <si>
    <t>付伟力</t>
  </si>
  <si>
    <t>郝红杰</t>
  </si>
  <si>
    <t>天津市静海区静海镇公安东里</t>
  </si>
  <si>
    <t>广西桂林市资源县河口乡</t>
  </si>
  <si>
    <t>麦浩</t>
  </si>
  <si>
    <t>0773-8990850</t>
  </si>
  <si>
    <t>莫登</t>
  </si>
  <si>
    <t>广西钦州市钦南区东场镇</t>
  </si>
  <si>
    <t>梁亚文</t>
  </si>
  <si>
    <t>广西梧州市藤县天平镇</t>
  </si>
  <si>
    <t>梧州西南中等专业学校</t>
  </si>
  <si>
    <t>陈丽芳</t>
  </si>
  <si>
    <r>
      <rPr>
        <b/>
        <sz val="16"/>
        <rFont val="宋体"/>
        <charset val="134"/>
      </rPr>
      <t>计科对口171班</t>
    </r>
    <r>
      <rPr>
        <b/>
        <sz val="16"/>
        <rFont val="宋体"/>
        <charset val="134"/>
      </rPr>
      <t>（本科）毕业生就业指导情况统计表</t>
    </r>
  </si>
  <si>
    <t>何洋</t>
  </si>
  <si>
    <t>广西南宁市青秀区凤岭名园</t>
  </si>
  <si>
    <t>广西南宁市琼琚文化传播有限公司</t>
  </si>
  <si>
    <t>甘友清</t>
  </si>
  <si>
    <t>刘乾梁</t>
  </si>
  <si>
    <t>广西玉林市容县十里镇</t>
  </si>
  <si>
    <t>重庆十指波网络科技有限公司</t>
  </si>
  <si>
    <t>尚老师</t>
  </si>
  <si>
    <t>曾广权</t>
  </si>
  <si>
    <t>广西崇左宁明县明江镇</t>
  </si>
  <si>
    <t>深圳市银之杰科技股份有限公司</t>
  </si>
  <si>
    <t>王丹</t>
  </si>
  <si>
    <t>0755-83562555</t>
  </si>
  <si>
    <t>广西玉林容县容州镇</t>
  </si>
  <si>
    <t>范宇龙</t>
  </si>
  <si>
    <t>广西钦州市钦南区黄屋屯镇</t>
  </si>
  <si>
    <t>钦州市宇城通迅设备有限公司年年丰分店</t>
  </si>
  <si>
    <t>徐小姐</t>
  </si>
  <si>
    <t>广西横县校椅镇</t>
  </si>
  <si>
    <t>李启宁</t>
  </si>
  <si>
    <t>广西金秀县六巷乡</t>
  </si>
  <si>
    <t>广西科泰科技信息咨询有限公司</t>
  </si>
  <si>
    <t>杨玉山</t>
  </si>
  <si>
    <t>黄  辉</t>
  </si>
  <si>
    <t>杨花连</t>
  </si>
  <si>
    <t>广西贺州市钟山县公安镇</t>
  </si>
  <si>
    <t>龙里县双龙外国语学校</t>
  </si>
  <si>
    <t>黎桂林</t>
  </si>
  <si>
    <t>广西梧州市藤县太平镇</t>
  </si>
  <si>
    <t>广西贺州市钟山县同古镇</t>
  </si>
  <si>
    <t>岑祥敏</t>
  </si>
  <si>
    <t>黄 敏</t>
  </si>
  <si>
    <t>广西横县石塘镇</t>
  </si>
  <si>
    <t>广西汉世伟食品有限公司</t>
  </si>
  <si>
    <t>苏杰周</t>
  </si>
  <si>
    <t>广西容县容州镇</t>
  </si>
  <si>
    <t>杨志伟</t>
  </si>
  <si>
    <t>广西河池市都安县</t>
  </si>
  <si>
    <t>梁小萍</t>
  </si>
  <si>
    <t>韦国茂</t>
  </si>
  <si>
    <t>樊宸均</t>
  </si>
  <si>
    <t>麻洪坤</t>
  </si>
  <si>
    <t>广西北海市</t>
  </si>
  <si>
    <t>黄宇</t>
  </si>
  <si>
    <t>广西钦州市钦北区长田街道</t>
  </si>
  <si>
    <t>钦州市公安局红阳派出所</t>
  </si>
  <si>
    <t>韦伟全</t>
  </si>
  <si>
    <t>0777-2860070</t>
  </si>
  <si>
    <t>广西省梧州市苍梧县岭脚镇康宁村11-2号</t>
  </si>
  <si>
    <t>王明云</t>
  </si>
  <si>
    <t>07726335060</t>
  </si>
  <si>
    <t>广西平果市榜圩镇</t>
  </si>
  <si>
    <t>熊志</t>
  </si>
  <si>
    <t>黄建辉</t>
  </si>
  <si>
    <t>广西省南宁市江南区</t>
  </si>
  <si>
    <t>罗  韬</t>
  </si>
  <si>
    <t>梁进汉</t>
  </si>
  <si>
    <t>广西省钦州市灵山县</t>
  </si>
  <si>
    <t>灵山县人民武装部</t>
  </si>
  <si>
    <t>黄业斌</t>
  </si>
  <si>
    <t>0777-6425755</t>
  </si>
  <si>
    <t>梁达林</t>
  </si>
  <si>
    <t>广西玉林容县罗江镇</t>
  </si>
  <si>
    <t>厦门市集海源建筑工程有限公司</t>
  </si>
  <si>
    <t>许建南</t>
  </si>
  <si>
    <t>广西岑溪市</t>
  </si>
  <si>
    <t>张俊鹏</t>
  </si>
  <si>
    <t>邓焕凡</t>
  </si>
  <si>
    <t>广西岑溪市归义镇</t>
  </si>
  <si>
    <t>岑溪市三堡镇第一中学</t>
  </si>
  <si>
    <t>刘绪燕</t>
  </si>
  <si>
    <t>07748151207</t>
  </si>
  <si>
    <t>赵溢文</t>
  </si>
  <si>
    <t>广西苍梧县石桥镇</t>
  </si>
  <si>
    <t>苍梧县人民政府征兵办</t>
  </si>
  <si>
    <t>邓意昌</t>
  </si>
  <si>
    <t>07742661108</t>
  </si>
  <si>
    <t>黄万潇</t>
  </si>
  <si>
    <t>广西钦州市灵山县陆屋镇</t>
  </si>
  <si>
    <t>北京华美汉盛信息技术有限公司</t>
  </si>
  <si>
    <t>宗小东</t>
  </si>
  <si>
    <t>010-83681005</t>
  </si>
  <si>
    <t>朱利燕</t>
  </si>
  <si>
    <t>广西玉林市博白县东平镇</t>
  </si>
  <si>
    <t>陈渡戈</t>
  </si>
  <si>
    <t>广西玉林市容县容州镇</t>
  </si>
  <si>
    <t>刘毅</t>
  </si>
  <si>
    <t>广西岑溪市南渡镇</t>
  </si>
  <si>
    <t>何建超</t>
  </si>
  <si>
    <t>李佳成</t>
  </si>
  <si>
    <t>黄火昌</t>
  </si>
  <si>
    <t>广西玉林容县黎村镇</t>
  </si>
  <si>
    <t>王钦波</t>
  </si>
  <si>
    <t>廖继成</t>
  </si>
  <si>
    <t>广西钟山县公安镇</t>
  </si>
  <si>
    <t>深圳市蓝图光影传媒有限公司</t>
  </si>
  <si>
    <t>潘方兆</t>
  </si>
  <si>
    <t>广西南宁武鸣区</t>
  </si>
  <si>
    <t>黄菲</t>
  </si>
  <si>
    <t>钟方平</t>
  </si>
  <si>
    <t>广州彦明教育科技有限公司</t>
  </si>
  <si>
    <t>张刚毅</t>
  </si>
  <si>
    <t>卜永聪</t>
  </si>
  <si>
    <t>广西贵港桂平市寻旺乡</t>
  </si>
  <si>
    <t>广西柳金信息科技股份有限公司</t>
  </si>
  <si>
    <t>刘康雪</t>
  </si>
  <si>
    <t>0772-5065405</t>
  </si>
  <si>
    <t>陈燕安</t>
  </si>
  <si>
    <t>广西钦州市钦南区康熙岭镇</t>
  </si>
  <si>
    <t>区鑫清</t>
  </si>
  <si>
    <t>广西容县县底镇</t>
  </si>
  <si>
    <t>东莞市新知信息科技有限公司</t>
  </si>
  <si>
    <t>郭婷婷</t>
  </si>
  <si>
    <t>广西贵港市港北区</t>
  </si>
  <si>
    <t>广西容县石头镇</t>
  </si>
  <si>
    <t>建档立卡户贫困户</t>
  </si>
  <si>
    <t>龚伟</t>
  </si>
  <si>
    <t>庞广鸿</t>
  </si>
  <si>
    <t>广西钦州浦北县北通镇</t>
  </si>
  <si>
    <t>广西殊诚众服信息技术有限公司</t>
  </si>
  <si>
    <t>前台</t>
  </si>
  <si>
    <t>0771-3102883</t>
  </si>
  <si>
    <t>孟  科</t>
  </si>
  <si>
    <t>李倩燕</t>
  </si>
  <si>
    <t>广西钦州市钦南区那彭镇</t>
  </si>
  <si>
    <t>钦州市华联汽车运输有限公司</t>
  </si>
  <si>
    <t>黄能毅</t>
  </si>
  <si>
    <t>0777-2893699</t>
  </si>
  <si>
    <t>广西来宾市武宣县</t>
  </si>
  <si>
    <t>2017年退出户</t>
  </si>
  <si>
    <t>林伟栋</t>
  </si>
  <si>
    <t>075528715836</t>
  </si>
  <si>
    <t>潘延清</t>
  </si>
  <si>
    <t>东莞毓华电子科技有限公司</t>
  </si>
  <si>
    <t>欧阳玉琼</t>
  </si>
  <si>
    <t>0769-8292700-8919</t>
  </si>
  <si>
    <t>马德兰</t>
  </si>
  <si>
    <t>广西容县松山镇</t>
  </si>
  <si>
    <t>沈钊锋</t>
  </si>
  <si>
    <t>广西岑溪市诚谏镇</t>
  </si>
  <si>
    <r>
      <rPr>
        <b/>
        <sz val="16"/>
        <rFont val="宋体"/>
        <charset val="134"/>
      </rPr>
      <t>计科对口172班</t>
    </r>
    <r>
      <rPr>
        <b/>
        <sz val="16"/>
        <rFont val="宋体"/>
        <charset val="134"/>
      </rPr>
      <t>（本科）毕业生就业指导情况统计表</t>
    </r>
  </si>
  <si>
    <t>唐媛媛</t>
  </si>
  <si>
    <t>湖南省永州市零陵区大庆坪乡</t>
  </si>
  <si>
    <t>2016年退出户</t>
  </si>
  <si>
    <t>陆鸣笛</t>
  </si>
  <si>
    <t>0772-5422107</t>
  </si>
  <si>
    <t>覃启生</t>
  </si>
  <si>
    <t>广西省玉林市容县石头镇</t>
  </si>
  <si>
    <t>钟 钊</t>
  </si>
  <si>
    <t>广西岑溪市岑城镇</t>
  </si>
  <si>
    <t>广西壮族自治区岑溪市中等专业学校</t>
  </si>
  <si>
    <t>罗敏</t>
  </si>
  <si>
    <t>邱志龙</t>
  </si>
  <si>
    <t>广西省梧州市苍梧县沙头镇</t>
  </si>
  <si>
    <t>海南创迅技术有限公司</t>
  </si>
  <si>
    <t>张琼</t>
  </si>
  <si>
    <t>0771-5555689</t>
  </si>
  <si>
    <t>曾起军</t>
  </si>
  <si>
    <t>广西柳州市柳江区进德镇</t>
  </si>
  <si>
    <t>张辉鑫</t>
  </si>
  <si>
    <t>广西钦州灵山县陆屋镇</t>
  </si>
  <si>
    <t>厦门星星工艺口有限公司</t>
  </si>
  <si>
    <t>潘利堃</t>
  </si>
  <si>
    <t>深圳市鹏创软件有限公司</t>
  </si>
  <si>
    <t>柴亚伟</t>
  </si>
  <si>
    <t>广西玉林市容县</t>
  </si>
  <si>
    <t>苏求</t>
  </si>
  <si>
    <t>徐  彻</t>
  </si>
  <si>
    <t>申聖岩</t>
  </si>
  <si>
    <t>广西玉林市容县罗江镇</t>
  </si>
  <si>
    <t>来宾市丽禾电子有限公司</t>
  </si>
  <si>
    <t>孙世锋</t>
  </si>
  <si>
    <t>廖灿梅</t>
  </si>
  <si>
    <t>容县职业中等专业学校</t>
  </si>
  <si>
    <t>覃菊</t>
  </si>
  <si>
    <t>0775-5323596</t>
  </si>
  <si>
    <t>广西钦州灵山县佛子镇</t>
  </si>
  <si>
    <t>姚念莉</t>
  </si>
  <si>
    <t>何 莹</t>
  </si>
  <si>
    <t>广西南宁市横县校椅镇</t>
  </si>
  <si>
    <t>横县职业教育中心</t>
  </si>
  <si>
    <t>黄其彬</t>
  </si>
  <si>
    <t>李丽华</t>
  </si>
  <si>
    <t>东莞市川田绳带有限公司</t>
  </si>
  <si>
    <t>谢迎花</t>
  </si>
  <si>
    <t>廖颜艳</t>
  </si>
  <si>
    <t>广西贺州市钟山县燕塘镇</t>
  </si>
  <si>
    <t>浙江绿城房屋服务系统有限公司杭州分公司</t>
  </si>
  <si>
    <t>王莹</t>
  </si>
  <si>
    <t>广西贺州市钟山县珊瑚镇</t>
  </si>
  <si>
    <t>建档立卡贫困生、低保贫困生</t>
  </si>
  <si>
    <t>罗琴</t>
  </si>
  <si>
    <t>文少华</t>
  </si>
  <si>
    <t>易远翀</t>
  </si>
  <si>
    <t>广西北海市海城区</t>
  </si>
  <si>
    <t>中国共产党北海市银海区委员会北海市银海区人民政府督查绩效考评办公室</t>
  </si>
  <si>
    <t>傅春丽</t>
  </si>
  <si>
    <t>07793228432</t>
  </si>
  <si>
    <t>曾茗旸</t>
  </si>
  <si>
    <t>广西玉林容县</t>
  </si>
  <si>
    <t>广西恒益建筑劳务有限公司</t>
  </si>
  <si>
    <t>覃寿秋</t>
  </si>
  <si>
    <t>何权光</t>
  </si>
  <si>
    <t>广西灵山县旧州镇</t>
  </si>
  <si>
    <t>南宁晟煊餐饮服务有限公司</t>
  </si>
  <si>
    <t>韦永期</t>
  </si>
  <si>
    <t>张智强</t>
  </si>
  <si>
    <t>广西象州县石龙镇</t>
  </si>
  <si>
    <t>石尚炎</t>
  </si>
  <si>
    <t>刘海波</t>
  </si>
  <si>
    <t>李雨楠</t>
  </si>
  <si>
    <t>广西贵港市覃塘区东龙镇金龙大道548号</t>
  </si>
  <si>
    <t>陆金辉</t>
  </si>
  <si>
    <t>广西南宁市江南区</t>
  </si>
  <si>
    <t>杨帅</t>
  </si>
  <si>
    <t>刘 森</t>
  </si>
  <si>
    <t>广西宁明县桐棉镇</t>
  </si>
  <si>
    <r>
      <rPr>
        <sz val="12"/>
        <rFont val="宋体"/>
        <charset val="134"/>
      </rPr>
      <t xml:space="preserve">广西崇左市宁明县桐棉镇征兵办
</t>
    </r>
    <r>
      <rPr>
        <sz val="12"/>
        <color rgb="FFFF0000"/>
        <rFont val="宋体"/>
        <charset val="134"/>
      </rPr>
      <t>（被退回）</t>
    </r>
  </si>
  <si>
    <t>梁锦</t>
  </si>
  <si>
    <t>徐家勇</t>
  </si>
  <si>
    <t>广西钦州钦南区丽广场凤凰管区碰塘麓村</t>
  </si>
  <si>
    <t>黄科钧</t>
  </si>
  <si>
    <t>柳州凹凸凹三维设计有限公司</t>
  </si>
  <si>
    <t xml:space="preserve">陈助意
</t>
  </si>
  <si>
    <t>黄国容</t>
  </si>
  <si>
    <t>广西钦州市钦南区那思镇</t>
  </si>
  <si>
    <t>覃庆云</t>
  </si>
  <si>
    <t>广西贵港市覃塘区东龙镇</t>
  </si>
  <si>
    <t>来宾鑫源汽车销售有限公司</t>
  </si>
  <si>
    <t>何陈锋</t>
  </si>
  <si>
    <t>赵春英</t>
  </si>
  <si>
    <t>广西贺州市钟山县钟山镇</t>
  </si>
  <si>
    <t>广州唐帛科技有限公司</t>
  </si>
  <si>
    <t>黄勇文</t>
  </si>
  <si>
    <t>19年退出户</t>
  </si>
  <si>
    <t>徐启浩</t>
  </si>
  <si>
    <t>2019建档立卡退出户</t>
  </si>
  <si>
    <t>王欣波</t>
  </si>
  <si>
    <t>潘泽富</t>
  </si>
  <si>
    <t>广西博白县松旺镇</t>
  </si>
  <si>
    <t>北海弘之星汽车销售服务有限公司</t>
  </si>
  <si>
    <t>凌峰</t>
  </si>
  <si>
    <t>赵崇淦</t>
  </si>
  <si>
    <t>岑溪市人民政府征兵办公室</t>
  </si>
  <si>
    <t>韦恒然</t>
  </si>
  <si>
    <t>2014建档立卡退出户，低保贫困生</t>
  </si>
  <si>
    <t>黄禹富</t>
  </si>
  <si>
    <t>0774-8224181</t>
  </si>
  <si>
    <t>广西灵山县</t>
  </si>
  <si>
    <t>2020建档立卡退出户，低保贫困生</t>
  </si>
  <si>
    <t>黄海洋</t>
  </si>
  <si>
    <t>廖丝丝</t>
  </si>
  <si>
    <t>广西武宣县桐岭镇</t>
  </si>
  <si>
    <t>孙世峰</t>
  </si>
  <si>
    <t>李  帅</t>
  </si>
  <si>
    <t>梁耀章</t>
  </si>
  <si>
    <t>广西容县杨村镇</t>
  </si>
  <si>
    <t xml:space="preserve">陈明
</t>
  </si>
  <si>
    <t xml:space="preserve">0769-85540688-23038
</t>
  </si>
  <si>
    <t>邹开连</t>
  </si>
  <si>
    <t>广西容县自良镇</t>
  </si>
  <si>
    <t>广西容县黎村镇珊萃中心小学</t>
  </si>
  <si>
    <t>梁清珍</t>
  </si>
  <si>
    <t>孔祥辉</t>
  </si>
  <si>
    <t>施娇</t>
  </si>
  <si>
    <t>广西灵山县三隆镇</t>
  </si>
  <si>
    <t>中国共产党钦州市委员会组织部</t>
  </si>
  <si>
    <t>唐俊辉</t>
  </si>
  <si>
    <t>0777-3688126</t>
  </si>
  <si>
    <t>广西岑溪市三堡镇</t>
  </si>
  <si>
    <t>20年退出户，低保贫困生</t>
  </si>
  <si>
    <t>华伟</t>
  </si>
  <si>
    <t>刘树林</t>
  </si>
  <si>
    <t>广西省贵港市桂平市石咀镇</t>
  </si>
  <si>
    <t>广西桂平市征兵办</t>
  </si>
  <si>
    <t>甘华</t>
  </si>
  <si>
    <t>07753658010</t>
  </si>
  <si>
    <r>
      <rPr>
        <b/>
        <sz val="16"/>
        <rFont val="宋体"/>
        <charset val="134"/>
      </rPr>
      <t>物管职教171班</t>
    </r>
    <r>
      <rPr>
        <b/>
        <sz val="16"/>
        <rFont val="宋体"/>
        <charset val="134"/>
      </rPr>
      <t>（本科）毕业生就业指导情况统计表</t>
    </r>
  </si>
  <si>
    <t>梁洁宁</t>
  </si>
  <si>
    <t>广西桂平市寻旺乡</t>
  </si>
  <si>
    <t>农崇懂</t>
  </si>
  <si>
    <t>辽宁省锦州市沟帮子镇</t>
  </si>
  <si>
    <t>杨君</t>
  </si>
  <si>
    <t>广西省贵港市平南县寺面镇</t>
  </si>
  <si>
    <t xml:space="preserve">蒋茂丽
</t>
  </si>
  <si>
    <t>0776-5727699</t>
  </si>
  <si>
    <t>曾延婷</t>
  </si>
  <si>
    <t>广西省武宣县武宣镇</t>
  </si>
  <si>
    <t>南宁市弘合经纪有限责任公司</t>
  </si>
  <si>
    <t xml:space="preserve">李苑
</t>
  </si>
  <si>
    <t xml:space="preserve">17777217617
</t>
  </si>
  <si>
    <t>物流管理171班</t>
  </si>
  <si>
    <t>四川省南充市仪陇县土门镇</t>
  </si>
  <si>
    <t>广西合浦县沙岗镇</t>
  </si>
  <si>
    <t>建党立卡贫困户</t>
  </si>
  <si>
    <t>苏耀威</t>
  </si>
  <si>
    <t>07762630558</t>
  </si>
  <si>
    <t>杨方芳</t>
  </si>
  <si>
    <t>广西玉林市博白县顿谷镇</t>
  </si>
  <si>
    <t>金秀教育局</t>
  </si>
  <si>
    <t>0772-6213392</t>
  </si>
  <si>
    <t>李丽</t>
  </si>
  <si>
    <t>广西贵港市桂平市木圭镇</t>
  </si>
  <si>
    <t>深圳依时货拉拉科技有限公司江门分公司</t>
  </si>
  <si>
    <t>唐玆建</t>
  </si>
  <si>
    <t>王蕾</t>
  </si>
  <si>
    <t>辽宁省阜新蒙古族自治县大巴镇</t>
  </si>
  <si>
    <t>杨嘉宁</t>
  </si>
  <si>
    <t>广西贵港市港北区中里乡</t>
  </si>
  <si>
    <t>建档立卡户</t>
  </si>
  <si>
    <t>蒋茂丽</t>
  </si>
  <si>
    <t>0776-5727599</t>
  </si>
  <si>
    <t>郑宗然</t>
  </si>
  <si>
    <t>广西钦州市灵山县佛子镇</t>
  </si>
  <si>
    <t>来宾市机关事务管理局</t>
  </si>
  <si>
    <t>左红梅</t>
  </si>
  <si>
    <t>0772-4236169</t>
  </si>
  <si>
    <t>唐 利</t>
  </si>
  <si>
    <t>广西灌阳县水车镇</t>
  </si>
  <si>
    <t>曹珊珊</t>
  </si>
  <si>
    <t>广西钦州市浦北县龙门镇</t>
  </si>
  <si>
    <t>中国共产主义青年团来宾市兴宾区委员会</t>
  </si>
  <si>
    <t>陈美凤</t>
  </si>
  <si>
    <t>李柳瑜</t>
  </si>
  <si>
    <t>广西梧州市龙圩区</t>
  </si>
  <si>
    <t>梧州市龙圩区李城中草药店</t>
  </si>
  <si>
    <t>广西乐业县甘田镇甲龙村安水坝</t>
  </si>
  <si>
    <t>2014退出户</t>
  </si>
  <si>
    <t>黄宗猛</t>
  </si>
  <si>
    <t>广西平果市太平镇巴乐村乐上屯</t>
  </si>
  <si>
    <t>广西桂林市兴安县湘漓镇</t>
  </si>
  <si>
    <t>刘 倩</t>
  </si>
  <si>
    <t>四川省广安市广安区</t>
  </si>
  <si>
    <t>重庆师范大学（升学）</t>
  </si>
  <si>
    <t>姚老师</t>
  </si>
  <si>
    <t>023-65910359</t>
  </si>
  <si>
    <t>周小茹</t>
  </si>
  <si>
    <t>广西陆川县良田镇冯杏村12队07号</t>
  </si>
  <si>
    <t>陆川县谋和西餐厅</t>
  </si>
  <si>
    <t>吴郁林</t>
  </si>
  <si>
    <t>广西陆川县古城镇</t>
  </si>
  <si>
    <t>郭小花</t>
  </si>
  <si>
    <t>0755-82112806</t>
  </si>
  <si>
    <t>何欣宜</t>
  </si>
  <si>
    <t>中山市横栏镇振荣灯饰配件厂</t>
  </si>
  <si>
    <t>何振荣</t>
  </si>
  <si>
    <t>贵州省六盘水市盘州市柏果镇</t>
  </si>
  <si>
    <t>夏勇</t>
  </si>
  <si>
    <t>广西北流市白马镇金头村双头村组</t>
  </si>
  <si>
    <t>翟钦梅</t>
  </si>
  <si>
    <t>广西省钦州市钦南区文昌社区</t>
  </si>
  <si>
    <t>万宝盛华人力资源（中国）有限公司常熟分公司</t>
  </si>
  <si>
    <t>何 敏</t>
  </si>
  <si>
    <t>湖南省郴州市安仁县平背乡</t>
  </si>
  <si>
    <t>江苏省常州市新北区西夏墅镇</t>
  </si>
  <si>
    <t>丁瞳</t>
  </si>
  <si>
    <t>邓金宇</t>
  </si>
  <si>
    <t>广西钦州钦南区新华路</t>
  </si>
  <si>
    <t>长沙雅居体育发展有限公司</t>
  </si>
  <si>
    <t>江鹏</t>
  </si>
  <si>
    <t>0731-84482000</t>
  </si>
  <si>
    <t>广西南宁市上林县乔贤镇</t>
  </si>
  <si>
    <t>四川省射洪市青岗镇</t>
  </si>
  <si>
    <t>广西科技大学（升学）</t>
  </si>
  <si>
    <t>全老师</t>
  </si>
  <si>
    <t>0772-2687568</t>
  </si>
  <si>
    <t>余美铃</t>
  </si>
  <si>
    <t>江西省赣州市崇义县金坑乡</t>
  </si>
  <si>
    <t>赣州金乔培训中心有限公司</t>
  </si>
  <si>
    <t>叶美玲</t>
  </si>
  <si>
    <t>伍淑铮</t>
  </si>
  <si>
    <t>江西省赣州市石城县龙岗乡</t>
  </si>
  <si>
    <t>赣南师范大学（升学）</t>
  </si>
  <si>
    <t>孙莹</t>
  </si>
  <si>
    <t>0797-8397667</t>
  </si>
  <si>
    <t>吕静</t>
  </si>
  <si>
    <t>江苏省宿迁市沭阳县沭城街道</t>
  </si>
  <si>
    <t>广西钦州市久隆镇</t>
  </si>
  <si>
    <t>Patty</t>
  </si>
  <si>
    <t>凌  莉</t>
  </si>
  <si>
    <t>广西岑溪市梨木镇</t>
  </si>
  <si>
    <t>梁文兴</t>
  </si>
  <si>
    <t>广西平南县同和镇</t>
  </si>
  <si>
    <t>蓝献花</t>
  </si>
  <si>
    <t>邓丽兰</t>
  </si>
  <si>
    <t>广西博白县黄凌镇</t>
  </si>
  <si>
    <t>广西理工职业技术学校</t>
  </si>
  <si>
    <t>陈彦兆</t>
  </si>
  <si>
    <t>0771-2387090</t>
  </si>
  <si>
    <t>苏晨阳</t>
  </si>
  <si>
    <t>江苏省扬州市江都区仙女镇</t>
  </si>
  <si>
    <t>马凯</t>
  </si>
  <si>
    <t>侯港兴</t>
  </si>
  <si>
    <t>广西桂平市西山镇</t>
  </si>
  <si>
    <t>张志鹏</t>
  </si>
  <si>
    <t>江苏泰州市兴化市中堡镇</t>
  </si>
  <si>
    <t>15850354014</t>
  </si>
  <si>
    <t>龙江月</t>
  </si>
  <si>
    <t>湖南省花垣县长乐乡</t>
  </si>
  <si>
    <t>建档立卡16年退户</t>
  </si>
  <si>
    <t>邵阳日报社</t>
  </si>
  <si>
    <t>徐华礼</t>
  </si>
  <si>
    <t>贵州省黎平县平寨乡</t>
  </si>
  <si>
    <t>河北昌源教育集团有限公司</t>
  </si>
  <si>
    <t>钟献银</t>
  </si>
  <si>
    <r>
      <rPr>
        <b/>
        <sz val="16"/>
        <rFont val="宋体"/>
        <charset val="134"/>
      </rPr>
      <t>财管职教171班</t>
    </r>
    <r>
      <rPr>
        <b/>
        <sz val="16"/>
        <rFont val="宋体"/>
        <charset val="134"/>
      </rPr>
      <t>（本科）毕业生就业指导情况统计表</t>
    </r>
  </si>
  <si>
    <t>程 冀</t>
  </si>
  <si>
    <t>辽宁省铁岭市昌图县宝力农场</t>
  </si>
  <si>
    <t>广西钦州市钦北区那蒙镇</t>
  </si>
  <si>
    <t>王娜</t>
  </si>
  <si>
    <t>龚余毅</t>
  </si>
  <si>
    <t>湖南省常德市武陵区</t>
  </si>
  <si>
    <t>夏茂海</t>
  </si>
  <si>
    <t>江苏省南通市如皋市城北街道</t>
  </si>
  <si>
    <t>昆明万雄教育咨询有限公司</t>
  </si>
  <si>
    <t>王晓万</t>
  </si>
  <si>
    <t>王紫钢</t>
  </si>
  <si>
    <t>湖南省邵阳市洞口县石江镇</t>
  </si>
  <si>
    <t>吴思妍</t>
  </si>
  <si>
    <t>湖南省长沙市雨花区</t>
  </si>
  <si>
    <t>长沙明燕能源科技有限公司</t>
  </si>
  <si>
    <t>李广燕</t>
  </si>
  <si>
    <t>谢林倩</t>
  </si>
  <si>
    <t>重庆市彭水县汉葭街道沙坨</t>
  </si>
  <si>
    <t>赵春梅</t>
  </si>
  <si>
    <t>四川省江油市双河镇</t>
  </si>
  <si>
    <t>内蒙古通辽市科尔沁左翼中旗敖包苏木</t>
  </si>
  <si>
    <t>建档立卡贫困生(2016脱贫)，低保贫困生</t>
  </si>
  <si>
    <t>齐全胜</t>
  </si>
  <si>
    <t>蓝 宁</t>
  </si>
  <si>
    <t>广西南宁市马山县</t>
  </si>
  <si>
    <t>建档立卡贫困生（2016年脱贫），低保贫困生</t>
  </si>
  <si>
    <t>山西省朔州市平鲁区白堂乡</t>
  </si>
  <si>
    <t>徐志超</t>
  </si>
  <si>
    <t>于慧芳</t>
  </si>
  <si>
    <t>广西壮族自治区桂林市永福县苏桥镇树桥村12队117号</t>
  </si>
  <si>
    <t xml:space="preserve">广州洪美碧贸易有限公司 </t>
  </si>
  <si>
    <t>洪美碧</t>
  </si>
  <si>
    <t>罗青竹</t>
  </si>
  <si>
    <t>18889228249</t>
  </si>
  <si>
    <t>海南省乐东黎族自治县千家镇</t>
  </si>
  <si>
    <t>彭 慧</t>
  </si>
  <si>
    <t>四川省简阳市三合镇</t>
  </si>
  <si>
    <t>四川邦博尔科技有限公司</t>
  </si>
  <si>
    <t>张建飞</t>
  </si>
  <si>
    <t>028-83405859</t>
  </si>
  <si>
    <t>广西百色市田林县乐里镇</t>
  </si>
  <si>
    <t>平果市教育局</t>
  </si>
  <si>
    <t>0776-5831042</t>
  </si>
  <si>
    <t>山西省吕梁市石楼县龙山水岸</t>
  </si>
  <si>
    <t>郭旭艳</t>
  </si>
  <si>
    <t>苏峰</t>
  </si>
  <si>
    <t>辽宁省朝阳市凌源市</t>
  </si>
  <si>
    <t>蔡婷婷</t>
  </si>
  <si>
    <t>江苏省南通市如皋市</t>
  </si>
  <si>
    <t>吴美琳</t>
  </si>
  <si>
    <t>四川省德阳市中江县</t>
  </si>
  <si>
    <t>西华师范大学（升学）</t>
  </si>
  <si>
    <t>王佳</t>
  </si>
  <si>
    <t>0817-2568373</t>
  </si>
  <si>
    <t>广西玉林市兴业县龙安镇</t>
  </si>
  <si>
    <t>凌奎</t>
  </si>
  <si>
    <t>王璐瑶</t>
  </si>
  <si>
    <t>江苏省溧阳市上黄镇</t>
  </si>
  <si>
    <t>徐玉娟</t>
  </si>
  <si>
    <t>内蒙古赤峰市宁城县</t>
  </si>
  <si>
    <t>汪  村</t>
  </si>
  <si>
    <t>梁金模</t>
  </si>
  <si>
    <t>广西环江毛南族自治县龙岩乡</t>
  </si>
  <si>
    <t>李彬</t>
  </si>
  <si>
    <t>0778-2256188</t>
  </si>
  <si>
    <t>杨 雪</t>
  </si>
  <si>
    <t>广西柳州市三江县古宜镇</t>
  </si>
  <si>
    <t>谭辉</t>
  </si>
  <si>
    <t>0772-2610932</t>
  </si>
  <si>
    <t>庹新岚</t>
  </si>
  <si>
    <t>贵州遵义市余庆县熬溪镇</t>
  </si>
  <si>
    <t>陈可意</t>
  </si>
  <si>
    <t>湖南省岳阳市云溪区</t>
  </si>
  <si>
    <t>巫茂青</t>
  </si>
  <si>
    <t>广西防城港市上思县平福乡</t>
  </si>
  <si>
    <t>上思县第三小学</t>
  </si>
  <si>
    <t>农海波</t>
  </si>
  <si>
    <t>朱 倩</t>
  </si>
  <si>
    <t>江苏省南通市海安市</t>
  </si>
  <si>
    <t>孙  越</t>
  </si>
  <si>
    <t>陈少钦</t>
  </si>
  <si>
    <t>江苏省南京市秦淮区</t>
  </si>
  <si>
    <t>新东方无忧（南京）文化发展有限公司</t>
  </si>
  <si>
    <t>许顺康</t>
  </si>
  <si>
    <t>025-66817888</t>
  </si>
  <si>
    <t>邓晓畅</t>
  </si>
  <si>
    <t>广西隆安县那桐镇</t>
  </si>
  <si>
    <t>广西道尔人力资源有限公司</t>
  </si>
  <si>
    <t>蔡雪莉</t>
  </si>
  <si>
    <t>0771-5590576</t>
  </si>
  <si>
    <t>广西桂平市社步镇</t>
  </si>
  <si>
    <r>
      <rPr>
        <sz val="12"/>
        <rFont val="宋体"/>
        <charset val="134"/>
      </rPr>
      <t xml:space="preserve">广东阅生活家居科技有限公司
</t>
    </r>
    <r>
      <rPr>
        <sz val="12"/>
        <color rgb="FFFF0000"/>
        <rFont val="宋体"/>
        <charset val="134"/>
      </rPr>
      <t>（合同公章不清晰未通过）</t>
    </r>
  </si>
  <si>
    <t>罗显易</t>
  </si>
  <si>
    <t>0757-22896105</t>
  </si>
  <si>
    <t>广西贵港市港北区根竹镇</t>
  </si>
  <si>
    <t>15年建档立卡退出户</t>
  </si>
  <si>
    <t>吴火炬</t>
  </si>
  <si>
    <t>0775-4562055</t>
  </si>
  <si>
    <t>何家亮</t>
  </si>
  <si>
    <t>广西钦州市钦南区</t>
  </si>
  <si>
    <t>广西来宾工业投资集团有限公司</t>
  </si>
  <si>
    <t>蓝柳扬</t>
  </si>
  <si>
    <t>0772-4277397</t>
  </si>
  <si>
    <t>张晓</t>
  </si>
  <si>
    <t>财务职教171班</t>
  </si>
  <si>
    <t>四川省巴中市恩阳区</t>
  </si>
  <si>
    <t>湖北民族大学（升学）</t>
  </si>
  <si>
    <t>刘翡翡</t>
  </si>
  <si>
    <t>0718-8438945</t>
  </si>
  <si>
    <t>查  敏</t>
  </si>
  <si>
    <t>龙伟婷</t>
  </si>
  <si>
    <t>广西北海市铁山港区营盘镇</t>
  </si>
  <si>
    <t>广东焕泰电力建设有限公司</t>
  </si>
  <si>
    <t>王邦升</t>
  </si>
  <si>
    <t>田新平</t>
  </si>
  <si>
    <t>江苏连云港市赣榆区柘汪镇</t>
  </si>
  <si>
    <t>陈紫妍</t>
  </si>
  <si>
    <t>重庆市合川区三庙镇三庙西街330号</t>
  </si>
  <si>
    <t>重庆市合川区三庙镇人民政府</t>
  </si>
  <si>
    <t>陈志力</t>
  </si>
  <si>
    <t>173444577220</t>
  </si>
  <si>
    <t>贵州省镇远县舞阳镇</t>
  </si>
  <si>
    <t>阳昕云</t>
  </si>
  <si>
    <t>广西柳州市三江侗族自治县独峒镇</t>
  </si>
  <si>
    <t>秦莉莎</t>
  </si>
  <si>
    <t>山西省长治市潞城市成家川办事处</t>
  </si>
  <si>
    <t>谢  林</t>
  </si>
  <si>
    <t>朱美晶</t>
  </si>
  <si>
    <t>山西省运城市盐湖区陶村镇</t>
  </si>
  <si>
    <t>广西崇左市江州区濑湍镇</t>
  </si>
  <si>
    <t>17年脱贫建档立卡贫困户</t>
  </si>
  <si>
    <t>韦靖宇</t>
  </si>
  <si>
    <t>0772-2631938</t>
  </si>
  <si>
    <t>重庆市江津区石蟆镇</t>
  </si>
  <si>
    <t>张荣誉</t>
  </si>
  <si>
    <t>宾诗敏</t>
  </si>
  <si>
    <t>广西梧州岑溪市波塘镇</t>
  </si>
  <si>
    <t>黎洁玲</t>
  </si>
  <si>
    <t>广西桂平市南木镇</t>
  </si>
  <si>
    <t>陆川县平乐镇乡村建设综合服务中心</t>
  </si>
  <si>
    <t>莫孙志</t>
  </si>
  <si>
    <t>张嘉莹</t>
  </si>
  <si>
    <t>柳州柳工叉车有限公司</t>
  </si>
  <si>
    <t>钟莹</t>
  </si>
  <si>
    <t>0772-2040903</t>
  </si>
  <si>
    <t>曹新亮</t>
  </si>
  <si>
    <t>梁月梅</t>
  </si>
  <si>
    <t>广西钦州市钦北区长滩镇</t>
  </si>
  <si>
    <t>钦州市钦北区长滩中学</t>
  </si>
  <si>
    <t>韦新传</t>
  </si>
  <si>
    <t>黄丽娜</t>
  </si>
  <si>
    <t>广西田东县祥周镇</t>
  </si>
  <si>
    <t>贵港市民族职业技术学校</t>
  </si>
  <si>
    <t>谢槟禅</t>
  </si>
  <si>
    <t>吴美霖</t>
  </si>
  <si>
    <t>广西防城港东兴市马路镇</t>
  </si>
  <si>
    <t>东兴市马路镇社会保障服务中心</t>
  </si>
  <si>
    <t>李艳萍</t>
  </si>
  <si>
    <t>0770-6260008</t>
  </si>
  <si>
    <t>陈洋慧</t>
  </si>
  <si>
    <t>广西桂林市临桂区五通镇</t>
  </si>
  <si>
    <t>广西科技职业学院</t>
  </si>
  <si>
    <t>毕玉</t>
  </si>
  <si>
    <t>0771-7519012</t>
  </si>
  <si>
    <t>伍悦</t>
  </si>
  <si>
    <t>广西河池市金城江区</t>
  </si>
  <si>
    <t>焦老师</t>
  </si>
  <si>
    <t xml:space="preserve">07713908851
</t>
  </si>
  <si>
    <t>许贤</t>
  </si>
  <si>
    <t>海南省海口市秀英区</t>
  </si>
  <si>
    <t>安徽闽源建设有限公司海南分公司</t>
  </si>
  <si>
    <t>吴万发</t>
  </si>
  <si>
    <r>
      <rPr>
        <b/>
        <sz val="14"/>
        <rFont val="宋体"/>
        <charset val="134"/>
      </rPr>
      <t>汽修1</t>
    </r>
    <r>
      <rPr>
        <b/>
        <sz val="14"/>
        <rFont val="宋体"/>
        <charset val="134"/>
      </rPr>
      <t>81班（</t>
    </r>
    <r>
      <rPr>
        <b/>
        <sz val="14"/>
        <rFont val="宋体"/>
        <charset val="134"/>
      </rPr>
      <t>专科）毕业生就业指导情况统计表</t>
    </r>
  </si>
  <si>
    <t>班级</t>
  </si>
  <si>
    <t>手机号码</t>
  </si>
  <si>
    <t>是否建档立卡户</t>
  </si>
  <si>
    <t>是</t>
  </si>
  <si>
    <t>孔令芸</t>
  </si>
  <si>
    <t>谭炳峰</t>
  </si>
  <si>
    <t>来宾市广宏驾驶员培训有限公司</t>
  </si>
  <si>
    <t>黄尊兴</t>
  </si>
  <si>
    <t>陈火德</t>
  </si>
  <si>
    <t>柳州市舞夜星文化传媒有限公司</t>
  </si>
  <si>
    <t>张争飞</t>
  </si>
  <si>
    <t>黄伟武</t>
  </si>
  <si>
    <t>蒙文新</t>
  </si>
  <si>
    <t>广西来宾滋乐美食品有限公司</t>
  </si>
  <si>
    <t>人事部</t>
  </si>
  <si>
    <t>0772-4230095</t>
  </si>
  <si>
    <t>韦盛国</t>
  </si>
  <si>
    <t>陈明</t>
  </si>
  <si>
    <t>0769-85540688-23038</t>
  </si>
  <si>
    <t>广西科技师范学院（专升本）</t>
  </si>
  <si>
    <t>林京鹏</t>
  </si>
  <si>
    <t>广西绿蚁优管商务服务有限公司</t>
  </si>
  <si>
    <t>李卓林</t>
  </si>
  <si>
    <t>闫奇峰</t>
  </si>
  <si>
    <t>徐泽博</t>
  </si>
  <si>
    <t>黄宁坤</t>
  </si>
  <si>
    <t>15278179973</t>
  </si>
  <si>
    <t>陈伟俊</t>
  </si>
  <si>
    <t>中山市益佳电器有限公司</t>
  </si>
  <si>
    <t>王径儒</t>
  </si>
  <si>
    <t>潘钊宁</t>
  </si>
  <si>
    <t>17677483744</t>
  </si>
  <si>
    <t>李繁任</t>
  </si>
  <si>
    <t>15778319273</t>
  </si>
  <si>
    <t>广西红鹰肥业有限公司</t>
  </si>
  <si>
    <t>阮友群</t>
  </si>
  <si>
    <t>0771-6020156</t>
  </si>
  <si>
    <t>张良冠</t>
  </si>
  <si>
    <t>14777732765</t>
  </si>
  <si>
    <t>吴光波</t>
  </si>
  <si>
    <t>广州神州之星科技有限公司</t>
  </si>
  <si>
    <t>邱先明</t>
  </si>
  <si>
    <t>何有庆</t>
  </si>
  <si>
    <t>17707814295</t>
  </si>
  <si>
    <t>梁祖标</t>
  </si>
  <si>
    <t>18377744309</t>
  </si>
  <si>
    <t>广西金桂浆纸业有限公司</t>
  </si>
  <si>
    <t>黄志源</t>
  </si>
  <si>
    <t>吕海静</t>
  </si>
  <si>
    <t>谢乃尚</t>
  </si>
  <si>
    <t>15878416094</t>
  </si>
  <si>
    <t>吴淋海</t>
  </si>
  <si>
    <t>18777470466</t>
  </si>
  <si>
    <t>陈进良</t>
  </si>
  <si>
    <t>玉林市玉州区小瓦罐营养快餐店</t>
  </si>
  <si>
    <t>陈世茂</t>
  </si>
  <si>
    <t>陈虹</t>
  </si>
  <si>
    <t>0772-3750508</t>
  </si>
  <si>
    <t>藤县金成船用电器厂</t>
  </si>
  <si>
    <t>肖朝海</t>
  </si>
  <si>
    <t>唐帅炜</t>
  </si>
  <si>
    <t>17677305301</t>
  </si>
  <si>
    <t>牙韩梦</t>
  </si>
  <si>
    <t>18278896204</t>
  </si>
  <si>
    <t>14796114759</t>
  </si>
  <si>
    <t>陈张林</t>
  </si>
  <si>
    <t>刘恒威</t>
  </si>
  <si>
    <r>
      <rPr>
        <b/>
        <sz val="14"/>
        <rFont val="宋体"/>
        <charset val="134"/>
      </rPr>
      <t>汽修18</t>
    </r>
    <r>
      <rPr>
        <b/>
        <sz val="14"/>
        <rFont val="宋体"/>
        <charset val="134"/>
      </rPr>
      <t>2</t>
    </r>
    <r>
      <rPr>
        <b/>
        <sz val="14"/>
        <rFont val="宋体"/>
        <charset val="134"/>
      </rPr>
      <t>班（专科）毕业生就业指导情况统计表</t>
    </r>
  </si>
  <si>
    <t>陈万涛</t>
  </si>
  <si>
    <t>18577475962</t>
  </si>
  <si>
    <t>13036975308</t>
  </si>
  <si>
    <t>刘星雨</t>
  </si>
  <si>
    <t>韦培森</t>
  </si>
  <si>
    <t>18878838857</t>
  </si>
  <si>
    <t>谭卓嘉</t>
  </si>
  <si>
    <t>倪乾威</t>
  </si>
  <si>
    <t>18775506204</t>
  </si>
  <si>
    <t>17677316987</t>
  </si>
  <si>
    <t>徐剑良</t>
  </si>
  <si>
    <t>18276475243</t>
  </si>
  <si>
    <t>广西崇左市德达利汽车销售服务有限公司</t>
  </si>
  <si>
    <t>王冰</t>
  </si>
  <si>
    <t>0771-7967666</t>
  </si>
  <si>
    <t>梁军</t>
  </si>
  <si>
    <t>李继财</t>
  </si>
  <si>
    <t>周海军</t>
  </si>
  <si>
    <t>19994477416</t>
  </si>
  <si>
    <t>梁灿观</t>
  </si>
  <si>
    <t>黄灵媛</t>
  </si>
  <si>
    <t>五菱</t>
  </si>
  <si>
    <t>零贤庆</t>
  </si>
  <si>
    <t>15078289313</t>
  </si>
  <si>
    <t>宁明县佳宁汽修维修中心</t>
  </si>
  <si>
    <t>陈月升</t>
  </si>
  <si>
    <t>0771-7967687</t>
  </si>
  <si>
    <t>罗世兴</t>
  </si>
  <si>
    <t>陶文忠</t>
  </si>
  <si>
    <t>杨濡源</t>
  </si>
  <si>
    <t>18934767497</t>
  </si>
  <si>
    <t>杨勇</t>
  </si>
  <si>
    <t>梁腾明</t>
  </si>
  <si>
    <t>13457871971</t>
  </si>
  <si>
    <t>吴桂炎</t>
  </si>
  <si>
    <t>张业万</t>
  </si>
  <si>
    <t>罗柏强</t>
  </si>
  <si>
    <t>17774721296</t>
  </si>
  <si>
    <t>陈神养</t>
  </si>
  <si>
    <t>来宾市双诚汽车贸易有限责任公司</t>
  </si>
  <si>
    <t>韦美宁</t>
  </si>
  <si>
    <t>17774727753</t>
  </si>
  <si>
    <t>罗汉岩</t>
  </si>
  <si>
    <t>19978492441</t>
  </si>
  <si>
    <t>莫升德</t>
  </si>
  <si>
    <t>13457050719</t>
  </si>
  <si>
    <t>广西灵山县盛海汽车维修有限公司</t>
  </si>
  <si>
    <t>宁振幸</t>
  </si>
  <si>
    <t>18177756190</t>
  </si>
  <si>
    <t>17772035261</t>
  </si>
  <si>
    <t>卢振林</t>
  </si>
  <si>
    <t>参军</t>
  </si>
  <si>
    <t>数控181班（专科）毕业生就业指导情况统计表</t>
  </si>
  <si>
    <t>赵华龙</t>
  </si>
  <si>
    <t>卡才村民委员会（原）
巴马瑶族自治县西山乡人民政府（现）</t>
  </si>
  <si>
    <t>罗文祥</t>
  </si>
  <si>
    <t>张天胜</t>
  </si>
  <si>
    <t>18815820249</t>
  </si>
  <si>
    <t>李明</t>
  </si>
  <si>
    <t>黄杰</t>
  </si>
  <si>
    <t>19978382305</t>
  </si>
  <si>
    <t>李炎兰</t>
  </si>
  <si>
    <t>庄海洋</t>
  </si>
  <si>
    <t>18577592983</t>
  </si>
  <si>
    <t>吴燕</t>
  </si>
  <si>
    <t>梁康</t>
  </si>
  <si>
    <t>15277950944</t>
  </si>
  <si>
    <t>广西大参林药业有限公司</t>
  </si>
  <si>
    <t>韦柳妃</t>
  </si>
  <si>
    <t>杨立志</t>
  </si>
  <si>
    <t>13978764319</t>
  </si>
  <si>
    <t>何南</t>
  </si>
  <si>
    <t>黄星肇</t>
  </si>
  <si>
    <t>15177213669</t>
  </si>
  <si>
    <t>深圳富桂精密工业有限公司</t>
  </si>
  <si>
    <t>陈克强</t>
  </si>
  <si>
    <t>0755-28129588</t>
  </si>
  <si>
    <t>邓丰辉</t>
  </si>
  <si>
    <t>13647793715</t>
  </si>
  <si>
    <t>博远教育信息咨询有限公司</t>
  </si>
  <si>
    <t>邓莉艳</t>
  </si>
  <si>
    <t>黄立泳</t>
  </si>
  <si>
    <t>17677269741</t>
  </si>
  <si>
    <t>王仕东</t>
  </si>
  <si>
    <t>18260920439</t>
  </si>
  <si>
    <t>西林县人民政府征兵办</t>
  </si>
  <si>
    <t>邓香</t>
  </si>
  <si>
    <t>0776-8670050</t>
  </si>
  <si>
    <t>15977295211</t>
  </si>
  <si>
    <t>李杰</t>
  </si>
  <si>
    <t>潘汉格</t>
  </si>
  <si>
    <t>庞炬</t>
  </si>
  <si>
    <t>15777296385</t>
  </si>
  <si>
    <t>容代汉</t>
  </si>
  <si>
    <t>18778741914</t>
  </si>
  <si>
    <t>18278423269</t>
  </si>
  <si>
    <t>林志波</t>
  </si>
  <si>
    <t>萌宠自媒体</t>
  </si>
  <si>
    <t>胡鸿雁</t>
  </si>
  <si>
    <t>18376783984</t>
  </si>
  <si>
    <t>韦俊</t>
  </si>
  <si>
    <t>18377892066</t>
  </si>
  <si>
    <t>张艳霞</t>
  </si>
  <si>
    <t>河南新运企业管理咨询有限公司</t>
  </si>
  <si>
    <t>李俊</t>
  </si>
  <si>
    <t>罗胜平</t>
  </si>
  <si>
    <t>饺食云味</t>
  </si>
  <si>
    <t>赵红潘</t>
  </si>
  <si>
    <t>18078562989</t>
  </si>
  <si>
    <t>周先清</t>
  </si>
  <si>
    <t>18776585422</t>
  </si>
  <si>
    <t>柳州市华夏标准件股份有限公司</t>
  </si>
  <si>
    <t>覃慧丽</t>
  </si>
  <si>
    <t>0772-3116961</t>
  </si>
  <si>
    <t>莫仕宁</t>
  </si>
  <si>
    <t>廖钦胜</t>
  </si>
  <si>
    <t>18269510891</t>
  </si>
  <si>
    <t>郑州冠良商贸有限公司</t>
  </si>
  <si>
    <t>朱杰</t>
  </si>
  <si>
    <t>吴泽田</t>
  </si>
  <si>
    <t>15678751035</t>
  </si>
  <si>
    <t>黄琼</t>
  </si>
  <si>
    <t>黄有树</t>
  </si>
  <si>
    <t>18067577397</t>
  </si>
  <si>
    <t>东莞市春草研磨科技有限公司</t>
  </si>
  <si>
    <t>孟力</t>
  </si>
  <si>
    <t>周青秋</t>
  </si>
  <si>
    <t>15577028250</t>
  </si>
  <si>
    <t>职业技术教育学院2021届毕业生就业情况统计表</t>
    <phoneticPr fontId="29" type="noConversion"/>
  </si>
  <si>
    <t>填表学院：（签章）职业技术教育学院            学院领导：                     填表人：莫欣妍                      联系方式：18378306700                   截止统计时间：2021年11月8日9:00</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</si>
</sst>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2"/>
      <name val="宋体"/>
      <charset val="134"/>
    </font>
    <font>
      <b/>
      <sz val="14"/>
      <name val="宋体"/>
      <charset val="134"/>
    </font>
    <font>
      <b/>
      <sz val="11"/>
      <color indexed="8"/>
      <name val="宋体"/>
      <charset val="134"/>
      <scheme val="minor"/>
    </font>
    <font>
      <sz val="11"/>
      <color indexed="8"/>
      <name val="宋体"/>
      <charset val="134"/>
      <scheme val="minor"/>
    </font>
    <font>
      <sz val="11"/>
      <color theme="1"/>
      <name val="宋体"/>
      <charset val="134"/>
      <scheme val="minor"/>
    </font>
    <font>
      <sz val="11"/>
      <color rgb="FFFF0000"/>
      <name val="宋体"/>
      <charset val="134"/>
      <scheme val="minor"/>
    </font>
    <font>
      <sz val="11"/>
      <color indexed="8"/>
      <name val="宋体"/>
      <charset val="134"/>
    </font>
    <font>
      <sz val="11"/>
      <name val="宋体"/>
      <charset val="134"/>
      <scheme val="minor"/>
    </font>
    <font>
      <b/>
      <sz val="12"/>
      <name val="宋体"/>
      <charset val="134"/>
    </font>
    <font>
      <sz val="12"/>
      <color rgb="FFFF0000"/>
      <name val="宋体"/>
      <charset val="134"/>
    </font>
    <font>
      <sz val="11"/>
      <color theme="1" tint="4.9989318521683403E-2"/>
      <name val="宋体"/>
      <charset val="134"/>
      <scheme val="minor"/>
    </font>
    <font>
      <b/>
      <sz val="16"/>
      <name val="宋体"/>
      <charset val="134"/>
    </font>
    <font>
      <sz val="12"/>
      <color rgb="FF000000"/>
      <name val="宋体"/>
      <charset val="134"/>
    </font>
    <font>
      <sz val="12"/>
      <color rgb="FF000000"/>
      <name val="SimSun"/>
      <charset val="134"/>
    </font>
    <font>
      <sz val="16"/>
      <name val="宋体"/>
      <charset val="134"/>
    </font>
    <font>
      <sz val="11"/>
      <color rgb="FF000000"/>
      <name val="宋体"/>
      <charset val="134"/>
    </font>
    <font>
      <sz val="12"/>
      <name val="SimSun"/>
      <charset val="134"/>
    </font>
    <font>
      <sz val="12"/>
      <color rgb="FFFF0000"/>
      <name val="SimSun"/>
      <charset val="134"/>
    </font>
    <font>
      <b/>
      <sz val="20"/>
      <name val="宋体"/>
      <charset val="134"/>
    </font>
    <font>
      <sz val="16"/>
      <color rgb="FF000000"/>
      <name val="宋体"/>
      <charset val="134"/>
    </font>
    <font>
      <sz val="16"/>
      <color rgb="FF000000"/>
      <name val="SimSun"/>
      <charset val="134"/>
    </font>
    <font>
      <b/>
      <sz val="18"/>
      <name val="宋体"/>
      <charset val="134"/>
    </font>
    <font>
      <sz val="14"/>
      <name val="宋体"/>
      <charset val="134"/>
    </font>
    <font>
      <b/>
      <sz val="11"/>
      <name val="宋体"/>
      <charset val="134"/>
    </font>
    <font>
      <sz val="18"/>
      <name val="宋体"/>
      <charset val="134"/>
    </font>
    <font>
      <sz val="20"/>
      <name val="宋体"/>
      <charset val="134"/>
    </font>
    <font>
      <sz val="9"/>
      <name val="宋体"/>
      <charset val="134"/>
    </font>
    <font>
      <sz val="11"/>
      <color indexed="8"/>
      <name val="Tahoma"/>
      <family val="2"/>
    </font>
    <font>
      <sz val="16"/>
      <color rgb="FFFF0000"/>
      <name val="宋体"/>
      <charset val="134"/>
    </font>
    <font>
      <sz val="9"/>
      <name val="宋体"/>
      <family val="3"/>
      <charset val="134"/>
    </font>
    <font>
      <b/>
      <sz val="20"/>
      <name val="宋体"/>
      <family val="3"/>
      <charset val="134"/>
    </font>
    <font>
      <sz val="14"/>
      <name val="宋体"/>
      <family val="3"/>
      <charset val="134"/>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diagonal/>
    </border>
  </borders>
  <cellStyleXfs count="2">
    <xf numFmtId="0" fontId="0" fillId="0" borderId="0">
      <alignment vertical="center"/>
    </xf>
    <xf numFmtId="0" fontId="27" fillId="0" borderId="0">
      <alignment vertical="center"/>
    </xf>
  </cellStyleXfs>
  <cellXfs count="168">
    <xf numFmtId="0" fontId="0" fillId="0" borderId="0" xfId="0">
      <alignment vertical="center"/>
    </xf>
    <xf numFmtId="0" fontId="0" fillId="0" borderId="0" xfId="0" applyAlignment="1">
      <alignment horizontal="center" vertical="center"/>
    </xf>
    <xf numFmtId="10" fontId="0" fillId="0" borderId="0" xfId="0" applyNumberFormat="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0" fillId="0" borderId="1" xfId="0" applyFont="1" applyBorder="1" applyAlignment="1">
      <alignment horizontal="center" vertical="center"/>
    </xf>
    <xf numFmtId="0" fontId="0" fillId="0" borderId="0" xfId="0" applyFill="1">
      <alignment vertical="center"/>
    </xf>
    <xf numFmtId="0" fontId="3" fillId="2" borderId="1"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10" fillId="0"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Fill="1" applyBorder="1" applyAlignment="1">
      <alignment horizontal="center" vertical="center"/>
    </xf>
    <xf numFmtId="10" fontId="0" fillId="0" borderId="4" xfId="0" applyNumberFormat="1"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vertical="center" wrapText="1"/>
    </xf>
    <xf numFmtId="10" fontId="0" fillId="0" borderId="0" xfId="0" applyNumberFormat="1">
      <alignment vertical="center"/>
    </xf>
    <xf numFmtId="0" fontId="0" fillId="2" borderId="1" xfId="0" applyFont="1" applyFill="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49" fontId="13" fillId="0" borderId="1" xfId="0" applyNumberFormat="1" applyFont="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0" fillId="0" borderId="1" xfId="0" applyBorder="1">
      <alignment vertical="center"/>
    </xf>
    <xf numFmtId="0" fontId="0" fillId="0" borderId="1" xfId="0" applyFont="1" applyBorder="1">
      <alignment vertical="center"/>
    </xf>
    <xf numFmtId="0" fontId="1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Border="1">
      <alignment vertical="center"/>
    </xf>
    <xf numFmtId="0" fontId="0" fillId="0" borderId="0" xfId="0" applyBorder="1" applyAlignment="1">
      <alignment horizontal="center" vertical="center"/>
    </xf>
    <xf numFmtId="0" fontId="13"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vertical="center" wrapText="1"/>
    </xf>
    <xf numFmtId="0" fontId="11" fillId="0" borderId="1"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0"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8" fillId="0" borderId="8" xfId="0" applyFont="1" applyBorder="1" applyAlignment="1">
      <alignment horizontal="center" vertical="center" wrapText="1"/>
    </xf>
    <xf numFmtId="0" fontId="14" fillId="0" borderId="1" xfId="0" applyFont="1" applyBorder="1" applyAlignment="1">
      <alignment horizontal="center" vertical="center"/>
    </xf>
    <xf numFmtId="0" fontId="15" fillId="0" borderId="9" xfId="0" applyNumberFormat="1" applyFont="1" applyFill="1" applyBorder="1" applyAlignment="1">
      <alignment horizontal="center" vertical="center"/>
    </xf>
    <xf numFmtId="0" fontId="15" fillId="0" borderId="9"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0" fontId="0" fillId="0" borderId="0" xfId="0" applyFont="1">
      <alignment vertical="center"/>
    </xf>
    <xf numFmtId="0" fontId="9" fillId="0" borderId="0" xfId="0" applyFont="1">
      <alignment vertical="center"/>
    </xf>
    <xf numFmtId="0" fontId="0" fillId="2" borderId="2" xfId="0" applyFont="1" applyFill="1" applyBorder="1" applyAlignment="1">
      <alignment horizontal="center" vertical="center" wrapText="1"/>
    </xf>
    <xf numFmtId="0" fontId="12" fillId="0" borderId="9" xfId="0" applyFont="1" applyBorder="1" applyAlignment="1">
      <alignment horizontal="center" vertical="center"/>
    </xf>
    <xf numFmtId="0" fontId="13" fillId="0" borderId="9" xfId="0" applyFont="1" applyBorder="1" applyAlignment="1">
      <alignment horizontal="center" vertical="center" wrapText="1"/>
    </xf>
    <xf numFmtId="0" fontId="0" fillId="0" borderId="2" xfId="0" applyFont="1" applyBorder="1" applyAlignment="1">
      <alignment horizontal="center" vertical="center" wrapText="1"/>
    </xf>
    <xf numFmtId="0" fontId="12" fillId="0" borderId="9" xfId="0" applyFont="1" applyBorder="1" applyAlignment="1">
      <alignment horizontal="center" vertical="center" wrapText="1"/>
    </xf>
    <xf numFmtId="0" fontId="12" fillId="3" borderId="9" xfId="0" applyFont="1" applyFill="1" applyBorder="1" applyAlignment="1">
      <alignment horizontal="center" vertical="center"/>
    </xf>
    <xf numFmtId="0" fontId="13" fillId="3" borderId="9" xfId="0" applyFont="1" applyFill="1" applyBorder="1" applyAlignment="1">
      <alignment horizontal="center" vertical="center" wrapText="1"/>
    </xf>
    <xf numFmtId="0" fontId="0" fillId="0" borderId="9" xfId="0" applyFont="1" applyBorder="1" applyAlignment="1">
      <alignment horizontal="center" vertical="center"/>
    </xf>
    <xf numFmtId="0" fontId="16" fillId="0" borderId="9" xfId="0" applyFont="1" applyBorder="1" applyAlignment="1">
      <alignment horizontal="center" vertical="center" wrapText="1"/>
    </xf>
    <xf numFmtId="0" fontId="9" fillId="2" borderId="2" xfId="0" applyFont="1" applyFill="1" applyBorder="1" applyAlignment="1">
      <alignment horizontal="center" vertical="center" wrapText="1"/>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0" fontId="0" fillId="2" borderId="7" xfId="0" applyFont="1" applyFill="1" applyBorder="1" applyAlignment="1">
      <alignment horizontal="center" vertical="center" wrapText="1"/>
    </xf>
    <xf numFmtId="0" fontId="12" fillId="0" borderId="10" xfId="0" applyFont="1" applyBorder="1" applyAlignment="1">
      <alignment horizontal="center" vertical="center"/>
    </xf>
    <xf numFmtId="0" fontId="13" fillId="0" borderId="11" xfId="0" applyFont="1" applyBorder="1" applyAlignment="1">
      <alignment horizontal="center" vertical="center"/>
    </xf>
    <xf numFmtId="0" fontId="13" fillId="3" borderId="11" xfId="0" applyFont="1" applyFill="1" applyBorder="1" applyAlignment="1">
      <alignment horizontal="center" vertical="center"/>
    </xf>
    <xf numFmtId="0" fontId="16" fillId="0" borderId="11" xfId="0" applyFont="1" applyBorder="1" applyAlignment="1">
      <alignment horizontal="center" vertical="center"/>
    </xf>
    <xf numFmtId="0" fontId="17" fillId="0" borderId="11" xfId="0" applyFont="1" applyBorder="1" applyAlignment="1">
      <alignment horizontal="center" vertical="center"/>
    </xf>
    <xf numFmtId="0" fontId="14" fillId="0" borderId="0" xfId="0" applyFont="1">
      <alignment vertical="center"/>
    </xf>
    <xf numFmtId="0" fontId="14" fillId="0" borderId="0" xfId="0" applyFont="1" applyAlignment="1">
      <alignment horizontal="center" vertical="center"/>
    </xf>
    <xf numFmtId="10" fontId="14" fillId="0" borderId="0" xfId="0" applyNumberFormat="1" applyFont="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4" fillId="2"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9" fillId="0" borderId="9" xfId="0" applyFont="1" applyBorder="1" applyAlignment="1">
      <alignment horizontal="center" vertical="center"/>
    </xf>
    <xf numFmtId="0" fontId="20"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4" fillId="2" borderId="0" xfId="0" applyFont="1" applyFill="1" applyAlignment="1">
      <alignment horizontal="center" vertical="center" wrapText="1"/>
    </xf>
    <xf numFmtId="0" fontId="19" fillId="0" borderId="0" xfId="0" applyFont="1" applyAlignment="1">
      <alignment horizontal="center" vertical="center"/>
    </xf>
    <xf numFmtId="0" fontId="14" fillId="2"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vertical="center"/>
    </xf>
    <xf numFmtId="0" fontId="19" fillId="0" borderId="12" xfId="0" applyFont="1" applyBorder="1" applyAlignment="1">
      <alignment horizontal="center" vertical="center"/>
    </xf>
    <xf numFmtId="0" fontId="19" fillId="0" borderId="1" xfId="0" applyFont="1" applyBorder="1" applyAlignment="1">
      <alignment horizontal="center" vertical="center"/>
    </xf>
    <xf numFmtId="0" fontId="19" fillId="0" borderId="10" xfId="0" applyFont="1" applyBorder="1" applyAlignment="1">
      <alignment horizontal="center" vertical="center"/>
    </xf>
    <xf numFmtId="0" fontId="11" fillId="0" borderId="8" xfId="0" applyFont="1" applyBorder="1" applyAlignment="1">
      <alignment horizontal="center" vertical="center" wrapText="1"/>
    </xf>
    <xf numFmtId="0" fontId="11" fillId="0" borderId="1" xfId="0" applyFont="1" applyFill="1" applyBorder="1" applyAlignment="1">
      <alignment horizontal="center" vertical="center"/>
    </xf>
    <xf numFmtId="10" fontId="11" fillId="0" borderId="1" xfId="0" applyNumberFormat="1" applyFont="1" applyFill="1" applyBorder="1" applyAlignment="1">
      <alignment horizontal="center" vertical="center" wrapText="1"/>
    </xf>
    <xf numFmtId="0" fontId="20" fillId="0" borderId="11" xfId="0" applyFont="1" applyBorder="1" applyAlignment="1">
      <alignment horizontal="center" vertical="center"/>
    </xf>
    <xf numFmtId="0" fontId="14" fillId="0" borderId="3" xfId="0" applyFont="1" applyBorder="1" applyAlignment="1">
      <alignment horizontal="center" vertical="center"/>
    </xf>
    <xf numFmtId="0" fontId="19" fillId="0" borderId="11" xfId="0" applyFont="1" applyBorder="1" applyAlignment="1">
      <alignment horizontal="center" vertical="center" wrapText="1"/>
    </xf>
    <xf numFmtId="0" fontId="20" fillId="0" borderId="11" xfId="0" applyFont="1" applyBorder="1" applyAlignment="1">
      <alignment horizontal="center" vertical="center" wrapText="1"/>
    </xf>
    <xf numFmtId="0" fontId="0" fillId="0" borderId="0" xfId="0" applyFont="1" applyBorder="1">
      <alignment vertical="center"/>
    </xf>
    <xf numFmtId="0" fontId="0" fillId="0" borderId="1" xfId="0" applyNumberFormat="1" applyFont="1" applyBorder="1" applyAlignment="1">
      <alignment horizontal="center" vertical="center" wrapText="1"/>
    </xf>
    <xf numFmtId="49" fontId="0" fillId="0" borderId="1" xfId="0" applyNumberFormat="1" applyFont="1" applyBorder="1" applyAlignment="1">
      <alignment horizontal="center" vertical="center"/>
    </xf>
    <xf numFmtId="0" fontId="13" fillId="0" borderId="1" xfId="0" applyNumberFormat="1" applyFont="1" applyBorder="1" applyAlignment="1">
      <alignment horizontal="center" vertical="center" wrapText="1"/>
    </xf>
    <xf numFmtId="0" fontId="0" fillId="3" borderId="1"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0" fontId="0" fillId="0" borderId="0" xfId="0" applyNumberFormat="1" applyFont="1" applyBorder="1" applyAlignment="1">
      <alignment horizontal="center" vertical="center" wrapText="1"/>
    </xf>
    <xf numFmtId="0" fontId="0" fillId="0" borderId="1" xfId="0" applyNumberFormat="1" applyFont="1" applyFill="1" applyBorder="1" applyAlignment="1">
      <alignment horizontal="center" vertical="center" wrapText="1"/>
    </xf>
    <xf numFmtId="0" fontId="22" fillId="0" borderId="0" xfId="0" applyFont="1">
      <alignment vertical="center"/>
    </xf>
    <xf numFmtId="0" fontId="23" fillId="0" borderId="1" xfId="0" applyFont="1" applyBorder="1" applyAlignment="1">
      <alignment horizontal="center" vertical="center"/>
    </xf>
    <xf numFmtId="0" fontId="22" fillId="0" borderId="1" xfId="0" applyFont="1" applyBorder="1" applyAlignment="1">
      <alignment horizontal="center" vertical="center"/>
    </xf>
    <xf numFmtId="0" fontId="24" fillId="0" borderId="1" xfId="0" applyFont="1" applyBorder="1" applyAlignment="1">
      <alignment horizontal="center" vertical="center"/>
    </xf>
    <xf numFmtId="10" fontId="24"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2" fillId="0" borderId="1" xfId="0" applyFont="1" applyBorder="1" applyAlignment="1">
      <alignment horizontal="center" vertical="center" wrapText="1"/>
    </xf>
    <xf numFmtId="0" fontId="22" fillId="5" borderId="1" xfId="0" applyFont="1" applyFill="1" applyBorder="1" applyAlignment="1">
      <alignment horizontal="center" vertical="center"/>
    </xf>
    <xf numFmtId="0" fontId="24" fillId="5" borderId="1" xfId="0" applyFont="1" applyFill="1" applyBorder="1" applyAlignment="1">
      <alignment horizontal="center" vertical="center"/>
    </xf>
    <xf numFmtId="10" fontId="24" fillId="5" borderId="1" xfId="0" applyNumberFormat="1" applyFont="1" applyFill="1" applyBorder="1" applyAlignment="1">
      <alignment horizontal="center" vertical="center"/>
    </xf>
    <xf numFmtId="0" fontId="25" fillId="5" borderId="1" xfId="0" applyFont="1" applyFill="1" applyBorder="1" applyAlignment="1">
      <alignment horizontal="center" vertical="center"/>
    </xf>
    <xf numFmtId="0" fontId="0" fillId="0" borderId="0" xfId="0" applyProtection="1">
      <alignment vertical="center"/>
      <protection locked="0"/>
    </xf>
    <xf numFmtId="0" fontId="26" fillId="0" borderId="1" xfId="0" applyFont="1" applyBorder="1" applyAlignment="1">
      <alignment horizontal="center" vertical="center"/>
    </xf>
    <xf numFmtId="0" fontId="25" fillId="0" borderId="0" xfId="0" applyFont="1">
      <alignment vertical="center"/>
    </xf>
    <xf numFmtId="0" fontId="14"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3" borderId="1" xfId="0" quotePrefix="1" applyFill="1" applyBorder="1" applyAlignment="1">
      <alignment horizontal="center" vertical="center"/>
    </xf>
    <xf numFmtId="0" fontId="15" fillId="0" borderId="1" xfId="0" quotePrefix="1" applyFont="1" applyBorder="1" applyAlignment="1">
      <alignment horizontal="center" vertical="center"/>
    </xf>
    <xf numFmtId="0" fontId="30" fillId="0" borderId="1" xfId="0" applyFont="1" applyBorder="1" applyAlignment="1">
      <alignment horizontal="center" vertical="center"/>
    </xf>
    <xf numFmtId="0" fontId="18" fillId="0" borderId="1" xfId="0" applyFont="1" applyBorder="1" applyAlignment="1">
      <alignment horizontal="center" vertical="center"/>
    </xf>
    <xf numFmtId="0" fontId="31" fillId="0" borderId="5" xfId="0" applyFont="1" applyBorder="1" applyAlignment="1">
      <alignment horizontal="left" vertical="center" wrapText="1"/>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21" fillId="0" borderId="1" xfId="0" applyNumberFormat="1" applyFont="1" applyBorder="1" applyAlignment="1">
      <alignment horizontal="center" vertical="center" wrapText="1"/>
    </xf>
    <xf numFmtId="0" fontId="0" fillId="4" borderId="1" xfId="0" applyFont="1" applyFill="1" applyBorder="1" applyAlignment="1">
      <alignment horizontal="center" vertical="center"/>
    </xf>
    <xf numFmtId="10" fontId="0" fillId="4" borderId="5" xfId="0" applyNumberFormat="1" applyFont="1" applyFill="1" applyBorder="1" applyAlignment="1">
      <alignment horizontal="center" vertical="center" wrapText="1"/>
    </xf>
    <xf numFmtId="10" fontId="0" fillId="4" borderId="6" xfId="0" applyNumberFormat="1" applyFont="1" applyFill="1" applyBorder="1" applyAlignment="1">
      <alignment horizontal="center" vertical="center" wrapText="1"/>
    </xf>
    <xf numFmtId="10" fontId="0" fillId="4" borderId="7" xfId="0" applyNumberFormat="1" applyFont="1" applyFill="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8" fillId="0" borderId="3" xfId="0" applyNumberFormat="1" applyFont="1" applyBorder="1" applyAlignment="1">
      <alignment horizontal="center" vertical="center" wrapText="1"/>
    </xf>
    <xf numFmtId="10" fontId="14" fillId="0" borderId="2" xfId="0" applyNumberFormat="1" applyFont="1" applyBorder="1" applyAlignment="1">
      <alignment horizontal="center" vertical="center"/>
    </xf>
    <xf numFmtId="10" fontId="14" fillId="0" borderId="4" xfId="0" applyNumberFormat="1" applyFont="1" applyBorder="1" applyAlignment="1">
      <alignment horizontal="center" vertical="center"/>
    </xf>
    <xf numFmtId="10" fontId="14" fillId="0" borderId="3" xfId="0" applyNumberFormat="1" applyFont="1" applyBorder="1" applyAlignment="1">
      <alignment horizontal="center" vertical="center"/>
    </xf>
    <xf numFmtId="10" fontId="14" fillId="0" borderId="1" xfId="0" applyNumberFormat="1" applyFont="1" applyBorder="1" applyAlignment="1">
      <alignment horizontal="center" vertical="center"/>
    </xf>
    <xf numFmtId="10" fontId="0" fillId="0" borderId="2" xfId="0" applyNumberFormat="1" applyBorder="1" applyAlignment="1">
      <alignment horizontal="center" vertical="center"/>
    </xf>
    <xf numFmtId="10" fontId="0" fillId="0" borderId="4" xfId="0" applyNumberFormat="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Font="1" applyBorder="1" applyAlignment="1">
      <alignment horizontal="center" vertical="center"/>
    </xf>
    <xf numFmtId="10" fontId="9" fillId="0" borderId="4"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cellXfs>
  <cellStyles count="2">
    <cellStyle name="常规" xfId="0" builtinId="0"/>
    <cellStyle name="常规 4" xfId="1" xr:uid="{00000000-0005-0000-0000-000031000000}"/>
  </cellStyles>
  <dxfs count="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0\Desktop\2022&#23626;&#27605;&#19994;&#29983;&#20449;&#2468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表"/>
      <sheetName val="重点群体"/>
      <sheetName val="计科职教181"/>
      <sheetName val="财管职教181"/>
      <sheetName val="计科对口181"/>
      <sheetName val="物管职教181"/>
      <sheetName val="汽服对口181"/>
      <sheetName val="汽服职教181"/>
      <sheetName val="汽修191"/>
      <sheetName val="数控191"/>
      <sheetName val="汽服专升本201"/>
      <sheetName val="汽服专升本20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3"/>
  <sheetViews>
    <sheetView tabSelected="1" zoomScale="70" zoomScaleNormal="70" workbookViewId="0">
      <selection activeCell="C14" sqref="C14"/>
    </sheetView>
  </sheetViews>
  <sheetFormatPr defaultColWidth="9" defaultRowHeight="15.6"/>
  <cols>
    <col min="1" max="1" width="25.296875" customWidth="1"/>
    <col min="2" max="2" width="9.09765625" customWidth="1"/>
    <col min="3" max="3" width="17" customWidth="1"/>
    <col min="4" max="5" width="23.796875" customWidth="1"/>
    <col min="6" max="6" width="21.59765625" customWidth="1"/>
    <col min="7" max="7" width="28.69921875" customWidth="1"/>
    <col min="8" max="8" width="29.09765625" customWidth="1"/>
    <col min="9" max="9" width="16.19921875" customWidth="1"/>
    <col min="10" max="10" width="19.09765625" customWidth="1"/>
    <col min="11" max="11" width="14.296875" customWidth="1"/>
    <col min="12" max="12" width="14.59765625" customWidth="1"/>
    <col min="13" max="13" width="10" customWidth="1"/>
    <col min="14" max="14" width="6.09765625" customWidth="1"/>
    <col min="15" max="15" width="13.09765625" customWidth="1"/>
  </cols>
  <sheetData>
    <row r="1" spans="1:14" ht="25.8">
      <c r="A1" s="134" t="s">
        <v>1249</v>
      </c>
      <c r="B1" s="135"/>
      <c r="C1" s="135"/>
      <c r="D1" s="135"/>
      <c r="E1" s="135"/>
      <c r="F1" s="135"/>
      <c r="G1" s="135"/>
      <c r="H1" s="135"/>
      <c r="I1" s="135"/>
      <c r="J1" s="135"/>
      <c r="K1" s="135"/>
      <c r="L1" s="135"/>
      <c r="M1" s="135"/>
    </row>
    <row r="2" spans="1:14" s="116" customFormat="1" ht="27.9" customHeight="1">
      <c r="A2" s="136" t="s">
        <v>1250</v>
      </c>
      <c r="B2" s="137"/>
      <c r="C2" s="137"/>
      <c r="D2" s="137"/>
      <c r="E2" s="137"/>
      <c r="F2" s="137"/>
      <c r="G2" s="137"/>
      <c r="H2" s="137"/>
      <c r="I2" s="137"/>
      <c r="J2" s="137"/>
      <c r="K2" s="137"/>
      <c r="L2" s="137"/>
      <c r="M2" s="138"/>
    </row>
    <row r="3" spans="1:14" s="116" customFormat="1" ht="27.9" customHeight="1">
      <c r="A3" s="140" t="s">
        <v>0</v>
      </c>
      <c r="B3" s="140" t="s">
        <v>1</v>
      </c>
      <c r="C3" s="142" t="s">
        <v>2</v>
      </c>
      <c r="D3" s="139" t="s">
        <v>3</v>
      </c>
      <c r="E3" s="139"/>
      <c r="F3" s="139"/>
      <c r="G3" s="139"/>
      <c r="H3" s="139"/>
      <c r="I3" s="139"/>
      <c r="J3" s="139"/>
      <c r="K3" s="139"/>
      <c r="L3" s="139"/>
      <c r="M3" s="139"/>
    </row>
    <row r="4" spans="1:14" s="116" customFormat="1" ht="27.9" customHeight="1">
      <c r="A4" s="141"/>
      <c r="B4" s="141"/>
      <c r="C4" s="143"/>
      <c r="D4" s="117" t="s">
        <v>4</v>
      </c>
      <c r="E4" s="117" t="s">
        <v>5</v>
      </c>
      <c r="F4" s="117" t="s">
        <v>6</v>
      </c>
      <c r="G4" s="117" t="s">
        <v>7</v>
      </c>
      <c r="H4" s="117" t="s">
        <v>8</v>
      </c>
      <c r="I4" s="117" t="s">
        <v>9</v>
      </c>
      <c r="J4" s="117" t="s">
        <v>10</v>
      </c>
      <c r="K4" s="117" t="s">
        <v>11</v>
      </c>
      <c r="L4" s="117" t="s">
        <v>12</v>
      </c>
      <c r="M4" s="117" t="s">
        <v>13</v>
      </c>
      <c r="N4" s="128" t="s">
        <v>14</v>
      </c>
    </row>
    <row r="5" spans="1:14" s="116" customFormat="1" ht="27.9" customHeight="1">
      <c r="A5" s="118" t="s">
        <v>15</v>
      </c>
      <c r="B5" s="119">
        <f>[1]汇总表!$C$26</f>
        <v>0</v>
      </c>
      <c r="C5" s="120" t="e">
        <f>COUNTA(计科职教171班!K3:K45)/B5</f>
        <v>#DIV/0!</v>
      </c>
      <c r="D5" s="121">
        <f>COUNTIF(计科职教171班!K:K,"10")</f>
        <v>9</v>
      </c>
      <c r="E5" s="121">
        <f>COUNTIF(计科职教171班!K:K,"11")</f>
        <v>8</v>
      </c>
      <c r="F5" s="121">
        <f>COUNTIF(计科职教171班!K:K,"12")</f>
        <v>8</v>
      </c>
      <c r="G5" s="121">
        <f>COUNTIF(计科职教171班!K:K,"13")</f>
        <v>7</v>
      </c>
      <c r="H5" s="121">
        <f>COUNTIF(计科职教171班!K:K,"14")</f>
        <v>0</v>
      </c>
      <c r="I5" s="121">
        <f>COUNTIF(计科职教171班!K:K,"46")</f>
        <v>0</v>
      </c>
      <c r="J5" s="121">
        <f>COUNTIF(计科职教171班!K:K,"65")</f>
        <v>0</v>
      </c>
      <c r="K5" s="121">
        <f>COUNTIF(计科职教171班!K:K,"75")</f>
        <v>0</v>
      </c>
      <c r="L5" s="121">
        <f>COUNTIF(计科职教171班!K:K,"76")</f>
        <v>0</v>
      </c>
      <c r="M5" s="121">
        <f>COUNTIF(计科职教171班!K:K,"80")</f>
        <v>3</v>
      </c>
      <c r="N5" s="121">
        <f t="shared" ref="N5:N12" si="0">SUM(D5:M5)</f>
        <v>35</v>
      </c>
    </row>
    <row r="6" spans="1:14" s="116" customFormat="1" ht="27.9" customHeight="1">
      <c r="A6" s="118" t="s">
        <v>16</v>
      </c>
      <c r="B6" s="119">
        <f>COUNT(计科对口171班!A3:A57)</f>
        <v>44</v>
      </c>
      <c r="C6" s="120">
        <f>COUNTA(计科对口171班!K3:K57)/B6</f>
        <v>0.86363636363636365</v>
      </c>
      <c r="D6" s="121">
        <f>COUNTIF(计科对口171班!K:K,"10")</f>
        <v>1</v>
      </c>
      <c r="E6" s="121">
        <f>COUNTIF(计科对口171班!K:K,"11")</f>
        <v>12</v>
      </c>
      <c r="F6" s="121">
        <f>COUNTIF(计科对口171班!K:K,"12")</f>
        <v>10</v>
      </c>
      <c r="G6" s="121">
        <f>COUNTIF(计科对口171班!K:K,"13")</f>
        <v>11</v>
      </c>
      <c r="H6" s="121">
        <f>COUNTIF(计科对口171班!K:K,"14")</f>
        <v>0</v>
      </c>
      <c r="I6" s="121">
        <f>COUNTIF(计科对口171班!K:K,"46")</f>
        <v>4</v>
      </c>
      <c r="J6" s="121">
        <f>COUNTIF(计科对口171班!K:K,"65")</f>
        <v>0</v>
      </c>
      <c r="K6" s="121">
        <f>COUNTIF(计科对口171班!K:K,"75")</f>
        <v>0</v>
      </c>
      <c r="L6" s="121">
        <f>COUNTIF(计科对口171班!K:K,"76")</f>
        <v>0</v>
      </c>
      <c r="M6" s="121">
        <f>COUNTIF(计科对口171班!K:K,"80")</f>
        <v>0</v>
      </c>
      <c r="N6" s="121">
        <f t="shared" si="0"/>
        <v>38</v>
      </c>
    </row>
    <row r="7" spans="1:14" s="116" customFormat="1" ht="27.9" customHeight="1">
      <c r="A7" s="118" t="s">
        <v>17</v>
      </c>
      <c r="B7" s="119">
        <f>COUNT(计科对口172班!A3:A60)</f>
        <v>47</v>
      </c>
      <c r="C7" s="120">
        <f>COUNTA(计科对口172班!K3:K60)/B7</f>
        <v>0.82978723404255317</v>
      </c>
      <c r="D7" s="121">
        <f>COUNTIF(计科对口172班!K:K,"10")</f>
        <v>6</v>
      </c>
      <c r="E7" s="121">
        <f>COUNTIF(计科对口172班!K:K,"11")</f>
        <v>8</v>
      </c>
      <c r="F7" s="121">
        <f>COUNTIF(计科对口172班!K:K,"12")</f>
        <v>17</v>
      </c>
      <c r="G7" s="121">
        <f>COUNTIF(计科对口172班!K:K,"13")</f>
        <v>5</v>
      </c>
      <c r="H7" s="121">
        <f>COUNTIF(计科对口172班!K:K,"14")</f>
        <v>0</v>
      </c>
      <c r="I7" s="121">
        <f>COUNTIF(计科对口172班!K:K,"46")</f>
        <v>2</v>
      </c>
      <c r="J7" s="121">
        <f>COUNTIF(计科对口172班!K:K,"65")</f>
        <v>0</v>
      </c>
      <c r="K7" s="121">
        <f>COUNTIF(计科对口172班!K:K,"75")</f>
        <v>0</v>
      </c>
      <c r="L7" s="121">
        <f>COUNTIF(计科对口172班!K:K,"76")</f>
        <v>1</v>
      </c>
      <c r="M7" s="121">
        <f>COUNTIF(计科对口172班!K:K,"80")</f>
        <v>0</v>
      </c>
      <c r="N7" s="121">
        <f t="shared" si="0"/>
        <v>39</v>
      </c>
    </row>
    <row r="8" spans="1:14" s="116" customFormat="1" ht="27.9" customHeight="1">
      <c r="A8" s="118" t="s">
        <v>18</v>
      </c>
      <c r="B8" s="119">
        <f>COUNT(物管职教171班!A3:A59)</f>
        <v>41</v>
      </c>
      <c r="C8" s="120">
        <f>COUNTA(物管职教171班!K3:K59)/B8</f>
        <v>0.85365853658536583</v>
      </c>
      <c r="D8" s="121">
        <f>COUNTIF(物管职教171班!K:K,"10")</f>
        <v>8</v>
      </c>
      <c r="E8" s="121">
        <f>COUNTIF(物管职教171班!K:K,"11")</f>
        <v>12</v>
      </c>
      <c r="F8" s="121">
        <f>COUNTIF(物管职教171班!K:K,"12")</f>
        <v>7</v>
      </c>
      <c r="G8" s="121">
        <f>COUNTIF(物管职教171班!K:K,"13")</f>
        <v>2</v>
      </c>
      <c r="H8" s="121">
        <f>COUNTIF(物管职教171班!K:K,"14")</f>
        <v>0</v>
      </c>
      <c r="I8" s="121">
        <f>COUNTIF(物管职教171班!K:K,"46")</f>
        <v>0</v>
      </c>
      <c r="J8" s="121">
        <f>COUNTIF(物管职教171班!K:K,"65")</f>
        <v>0</v>
      </c>
      <c r="K8" s="121">
        <v>3</v>
      </c>
      <c r="L8" s="121">
        <f>COUNTIF(物管职教171班!K:K,"76")</f>
        <v>0</v>
      </c>
      <c r="M8" s="121">
        <f>COUNTIF(物管职教171班!K:K,"80")</f>
        <v>3</v>
      </c>
      <c r="N8" s="121">
        <f t="shared" si="0"/>
        <v>35</v>
      </c>
    </row>
    <row r="9" spans="1:14" s="116" customFormat="1" ht="27.9" customHeight="1">
      <c r="A9" s="118" t="s">
        <v>19</v>
      </c>
      <c r="B9" s="119">
        <f>COUNT(财管职教171班!A3:A60)</f>
        <v>52</v>
      </c>
      <c r="C9" s="120">
        <f>COUNTA(财管职教171班!K3:K60)/B9</f>
        <v>0.61538461538461542</v>
      </c>
      <c r="D9" s="121">
        <f>COUNTIF(财管职教171班!K:K,"10")</f>
        <v>2</v>
      </c>
      <c r="E9" s="121">
        <f>COUNTIF(财管职教171班!K:K,"11")</f>
        <v>8</v>
      </c>
      <c r="F9" s="121">
        <f>COUNTIF(财管职教171班!K:K,"12")</f>
        <v>10</v>
      </c>
      <c r="G9" s="121">
        <f>COUNTIF(财管职教171班!K:K,"13")</f>
        <v>9</v>
      </c>
      <c r="H9" s="121">
        <f>COUNTIF(财管职教171班!K:K,"14")</f>
        <v>0</v>
      </c>
      <c r="I9" s="121">
        <f>COUNTIF(财管职教171班!K:K,"46")</f>
        <v>0</v>
      </c>
      <c r="J9" s="121">
        <f>COUNTIF(财管职教171班!K:K,"65")</f>
        <v>0</v>
      </c>
      <c r="K9" s="121">
        <f>COUNTIF(财管职教171班!K:K,"75")</f>
        <v>0</v>
      </c>
      <c r="L9" s="121">
        <f>COUNTIF(财管职教171班!K:K,"76")</f>
        <v>0</v>
      </c>
      <c r="M9" s="121">
        <f>COUNTIF(财管职教171班!K:K,"80")</f>
        <v>3</v>
      </c>
      <c r="N9" s="121">
        <f t="shared" si="0"/>
        <v>32</v>
      </c>
    </row>
    <row r="10" spans="1:14" s="116" customFormat="1" ht="27.9" customHeight="1">
      <c r="A10" s="118" t="s">
        <v>20</v>
      </c>
      <c r="B10" s="119">
        <f>COUNT(汽修对口181班!A3:A59)</f>
        <v>34</v>
      </c>
      <c r="C10" s="120">
        <f>COUNTA(汽修对口181班!J3:J59)/B10</f>
        <v>0.79411764705882348</v>
      </c>
      <c r="D10" s="121">
        <f>COUNTIF(汽修对口181班!J:J,"10")</f>
        <v>10</v>
      </c>
      <c r="E10" s="121">
        <f>COUNTIF(汽修对口181班!J:J,"11")</f>
        <v>8</v>
      </c>
      <c r="F10" s="121">
        <f>COUNTIF(汽修对口181班!J:J,"12")</f>
        <v>1</v>
      </c>
      <c r="G10" s="121">
        <f>COUNTIF(汽修对口181班!J:J,"13")</f>
        <v>1</v>
      </c>
      <c r="H10" s="121">
        <f>COUNTIF(汽修对口181班!J:J,"14")</f>
        <v>0</v>
      </c>
      <c r="I10" s="121">
        <f>COUNTIF(汽修对口181班!J:J,"46")</f>
        <v>1</v>
      </c>
      <c r="J10" s="121">
        <f>COUNTIF(汽修对口181班!J:J,"65")</f>
        <v>0</v>
      </c>
      <c r="K10" s="121">
        <f>COUNTIF(汽修对口181班!J:J,"75")</f>
        <v>0</v>
      </c>
      <c r="L10" s="121">
        <f>COUNTIF(汽修对口181班!J:J,"76")</f>
        <v>0</v>
      </c>
      <c r="M10" s="121">
        <f>COUNTIF(汽修对口181班!J:J,"80")</f>
        <v>6</v>
      </c>
      <c r="N10" s="121">
        <f t="shared" si="0"/>
        <v>27</v>
      </c>
    </row>
    <row r="11" spans="1:14" s="116" customFormat="1" ht="27.9" customHeight="1">
      <c r="A11" s="118" t="s">
        <v>21</v>
      </c>
      <c r="B11" s="119">
        <f>COUNT(汽修对口182班!A3:A58)</f>
        <v>31</v>
      </c>
      <c r="C11" s="120">
        <f>COUNTA(汽修对口182班!J3:J58)/B11</f>
        <v>0.74193548387096775</v>
      </c>
      <c r="D11" s="121">
        <f>COUNTIF(汽修对口182班!J:J,"10")</f>
        <v>1</v>
      </c>
      <c r="E11" s="121">
        <f>COUNTIF(汽修对口182班!J:J,"11")</f>
        <v>1</v>
      </c>
      <c r="F11" s="121">
        <f>COUNTIF(汽修对口182班!J:J,"12")</f>
        <v>8</v>
      </c>
      <c r="G11" s="121">
        <f>COUNTIF(汽修对口182班!J:J,"13")</f>
        <v>0</v>
      </c>
      <c r="H11" s="121">
        <f>COUNTIF(汽修对口182班!J:J,"14")</f>
        <v>0</v>
      </c>
      <c r="I11" s="121">
        <f>COUNTIF(汽修对口182班!J:J,"46")</f>
        <v>2</v>
      </c>
      <c r="J11" s="121">
        <f>COUNTIF(汽修对口182班!J:J,"65")</f>
        <v>0</v>
      </c>
      <c r="K11" s="121">
        <f>COUNTIF(汽修对口182班!J:J,"75")</f>
        <v>0</v>
      </c>
      <c r="L11" s="121">
        <f>COUNTIF(汽修对口182班!J:J,"76")</f>
        <v>0</v>
      </c>
      <c r="M11" s="121">
        <f>COUNTIF(汽修对口182班!J:J,"80")</f>
        <v>11</v>
      </c>
      <c r="N11" s="121">
        <f t="shared" si="0"/>
        <v>23</v>
      </c>
    </row>
    <row r="12" spans="1:14" s="116" customFormat="1" ht="27.9" customHeight="1">
      <c r="A12" s="118" t="s">
        <v>22</v>
      </c>
      <c r="B12" s="119">
        <f>COUNT(数控181班!A3:A59)</f>
        <v>35</v>
      </c>
      <c r="C12" s="120">
        <f>COUNTA(数控181班!J3:J59)/B12</f>
        <v>1</v>
      </c>
      <c r="D12" s="121">
        <f>COUNTIF(数控181班!J:J,"10")</f>
        <v>1</v>
      </c>
      <c r="E12" s="121">
        <f>COUNTIF(数控181班!J:J,"11")</f>
        <v>9</v>
      </c>
      <c r="F12" s="121">
        <f>COUNTIF(数控181班!J:J,"12")</f>
        <v>10</v>
      </c>
      <c r="G12" s="121">
        <f>COUNTIF(数控181班!J:J,"13")</f>
        <v>1</v>
      </c>
      <c r="H12" s="121">
        <f>COUNTIF(数控181班!J:J,"14")</f>
        <v>1</v>
      </c>
      <c r="I12" s="121">
        <f>COUNTIF(数控181班!J:J,"46")</f>
        <v>1</v>
      </c>
      <c r="J12" s="121">
        <f>COUNTIF(数控181班!J:J,"65")</f>
        <v>0</v>
      </c>
      <c r="K12" s="121">
        <f>COUNTIF(数控181班!J:J,"75")</f>
        <v>1</v>
      </c>
      <c r="L12" s="121">
        <f>COUNTIF(数控181班!J:J,"76")</f>
        <v>1</v>
      </c>
      <c r="M12" s="121">
        <f>COUNTIF(数控181班!J:J,"80")</f>
        <v>10</v>
      </c>
      <c r="N12" s="121">
        <f t="shared" si="0"/>
        <v>35</v>
      </c>
    </row>
    <row r="13" spans="1:14" s="116" customFormat="1" ht="27.9" customHeight="1">
      <c r="A13" s="118"/>
      <c r="B13" s="119"/>
      <c r="C13" s="120"/>
      <c r="D13" s="121"/>
      <c r="E13" s="121"/>
      <c r="F13" s="121"/>
      <c r="G13" s="121"/>
      <c r="H13" s="121"/>
      <c r="I13" s="121"/>
      <c r="J13" s="121"/>
      <c r="K13" s="121"/>
      <c r="L13" s="121"/>
      <c r="M13" s="121"/>
      <c r="N13" s="121">
        <f>SUM(N5:N12)</f>
        <v>264</v>
      </c>
    </row>
    <row r="14" spans="1:14" s="116" customFormat="1" ht="27.9" customHeight="1">
      <c r="A14" s="118" t="s">
        <v>23</v>
      </c>
      <c r="B14" s="119">
        <f>COUNTIF(计科职教171班!E:E,"男")+COUNTIF(计科对口171班!E:E,"男")+COUNTIF(计科对口172班!E:E,"男")+COUNTIF(物管职教171班!E:E,"男")+COUNTIF(财管职教171班!E:E,"男")+COUNTIF(汽修对口181班!D:D,"男")+COUNTIF(汽修对口182班!D:D,"男")+COUNTIF(数控181班!D:D,"男")</f>
        <v>163</v>
      </c>
      <c r="C14" s="120">
        <f>SUM(D14:M14)/B14</f>
        <v>0.81595092024539873</v>
      </c>
      <c r="D14" s="121">
        <f>COUNTIFS(计科职教171班!E:E,"男",计科职教171班!K:K,"10")+COUNTIFS(计科对口171班!E:E,"男",计科对口171班!K:K,"10")+COUNTIFS(计科对口172班!E:E,"男",计科对口172班!K:K,"10")+COUNTIFS(物管职教171班!E:E,"男",物管职教171班!K:K,"10")+COUNTIFS(财管职教171班!E:E,"男",财管职教171班!K:K,"10")+COUNTIFS(汽修对口181班!D:D,"男",汽修对口181班!J:J,"10")+COUNTIFS(汽修对口182班!D:D,"男",汽修对口182班!J:J,"10")+COUNTIFS(数控181班!D:D,"男",数控181班!J:J,"10")</f>
        <v>22</v>
      </c>
      <c r="E14" s="121">
        <f>COUNTIFS(计科职教171班!E:E,"男",计科职教171班!K:K,"11")+COUNTIFS(计科对口171班!E:E,"男",计科对口171班!K:K,"11")+COUNTIFS(计科对口172班!E:E,"男",计科对口172班!K:K,"11")+COUNTIFS(物管职教171班!E:E,"男",物管职教171班!K:K,"11")+COUNTIFS(财管职教171班!E:E,"男",财管职教171班!K:K,"11")+COUNTIFS(汽修对口181班!D:D,"男",汽修对口181班!J:J,"11")+COUNTIFS(汽修对口182班!D:D,"男",汽修对口182班!J:J,"11")+COUNTIFS(数控181班!D:D,"男",数控181班!J:J,"11")</f>
        <v>29</v>
      </c>
      <c r="F14" s="121">
        <f>COUNTIFS(计科职教171班!E:E,"男",计科职教171班!K:K,"12")+COUNTIFS(计科对口171班!E:E,"男",计科对口171班!K:K,"12")+COUNTIFS(计科对口172班!E:E,"男",计科对口172班!K:K,"12")+COUNTIFS(物管职教171班!E:E,"男",物管职教171班!K:K,"12")+COUNTIFS(财管职教171班!E:E,"男",财管职教171班!K:K,"12")+COUNTIFS(汽修对口181班!D:D,"男",汽修对口181班!J:J,"12")+COUNTIFS(汽修对口182班!D:D,"男",汽修对口182班!J:J,"12")+COUNTIFS(数控181班!D:D,"男",数控181班!J:J,"12")</f>
        <v>31</v>
      </c>
      <c r="G14" s="121">
        <f>COUNTIFS(计科职教171班!E:E,"男",计科职教171班!K:K,"13")+COUNTIFS(计科对口171班!E:E,"男",计科对口171班!K:K,"13")+COUNTIFS(计科对口172班!E:E,"男",计科对口172班!K:K,"13")+COUNTIFS(物管职教171班!E:E,"男",物管职教171班!K:K,"13")+COUNTIFS(财管职教171班!E:E,"男",财管职教171班!K:K,"13")+COUNTIFS(汽修对口181班!D:D,"男",汽修对口181班!J:J,"13")+COUNTIFS(汽修对口182班!D:D,"男",汽修对口182班!J:J,"13")+COUNTIFS(数控181班!D:D,"男",数控181班!J:J,"13")</f>
        <v>15</v>
      </c>
      <c r="H14" s="121">
        <f>COUNTIFS(计科职教171班!E:E,"男",计科职教171班!K:K,"14")+COUNTIFS(计科对口171班!E:E,"男",计科对口171班!K:K,"14")+COUNTIFS(计科对口172班!E:E,"男",计科对口172班!K:K,"14")+COUNTIFS(物管职教171班!E:E,"男",物管职教171班!K:K,"14")+COUNTIFS(财管职教171班!E:E,"男",财管职教171班!K:K,"14")+COUNTIFS(汽修对口181班!D:D,"男",汽修对口181班!J:J,"14")+COUNTIFS(汽修对口182班!D:D,"男",汽修对口182班!J:J,"14")+COUNTIFS(数控181班!D:D,"男",数控181班!J:J,"14")</f>
        <v>1</v>
      </c>
      <c r="I14" s="121">
        <f>COUNTIFS(计科职教171班!E:E,"男",计科职教171班!K:K,"46")+COUNTIFS(计科对口171班!E:E,"男",计科对口171班!K:K,"46")+COUNTIFS(计科对口172班!E:E,"男",计科对口172班!K:K,"46")+COUNTIFS(物管职教171班!E:E,"男",物管职教171班!K:K,"46")+COUNTIFS(财管职教171班!E:E,"男",财管职教171班!K:K,"46")+COUNTIFS(汽修对口181班!D:D,"男",汽修对口181班!J:J,"46")+COUNTIFS(汽修对口182班!D:D,"男",汽修对口182班!J:J,"46")+COUNTIFS(数控181班!D:D,"男",数控181班!J:J,"46")</f>
        <v>10</v>
      </c>
      <c r="J14" s="121">
        <f>COUNTIFS(计科职教171班!E:E,"男",计科职教171班!K:K,"65")+COUNTIFS(计科对口171班!E:E,"男",计科对口171班!K:K,"65")+COUNTIFS(计科对口172班!E:E,"男",计科对口172班!K:K,"65")+COUNTIFS(物管职教171班!E:E,"男",物管职教171班!K:K,"65")+COUNTIFS(财管职教171班!E:E,"男",财管职教171班!K:K,"65")+COUNTIFS(汽修对口181班!D:D,"男",汽修对口181班!J:J,"65")+COUNTIFS(汽修对口182班!D:D,"男",汽修对口182班!J:J,"65")+COUNTIFS(数控181班!D:D,"男",数控181班!J:J,"65")</f>
        <v>0</v>
      </c>
      <c r="K14" s="121">
        <f>COUNTIFS(计科职教171班!E:E,"男",计科职教171班!K:K,"75")+COUNTIFS(计科对口171班!E:E,"男",计科对口171班!K:K,"75")+COUNTIFS(计科对口172班!E:E,"男",计科对口172班!K:K,"75")+COUNTIFS(物管职教171班!E:E,"男",物管职教171班!K:K,"75")+COUNTIFS(财管职教171班!E:E,"男",财管职教171班!K:K,"75")+COUNTIFS(汽修对口181班!D:D,"男",汽修对口181班!J:J,"75")+COUNTIFS(汽修对口182班!D:D,"男",汽修对口182班!J:J,"75")+COUNTIFS(数控181班!D:D,"男",数控181班!J:J,"75")</f>
        <v>1</v>
      </c>
      <c r="L14" s="121">
        <f>COUNTIFS(计科职教171班!E:E,"男",计科职教171班!K:K,"76")+COUNTIFS(计科对口171班!E:E,"男",计科对口171班!K:K,"76")+COUNTIFS(计科对口172班!E:E,"男",计科对口172班!K:K,"76")+COUNTIFS(物管职教171班!E:E,"男",物管职教171班!K:K,"76")+COUNTIFS(财管职教171班!E:E,"男",财管职教171班!K:K,"76")+COUNTIFS(汽修对口181班!D:D,"男",汽修对口181班!J:J,"76")+COUNTIFS(汽修对口182班!D:D,"男",汽修对口182班!J:J,"76")+COUNTIFS(数控181班!D:D,"男",数控181班!J:J,"76")</f>
        <v>2</v>
      </c>
      <c r="M14" s="121">
        <f>COUNTIFS(计科职教171班!E:E,"男",计科职教171班!K:K,"80")+COUNTIFS(计科对口171班!E:E,"男",计科对口171班!K:K,"80")+COUNTIFS(计科对口172班!E:E,"男",计科对口172班!K:K,"80")+COUNTIFS(物管职教171班!E:E,"男",物管职教171班!K:K,"80")+COUNTIFS(财管职教171班!E:E,"男",财管职教171班!K:K,"80")+COUNTIFS(汽修对口181班!D:D,"男",汽修对口181班!J:J,"80")+COUNTIFS(汽修对口182班!D:D,"男",汽修对口182班!J:J,"80")+COUNTIFS(数控181班!D:D,"男",数控181班!J:J,"80")</f>
        <v>22</v>
      </c>
      <c r="N14" s="129"/>
    </row>
    <row r="15" spans="1:14" s="116" customFormat="1" ht="27.9" customHeight="1">
      <c r="A15" s="118" t="s">
        <v>24</v>
      </c>
      <c r="B15" s="119">
        <f>COUNTIF(计科职教171班!E:E,"女")+COUNTIF(计科对口171班!E:E,"女")+COUNTIF(计科对口172班!E:E,"女")+COUNTIF(物管职教171班!E:E,"女")+COUNTIF(财管职教171班!E:E,"女")+COUNTIF(汽修对口181班!D:D,"女")+COUNTIF(汽修对口182班!D:D,"女")+COUNTIF(数控181班!D:D,"女")</f>
        <v>164</v>
      </c>
      <c r="C15" s="120">
        <f>SUM(D15:M15)/B15</f>
        <v>0.79878048780487809</v>
      </c>
      <c r="D15" s="121">
        <f>COUNTIFS(计科职教171班!E:E,"女",计科职教171班!K:K,"10")+COUNTIFS(计科对口171班!E:E,"女",计科对口171班!K:K,"10")+COUNTIFS(计科对口172班!E:E,"女",计科对口172班!K:K,"10")+COUNTIFS(物管职教171班!E:E,"女",物管职教171班!K:K,"10")+COUNTIFS(财管职教171班!E:E,"女",财管职教171班!K:K,"10")+COUNTIFS(汽修对口181班!D:D,"女",汽修对口181班!J:J,"10")+COUNTIFS(汽修对口182班!D:D,"女",汽修对口182班!J:J,"10")+COUNTIFS(数控181班!D:D,"女",数控181班!J:J,"10")</f>
        <v>16</v>
      </c>
      <c r="E15" s="121">
        <f>COUNTIFS(计科职教171班!E:E,"女",计科职教171班!K:K,"11")+COUNTIFS(计科对口171班!E:E,"女",计科对口171班!K:K,"11")+COUNTIFS(计科对口172班!E:E,"女",计科对口172班!K:K,"11")+COUNTIFS(物管职教171班!E:E,"女",物管职教171班!K:K,"11")+COUNTIFS(财管职教171班!E:E,"女",财管职教171班!K:K,"11")+COUNTIFS(汽修对口181班!D:D,"女",汽修对口181班!J:J,"11")+COUNTIFS(汽修对口182班!D:D,"女",汽修对口182班!J:J,"11")+COUNTIFS(数控181班!D:D,"女",数控181班!J:J,"11")</f>
        <v>37</v>
      </c>
      <c r="F15" s="121">
        <f>COUNTIFS(计科职教171班!E:E,"女",计科职教171班!K:K,"12")+COUNTIFS(计科对口171班!E:E,"女",计科对口171班!K:K,"12")+COUNTIFS(计科对口172班!E:E,"女",计科对口172班!K:K,"12")+COUNTIFS(物管职教171班!E:E,"女",物管职教171班!K:K,"12")+COUNTIFS(财管职教171班!E:E,"女",财管职教171班!K:K,"12")+COUNTIFS(汽修对口181班!D:D,"女",汽修对口181班!J:J,"12")+COUNTIFS(汽修对口182班!D:D,"女",汽修对口182班!J:J,"12")+COUNTIFS(数控181班!D:D,"女",数控181班!J:J,"12")</f>
        <v>40</v>
      </c>
      <c r="G15" s="121">
        <f>COUNTIFS(计科职教171班!E:E,"女",计科职教171班!K:K,"13")+COUNTIFS(计科对口171班!E:E,"女",计科对口171班!K:K,"13")+COUNTIFS(计科对口172班!E:E,"女",计科对口172班!K:K,"13")+COUNTIFS(物管职教171班!E:E,"女",物管职教171班!K:K,"13")+COUNTIFS(财管职教171班!E:E,"女",财管职教171班!K:K,"13")+COUNTIFS(汽修对口181班!D:D,"女",汽修对口181班!J:J,"13")+COUNTIFS(汽修对口182班!D:D,"女",汽修对口182班!J:J,"13")+COUNTIFS(数控181班!D:D,"女",数控181班!J:J,"13")</f>
        <v>21</v>
      </c>
      <c r="H15" s="121">
        <f>COUNTIFS(计科职教171班!E:E,"女",计科职教171班!K:K,"14")+COUNTIFS(计科对口171班!E:E,"女",计科对口171班!K:K,"14")+COUNTIFS(计科对口172班!E:E,"女",计科对口172班!K:K,"14")+COUNTIFS(物管职教171班!E:E,"女",物管职教171班!K:K,"14")+COUNTIFS(财管职教171班!E:E,"女",财管职教171班!K:K,"14")+COUNTIFS(汽修对口181班!D:D,"女",汽修对口181班!J:J,"14")+COUNTIFS(汽修对口182班!D:D,"女",汽修对口182班!J:J,"14")+COUNTIFS(数控181班!D:D,"女",数控181班!J:J,"14")</f>
        <v>0</v>
      </c>
      <c r="I15" s="121">
        <f>COUNTIFS(计科职教171班!E:E,"女",计科职教171班!K:K,"46")+COUNTIFS(计科对口171班!E:E,"女",计科对口171班!K:K,"46")+COUNTIFS(计科对口172班!E:E,"女",计科对口172班!K:K,"46")+COUNTIFS(物管职教171班!E:E,"女",物管职教171班!K:K,"46")+COUNTIFS(财管职教171班!E:E,"女",财管职教171班!K:K,"46")+COUNTIFS(汽修对口181班!D:D,"女",汽修对口181班!J:J,"46")+COUNTIFS(汽修对口182班!D:D,"女",汽修对口182班!J:J,"46")+COUNTIFS(数控181班!D:D,"女",数控181班!J:J,"46")</f>
        <v>0</v>
      </c>
      <c r="J15" s="121">
        <f>COUNTIFS(计科职教171班!E:E,"女",计科职教171班!K:K,"65")+COUNTIFS(计科对口171班!E:E,"女",计科对口171班!K:K,"65")+COUNTIFS(计科对口172班!E:E,"女",计科对口172班!K:K,"65")+COUNTIFS(物管职教171班!E:E,"女",物管职教171班!K:K,"65")+COUNTIFS(财管职教171班!E:E,"女",财管职教171班!K:K,"65")+COUNTIFS(汽修对口181班!D:D,"女",汽修对口181班!J:J,"65")+COUNTIFS(汽修对口182班!D:D,"女",汽修对口182班!J:J,"65")+COUNTIFS(数控181班!D:D,"女",数控181班!J:J,"65")</f>
        <v>0</v>
      </c>
      <c r="K15" s="121">
        <f>COUNTIFS(计科职教171班!E:E,"女",计科职教171班!K:K,"75")+COUNTIFS(计科对口171班!E:E,"女",计科对口171班!K:K,"75")+COUNTIFS(计科对口172班!E:E,"女",计科对口172班!K:K,"75")+COUNTIFS(物管职教171班!E:E,"女",物管职教171班!K:K,"75")+COUNTIFS(财管职教171班!E:E,"女",财管职教171班!K:K,"75")+COUNTIFS(汽修对口181班!D:D,"女",汽修对口181班!J:J,"75")+COUNTIFS(汽修对口182班!D:D,"女",汽修对口182班!J:J,"75")+COUNTIFS(数控181班!D:D,"女",数控181班!J:J,"75")</f>
        <v>3</v>
      </c>
      <c r="L15" s="121">
        <f>COUNTIFS(计科职教171班!E:E,"女",计科职教171班!K:K,"76")+COUNTIFS(计科对口171班!E:E,"女",计科对口171班!K:K,"76")+COUNTIFS(计科对口172班!E:E,"女",计科对口172班!K:K,"76")+COUNTIFS(物管职教171班!E:E,"女",物管职教171班!K:K,"76")+COUNTIFS(财管职教171班!E:E,"女",财管职教171班!K:K,"76")+COUNTIFS(汽修对口181班!D:D,"女",汽修对口181班!J:J,"76")+COUNTIFS(汽修对口182班!D:D,"女",汽修对口182班!J:J,"76")+COUNTIFS(数控181班!D:D,"女",数控181班!J:J,"76")</f>
        <v>0</v>
      </c>
      <c r="M15" s="121">
        <f>COUNTIFS(计科职教171班!E:E,"女",计科职教171班!K:K,"80")+COUNTIFS(计科对口171班!E:E,"女",计科对口171班!K:K,"80")+COUNTIFS(计科对口172班!E:E,"女",计科对口172班!K:K,"80")+COUNTIFS(物管职教171班!E:E,"女",物管职教171班!K:K,"80")+COUNTIFS(财管职教171班!E:E,"女",财管职教171班!K:K,"80")+COUNTIFS(汽修对口181班!D:D,"女",汽修对口181班!J:J,"80")+COUNTIFS(汽修对口182班!D:D,"女",汽修对口182班!J:J,"80")+COUNTIFS(数控181班!D:D,"女",数控181班!J:J,"80")</f>
        <v>14</v>
      </c>
      <c r="N15" s="129"/>
    </row>
    <row r="16" spans="1:14" s="116" customFormat="1" ht="27.9" customHeight="1">
      <c r="A16" s="118" t="s">
        <v>25</v>
      </c>
      <c r="B16" s="119">
        <f>SUM(B5:B9)</f>
        <v>184</v>
      </c>
      <c r="C16" s="120">
        <f>SUM(D16:M16)/B16</f>
        <v>0.97282608695652173</v>
      </c>
      <c r="D16" s="121">
        <f t="shared" ref="D16:M16" si="1">SUM(D5:D9)</f>
        <v>26</v>
      </c>
      <c r="E16" s="121">
        <f t="shared" si="1"/>
        <v>48</v>
      </c>
      <c r="F16" s="121">
        <f t="shared" si="1"/>
        <v>52</v>
      </c>
      <c r="G16" s="121">
        <f t="shared" si="1"/>
        <v>34</v>
      </c>
      <c r="H16" s="121">
        <f t="shared" si="1"/>
        <v>0</v>
      </c>
      <c r="I16" s="121">
        <f t="shared" si="1"/>
        <v>6</v>
      </c>
      <c r="J16" s="121">
        <f t="shared" si="1"/>
        <v>0</v>
      </c>
      <c r="K16" s="121">
        <f t="shared" si="1"/>
        <v>3</v>
      </c>
      <c r="L16" s="121">
        <f t="shared" si="1"/>
        <v>1</v>
      </c>
      <c r="M16" s="121">
        <f t="shared" si="1"/>
        <v>9</v>
      </c>
      <c r="N16" s="129"/>
    </row>
    <row r="17" spans="1:14" s="116" customFormat="1" ht="27.9" customHeight="1">
      <c r="A17" s="118" t="s">
        <v>26</v>
      </c>
      <c r="B17" s="119">
        <f>SUM(B10:'汇总表'!B12)</f>
        <v>100</v>
      </c>
      <c r="C17" s="120">
        <f>SUM(D17:M17)/B17</f>
        <v>0.85</v>
      </c>
      <c r="D17" s="121">
        <f t="shared" ref="D17:M17" si="2">SUM(D10:D12)</f>
        <v>12</v>
      </c>
      <c r="E17" s="121">
        <f t="shared" si="2"/>
        <v>18</v>
      </c>
      <c r="F17" s="121">
        <f t="shared" si="2"/>
        <v>19</v>
      </c>
      <c r="G17" s="121">
        <f t="shared" si="2"/>
        <v>2</v>
      </c>
      <c r="H17" s="121">
        <f t="shared" si="2"/>
        <v>1</v>
      </c>
      <c r="I17" s="121">
        <f t="shared" si="2"/>
        <v>4</v>
      </c>
      <c r="J17" s="121">
        <f t="shared" si="2"/>
        <v>0</v>
      </c>
      <c r="K17" s="121">
        <f t="shared" si="2"/>
        <v>1</v>
      </c>
      <c r="L17" s="121">
        <f t="shared" si="2"/>
        <v>1</v>
      </c>
      <c r="M17" s="121">
        <f t="shared" si="2"/>
        <v>27</v>
      </c>
      <c r="N17" s="129"/>
    </row>
    <row r="18" spans="1:14" s="116" customFormat="1" ht="27.9" hidden="1" customHeight="1">
      <c r="A18" s="122" t="s">
        <v>27</v>
      </c>
      <c r="B18" s="119">
        <v>50</v>
      </c>
      <c r="C18" s="120">
        <f>C20</f>
        <v>0.92957746478873238</v>
      </c>
      <c r="D18" s="121"/>
      <c r="E18" s="121"/>
      <c r="F18" s="121"/>
      <c r="G18" s="121"/>
      <c r="H18" s="121"/>
      <c r="I18" s="121"/>
      <c r="J18" s="121"/>
      <c r="K18" s="121"/>
      <c r="L18" s="121"/>
      <c r="M18" s="121"/>
      <c r="N18" s="129"/>
    </row>
    <row r="19" spans="1:14" s="116" customFormat="1" ht="27.9" hidden="1" customHeight="1">
      <c r="A19" s="118" t="s">
        <v>28</v>
      </c>
      <c r="B19" s="119">
        <v>111</v>
      </c>
      <c r="C19" s="120">
        <f>重点群体!C116</f>
        <v>0.86486486486486491</v>
      </c>
      <c r="D19" s="121"/>
      <c r="E19" s="121"/>
      <c r="F19" s="121"/>
      <c r="G19" s="121"/>
      <c r="H19" s="121"/>
      <c r="I19" s="121"/>
      <c r="J19" s="121"/>
      <c r="K19" s="121"/>
      <c r="L19" s="121"/>
      <c r="M19" s="121"/>
      <c r="N19" s="129"/>
    </row>
    <row r="20" spans="1:14" s="116" customFormat="1" ht="27.9" customHeight="1">
      <c r="A20" s="123" t="s">
        <v>29</v>
      </c>
      <c r="B20" s="124">
        <f>SUM(B16:B17)</f>
        <v>284</v>
      </c>
      <c r="C20" s="125">
        <f>SUM(D20:M20)/B20</f>
        <v>0.92957746478873238</v>
      </c>
      <c r="D20" s="126">
        <f t="shared" ref="D20:M20" si="3">SUM(D5:D12)</f>
        <v>38</v>
      </c>
      <c r="E20" s="126">
        <f t="shared" si="3"/>
        <v>66</v>
      </c>
      <c r="F20" s="126">
        <f t="shared" si="3"/>
        <v>71</v>
      </c>
      <c r="G20" s="126">
        <f t="shared" si="3"/>
        <v>36</v>
      </c>
      <c r="H20" s="126">
        <f t="shared" si="3"/>
        <v>1</v>
      </c>
      <c r="I20" s="126">
        <f t="shared" si="3"/>
        <v>10</v>
      </c>
      <c r="J20" s="126">
        <f t="shared" si="3"/>
        <v>0</v>
      </c>
      <c r="K20" s="126">
        <f t="shared" si="3"/>
        <v>4</v>
      </c>
      <c r="L20" s="126">
        <f t="shared" si="3"/>
        <v>2</v>
      </c>
      <c r="M20" s="126">
        <f t="shared" si="3"/>
        <v>36</v>
      </c>
      <c r="N20" s="129"/>
    </row>
    <row r="21" spans="1:14" hidden="1">
      <c r="B21">
        <f>SUM(B5:B12)</f>
        <v>284</v>
      </c>
    </row>
    <row r="22" spans="1:14" hidden="1">
      <c r="C22">
        <v>175</v>
      </c>
      <c r="D22">
        <f>SUM(D20:M20)</f>
        <v>264</v>
      </c>
    </row>
    <row r="24" spans="1:14" ht="17.399999999999999" hidden="1">
      <c r="A24" s="118" t="s">
        <v>15</v>
      </c>
      <c r="B24">
        <f t="shared" ref="B24:B31" si="4">SUM(D5:M5)</f>
        <v>35</v>
      </c>
      <c r="C24">
        <v>20</v>
      </c>
    </row>
    <row r="25" spans="1:14" ht="17.399999999999999" hidden="1">
      <c r="A25" s="118" t="s">
        <v>16</v>
      </c>
      <c r="B25">
        <f t="shared" si="4"/>
        <v>38</v>
      </c>
      <c r="C25">
        <v>18</v>
      </c>
      <c r="D25">
        <f>SUM(B24:B26)</f>
        <v>112</v>
      </c>
    </row>
    <row r="26" spans="1:14" ht="17.399999999999999" hidden="1">
      <c r="A26" s="118" t="s">
        <v>17</v>
      </c>
      <c r="B26">
        <f t="shared" si="4"/>
        <v>39</v>
      </c>
      <c r="C26">
        <v>23</v>
      </c>
      <c r="D26">
        <f>SUM(B27:B28)</f>
        <v>67</v>
      </c>
    </row>
    <row r="27" spans="1:14" ht="17.399999999999999" hidden="1">
      <c r="A27" s="118" t="s">
        <v>18</v>
      </c>
      <c r="B27">
        <f t="shared" si="4"/>
        <v>35</v>
      </c>
      <c r="C27">
        <v>8</v>
      </c>
      <c r="D27">
        <f>SUM(B29:B31)</f>
        <v>85</v>
      </c>
    </row>
    <row r="28" spans="1:14" ht="17.399999999999999" hidden="1">
      <c r="A28" s="118" t="s">
        <v>19</v>
      </c>
      <c r="B28">
        <f t="shared" si="4"/>
        <v>32</v>
      </c>
      <c r="C28">
        <v>40</v>
      </c>
    </row>
    <row r="29" spans="1:14" ht="17.399999999999999" hidden="1">
      <c r="A29" s="118" t="s">
        <v>20</v>
      </c>
      <c r="B29">
        <f t="shared" si="4"/>
        <v>27</v>
      </c>
      <c r="C29">
        <v>10</v>
      </c>
    </row>
    <row r="30" spans="1:14" ht="14.25" hidden="1" customHeight="1">
      <c r="A30" s="118" t="s">
        <v>21</v>
      </c>
      <c r="B30">
        <f t="shared" si="4"/>
        <v>23</v>
      </c>
      <c r="C30">
        <v>17</v>
      </c>
    </row>
    <row r="31" spans="1:14" ht="17.399999999999999" hidden="1">
      <c r="A31" s="118" t="s">
        <v>22</v>
      </c>
      <c r="B31">
        <f t="shared" si="4"/>
        <v>35</v>
      </c>
    </row>
    <row r="32" spans="1:14" hidden="1">
      <c r="B32">
        <f>SUM(B24:B31)</f>
        <v>264</v>
      </c>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sheetData>
  <mergeCells count="6">
    <mergeCell ref="A1:M1"/>
    <mergeCell ref="A2:M2"/>
    <mergeCell ref="D3:M3"/>
    <mergeCell ref="A3:A4"/>
    <mergeCell ref="B3:B4"/>
    <mergeCell ref="C3:C4"/>
  </mergeCells>
  <phoneticPr fontId="29" type="noConversion"/>
  <pageMargins left="0.196527777777778" right="7.8472222222222193E-2" top="0.75" bottom="0.75" header="0.3" footer="0.3"/>
  <pageSetup paperSize="9" scale="52"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7"/>
  <sheetViews>
    <sheetView workbookViewId="0">
      <selection activeCell="H14" sqref="H14"/>
    </sheetView>
  </sheetViews>
  <sheetFormatPr defaultColWidth="9" defaultRowHeight="15.6"/>
  <cols>
    <col min="1" max="1" width="8.69921875" customWidth="1"/>
    <col min="2" max="3" width="15.59765625" customWidth="1"/>
    <col min="4" max="4" width="9.69921875" customWidth="1"/>
    <col min="5" max="6" width="15.59765625" customWidth="1"/>
    <col min="7" max="8" width="15.59765625" style="1" customWidth="1"/>
    <col min="9" max="9" width="35.5" style="1" customWidth="1"/>
    <col min="10" max="10" width="14.59765625" style="1" customWidth="1"/>
    <col min="11" max="11" width="14" style="1" customWidth="1"/>
    <col min="12" max="12" width="16.19921875" style="1" customWidth="1"/>
    <col min="13" max="13" width="19.8984375" style="2" hidden="1" customWidth="1"/>
  </cols>
  <sheetData>
    <row r="1" spans="1:13" ht="30" customHeight="1">
      <c r="A1" s="139" t="s">
        <v>1173</v>
      </c>
      <c r="B1" s="139"/>
      <c r="C1" s="139"/>
      <c r="D1" s="139"/>
      <c r="E1" s="139"/>
      <c r="F1" s="139"/>
      <c r="G1" s="139"/>
      <c r="H1" s="139"/>
      <c r="I1" s="139"/>
      <c r="J1" s="139"/>
      <c r="K1" s="139"/>
      <c r="L1" s="139"/>
      <c r="M1" s="139"/>
    </row>
    <row r="2" spans="1:13" ht="30" customHeight="1">
      <c r="A2" s="3" t="s">
        <v>31</v>
      </c>
      <c r="B2" s="3" t="s">
        <v>35</v>
      </c>
      <c r="C2" s="3" t="s">
        <v>1053</v>
      </c>
      <c r="D2" s="3" t="s">
        <v>304</v>
      </c>
      <c r="E2" s="3" t="s">
        <v>1054</v>
      </c>
      <c r="F2" s="3" t="s">
        <v>1055</v>
      </c>
      <c r="G2" s="3" t="s">
        <v>38</v>
      </c>
      <c r="H2" s="3" t="s">
        <v>39</v>
      </c>
      <c r="I2" s="12" t="s">
        <v>309</v>
      </c>
      <c r="J2" s="13" t="s">
        <v>3</v>
      </c>
      <c r="K2" s="13" t="s">
        <v>310</v>
      </c>
      <c r="L2" s="13" t="s">
        <v>311</v>
      </c>
      <c r="M2" s="14" t="s">
        <v>312</v>
      </c>
    </row>
    <row r="3" spans="1:13" ht="30" customHeight="1">
      <c r="A3" s="4">
        <v>1</v>
      </c>
      <c r="B3" s="4" t="s">
        <v>233</v>
      </c>
      <c r="C3" s="5" t="s">
        <v>229</v>
      </c>
      <c r="D3" s="5" t="s">
        <v>337</v>
      </c>
      <c r="E3" s="5">
        <v>15278104066</v>
      </c>
      <c r="F3" s="5"/>
      <c r="G3" s="6" t="s">
        <v>235</v>
      </c>
      <c r="H3" s="7" t="s">
        <v>236</v>
      </c>
      <c r="I3" s="15" t="s">
        <v>234</v>
      </c>
      <c r="J3" s="16">
        <v>11</v>
      </c>
      <c r="K3" s="16" t="s">
        <v>1174</v>
      </c>
      <c r="L3" s="16">
        <v>18777120466</v>
      </c>
      <c r="M3" s="156">
        <f>汽修对口182班!M29</f>
        <v>0.7142857142857143</v>
      </c>
    </row>
    <row r="4" spans="1:13" ht="30" customHeight="1">
      <c r="A4" s="4">
        <v>2</v>
      </c>
      <c r="B4" s="4" t="s">
        <v>247</v>
      </c>
      <c r="C4" s="5" t="s">
        <v>229</v>
      </c>
      <c r="D4" s="5" t="s">
        <v>337</v>
      </c>
      <c r="E4" s="5">
        <v>18307885620</v>
      </c>
      <c r="F4" s="5" t="s">
        <v>1056</v>
      </c>
      <c r="G4" s="6" t="s">
        <v>235</v>
      </c>
      <c r="H4" s="6"/>
      <c r="I4" s="17" t="s">
        <v>1175</v>
      </c>
      <c r="J4" s="16">
        <v>10</v>
      </c>
      <c r="K4" s="16" t="s">
        <v>1176</v>
      </c>
      <c r="L4" s="16">
        <v>15296891760</v>
      </c>
      <c r="M4" s="158"/>
    </row>
    <row r="5" spans="1:13" ht="30" customHeight="1">
      <c r="A5" s="4">
        <v>3</v>
      </c>
      <c r="B5" s="4" t="s">
        <v>1177</v>
      </c>
      <c r="C5" s="5" t="s">
        <v>229</v>
      </c>
      <c r="D5" s="5" t="s">
        <v>337</v>
      </c>
      <c r="E5" s="5" t="s">
        <v>1178</v>
      </c>
      <c r="F5" s="5"/>
      <c r="G5" s="8" t="s">
        <v>243</v>
      </c>
      <c r="H5" s="7" t="s">
        <v>236</v>
      </c>
      <c r="I5" s="18" t="s">
        <v>241</v>
      </c>
      <c r="J5" s="18">
        <v>11</v>
      </c>
      <c r="K5" s="18" t="s">
        <v>1179</v>
      </c>
      <c r="L5" s="18">
        <v>15815558320</v>
      </c>
      <c r="M5" s="156">
        <f>COUNTA(J5:J11)/COUNT(A5:A11)</f>
        <v>1</v>
      </c>
    </row>
    <row r="6" spans="1:13" ht="30" customHeight="1">
      <c r="A6" s="4">
        <v>4</v>
      </c>
      <c r="B6" s="4" t="s">
        <v>1180</v>
      </c>
      <c r="C6" s="5" t="s">
        <v>229</v>
      </c>
      <c r="D6" s="5" t="s">
        <v>337</v>
      </c>
      <c r="E6" s="5" t="s">
        <v>1181</v>
      </c>
      <c r="F6" s="5"/>
      <c r="G6" s="8" t="s">
        <v>243</v>
      </c>
      <c r="H6" s="7" t="s">
        <v>236</v>
      </c>
      <c r="I6" s="18" t="s">
        <v>241</v>
      </c>
      <c r="J6" s="18">
        <v>11</v>
      </c>
      <c r="K6" s="18" t="s">
        <v>1179</v>
      </c>
      <c r="L6" s="18">
        <v>15815558320</v>
      </c>
      <c r="M6" s="157"/>
    </row>
    <row r="7" spans="1:13" ht="30" customHeight="1">
      <c r="A7" s="4">
        <v>5</v>
      </c>
      <c r="B7" s="4" t="s">
        <v>1182</v>
      </c>
      <c r="C7" s="5" t="s">
        <v>229</v>
      </c>
      <c r="D7" s="5" t="s">
        <v>313</v>
      </c>
      <c r="E7" s="5">
        <v>13471428654</v>
      </c>
      <c r="F7" s="5"/>
      <c r="G7" s="8" t="s">
        <v>243</v>
      </c>
      <c r="H7" s="8"/>
      <c r="I7" s="16" t="s">
        <v>1072</v>
      </c>
      <c r="J7" s="16">
        <v>80</v>
      </c>
      <c r="K7" s="16"/>
      <c r="L7" s="16"/>
      <c r="M7" s="157"/>
    </row>
    <row r="8" spans="1:13" ht="30" customHeight="1">
      <c r="A8" s="4">
        <v>6</v>
      </c>
      <c r="B8" s="4" t="s">
        <v>1183</v>
      </c>
      <c r="C8" s="5" t="s">
        <v>229</v>
      </c>
      <c r="D8" s="5" t="s">
        <v>337</v>
      </c>
      <c r="E8" s="5">
        <v>17607858634</v>
      </c>
      <c r="F8" s="5"/>
      <c r="G8" s="8" t="s">
        <v>243</v>
      </c>
      <c r="H8" s="8"/>
      <c r="I8" s="16" t="s">
        <v>1072</v>
      </c>
      <c r="J8" s="16">
        <v>80</v>
      </c>
      <c r="K8" s="16"/>
      <c r="L8" s="16"/>
      <c r="M8" s="157"/>
    </row>
    <row r="9" spans="1:13" ht="30" customHeight="1">
      <c r="A9" s="4">
        <v>7</v>
      </c>
      <c r="B9" s="4" t="s">
        <v>244</v>
      </c>
      <c r="C9" s="5" t="s">
        <v>229</v>
      </c>
      <c r="D9" s="5" t="s">
        <v>337</v>
      </c>
      <c r="E9" s="5">
        <v>15296278798</v>
      </c>
      <c r="F9" s="5" t="s">
        <v>1056</v>
      </c>
      <c r="G9" s="8" t="s">
        <v>243</v>
      </c>
      <c r="H9" s="8"/>
      <c r="I9" s="16" t="s">
        <v>1072</v>
      </c>
      <c r="J9" s="16">
        <v>80</v>
      </c>
      <c r="K9" s="16"/>
      <c r="L9" s="16"/>
      <c r="M9" s="157"/>
    </row>
    <row r="10" spans="1:13" ht="30" customHeight="1">
      <c r="A10" s="4">
        <v>8</v>
      </c>
      <c r="B10" s="4" t="s">
        <v>242</v>
      </c>
      <c r="C10" s="5" t="s">
        <v>229</v>
      </c>
      <c r="D10" s="5" t="s">
        <v>337</v>
      </c>
      <c r="E10" s="5" t="s">
        <v>1184</v>
      </c>
      <c r="F10" s="5" t="s">
        <v>1056</v>
      </c>
      <c r="G10" s="8" t="s">
        <v>243</v>
      </c>
      <c r="H10" s="7" t="s">
        <v>236</v>
      </c>
      <c r="I10" s="18" t="s">
        <v>241</v>
      </c>
      <c r="J10" s="18">
        <v>11</v>
      </c>
      <c r="K10" s="18" t="s">
        <v>1179</v>
      </c>
      <c r="L10" s="18">
        <v>15815558320</v>
      </c>
      <c r="M10" s="157"/>
    </row>
    <row r="11" spans="1:13" ht="30" customHeight="1">
      <c r="A11" s="4">
        <v>9</v>
      </c>
      <c r="B11" s="4" t="s">
        <v>1185</v>
      </c>
      <c r="C11" s="5" t="s">
        <v>229</v>
      </c>
      <c r="D11" s="5" t="s">
        <v>313</v>
      </c>
      <c r="E11" s="5">
        <v>13768427074</v>
      </c>
      <c r="F11" s="5"/>
      <c r="G11" s="8" t="s">
        <v>243</v>
      </c>
      <c r="H11" s="8"/>
      <c r="I11" s="16" t="s">
        <v>1072</v>
      </c>
      <c r="J11" s="16">
        <v>80</v>
      </c>
      <c r="K11" s="16"/>
      <c r="L11" s="16"/>
      <c r="M11" s="158"/>
    </row>
    <row r="12" spans="1:13" ht="30" customHeight="1">
      <c r="A12" s="4">
        <v>10</v>
      </c>
      <c r="B12" s="4" t="s">
        <v>1186</v>
      </c>
      <c r="C12" s="5" t="s">
        <v>229</v>
      </c>
      <c r="D12" s="5" t="s">
        <v>337</v>
      </c>
      <c r="E12" s="5" t="s">
        <v>1187</v>
      </c>
      <c r="F12" s="5"/>
      <c r="G12" s="9" t="s">
        <v>239</v>
      </c>
      <c r="H12" s="9"/>
      <c r="I12" s="16" t="s">
        <v>1188</v>
      </c>
      <c r="J12" s="16">
        <v>13</v>
      </c>
      <c r="K12" s="16" t="s">
        <v>1189</v>
      </c>
      <c r="L12" s="16">
        <v>14707786934</v>
      </c>
      <c r="M12" s="156">
        <f>COUNTA(J12:J18)/COUNT(A12:A18)</f>
        <v>1</v>
      </c>
    </row>
    <row r="13" spans="1:13" ht="30" customHeight="1">
      <c r="A13" s="4">
        <v>11</v>
      </c>
      <c r="B13" s="4" t="s">
        <v>1190</v>
      </c>
      <c r="C13" s="5" t="s">
        <v>229</v>
      </c>
      <c r="D13" s="5" t="s">
        <v>337</v>
      </c>
      <c r="E13" s="5" t="s">
        <v>1191</v>
      </c>
      <c r="F13" s="5"/>
      <c r="G13" s="9" t="s">
        <v>239</v>
      </c>
      <c r="H13" s="9"/>
      <c r="I13" s="15" t="s">
        <v>234</v>
      </c>
      <c r="J13" s="16">
        <v>11</v>
      </c>
      <c r="K13" s="16" t="s">
        <v>1192</v>
      </c>
      <c r="L13" s="16">
        <v>15778005988</v>
      </c>
      <c r="M13" s="157"/>
    </row>
    <row r="14" spans="1:13" ht="30" customHeight="1">
      <c r="A14" s="4">
        <v>12</v>
      </c>
      <c r="B14" s="4" t="s">
        <v>1193</v>
      </c>
      <c r="C14" s="5" t="s">
        <v>229</v>
      </c>
      <c r="D14" s="5" t="s">
        <v>337</v>
      </c>
      <c r="E14" s="5" t="s">
        <v>1194</v>
      </c>
      <c r="F14" s="5"/>
      <c r="G14" s="9" t="s">
        <v>239</v>
      </c>
      <c r="H14" s="9"/>
      <c r="I14" s="16" t="s">
        <v>1195</v>
      </c>
      <c r="J14" s="16">
        <v>11</v>
      </c>
      <c r="K14" s="16" t="s">
        <v>1196</v>
      </c>
      <c r="L14" s="16" t="s">
        <v>1197</v>
      </c>
      <c r="M14" s="157"/>
    </row>
    <row r="15" spans="1:13" ht="51" customHeight="1">
      <c r="A15" s="4">
        <v>13</v>
      </c>
      <c r="B15" s="4" t="s">
        <v>1198</v>
      </c>
      <c r="C15" s="5" t="s">
        <v>229</v>
      </c>
      <c r="D15" s="5" t="s">
        <v>337</v>
      </c>
      <c r="E15" s="5" t="s">
        <v>1199</v>
      </c>
      <c r="F15" s="5"/>
      <c r="G15" s="9" t="s">
        <v>239</v>
      </c>
      <c r="H15" s="9"/>
      <c r="I15" s="15" t="s">
        <v>1200</v>
      </c>
      <c r="J15" s="16">
        <v>14</v>
      </c>
      <c r="K15" s="16" t="s">
        <v>1201</v>
      </c>
      <c r="L15" s="16">
        <v>13928246462</v>
      </c>
      <c r="M15" s="157"/>
    </row>
    <row r="16" spans="1:13" ht="30" customHeight="1">
      <c r="A16" s="4">
        <v>14</v>
      </c>
      <c r="B16" s="4" t="s">
        <v>1202</v>
      </c>
      <c r="C16" s="5" t="s">
        <v>229</v>
      </c>
      <c r="D16" s="5" t="s">
        <v>337</v>
      </c>
      <c r="E16" s="5" t="s">
        <v>1203</v>
      </c>
      <c r="F16" s="5"/>
      <c r="G16" s="9" t="s">
        <v>239</v>
      </c>
      <c r="H16" s="7" t="s">
        <v>236</v>
      </c>
      <c r="I16" s="18" t="s">
        <v>241</v>
      </c>
      <c r="J16" s="18">
        <v>11</v>
      </c>
      <c r="K16" s="18" t="s">
        <v>1179</v>
      </c>
      <c r="L16" s="18">
        <v>15815558320</v>
      </c>
      <c r="M16" s="157"/>
    </row>
    <row r="17" spans="1:14" ht="30" customHeight="1">
      <c r="A17" s="4">
        <v>15</v>
      </c>
      <c r="B17" s="4" t="s">
        <v>1204</v>
      </c>
      <c r="C17" s="5" t="s">
        <v>229</v>
      </c>
      <c r="D17" s="5" t="s">
        <v>337</v>
      </c>
      <c r="E17" s="5" t="s">
        <v>1205</v>
      </c>
      <c r="F17" s="5"/>
      <c r="G17" s="10" t="s">
        <v>239</v>
      </c>
      <c r="H17" s="10"/>
      <c r="I17" s="19" t="s">
        <v>1206</v>
      </c>
      <c r="J17" s="19">
        <v>46</v>
      </c>
      <c r="K17" s="19" t="s">
        <v>1207</v>
      </c>
      <c r="L17" s="19" t="s">
        <v>1208</v>
      </c>
      <c r="M17" s="157"/>
      <c r="N17" t="s">
        <v>1172</v>
      </c>
    </row>
    <row r="18" spans="1:14" ht="30" customHeight="1">
      <c r="A18" s="4">
        <v>16</v>
      </c>
      <c r="B18" s="4" t="s">
        <v>237</v>
      </c>
      <c r="C18" s="5" t="s">
        <v>229</v>
      </c>
      <c r="D18" s="5" t="s">
        <v>313</v>
      </c>
      <c r="E18" s="5" t="s">
        <v>1209</v>
      </c>
      <c r="F18" s="5" t="s">
        <v>1056</v>
      </c>
      <c r="G18" s="9" t="s">
        <v>239</v>
      </c>
      <c r="H18" s="11" t="s">
        <v>236</v>
      </c>
      <c r="I18" s="18" t="s">
        <v>238</v>
      </c>
      <c r="J18" s="18">
        <v>12</v>
      </c>
      <c r="K18" s="18" t="s">
        <v>1210</v>
      </c>
      <c r="L18" s="18">
        <v>16602886691</v>
      </c>
      <c r="M18" s="158"/>
    </row>
    <row r="19" spans="1:14" ht="30" customHeight="1">
      <c r="A19" s="4">
        <v>17</v>
      </c>
      <c r="B19" s="4" t="s">
        <v>1211</v>
      </c>
      <c r="C19" s="5" t="s">
        <v>229</v>
      </c>
      <c r="D19" s="5" t="s">
        <v>337</v>
      </c>
      <c r="E19" s="5">
        <v>13737558856</v>
      </c>
      <c r="F19" s="5"/>
      <c r="G19" s="10" t="s">
        <v>246</v>
      </c>
      <c r="H19" s="10"/>
      <c r="I19" s="16" t="s">
        <v>1072</v>
      </c>
      <c r="J19" s="16">
        <v>80</v>
      </c>
      <c r="K19" s="16"/>
      <c r="L19" s="16"/>
      <c r="M19" s="156">
        <f>COUNTA(J19:J25)/COUNTA(G19:G25)</f>
        <v>1</v>
      </c>
    </row>
    <row r="20" spans="1:14" ht="30" customHeight="1">
      <c r="A20" s="4">
        <v>18</v>
      </c>
      <c r="B20" s="4" t="s">
        <v>1212</v>
      </c>
      <c r="C20" s="5" t="s">
        <v>229</v>
      </c>
      <c r="D20" s="5" t="s">
        <v>337</v>
      </c>
      <c r="E20" s="5" t="s">
        <v>1213</v>
      </c>
      <c r="F20" s="5"/>
      <c r="G20" s="10" t="s">
        <v>246</v>
      </c>
      <c r="H20" s="11" t="s">
        <v>236</v>
      </c>
      <c r="I20" s="18" t="s">
        <v>238</v>
      </c>
      <c r="J20" s="18">
        <v>12</v>
      </c>
      <c r="K20" s="18" t="s">
        <v>1210</v>
      </c>
      <c r="L20" s="18">
        <v>16602886691</v>
      </c>
      <c r="M20" s="157"/>
    </row>
    <row r="21" spans="1:14" ht="30" customHeight="1">
      <c r="A21" s="4">
        <v>19</v>
      </c>
      <c r="B21" s="4" t="s">
        <v>1214</v>
      </c>
      <c r="C21" s="5" t="s">
        <v>229</v>
      </c>
      <c r="D21" s="5" t="s">
        <v>337</v>
      </c>
      <c r="E21" s="5" t="s">
        <v>1215</v>
      </c>
      <c r="F21" s="5"/>
      <c r="G21" s="10" t="s">
        <v>246</v>
      </c>
      <c r="H21" s="11" t="s">
        <v>236</v>
      </c>
      <c r="I21" s="18" t="s">
        <v>238</v>
      </c>
      <c r="J21" s="18">
        <v>12</v>
      </c>
      <c r="K21" s="18" t="s">
        <v>1210</v>
      </c>
      <c r="L21" s="18">
        <v>16602886691</v>
      </c>
      <c r="M21" s="157"/>
    </row>
    <row r="22" spans="1:14" ht="30" customHeight="1">
      <c r="A22" s="4">
        <v>20</v>
      </c>
      <c r="B22" s="4" t="s">
        <v>249</v>
      </c>
      <c r="C22" s="5" t="s">
        <v>229</v>
      </c>
      <c r="D22" s="5" t="s">
        <v>313</v>
      </c>
      <c r="E22" s="5" t="s">
        <v>1216</v>
      </c>
      <c r="F22" s="5" t="s">
        <v>1056</v>
      </c>
      <c r="G22" s="10" t="s">
        <v>246</v>
      </c>
      <c r="H22" s="11" t="s">
        <v>236</v>
      </c>
      <c r="I22" s="18" t="s">
        <v>238</v>
      </c>
      <c r="J22" s="18">
        <v>12</v>
      </c>
      <c r="K22" s="18" t="s">
        <v>1210</v>
      </c>
      <c r="L22" s="18">
        <v>16602886691</v>
      </c>
      <c r="M22" s="157"/>
    </row>
    <row r="23" spans="1:14" ht="30" customHeight="1">
      <c r="A23" s="4">
        <v>21</v>
      </c>
      <c r="B23" s="4" t="s">
        <v>1217</v>
      </c>
      <c r="C23" s="5" t="s">
        <v>229</v>
      </c>
      <c r="D23" s="5" t="s">
        <v>337</v>
      </c>
      <c r="E23" s="5">
        <v>13100428992</v>
      </c>
      <c r="F23" s="5"/>
      <c r="G23" s="10" t="s">
        <v>246</v>
      </c>
      <c r="H23" s="10"/>
      <c r="I23" s="20" t="s">
        <v>1218</v>
      </c>
      <c r="J23" s="16">
        <v>76</v>
      </c>
      <c r="K23" s="16" t="s">
        <v>1217</v>
      </c>
      <c r="L23" s="16">
        <v>19520712308</v>
      </c>
      <c r="M23" s="157"/>
    </row>
    <row r="24" spans="1:14" ht="30" customHeight="1">
      <c r="A24" s="4">
        <v>22</v>
      </c>
      <c r="B24" s="4" t="s">
        <v>1219</v>
      </c>
      <c r="C24" s="5" t="s">
        <v>229</v>
      </c>
      <c r="D24" s="5" t="s">
        <v>313</v>
      </c>
      <c r="E24" s="5" t="s">
        <v>1220</v>
      </c>
      <c r="F24" s="5"/>
      <c r="G24" s="10" t="s">
        <v>246</v>
      </c>
      <c r="H24" s="11" t="s">
        <v>236</v>
      </c>
      <c r="I24" s="18" t="s">
        <v>238</v>
      </c>
      <c r="J24" s="18">
        <v>12</v>
      </c>
      <c r="K24" s="18" t="s">
        <v>1210</v>
      </c>
      <c r="L24" s="18">
        <v>16602886691</v>
      </c>
      <c r="M24" s="157"/>
    </row>
    <row r="25" spans="1:14" ht="30" customHeight="1">
      <c r="A25" s="4">
        <v>23</v>
      </c>
      <c r="B25" s="4" t="s">
        <v>245</v>
      </c>
      <c r="C25" s="5" t="s">
        <v>229</v>
      </c>
      <c r="D25" s="5" t="s">
        <v>313</v>
      </c>
      <c r="E25" s="5">
        <v>13977841706</v>
      </c>
      <c r="F25" s="5" t="s">
        <v>1056</v>
      </c>
      <c r="G25" s="10" t="s">
        <v>246</v>
      </c>
      <c r="H25" s="10"/>
      <c r="I25" s="16" t="s">
        <v>1072</v>
      </c>
      <c r="J25" s="16">
        <v>80</v>
      </c>
      <c r="K25" s="16"/>
      <c r="L25" s="16"/>
      <c r="M25" s="158"/>
    </row>
    <row r="26" spans="1:14" ht="30" customHeight="1">
      <c r="A26" s="4">
        <v>24</v>
      </c>
      <c r="B26" s="4" t="s">
        <v>1221</v>
      </c>
      <c r="C26" s="5" t="s">
        <v>229</v>
      </c>
      <c r="D26" s="5" t="s">
        <v>337</v>
      </c>
      <c r="E26" s="5" t="s">
        <v>1222</v>
      </c>
      <c r="F26" s="5"/>
      <c r="G26" s="9" t="s">
        <v>1223</v>
      </c>
      <c r="H26" s="7" t="s">
        <v>236</v>
      </c>
      <c r="I26" s="18" t="s">
        <v>1224</v>
      </c>
      <c r="J26" s="18">
        <v>12</v>
      </c>
      <c r="K26" s="18" t="s">
        <v>1225</v>
      </c>
      <c r="L26" s="18">
        <v>13643850823</v>
      </c>
      <c r="M26" s="156">
        <f>COUNTA(J26:J32)/COUNTA(G26:G32)</f>
        <v>1</v>
      </c>
    </row>
    <row r="27" spans="1:14" ht="30" customHeight="1">
      <c r="A27" s="4">
        <v>25</v>
      </c>
      <c r="B27" s="4" t="s">
        <v>1226</v>
      </c>
      <c r="C27" s="5" t="s">
        <v>229</v>
      </c>
      <c r="D27" s="5" t="s">
        <v>337</v>
      </c>
      <c r="E27" s="5">
        <v>17307768514</v>
      </c>
      <c r="F27" s="5"/>
      <c r="G27" s="9" t="s">
        <v>1223</v>
      </c>
      <c r="H27" s="9"/>
      <c r="I27" s="20" t="s">
        <v>1227</v>
      </c>
      <c r="J27" s="16">
        <v>75</v>
      </c>
      <c r="K27" s="16" t="s">
        <v>1226</v>
      </c>
      <c r="L27" s="16">
        <v>17307768514</v>
      </c>
      <c r="M27" s="157"/>
    </row>
    <row r="28" spans="1:14" ht="30" customHeight="1">
      <c r="A28" s="4">
        <v>26</v>
      </c>
      <c r="B28" s="4" t="s">
        <v>1228</v>
      </c>
      <c r="C28" s="5" t="s">
        <v>229</v>
      </c>
      <c r="D28" s="5" t="s">
        <v>337</v>
      </c>
      <c r="E28" s="5" t="s">
        <v>1229</v>
      </c>
      <c r="F28" s="5"/>
      <c r="G28" s="9" t="s">
        <v>1223</v>
      </c>
      <c r="H28" s="7" t="s">
        <v>236</v>
      </c>
      <c r="I28" s="18" t="s">
        <v>1224</v>
      </c>
      <c r="J28" s="18">
        <v>12</v>
      </c>
      <c r="K28" s="18" t="s">
        <v>1225</v>
      </c>
      <c r="L28" s="18">
        <v>13643850823</v>
      </c>
      <c r="M28" s="157"/>
    </row>
    <row r="29" spans="1:14" ht="30" customHeight="1">
      <c r="A29" s="4">
        <v>27</v>
      </c>
      <c r="B29" s="4" t="s">
        <v>1230</v>
      </c>
      <c r="C29" s="5" t="s">
        <v>229</v>
      </c>
      <c r="D29" s="5" t="s">
        <v>313</v>
      </c>
      <c r="E29" s="5" t="s">
        <v>1231</v>
      </c>
      <c r="F29" s="5"/>
      <c r="G29" s="10" t="s">
        <v>1223</v>
      </c>
      <c r="H29" s="10"/>
      <c r="I29" s="19" t="s">
        <v>1232</v>
      </c>
      <c r="J29" s="19">
        <v>11</v>
      </c>
      <c r="K29" s="19" t="s">
        <v>1233</v>
      </c>
      <c r="L29" s="19" t="s">
        <v>1234</v>
      </c>
      <c r="M29" s="157"/>
    </row>
    <row r="30" spans="1:14" ht="30" customHeight="1">
      <c r="A30" s="4">
        <v>28</v>
      </c>
      <c r="B30" s="4" t="s">
        <v>1235</v>
      </c>
      <c r="C30" s="5" t="s">
        <v>229</v>
      </c>
      <c r="D30" s="5" t="s">
        <v>337</v>
      </c>
      <c r="E30" s="5">
        <v>15078265521</v>
      </c>
      <c r="F30" s="5"/>
      <c r="G30" s="9" t="s">
        <v>1223</v>
      </c>
      <c r="H30" s="9"/>
      <c r="I30" s="16" t="s">
        <v>1072</v>
      </c>
      <c r="J30" s="16">
        <v>80</v>
      </c>
      <c r="K30" s="16"/>
      <c r="L30" s="16"/>
      <c r="M30" s="157"/>
    </row>
    <row r="31" spans="1:14" ht="30" customHeight="1">
      <c r="A31" s="4">
        <v>29</v>
      </c>
      <c r="B31" s="4" t="s">
        <v>1236</v>
      </c>
      <c r="C31" s="5" t="s">
        <v>229</v>
      </c>
      <c r="D31" s="5" t="s">
        <v>337</v>
      </c>
      <c r="E31" s="5" t="s">
        <v>1237</v>
      </c>
      <c r="F31" s="5"/>
      <c r="G31" s="9" t="s">
        <v>1223</v>
      </c>
      <c r="H31" s="7" t="s">
        <v>236</v>
      </c>
      <c r="I31" s="18" t="s">
        <v>1238</v>
      </c>
      <c r="J31" s="18">
        <v>12</v>
      </c>
      <c r="K31" s="18" t="s">
        <v>1239</v>
      </c>
      <c r="L31" s="18">
        <v>15838377420</v>
      </c>
      <c r="M31" s="157"/>
    </row>
    <row r="32" spans="1:14" ht="30" customHeight="1">
      <c r="A32" s="4">
        <v>30</v>
      </c>
      <c r="B32" s="4" t="s">
        <v>1240</v>
      </c>
      <c r="C32" s="5" t="s">
        <v>229</v>
      </c>
      <c r="D32" s="5" t="s">
        <v>337</v>
      </c>
      <c r="E32" s="5" t="s">
        <v>1241</v>
      </c>
      <c r="F32" s="5"/>
      <c r="G32" s="9" t="s">
        <v>1223</v>
      </c>
      <c r="H32" s="7" t="s">
        <v>236</v>
      </c>
      <c r="I32" s="18" t="s">
        <v>1238</v>
      </c>
      <c r="J32" s="18">
        <v>12</v>
      </c>
      <c r="K32" s="18" t="s">
        <v>1239</v>
      </c>
      <c r="L32" s="18">
        <v>15838377420</v>
      </c>
      <c r="M32" s="158"/>
    </row>
    <row r="33" spans="1:13" ht="30" customHeight="1">
      <c r="A33" s="4">
        <v>31</v>
      </c>
      <c r="B33" s="4" t="s">
        <v>1242</v>
      </c>
      <c r="C33" s="5" t="s">
        <v>229</v>
      </c>
      <c r="D33" s="5" t="s">
        <v>313</v>
      </c>
      <c r="E33" s="5">
        <v>18877510467</v>
      </c>
      <c r="F33" s="5"/>
      <c r="G33" s="10" t="s">
        <v>232</v>
      </c>
      <c r="H33" s="10"/>
      <c r="I33" s="16" t="s">
        <v>1072</v>
      </c>
      <c r="J33" s="16">
        <v>80</v>
      </c>
      <c r="K33" s="16"/>
      <c r="L33" s="16"/>
      <c r="M33" s="156">
        <f>COUNTA(J33:J37)/COUNTA(G33:G37)</f>
        <v>1</v>
      </c>
    </row>
    <row r="34" spans="1:13" ht="30" customHeight="1">
      <c r="A34" s="4">
        <v>32</v>
      </c>
      <c r="B34" s="4" t="s">
        <v>230</v>
      </c>
      <c r="C34" s="5" t="s">
        <v>229</v>
      </c>
      <c r="D34" s="5" t="s">
        <v>313</v>
      </c>
      <c r="E34" s="5">
        <v>18776432267</v>
      </c>
      <c r="F34" s="5"/>
      <c r="G34" s="10" t="s">
        <v>232</v>
      </c>
      <c r="H34" s="10"/>
      <c r="I34" s="16" t="s">
        <v>1072</v>
      </c>
      <c r="J34" s="16">
        <v>80</v>
      </c>
      <c r="K34" s="16"/>
      <c r="L34" s="16"/>
      <c r="M34" s="157"/>
    </row>
    <row r="35" spans="1:13" ht="30" customHeight="1">
      <c r="A35" s="4">
        <v>33</v>
      </c>
      <c r="B35" s="4" t="s">
        <v>1243</v>
      </c>
      <c r="C35" s="5" t="s">
        <v>229</v>
      </c>
      <c r="D35" s="5" t="s">
        <v>337</v>
      </c>
      <c r="E35" s="5" t="s">
        <v>1244</v>
      </c>
      <c r="F35" s="5"/>
      <c r="G35" s="10" t="s">
        <v>232</v>
      </c>
      <c r="H35" s="7" t="s">
        <v>236</v>
      </c>
      <c r="I35" s="18" t="s">
        <v>1245</v>
      </c>
      <c r="J35" s="18">
        <v>12</v>
      </c>
      <c r="K35" s="18" t="s">
        <v>1246</v>
      </c>
      <c r="L35" s="18">
        <v>13530791033</v>
      </c>
      <c r="M35" s="157"/>
    </row>
    <row r="36" spans="1:13" ht="30" customHeight="1">
      <c r="A36" s="4">
        <v>34</v>
      </c>
      <c r="B36" s="4" t="s">
        <v>1247</v>
      </c>
      <c r="C36" s="5" t="s">
        <v>229</v>
      </c>
      <c r="D36" s="5" t="s">
        <v>313</v>
      </c>
      <c r="E36" s="5">
        <v>18775590223</v>
      </c>
      <c r="F36" s="5"/>
      <c r="G36" s="10" t="s">
        <v>232</v>
      </c>
      <c r="H36" s="10"/>
      <c r="I36" s="16" t="s">
        <v>1072</v>
      </c>
      <c r="J36" s="16">
        <v>80</v>
      </c>
      <c r="K36" s="16"/>
      <c r="L36" s="16"/>
      <c r="M36" s="157"/>
    </row>
    <row r="37" spans="1:13" ht="30" customHeight="1">
      <c r="A37" s="4">
        <v>35</v>
      </c>
      <c r="B37" s="4" t="s">
        <v>240</v>
      </c>
      <c r="C37" s="5" t="s">
        <v>229</v>
      </c>
      <c r="D37" s="5" t="s">
        <v>337</v>
      </c>
      <c r="E37" s="5" t="s">
        <v>1248</v>
      </c>
      <c r="F37" s="5" t="s">
        <v>1056</v>
      </c>
      <c r="G37" s="10" t="s">
        <v>232</v>
      </c>
      <c r="H37" s="7" t="s">
        <v>236</v>
      </c>
      <c r="I37" s="18" t="s">
        <v>241</v>
      </c>
      <c r="J37" s="18">
        <v>11</v>
      </c>
      <c r="K37" s="18" t="s">
        <v>1179</v>
      </c>
      <c r="L37" s="18">
        <v>15815558320</v>
      </c>
      <c r="M37" s="158"/>
    </row>
  </sheetData>
  <autoFilter ref="A1:N37" xr:uid="{00000000-0009-0000-0000-000009000000}"/>
  <mergeCells count="7">
    <mergeCell ref="M26:M32"/>
    <mergeCell ref="M33:M37"/>
    <mergeCell ref="A1:M1"/>
    <mergeCell ref="M3:M4"/>
    <mergeCell ref="M5:M11"/>
    <mergeCell ref="M12:M18"/>
    <mergeCell ref="M19:M25"/>
  </mergeCells>
  <phoneticPr fontId="26" type="noConversion"/>
  <conditionalFormatting sqref="B2:B37">
    <cfRule type="duplicateValues" dxfId="0" priority="8"/>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汇总表!$A$54:$A$63</xm:f>
          </x14:formula1>
          <xm:sqref>J5 J6 J10 J18 J19 J20 J21 J22 J28 J31 J35 J36 J37 J3:J4 J7:J9 J11:J17 J23:J27 J29:J30 J32:J34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9"/>
  <sheetViews>
    <sheetView topLeftCell="A47" zoomScale="85" zoomScaleNormal="85" workbookViewId="0">
      <selection activeCell="C82" sqref="C82"/>
    </sheetView>
  </sheetViews>
  <sheetFormatPr defaultColWidth="9" defaultRowHeight="15.6"/>
  <cols>
    <col min="1" max="1" width="7.19921875" style="62" customWidth="1"/>
    <col min="2" max="2" width="20.09765625" style="62" customWidth="1"/>
    <col min="3" max="3" width="22.69921875" style="62" customWidth="1"/>
    <col min="4" max="4" width="15.3984375" style="62" customWidth="1"/>
    <col min="5" max="5" width="12.3984375" style="62" customWidth="1"/>
    <col min="6" max="6" width="7.8984375" style="62" customWidth="1"/>
    <col min="7" max="7" width="41.59765625" style="62" customWidth="1"/>
    <col min="8" max="9" width="16.59765625" style="62" customWidth="1"/>
    <col min="10" max="10" width="30.59765625" style="62" customWidth="1"/>
    <col min="11" max="11" width="9.59765625" style="62" customWidth="1"/>
    <col min="12" max="16384" width="9" style="62"/>
  </cols>
  <sheetData>
    <row r="1" spans="1:11" ht="39.75" customHeight="1">
      <c r="A1" s="144" t="s">
        <v>30</v>
      </c>
      <c r="B1" s="144"/>
      <c r="C1" s="144"/>
      <c r="D1" s="144"/>
      <c r="E1" s="144"/>
      <c r="F1" s="144"/>
      <c r="G1" s="144"/>
      <c r="H1" s="144"/>
      <c r="I1" s="144"/>
      <c r="J1" s="144"/>
      <c r="K1" s="113"/>
    </row>
    <row r="2" spans="1:11" ht="23.1" customHeight="1">
      <c r="A2" s="149" t="s">
        <v>31</v>
      </c>
      <c r="B2" s="149" t="s">
        <v>32</v>
      </c>
      <c r="C2" s="149" t="s">
        <v>33</v>
      </c>
      <c r="D2" s="149" t="s">
        <v>34</v>
      </c>
      <c r="E2" s="149" t="s">
        <v>35</v>
      </c>
      <c r="F2" s="149" t="s">
        <v>36</v>
      </c>
      <c r="G2" s="149" t="s">
        <v>37</v>
      </c>
      <c r="H2" s="149" t="s">
        <v>38</v>
      </c>
      <c r="I2" s="150" t="s">
        <v>39</v>
      </c>
      <c r="J2" s="149" t="s">
        <v>40</v>
      </c>
      <c r="K2" s="113"/>
    </row>
    <row r="3" spans="1:11">
      <c r="A3" s="149"/>
      <c r="B3" s="149"/>
      <c r="C3" s="149"/>
      <c r="D3" s="149"/>
      <c r="E3" s="149"/>
      <c r="F3" s="149"/>
      <c r="G3" s="149"/>
      <c r="H3" s="149"/>
      <c r="I3" s="151"/>
      <c r="J3" s="149"/>
      <c r="K3" s="113"/>
    </row>
    <row r="4" spans="1:11" ht="35.1" customHeight="1">
      <c r="A4" s="108">
        <v>1</v>
      </c>
      <c r="B4" s="109" t="s">
        <v>41</v>
      </c>
      <c r="C4" s="109" t="s">
        <v>42</v>
      </c>
      <c r="D4" s="108">
        <v>1710040145</v>
      </c>
      <c r="E4" s="108" t="s">
        <v>43</v>
      </c>
      <c r="F4" s="108" t="s">
        <v>25</v>
      </c>
      <c r="G4" s="110" t="s">
        <v>44</v>
      </c>
      <c r="H4" s="108" t="s">
        <v>45</v>
      </c>
      <c r="I4" s="108"/>
      <c r="J4" s="108" t="s">
        <v>46</v>
      </c>
      <c r="K4" s="113" t="s">
        <v>47</v>
      </c>
    </row>
    <row r="5" spans="1:11" ht="35.1" customHeight="1">
      <c r="A5" s="108">
        <v>2</v>
      </c>
      <c r="B5" s="109" t="s">
        <v>41</v>
      </c>
      <c r="C5" s="109" t="s">
        <v>42</v>
      </c>
      <c r="D5" s="108">
        <v>1710040138</v>
      </c>
      <c r="E5" s="108" t="s">
        <v>48</v>
      </c>
      <c r="F5" s="108" t="s">
        <v>25</v>
      </c>
      <c r="G5" s="20" t="s">
        <v>49</v>
      </c>
      <c r="H5" s="108" t="s">
        <v>50</v>
      </c>
      <c r="I5" s="108"/>
      <c r="J5" s="108" t="s">
        <v>51</v>
      </c>
      <c r="K5" s="113"/>
    </row>
    <row r="6" spans="1:11" ht="35.1" customHeight="1">
      <c r="A6" s="108">
        <v>3</v>
      </c>
      <c r="B6" s="109" t="s">
        <v>41</v>
      </c>
      <c r="C6" s="109" t="s">
        <v>42</v>
      </c>
      <c r="D6" s="108">
        <v>1710040107</v>
      </c>
      <c r="E6" s="110" t="s">
        <v>52</v>
      </c>
      <c r="F6" s="108" t="s">
        <v>25</v>
      </c>
      <c r="G6" s="110" t="s">
        <v>53</v>
      </c>
      <c r="H6" s="108" t="s">
        <v>50</v>
      </c>
      <c r="I6" s="108"/>
      <c r="J6" s="108" t="s">
        <v>54</v>
      </c>
      <c r="K6" s="113"/>
    </row>
    <row r="7" spans="1:11" ht="35.1" customHeight="1">
      <c r="A7" s="108">
        <v>4</v>
      </c>
      <c r="B7" s="109" t="s">
        <v>41</v>
      </c>
      <c r="C7" s="109" t="s">
        <v>42</v>
      </c>
      <c r="D7" s="108">
        <v>1710040110</v>
      </c>
      <c r="E7" s="108" t="s">
        <v>55</v>
      </c>
      <c r="F7" s="108" t="s">
        <v>25</v>
      </c>
      <c r="G7" s="110" t="s">
        <v>56</v>
      </c>
      <c r="H7" s="108" t="s">
        <v>57</v>
      </c>
      <c r="I7" s="108"/>
      <c r="J7" s="108" t="s">
        <v>54</v>
      </c>
      <c r="K7" s="113"/>
    </row>
    <row r="8" spans="1:11" ht="35.1" customHeight="1">
      <c r="A8" s="108">
        <v>5</v>
      </c>
      <c r="B8" s="109" t="s">
        <v>41</v>
      </c>
      <c r="C8" s="109" t="s">
        <v>42</v>
      </c>
      <c r="D8" s="108">
        <v>1710040139</v>
      </c>
      <c r="E8" s="108" t="s">
        <v>58</v>
      </c>
      <c r="F8" s="108" t="s">
        <v>25</v>
      </c>
      <c r="G8" s="110" t="s">
        <v>59</v>
      </c>
      <c r="H8" s="108" t="s">
        <v>60</v>
      </c>
      <c r="I8" s="108"/>
      <c r="J8" s="108" t="s">
        <v>54</v>
      </c>
      <c r="K8" s="113"/>
    </row>
    <row r="9" spans="1:11" ht="35.1" customHeight="1">
      <c r="A9" s="108">
        <v>6</v>
      </c>
      <c r="B9" s="109" t="s">
        <v>41</v>
      </c>
      <c r="C9" s="109" t="s">
        <v>42</v>
      </c>
      <c r="D9" s="108">
        <v>1710040104</v>
      </c>
      <c r="E9" s="111" t="s">
        <v>61</v>
      </c>
      <c r="F9" s="108" t="s">
        <v>25</v>
      </c>
      <c r="G9" s="108"/>
      <c r="H9" s="108" t="s">
        <v>60</v>
      </c>
      <c r="I9" s="108"/>
      <c r="J9" s="111" t="s">
        <v>62</v>
      </c>
      <c r="K9" s="113"/>
    </row>
    <row r="10" spans="1:11" ht="35.1" customHeight="1">
      <c r="A10" s="108">
        <v>7</v>
      </c>
      <c r="B10" s="109" t="s">
        <v>41</v>
      </c>
      <c r="C10" s="109" t="s">
        <v>42</v>
      </c>
      <c r="D10" s="108">
        <v>1710040113</v>
      </c>
      <c r="E10" s="111" t="s">
        <v>63</v>
      </c>
      <c r="F10" s="108" t="s">
        <v>25</v>
      </c>
      <c r="G10" s="110" t="s">
        <v>53</v>
      </c>
      <c r="H10" s="108" t="s">
        <v>64</v>
      </c>
      <c r="I10" s="108"/>
      <c r="J10" s="111" t="s">
        <v>62</v>
      </c>
      <c r="K10" s="113"/>
    </row>
    <row r="11" spans="1:11" ht="35.1" customHeight="1">
      <c r="A11" s="108">
        <v>8</v>
      </c>
      <c r="B11" s="109" t="s">
        <v>41</v>
      </c>
      <c r="C11" s="109" t="s">
        <v>42</v>
      </c>
      <c r="D11" s="108">
        <v>1710040124</v>
      </c>
      <c r="E11" s="111" t="s">
        <v>65</v>
      </c>
      <c r="F11" s="108" t="s">
        <v>25</v>
      </c>
      <c r="G11" s="110" t="s">
        <v>66</v>
      </c>
      <c r="H11" s="108" t="s">
        <v>57</v>
      </c>
      <c r="I11" s="108"/>
      <c r="J11" s="111" t="s">
        <v>62</v>
      </c>
      <c r="K11" s="113"/>
    </row>
    <row r="12" spans="1:11" ht="35.1" customHeight="1">
      <c r="A12" s="108">
        <v>9</v>
      </c>
      <c r="B12" s="109" t="s">
        <v>41</v>
      </c>
      <c r="C12" s="109" t="s">
        <v>42</v>
      </c>
      <c r="D12" s="108">
        <v>1710040130</v>
      </c>
      <c r="E12" s="111" t="s">
        <v>67</v>
      </c>
      <c r="F12" s="108" t="s">
        <v>25</v>
      </c>
      <c r="G12" s="108" t="s">
        <v>68</v>
      </c>
      <c r="H12" s="108" t="s">
        <v>45</v>
      </c>
      <c r="I12" s="108"/>
      <c r="J12" s="111" t="s">
        <v>62</v>
      </c>
      <c r="K12" s="113"/>
    </row>
    <row r="13" spans="1:11" ht="35.1" customHeight="1">
      <c r="A13" s="108">
        <v>10</v>
      </c>
      <c r="B13" s="109" t="s">
        <v>41</v>
      </c>
      <c r="C13" s="109" t="s">
        <v>42</v>
      </c>
      <c r="D13" s="108">
        <v>1710040128</v>
      </c>
      <c r="E13" s="111" t="s">
        <v>69</v>
      </c>
      <c r="F13" s="108" t="s">
        <v>25</v>
      </c>
      <c r="G13" s="110" t="s">
        <v>70</v>
      </c>
      <c r="H13" s="108" t="s">
        <v>71</v>
      </c>
      <c r="I13" s="108"/>
      <c r="J13" s="111" t="s">
        <v>62</v>
      </c>
      <c r="K13" s="113"/>
    </row>
    <row r="14" spans="1:11" ht="35.1" customHeight="1">
      <c r="A14" s="108">
        <v>11</v>
      </c>
      <c r="B14" s="109" t="s">
        <v>41</v>
      </c>
      <c r="C14" s="109" t="s">
        <v>42</v>
      </c>
      <c r="D14" s="108">
        <v>1710040129</v>
      </c>
      <c r="E14" s="111" t="s">
        <v>72</v>
      </c>
      <c r="F14" s="108" t="s">
        <v>25</v>
      </c>
      <c r="G14" s="110" t="s">
        <v>73</v>
      </c>
      <c r="H14" s="108" t="s">
        <v>60</v>
      </c>
      <c r="I14" s="108"/>
      <c r="J14" s="111" t="s">
        <v>62</v>
      </c>
      <c r="K14" s="113"/>
    </row>
    <row r="15" spans="1:11" ht="39" customHeight="1">
      <c r="A15" s="108">
        <v>12</v>
      </c>
      <c r="B15" s="109" t="s">
        <v>41</v>
      </c>
      <c r="C15" s="109" t="s">
        <v>42</v>
      </c>
      <c r="D15" s="108">
        <v>1710040120</v>
      </c>
      <c r="E15" s="111" t="s">
        <v>74</v>
      </c>
      <c r="F15" s="108" t="s">
        <v>25</v>
      </c>
      <c r="G15" s="110" t="s">
        <v>75</v>
      </c>
      <c r="H15" s="110" t="s">
        <v>76</v>
      </c>
      <c r="I15" s="110"/>
      <c r="J15" s="111" t="s">
        <v>62</v>
      </c>
      <c r="K15" s="113"/>
    </row>
    <row r="16" spans="1:11" ht="39" customHeight="1">
      <c r="A16" s="108">
        <v>13</v>
      </c>
      <c r="B16" s="109" t="s">
        <v>41</v>
      </c>
      <c r="C16" s="109" t="s">
        <v>42</v>
      </c>
      <c r="D16" s="108">
        <v>1710040105</v>
      </c>
      <c r="E16" s="111" t="s">
        <v>77</v>
      </c>
      <c r="F16" s="108" t="s">
        <v>25</v>
      </c>
      <c r="G16" s="110" t="s">
        <v>78</v>
      </c>
      <c r="H16" s="108" t="s">
        <v>71</v>
      </c>
      <c r="I16" s="108"/>
      <c r="J16" s="111" t="s">
        <v>62</v>
      </c>
      <c r="K16" s="113"/>
    </row>
    <row r="17" spans="1:11" ht="39" customHeight="1">
      <c r="A17" s="108">
        <v>14</v>
      </c>
      <c r="B17" s="109" t="s">
        <v>41</v>
      </c>
      <c r="C17" s="109" t="s">
        <v>42</v>
      </c>
      <c r="D17" s="108">
        <v>1710040102</v>
      </c>
      <c r="E17" s="111" t="s">
        <v>79</v>
      </c>
      <c r="F17" s="108" t="s">
        <v>25</v>
      </c>
      <c r="G17" s="108"/>
      <c r="H17" s="108" t="s">
        <v>45</v>
      </c>
      <c r="I17" s="108"/>
      <c r="J17" s="111" t="s">
        <v>62</v>
      </c>
      <c r="K17" s="113"/>
    </row>
    <row r="18" spans="1:11" ht="39" customHeight="1">
      <c r="A18" s="108">
        <v>15</v>
      </c>
      <c r="B18" s="109" t="s">
        <v>41</v>
      </c>
      <c r="C18" s="109" t="s">
        <v>42</v>
      </c>
      <c r="D18" s="108">
        <v>1710040131</v>
      </c>
      <c r="E18" s="111" t="s">
        <v>80</v>
      </c>
      <c r="F18" s="108" t="s">
        <v>25</v>
      </c>
      <c r="G18" s="108" t="s">
        <v>81</v>
      </c>
      <c r="H18" s="108" t="s">
        <v>82</v>
      </c>
      <c r="I18" s="108"/>
      <c r="J18" s="111" t="s">
        <v>62</v>
      </c>
      <c r="K18" s="113"/>
    </row>
    <row r="19" spans="1:11" ht="39" customHeight="1">
      <c r="A19" s="108">
        <v>16</v>
      </c>
      <c r="B19" s="109" t="s">
        <v>41</v>
      </c>
      <c r="C19" s="109" t="s">
        <v>42</v>
      </c>
      <c r="D19" s="108">
        <v>1710040115</v>
      </c>
      <c r="E19" s="111" t="s">
        <v>83</v>
      </c>
      <c r="F19" s="108" t="s">
        <v>25</v>
      </c>
      <c r="G19" s="108" t="s">
        <v>84</v>
      </c>
      <c r="H19" s="108" t="s">
        <v>64</v>
      </c>
      <c r="I19" s="108"/>
      <c r="J19" s="111" t="s">
        <v>85</v>
      </c>
      <c r="K19" s="113"/>
    </row>
    <row r="20" spans="1:11" ht="39" customHeight="1">
      <c r="A20" s="108">
        <v>17</v>
      </c>
      <c r="B20" s="109" t="s">
        <v>41</v>
      </c>
      <c r="C20" s="109" t="s">
        <v>42</v>
      </c>
      <c r="D20" s="108">
        <v>1710040111</v>
      </c>
      <c r="E20" s="111" t="s">
        <v>86</v>
      </c>
      <c r="F20" s="108" t="s">
        <v>25</v>
      </c>
      <c r="G20" s="110" t="s">
        <v>87</v>
      </c>
      <c r="H20" s="108" t="s">
        <v>57</v>
      </c>
      <c r="I20" s="108"/>
      <c r="J20" s="111" t="s">
        <v>85</v>
      </c>
      <c r="K20" s="113"/>
    </row>
    <row r="21" spans="1:11" ht="39" customHeight="1">
      <c r="A21" s="108">
        <v>18</v>
      </c>
      <c r="B21" s="109" t="s">
        <v>41</v>
      </c>
      <c r="C21" s="109" t="s">
        <v>42</v>
      </c>
      <c r="D21" s="108">
        <v>1710040140</v>
      </c>
      <c r="E21" s="112" t="s">
        <v>88</v>
      </c>
      <c r="F21" s="108" t="s">
        <v>25</v>
      </c>
      <c r="G21" s="108"/>
      <c r="H21" s="108" t="s">
        <v>76</v>
      </c>
      <c r="I21" s="108"/>
      <c r="J21" s="111" t="s">
        <v>85</v>
      </c>
      <c r="K21" s="113"/>
    </row>
    <row r="22" spans="1:11" ht="39" customHeight="1">
      <c r="A22" s="108">
        <v>19</v>
      </c>
      <c r="B22" s="109" t="s">
        <v>41</v>
      </c>
      <c r="C22" s="108" t="s">
        <v>89</v>
      </c>
      <c r="D22" s="108">
        <v>1710010140</v>
      </c>
      <c r="E22" s="108" t="s">
        <v>90</v>
      </c>
      <c r="F22" s="108" t="s">
        <v>25</v>
      </c>
      <c r="G22" s="16" t="s">
        <v>91</v>
      </c>
      <c r="H22" s="108" t="s">
        <v>82</v>
      </c>
      <c r="I22" s="108" t="s">
        <v>92</v>
      </c>
      <c r="J22" s="108" t="s">
        <v>46</v>
      </c>
      <c r="K22" s="113"/>
    </row>
    <row r="23" spans="1:11" ht="39" customHeight="1">
      <c r="A23" s="108">
        <v>20</v>
      </c>
      <c r="B23" s="109" t="s">
        <v>41</v>
      </c>
      <c r="C23" s="108" t="s">
        <v>89</v>
      </c>
      <c r="D23" s="108">
        <v>1710010152</v>
      </c>
      <c r="E23" s="108" t="s">
        <v>93</v>
      </c>
      <c r="F23" s="108" t="s">
        <v>25</v>
      </c>
      <c r="G23" s="108" t="s">
        <v>94</v>
      </c>
      <c r="H23" s="108" t="s">
        <v>95</v>
      </c>
      <c r="I23" s="108" t="s">
        <v>92</v>
      </c>
      <c r="J23" s="108" t="s">
        <v>96</v>
      </c>
      <c r="K23" s="113"/>
    </row>
    <row r="24" spans="1:11" ht="39" customHeight="1">
      <c r="A24" s="108">
        <v>21</v>
      </c>
      <c r="B24" s="109" t="s">
        <v>41</v>
      </c>
      <c r="C24" s="108" t="s">
        <v>89</v>
      </c>
      <c r="D24" s="108">
        <v>1710010138</v>
      </c>
      <c r="E24" s="108" t="s">
        <v>97</v>
      </c>
      <c r="F24" s="108" t="s">
        <v>25</v>
      </c>
      <c r="G24" s="110" t="s">
        <v>98</v>
      </c>
      <c r="H24" s="108" t="s">
        <v>99</v>
      </c>
      <c r="I24" s="108"/>
      <c r="J24" s="108" t="s">
        <v>54</v>
      </c>
      <c r="K24" s="113" t="s">
        <v>100</v>
      </c>
    </row>
    <row r="25" spans="1:11" ht="39" customHeight="1">
      <c r="A25" s="108">
        <v>22</v>
      </c>
      <c r="B25" s="109" t="s">
        <v>41</v>
      </c>
      <c r="C25" s="108" t="s">
        <v>89</v>
      </c>
      <c r="D25" s="108">
        <v>1710010151</v>
      </c>
      <c r="E25" s="108" t="s">
        <v>101</v>
      </c>
      <c r="F25" s="108" t="s">
        <v>25</v>
      </c>
      <c r="G25" s="108"/>
      <c r="H25" s="108" t="s">
        <v>102</v>
      </c>
      <c r="I25" s="108"/>
      <c r="J25" s="108" t="s">
        <v>54</v>
      </c>
      <c r="K25" s="113"/>
    </row>
    <row r="26" spans="1:11" ht="39" customHeight="1">
      <c r="A26" s="108">
        <v>23</v>
      </c>
      <c r="B26" s="109" t="s">
        <v>41</v>
      </c>
      <c r="C26" s="108" t="s">
        <v>89</v>
      </c>
      <c r="D26" s="108">
        <v>1710010123</v>
      </c>
      <c r="E26" s="108" t="s">
        <v>103</v>
      </c>
      <c r="F26" s="108" t="s">
        <v>25</v>
      </c>
      <c r="G26" s="108"/>
      <c r="H26" s="108" t="s">
        <v>95</v>
      </c>
      <c r="I26" s="108"/>
      <c r="J26" s="108" t="s">
        <v>54</v>
      </c>
      <c r="K26" s="113"/>
    </row>
    <row r="27" spans="1:11" ht="39" customHeight="1">
      <c r="A27" s="108">
        <v>24</v>
      </c>
      <c r="B27" s="109" t="s">
        <v>41</v>
      </c>
      <c r="C27" s="108" t="s">
        <v>89</v>
      </c>
      <c r="D27" s="108">
        <v>1710010110</v>
      </c>
      <c r="E27" s="111" t="s">
        <v>104</v>
      </c>
      <c r="F27" s="108" t="s">
        <v>25</v>
      </c>
      <c r="G27" s="110" t="s">
        <v>105</v>
      </c>
      <c r="H27" s="108" t="s">
        <v>106</v>
      </c>
      <c r="I27" s="108"/>
      <c r="J27" s="111" t="s">
        <v>62</v>
      </c>
      <c r="K27" s="113"/>
    </row>
    <row r="28" spans="1:11" ht="39" customHeight="1">
      <c r="A28" s="108">
        <v>25</v>
      </c>
      <c r="B28" s="109" t="s">
        <v>41</v>
      </c>
      <c r="C28" s="108" t="s">
        <v>89</v>
      </c>
      <c r="D28" s="108">
        <v>1710010111</v>
      </c>
      <c r="E28" s="111" t="s">
        <v>107</v>
      </c>
      <c r="F28" s="108" t="s">
        <v>25</v>
      </c>
      <c r="G28" s="110" t="s">
        <v>108</v>
      </c>
      <c r="H28" s="108" t="s">
        <v>99</v>
      </c>
      <c r="I28" s="108"/>
      <c r="J28" s="111" t="s">
        <v>62</v>
      </c>
      <c r="K28" s="113"/>
    </row>
    <row r="29" spans="1:11" ht="39" customHeight="1">
      <c r="A29" s="108">
        <v>26</v>
      </c>
      <c r="B29" s="109" t="s">
        <v>41</v>
      </c>
      <c r="C29" s="108" t="s">
        <v>89</v>
      </c>
      <c r="D29" s="108">
        <v>1710010115</v>
      </c>
      <c r="E29" s="111" t="s">
        <v>109</v>
      </c>
      <c r="F29" s="108" t="s">
        <v>25</v>
      </c>
      <c r="G29" s="108" t="s">
        <v>110</v>
      </c>
      <c r="H29" s="108" t="s">
        <v>111</v>
      </c>
      <c r="I29" s="108" t="s">
        <v>92</v>
      </c>
      <c r="J29" s="111" t="s">
        <v>62</v>
      </c>
      <c r="K29" s="113"/>
    </row>
    <row r="30" spans="1:11" ht="39" customHeight="1">
      <c r="A30" s="108">
        <v>27</v>
      </c>
      <c r="B30" s="109" t="s">
        <v>41</v>
      </c>
      <c r="C30" s="108" t="s">
        <v>89</v>
      </c>
      <c r="D30" s="108">
        <v>1710010116</v>
      </c>
      <c r="E30" s="111" t="s">
        <v>112</v>
      </c>
      <c r="F30" s="108" t="s">
        <v>25</v>
      </c>
      <c r="G30" s="108" t="s">
        <v>113</v>
      </c>
      <c r="H30" s="108" t="s">
        <v>95</v>
      </c>
      <c r="I30" s="108"/>
      <c r="J30" s="111" t="s">
        <v>62</v>
      </c>
      <c r="K30" s="113"/>
    </row>
    <row r="31" spans="1:11" ht="39" customHeight="1">
      <c r="A31" s="108">
        <v>28</v>
      </c>
      <c r="B31" s="109" t="s">
        <v>41</v>
      </c>
      <c r="C31" s="108" t="s">
        <v>89</v>
      </c>
      <c r="D31" s="108">
        <v>1710010117</v>
      </c>
      <c r="E31" s="111" t="s">
        <v>114</v>
      </c>
      <c r="F31" s="108" t="s">
        <v>25</v>
      </c>
      <c r="G31" s="16" t="s">
        <v>115</v>
      </c>
      <c r="H31" s="108" t="s">
        <v>116</v>
      </c>
      <c r="I31" s="108" t="s">
        <v>92</v>
      </c>
      <c r="J31" s="111" t="s">
        <v>62</v>
      </c>
      <c r="K31" s="113"/>
    </row>
    <row r="32" spans="1:11" ht="39" customHeight="1">
      <c r="A32" s="108">
        <v>29</v>
      </c>
      <c r="B32" s="109" t="s">
        <v>41</v>
      </c>
      <c r="C32" s="108" t="s">
        <v>89</v>
      </c>
      <c r="D32" s="108">
        <v>1710010118</v>
      </c>
      <c r="E32" s="111" t="s">
        <v>117</v>
      </c>
      <c r="F32" s="108" t="s">
        <v>25</v>
      </c>
      <c r="G32" s="108" t="s">
        <v>118</v>
      </c>
      <c r="H32" s="108" t="s">
        <v>116</v>
      </c>
      <c r="I32" s="108"/>
      <c r="J32" s="111" t="s">
        <v>62</v>
      </c>
      <c r="K32" s="113"/>
    </row>
    <row r="33" spans="1:11" ht="39" customHeight="1">
      <c r="A33" s="108">
        <v>30</v>
      </c>
      <c r="B33" s="109" t="s">
        <v>41</v>
      </c>
      <c r="C33" s="108" t="s">
        <v>89</v>
      </c>
      <c r="D33" s="108">
        <v>1710010119</v>
      </c>
      <c r="E33" s="111" t="s">
        <v>119</v>
      </c>
      <c r="F33" s="108" t="s">
        <v>25</v>
      </c>
      <c r="G33" s="16"/>
      <c r="H33" s="108" t="s">
        <v>120</v>
      </c>
      <c r="I33" s="108"/>
      <c r="J33" s="111" t="s">
        <v>62</v>
      </c>
      <c r="K33" s="113"/>
    </row>
    <row r="34" spans="1:11" ht="39" customHeight="1">
      <c r="A34" s="108">
        <v>31</v>
      </c>
      <c r="B34" s="109" t="s">
        <v>41</v>
      </c>
      <c r="C34" s="108" t="s">
        <v>89</v>
      </c>
      <c r="D34" s="108">
        <v>1710010121</v>
      </c>
      <c r="E34" s="111" t="s">
        <v>121</v>
      </c>
      <c r="F34" s="108" t="s">
        <v>25</v>
      </c>
      <c r="G34" s="108" t="s">
        <v>122</v>
      </c>
      <c r="H34" s="108" t="s">
        <v>102</v>
      </c>
      <c r="I34" s="108"/>
      <c r="J34" s="111" t="s">
        <v>62</v>
      </c>
      <c r="K34" s="113"/>
    </row>
    <row r="35" spans="1:11" ht="39" customHeight="1">
      <c r="A35" s="108">
        <v>32</v>
      </c>
      <c r="B35" s="109" t="s">
        <v>41</v>
      </c>
      <c r="C35" s="108" t="s">
        <v>89</v>
      </c>
      <c r="D35" s="108">
        <v>1710010133</v>
      </c>
      <c r="E35" s="111" t="s">
        <v>123</v>
      </c>
      <c r="F35" s="108" t="s">
        <v>25</v>
      </c>
      <c r="G35" s="108" t="s">
        <v>124</v>
      </c>
      <c r="H35" s="108" t="s">
        <v>120</v>
      </c>
      <c r="I35" s="108"/>
      <c r="J35" s="111" t="s">
        <v>62</v>
      </c>
      <c r="K35" s="113"/>
    </row>
    <row r="36" spans="1:11" ht="39" customHeight="1">
      <c r="A36" s="108">
        <v>33</v>
      </c>
      <c r="B36" s="109" t="s">
        <v>41</v>
      </c>
      <c r="C36" s="108" t="s">
        <v>89</v>
      </c>
      <c r="D36" s="108">
        <v>1710010144</v>
      </c>
      <c r="E36" s="111" t="s">
        <v>125</v>
      </c>
      <c r="F36" s="108" t="s">
        <v>25</v>
      </c>
      <c r="H36" s="108" t="s">
        <v>102</v>
      </c>
      <c r="I36" s="108"/>
      <c r="J36" s="111" t="s">
        <v>62</v>
      </c>
      <c r="K36" s="113"/>
    </row>
    <row r="37" spans="1:11" ht="39" customHeight="1">
      <c r="A37" s="108">
        <v>34</v>
      </c>
      <c r="B37" s="109" t="s">
        <v>41</v>
      </c>
      <c r="C37" s="108" t="s">
        <v>89</v>
      </c>
      <c r="D37" s="108">
        <v>1710010150</v>
      </c>
      <c r="E37" s="111" t="s">
        <v>126</v>
      </c>
      <c r="F37" s="108" t="s">
        <v>25</v>
      </c>
      <c r="G37" s="42" t="s">
        <v>127</v>
      </c>
      <c r="H37" s="110" t="s">
        <v>95</v>
      </c>
      <c r="I37" s="110" t="s">
        <v>92</v>
      </c>
      <c r="J37" s="111" t="s">
        <v>62</v>
      </c>
      <c r="K37" s="113"/>
    </row>
    <row r="38" spans="1:11" ht="39" customHeight="1">
      <c r="A38" s="108">
        <v>35</v>
      </c>
      <c r="B38" s="109" t="s">
        <v>41</v>
      </c>
      <c r="C38" s="108" t="s">
        <v>89</v>
      </c>
      <c r="D38" s="108">
        <v>1710010143</v>
      </c>
      <c r="E38" s="111" t="s">
        <v>128</v>
      </c>
      <c r="F38" s="108" t="s">
        <v>25</v>
      </c>
      <c r="G38" s="16" t="s">
        <v>129</v>
      </c>
      <c r="H38" s="108" t="s">
        <v>106</v>
      </c>
      <c r="I38" s="108" t="s">
        <v>92</v>
      </c>
      <c r="J38" s="111" t="s">
        <v>85</v>
      </c>
      <c r="K38" s="113"/>
    </row>
    <row r="39" spans="1:11" ht="39" customHeight="1">
      <c r="A39" s="108">
        <v>36</v>
      </c>
      <c r="B39" s="109" t="s">
        <v>41</v>
      </c>
      <c r="C39" s="108" t="s">
        <v>130</v>
      </c>
      <c r="D39" s="108">
        <v>1710030104</v>
      </c>
      <c r="E39" s="108" t="s">
        <v>131</v>
      </c>
      <c r="F39" s="108" t="s">
        <v>25</v>
      </c>
      <c r="G39" s="110" t="s">
        <v>132</v>
      </c>
      <c r="H39" s="108" t="s">
        <v>133</v>
      </c>
      <c r="I39" s="108"/>
      <c r="J39" s="108" t="s">
        <v>134</v>
      </c>
      <c r="K39" s="113"/>
    </row>
    <row r="40" spans="1:11" ht="39" customHeight="1">
      <c r="A40" s="108">
        <v>37</v>
      </c>
      <c r="B40" s="109" t="s">
        <v>41</v>
      </c>
      <c r="C40" s="108" t="s">
        <v>130</v>
      </c>
      <c r="D40" s="108">
        <v>1710030141</v>
      </c>
      <c r="E40" s="108" t="s">
        <v>135</v>
      </c>
      <c r="F40" s="108" t="s">
        <v>25</v>
      </c>
      <c r="G40" s="108"/>
      <c r="H40" s="108" t="s">
        <v>136</v>
      </c>
      <c r="I40" s="108"/>
      <c r="J40" s="108" t="s">
        <v>46</v>
      </c>
      <c r="K40" s="113"/>
    </row>
    <row r="41" spans="1:11" ht="39" customHeight="1">
      <c r="A41" s="108">
        <v>38</v>
      </c>
      <c r="B41" s="109" t="s">
        <v>41</v>
      </c>
      <c r="C41" s="108" t="s">
        <v>130</v>
      </c>
      <c r="D41" s="108">
        <v>163013120</v>
      </c>
      <c r="E41" s="108" t="s">
        <v>137</v>
      </c>
      <c r="F41" s="108" t="s">
        <v>25</v>
      </c>
      <c r="G41" s="110"/>
      <c r="H41" s="108" t="s">
        <v>138</v>
      </c>
      <c r="I41" s="108"/>
      <c r="J41" s="108" t="s">
        <v>54</v>
      </c>
      <c r="K41" s="113"/>
    </row>
    <row r="42" spans="1:11" ht="39" customHeight="1">
      <c r="A42" s="108">
        <v>39</v>
      </c>
      <c r="B42" s="109" t="s">
        <v>41</v>
      </c>
      <c r="C42" s="108" t="s">
        <v>130</v>
      </c>
      <c r="D42" s="108">
        <v>1710030132</v>
      </c>
      <c r="E42" s="108" t="s">
        <v>139</v>
      </c>
      <c r="F42" s="108" t="s">
        <v>25</v>
      </c>
      <c r="G42" s="20" t="s">
        <v>140</v>
      </c>
      <c r="H42" s="108" t="s">
        <v>141</v>
      </c>
      <c r="I42" s="108" t="s">
        <v>142</v>
      </c>
      <c r="J42" s="108" t="s">
        <v>54</v>
      </c>
      <c r="K42" s="113"/>
    </row>
    <row r="43" spans="1:11" ht="39" customHeight="1">
      <c r="A43" s="108">
        <v>40</v>
      </c>
      <c r="B43" s="109" t="s">
        <v>41</v>
      </c>
      <c r="C43" s="108" t="s">
        <v>130</v>
      </c>
      <c r="D43" s="108">
        <v>1710030114</v>
      </c>
      <c r="E43" s="111" t="s">
        <v>143</v>
      </c>
      <c r="F43" s="108" t="s">
        <v>25</v>
      </c>
      <c r="G43" s="104" t="s">
        <v>144</v>
      </c>
      <c r="H43" s="108" t="s">
        <v>133</v>
      </c>
      <c r="I43" s="108" t="s">
        <v>142</v>
      </c>
      <c r="J43" s="111" t="s">
        <v>62</v>
      </c>
      <c r="K43" s="113"/>
    </row>
    <row r="44" spans="1:11" ht="39" customHeight="1">
      <c r="A44" s="108">
        <v>41</v>
      </c>
      <c r="B44" s="109" t="s">
        <v>41</v>
      </c>
      <c r="C44" s="108" t="s">
        <v>130</v>
      </c>
      <c r="D44" s="108">
        <v>1710030102</v>
      </c>
      <c r="E44" s="111" t="s">
        <v>145</v>
      </c>
      <c r="F44" s="108" t="s">
        <v>25</v>
      </c>
      <c r="G44" s="108" t="s">
        <v>146</v>
      </c>
      <c r="H44" s="108" t="s">
        <v>136</v>
      </c>
      <c r="I44" s="108"/>
      <c r="J44" s="111" t="s">
        <v>62</v>
      </c>
      <c r="K44" s="113"/>
    </row>
    <row r="45" spans="1:11" ht="39" customHeight="1">
      <c r="A45" s="108">
        <v>42</v>
      </c>
      <c r="B45" s="109" t="s">
        <v>41</v>
      </c>
      <c r="C45" s="108" t="s">
        <v>130</v>
      </c>
      <c r="D45" s="108">
        <v>1710030113</v>
      </c>
      <c r="E45" s="111" t="s">
        <v>147</v>
      </c>
      <c r="F45" s="108" t="s">
        <v>25</v>
      </c>
      <c r="G45" s="108" t="s">
        <v>148</v>
      </c>
      <c r="H45" s="108" t="s">
        <v>133</v>
      </c>
      <c r="I45" s="108"/>
      <c r="J45" s="111" t="s">
        <v>62</v>
      </c>
      <c r="K45" s="113"/>
    </row>
    <row r="46" spans="1:11" ht="39" customHeight="1">
      <c r="A46" s="108">
        <v>43</v>
      </c>
      <c r="B46" s="109" t="s">
        <v>41</v>
      </c>
      <c r="C46" s="108" t="s">
        <v>130</v>
      </c>
      <c r="D46" s="108">
        <v>1710030111</v>
      </c>
      <c r="E46" s="111" t="s">
        <v>149</v>
      </c>
      <c r="F46" s="108" t="s">
        <v>25</v>
      </c>
      <c r="G46" s="110" t="s">
        <v>150</v>
      </c>
      <c r="H46" s="108" t="s">
        <v>138</v>
      </c>
      <c r="I46" s="108"/>
      <c r="J46" s="111" t="s">
        <v>62</v>
      </c>
      <c r="K46" s="113"/>
    </row>
    <row r="47" spans="1:11" ht="39" customHeight="1">
      <c r="A47" s="108">
        <v>44</v>
      </c>
      <c r="B47" s="109" t="s">
        <v>41</v>
      </c>
      <c r="C47" s="108" t="s">
        <v>130</v>
      </c>
      <c r="D47" s="108">
        <v>1710030105</v>
      </c>
      <c r="E47" s="111" t="s">
        <v>151</v>
      </c>
      <c r="F47" s="108" t="s">
        <v>25</v>
      </c>
      <c r="G47" s="108" t="s">
        <v>152</v>
      </c>
      <c r="H47" s="108" t="s">
        <v>141</v>
      </c>
      <c r="I47" s="108"/>
      <c r="J47" s="111" t="s">
        <v>62</v>
      </c>
      <c r="K47" s="113"/>
    </row>
    <row r="48" spans="1:11" ht="39" customHeight="1">
      <c r="A48" s="108">
        <v>45</v>
      </c>
      <c r="B48" s="109" t="s">
        <v>41</v>
      </c>
      <c r="C48" s="108" t="s">
        <v>130</v>
      </c>
      <c r="D48" s="108">
        <v>1710030139</v>
      </c>
      <c r="E48" s="111" t="s">
        <v>153</v>
      </c>
      <c r="F48" s="108" t="s">
        <v>25</v>
      </c>
      <c r="G48" s="110" t="s">
        <v>154</v>
      </c>
      <c r="H48" s="108" t="s">
        <v>155</v>
      </c>
      <c r="I48" s="108"/>
      <c r="J48" s="111" t="s">
        <v>62</v>
      </c>
      <c r="K48" s="113"/>
    </row>
    <row r="49" spans="1:11" ht="39" customHeight="1">
      <c r="A49" s="108">
        <v>46</v>
      </c>
      <c r="B49" s="109" t="s">
        <v>41</v>
      </c>
      <c r="C49" s="108" t="s">
        <v>130</v>
      </c>
      <c r="D49" s="108">
        <v>1710030140</v>
      </c>
      <c r="E49" s="111" t="s">
        <v>156</v>
      </c>
      <c r="F49" s="108" t="s">
        <v>25</v>
      </c>
      <c r="G49" s="108" t="s">
        <v>157</v>
      </c>
      <c r="H49" s="108" t="s">
        <v>155</v>
      </c>
      <c r="I49" s="108"/>
      <c r="J49" s="111" t="s">
        <v>62</v>
      </c>
      <c r="K49" s="113"/>
    </row>
    <row r="50" spans="1:11" ht="39" customHeight="1">
      <c r="A50" s="108">
        <v>47</v>
      </c>
      <c r="B50" s="109" t="s">
        <v>41</v>
      </c>
      <c r="C50" s="108" t="s">
        <v>130</v>
      </c>
      <c r="D50" s="108">
        <v>1710030117</v>
      </c>
      <c r="E50" s="111" t="s">
        <v>158</v>
      </c>
      <c r="F50" s="108" t="s">
        <v>25</v>
      </c>
      <c r="G50" s="108" t="s">
        <v>159</v>
      </c>
      <c r="H50" s="108" t="s">
        <v>141</v>
      </c>
      <c r="I50" s="108"/>
      <c r="J50" s="111" t="s">
        <v>85</v>
      </c>
      <c r="K50" s="113"/>
    </row>
    <row r="51" spans="1:11" ht="39" customHeight="1">
      <c r="A51" s="108">
        <v>48</v>
      </c>
      <c r="B51" s="109" t="s">
        <v>41</v>
      </c>
      <c r="C51" s="108" t="s">
        <v>160</v>
      </c>
      <c r="D51" s="108">
        <v>1710020121</v>
      </c>
      <c r="E51" s="108" t="s">
        <v>161</v>
      </c>
      <c r="F51" s="108" t="s">
        <v>25</v>
      </c>
      <c r="G51" s="108" t="s">
        <v>162</v>
      </c>
      <c r="H51" s="108" t="s">
        <v>163</v>
      </c>
      <c r="I51" s="108"/>
      <c r="J51" s="108" t="s">
        <v>54</v>
      </c>
      <c r="K51" s="113"/>
    </row>
    <row r="52" spans="1:11" ht="39" customHeight="1">
      <c r="A52" s="108">
        <v>49</v>
      </c>
      <c r="B52" s="109" t="s">
        <v>41</v>
      </c>
      <c r="C52" s="108" t="s">
        <v>160</v>
      </c>
      <c r="D52" s="108">
        <v>1710020114</v>
      </c>
      <c r="E52" s="108" t="s">
        <v>164</v>
      </c>
      <c r="F52" s="108" t="s">
        <v>25</v>
      </c>
      <c r="G52" s="108" t="s">
        <v>165</v>
      </c>
      <c r="H52" s="108" t="s">
        <v>166</v>
      </c>
      <c r="I52" s="108"/>
      <c r="J52" s="108" t="s">
        <v>54</v>
      </c>
      <c r="K52" s="113"/>
    </row>
    <row r="53" spans="1:11" ht="39" customHeight="1">
      <c r="A53" s="108">
        <v>50</v>
      </c>
      <c r="B53" s="109" t="s">
        <v>41</v>
      </c>
      <c r="C53" s="108" t="s">
        <v>160</v>
      </c>
      <c r="D53" s="108">
        <v>1710020116</v>
      </c>
      <c r="E53" s="108" t="s">
        <v>167</v>
      </c>
      <c r="F53" s="108" t="s">
        <v>25</v>
      </c>
      <c r="G53" s="16" t="s">
        <v>168</v>
      </c>
      <c r="H53" s="108" t="s">
        <v>163</v>
      </c>
      <c r="I53" s="108" t="s">
        <v>142</v>
      </c>
      <c r="J53" s="108" t="s">
        <v>46</v>
      </c>
      <c r="K53" s="113"/>
    </row>
    <row r="54" spans="1:11" ht="39" customHeight="1">
      <c r="A54" s="108">
        <v>51</v>
      </c>
      <c r="B54" s="109" t="s">
        <v>41</v>
      </c>
      <c r="C54" s="108" t="s">
        <v>160</v>
      </c>
      <c r="D54" s="108">
        <v>1710020118</v>
      </c>
      <c r="E54" s="108" t="s">
        <v>169</v>
      </c>
      <c r="F54" s="108" t="s">
        <v>25</v>
      </c>
      <c r="G54" s="108" t="s">
        <v>170</v>
      </c>
      <c r="H54" s="108" t="s">
        <v>92</v>
      </c>
      <c r="I54" s="108"/>
      <c r="J54" s="108" t="s">
        <v>54</v>
      </c>
      <c r="K54" s="113"/>
    </row>
    <row r="55" spans="1:11" ht="39" customHeight="1">
      <c r="A55" s="108">
        <v>52</v>
      </c>
      <c r="B55" s="109" t="s">
        <v>41</v>
      </c>
      <c r="C55" s="108" t="s">
        <v>160</v>
      </c>
      <c r="D55" s="108">
        <v>1710020102</v>
      </c>
      <c r="E55" s="108" t="s">
        <v>171</v>
      </c>
      <c r="F55" s="108" t="s">
        <v>25</v>
      </c>
      <c r="G55" s="110" t="s">
        <v>172</v>
      </c>
      <c r="H55" s="108" t="s">
        <v>173</v>
      </c>
      <c r="I55" s="108" t="s">
        <v>142</v>
      </c>
      <c r="J55" s="108" t="s">
        <v>46</v>
      </c>
      <c r="K55" s="113"/>
    </row>
    <row r="56" spans="1:11" ht="39" customHeight="1">
      <c r="A56" s="108">
        <v>53</v>
      </c>
      <c r="B56" s="109" t="s">
        <v>41</v>
      </c>
      <c r="C56" s="108" t="s">
        <v>160</v>
      </c>
      <c r="D56" s="108">
        <v>1710020106</v>
      </c>
      <c r="E56" s="111" t="s">
        <v>174</v>
      </c>
      <c r="F56" s="108" t="s">
        <v>25</v>
      </c>
      <c r="G56" s="108" t="s">
        <v>175</v>
      </c>
      <c r="H56" s="108" t="s">
        <v>176</v>
      </c>
      <c r="I56" s="108"/>
      <c r="J56" s="111" t="s">
        <v>62</v>
      </c>
      <c r="K56" s="113"/>
    </row>
    <row r="57" spans="1:11" ht="39" customHeight="1">
      <c r="A57" s="108">
        <v>54</v>
      </c>
      <c r="B57" s="109" t="s">
        <v>41</v>
      </c>
      <c r="C57" s="108" t="s">
        <v>160</v>
      </c>
      <c r="D57" s="108">
        <v>1710020125</v>
      </c>
      <c r="E57" s="111" t="s">
        <v>177</v>
      </c>
      <c r="F57" s="108" t="s">
        <v>25</v>
      </c>
      <c r="G57" s="110" t="s">
        <v>178</v>
      </c>
      <c r="H57" s="108" t="s">
        <v>92</v>
      </c>
      <c r="I57" s="108"/>
      <c r="J57" s="111" t="s">
        <v>62</v>
      </c>
      <c r="K57" s="113"/>
    </row>
    <row r="58" spans="1:11" ht="39" customHeight="1">
      <c r="A58" s="108">
        <v>55</v>
      </c>
      <c r="B58" s="109" t="s">
        <v>41</v>
      </c>
      <c r="C58" s="108" t="s">
        <v>160</v>
      </c>
      <c r="D58" s="108">
        <v>1710020103</v>
      </c>
      <c r="E58" s="111" t="s">
        <v>179</v>
      </c>
      <c r="F58" s="108" t="s">
        <v>25</v>
      </c>
      <c r="G58" s="108" t="s">
        <v>180</v>
      </c>
      <c r="H58" s="108" t="s">
        <v>176</v>
      </c>
      <c r="I58" s="108"/>
      <c r="J58" s="111" t="s">
        <v>62</v>
      </c>
      <c r="K58" s="113"/>
    </row>
    <row r="59" spans="1:11" ht="39" customHeight="1">
      <c r="A59" s="108">
        <v>56</v>
      </c>
      <c r="B59" s="109" t="s">
        <v>41</v>
      </c>
      <c r="C59" s="108" t="s">
        <v>160</v>
      </c>
      <c r="D59" s="108">
        <v>1710020119</v>
      </c>
      <c r="E59" s="111" t="s">
        <v>181</v>
      </c>
      <c r="F59" s="108" t="s">
        <v>25</v>
      </c>
      <c r="G59" s="20" t="s">
        <v>182</v>
      </c>
      <c r="H59" s="108" t="s">
        <v>166</v>
      </c>
      <c r="I59" s="108" t="s">
        <v>142</v>
      </c>
      <c r="J59" s="111" t="s">
        <v>62</v>
      </c>
      <c r="K59" s="113"/>
    </row>
    <row r="60" spans="1:11" ht="39" customHeight="1">
      <c r="A60" s="108">
        <v>57</v>
      </c>
      <c r="B60" s="109" t="s">
        <v>41</v>
      </c>
      <c r="C60" s="108" t="s">
        <v>160</v>
      </c>
      <c r="D60" s="108">
        <v>1710020124</v>
      </c>
      <c r="E60" s="111" t="s">
        <v>183</v>
      </c>
      <c r="F60" s="108" t="s">
        <v>25</v>
      </c>
      <c r="G60" s="108" t="s">
        <v>184</v>
      </c>
      <c r="H60" s="108" t="s">
        <v>185</v>
      </c>
      <c r="I60" s="108"/>
      <c r="J60" s="111" t="s">
        <v>62</v>
      </c>
      <c r="K60" s="113"/>
    </row>
    <row r="61" spans="1:11" ht="39" customHeight="1">
      <c r="A61" s="108">
        <v>58</v>
      </c>
      <c r="B61" s="109" t="s">
        <v>41</v>
      </c>
      <c r="C61" s="108" t="s">
        <v>160</v>
      </c>
      <c r="D61" s="108">
        <v>1710020128</v>
      </c>
      <c r="E61" s="111" t="s">
        <v>186</v>
      </c>
      <c r="F61" s="108" t="s">
        <v>25</v>
      </c>
      <c r="G61" s="108" t="s">
        <v>187</v>
      </c>
      <c r="H61" s="108" t="s">
        <v>92</v>
      </c>
      <c r="I61" s="108"/>
      <c r="J61" s="111" t="s">
        <v>62</v>
      </c>
      <c r="K61" s="113"/>
    </row>
    <row r="62" spans="1:11" ht="39" customHeight="1">
      <c r="A62" s="108">
        <v>59</v>
      </c>
      <c r="B62" s="109" t="s">
        <v>41</v>
      </c>
      <c r="C62" s="108" t="s">
        <v>160</v>
      </c>
      <c r="D62" s="108">
        <v>1710020105</v>
      </c>
      <c r="E62" s="111" t="s">
        <v>188</v>
      </c>
      <c r="F62" s="108" t="s">
        <v>25</v>
      </c>
      <c r="G62" s="108"/>
      <c r="H62" s="108" t="s">
        <v>163</v>
      </c>
      <c r="I62" s="108"/>
      <c r="J62" s="111" t="s">
        <v>62</v>
      </c>
      <c r="K62" s="113"/>
    </row>
    <row r="63" spans="1:11" ht="39" customHeight="1">
      <c r="A63" s="108">
        <v>60</v>
      </c>
      <c r="B63" s="109" t="s">
        <v>41</v>
      </c>
      <c r="C63" s="108" t="s">
        <v>160</v>
      </c>
      <c r="D63" s="108">
        <v>1710020109</v>
      </c>
      <c r="E63" s="111" t="s">
        <v>189</v>
      </c>
      <c r="F63" s="108" t="s">
        <v>25</v>
      </c>
      <c r="G63" s="110" t="s">
        <v>190</v>
      </c>
      <c r="H63" s="108" t="s">
        <v>191</v>
      </c>
      <c r="I63" s="108" t="s">
        <v>142</v>
      </c>
      <c r="J63" s="111" t="s">
        <v>62</v>
      </c>
      <c r="K63" s="113"/>
    </row>
    <row r="64" spans="1:11" ht="39" customHeight="1">
      <c r="A64" s="108">
        <v>61</v>
      </c>
      <c r="B64" s="109" t="s">
        <v>41</v>
      </c>
      <c r="C64" s="108" t="s">
        <v>160</v>
      </c>
      <c r="D64" s="108">
        <v>1710020131</v>
      </c>
      <c r="E64" s="111" t="s">
        <v>192</v>
      </c>
      <c r="F64" s="108" t="s">
        <v>25</v>
      </c>
      <c r="G64" s="16" t="s">
        <v>193</v>
      </c>
      <c r="H64" s="108" t="s">
        <v>173</v>
      </c>
      <c r="I64" s="108"/>
      <c r="J64" s="111" t="s">
        <v>62</v>
      </c>
      <c r="K64" s="113"/>
    </row>
    <row r="65" spans="1:11" ht="39" customHeight="1">
      <c r="A65" s="108">
        <v>62</v>
      </c>
      <c r="B65" s="109" t="s">
        <v>41</v>
      </c>
      <c r="C65" s="108" t="s">
        <v>160</v>
      </c>
      <c r="D65" s="108">
        <v>1710020123</v>
      </c>
      <c r="E65" s="111" t="s">
        <v>194</v>
      </c>
      <c r="F65" s="108" t="s">
        <v>25</v>
      </c>
      <c r="G65" s="16" t="s">
        <v>195</v>
      </c>
      <c r="H65" s="108" t="s">
        <v>163</v>
      </c>
      <c r="I65" s="108" t="s">
        <v>142</v>
      </c>
      <c r="J65" s="111" t="s">
        <v>85</v>
      </c>
      <c r="K65" s="113"/>
    </row>
    <row r="66" spans="1:11" ht="39" customHeight="1">
      <c r="A66" s="108">
        <v>63</v>
      </c>
      <c r="B66" s="109" t="s">
        <v>41</v>
      </c>
      <c r="C66" s="108" t="s">
        <v>160</v>
      </c>
      <c r="D66" s="108">
        <v>1710020137</v>
      </c>
      <c r="E66" s="111" t="s">
        <v>196</v>
      </c>
      <c r="F66" s="108" t="s">
        <v>25</v>
      </c>
      <c r="G66" s="110" t="s">
        <v>197</v>
      </c>
      <c r="H66" s="108" t="s">
        <v>92</v>
      </c>
      <c r="I66" s="108"/>
      <c r="J66" s="111" t="s">
        <v>85</v>
      </c>
      <c r="K66" s="113"/>
    </row>
    <row r="67" spans="1:11" ht="39" customHeight="1">
      <c r="A67" s="108">
        <v>64</v>
      </c>
      <c r="B67" s="109" t="s">
        <v>41</v>
      </c>
      <c r="C67" s="108" t="s">
        <v>198</v>
      </c>
      <c r="D67" s="108">
        <v>1710020201</v>
      </c>
      <c r="E67" s="111" t="s">
        <v>199</v>
      </c>
      <c r="F67" s="108" t="s">
        <v>25</v>
      </c>
      <c r="G67" s="108" t="s">
        <v>180</v>
      </c>
      <c r="H67" s="108" t="s">
        <v>200</v>
      </c>
      <c r="I67" s="108"/>
      <c r="J67" s="111" t="s">
        <v>62</v>
      </c>
      <c r="K67" s="113"/>
    </row>
    <row r="68" spans="1:11" ht="39" customHeight="1">
      <c r="A68" s="108">
        <v>65</v>
      </c>
      <c r="B68" s="109" t="s">
        <v>41</v>
      </c>
      <c r="C68" s="108" t="s">
        <v>198</v>
      </c>
      <c r="D68" s="108">
        <v>1710020206</v>
      </c>
      <c r="E68" s="111" t="s">
        <v>201</v>
      </c>
      <c r="F68" s="108" t="s">
        <v>25</v>
      </c>
      <c r="G68" s="108" t="s">
        <v>202</v>
      </c>
      <c r="H68" s="108" t="s">
        <v>50</v>
      </c>
      <c r="I68" s="108"/>
      <c r="J68" s="111" t="s">
        <v>62</v>
      </c>
      <c r="K68" s="113"/>
    </row>
    <row r="69" spans="1:11" ht="39" customHeight="1">
      <c r="A69" s="108">
        <v>66</v>
      </c>
      <c r="B69" s="109" t="s">
        <v>41</v>
      </c>
      <c r="C69" s="108" t="s">
        <v>198</v>
      </c>
      <c r="D69" s="108">
        <v>1710020210</v>
      </c>
      <c r="E69" s="111" t="s">
        <v>203</v>
      </c>
      <c r="F69" s="108" t="s">
        <v>25</v>
      </c>
      <c r="G69" s="110"/>
      <c r="H69" s="108" t="s">
        <v>200</v>
      </c>
      <c r="I69" s="108"/>
      <c r="J69" s="111" t="s">
        <v>62</v>
      </c>
      <c r="K69" s="113"/>
    </row>
    <row r="70" spans="1:11" ht="39" customHeight="1">
      <c r="A70" s="108">
        <v>67</v>
      </c>
      <c r="B70" s="109" t="s">
        <v>41</v>
      </c>
      <c r="C70" s="108" t="s">
        <v>198</v>
      </c>
      <c r="D70" s="108">
        <v>1710020215</v>
      </c>
      <c r="E70" s="111" t="s">
        <v>204</v>
      </c>
      <c r="F70" s="108" t="s">
        <v>25</v>
      </c>
      <c r="G70" s="108" t="s">
        <v>205</v>
      </c>
      <c r="H70" s="108" t="s">
        <v>206</v>
      </c>
      <c r="I70" s="108"/>
      <c r="J70" s="111" t="s">
        <v>62</v>
      </c>
      <c r="K70" s="113"/>
    </row>
    <row r="71" spans="1:11" ht="39" customHeight="1">
      <c r="A71" s="108">
        <v>68</v>
      </c>
      <c r="B71" s="109" t="s">
        <v>41</v>
      </c>
      <c r="C71" s="108" t="s">
        <v>198</v>
      </c>
      <c r="D71" s="108">
        <v>1710020218</v>
      </c>
      <c r="E71" s="111" t="s">
        <v>207</v>
      </c>
      <c r="F71" s="108" t="s">
        <v>25</v>
      </c>
      <c r="G71" s="108"/>
      <c r="H71" s="108" t="s">
        <v>208</v>
      </c>
      <c r="I71" s="108"/>
      <c r="J71" s="111" t="s">
        <v>62</v>
      </c>
      <c r="K71" s="113"/>
    </row>
    <row r="72" spans="1:11" ht="39" customHeight="1">
      <c r="A72" s="108">
        <v>69</v>
      </c>
      <c r="B72" s="109" t="s">
        <v>41</v>
      </c>
      <c r="C72" s="108" t="s">
        <v>198</v>
      </c>
      <c r="D72" s="108">
        <v>1710020220</v>
      </c>
      <c r="E72" s="111" t="s">
        <v>209</v>
      </c>
      <c r="F72" s="108" t="s">
        <v>25</v>
      </c>
      <c r="G72" s="108" t="s">
        <v>210</v>
      </c>
      <c r="H72" s="108" t="s">
        <v>142</v>
      </c>
      <c r="I72" s="108"/>
      <c r="J72" s="111" t="s">
        <v>62</v>
      </c>
      <c r="K72" s="113"/>
    </row>
    <row r="73" spans="1:11" ht="39" customHeight="1">
      <c r="A73" s="108">
        <v>70</v>
      </c>
      <c r="B73" s="109" t="s">
        <v>41</v>
      </c>
      <c r="C73" s="108" t="s">
        <v>198</v>
      </c>
      <c r="D73" s="108">
        <v>1710020222</v>
      </c>
      <c r="E73" s="111" t="s">
        <v>211</v>
      </c>
      <c r="F73" s="108" t="s">
        <v>25</v>
      </c>
      <c r="G73" s="108" t="s">
        <v>212</v>
      </c>
      <c r="H73" s="108" t="s">
        <v>185</v>
      </c>
      <c r="I73" s="108"/>
      <c r="J73" s="111" t="s">
        <v>62</v>
      </c>
      <c r="K73" s="113"/>
    </row>
    <row r="74" spans="1:11" ht="39" customHeight="1">
      <c r="A74" s="108">
        <v>71</v>
      </c>
      <c r="B74" s="109" t="s">
        <v>41</v>
      </c>
      <c r="C74" s="108" t="s">
        <v>198</v>
      </c>
      <c r="D74" s="108">
        <v>1710020239</v>
      </c>
      <c r="E74" s="111" t="s">
        <v>213</v>
      </c>
      <c r="F74" s="108" t="s">
        <v>25</v>
      </c>
      <c r="G74" s="108" t="s">
        <v>214</v>
      </c>
      <c r="H74" s="108" t="s">
        <v>215</v>
      </c>
      <c r="I74" s="108"/>
      <c r="J74" s="111" t="s">
        <v>62</v>
      </c>
      <c r="K74" s="113"/>
    </row>
    <row r="75" spans="1:11" ht="39" customHeight="1">
      <c r="A75" s="108">
        <v>72</v>
      </c>
      <c r="B75" s="109" t="s">
        <v>41</v>
      </c>
      <c r="C75" s="108" t="s">
        <v>198</v>
      </c>
      <c r="D75" s="108">
        <v>1710020243</v>
      </c>
      <c r="E75" s="111" t="s">
        <v>216</v>
      </c>
      <c r="F75" s="108" t="s">
        <v>25</v>
      </c>
      <c r="G75" s="108" t="s">
        <v>217</v>
      </c>
      <c r="H75" s="108" t="s">
        <v>215</v>
      </c>
      <c r="I75" s="108" t="s">
        <v>142</v>
      </c>
      <c r="J75" s="111" t="s">
        <v>62</v>
      </c>
      <c r="K75" s="113"/>
    </row>
    <row r="76" spans="1:11" ht="39" customHeight="1">
      <c r="A76" s="108">
        <v>73</v>
      </c>
      <c r="B76" s="109" t="s">
        <v>41</v>
      </c>
      <c r="C76" s="108" t="s">
        <v>198</v>
      </c>
      <c r="D76" s="108">
        <v>1710020205</v>
      </c>
      <c r="E76" s="108" t="s">
        <v>218</v>
      </c>
      <c r="F76" s="108" t="s">
        <v>25</v>
      </c>
      <c r="G76" s="108" t="s">
        <v>219</v>
      </c>
      <c r="H76" s="108" t="s">
        <v>206</v>
      </c>
      <c r="I76" s="108"/>
      <c r="J76" s="108" t="s">
        <v>46</v>
      </c>
      <c r="K76" s="113"/>
    </row>
    <row r="77" spans="1:11" ht="39" customHeight="1">
      <c r="A77" s="108">
        <v>74</v>
      </c>
      <c r="B77" s="109" t="s">
        <v>41</v>
      </c>
      <c r="C77" s="108" t="s">
        <v>198</v>
      </c>
      <c r="D77" s="108">
        <v>1710020207</v>
      </c>
      <c r="E77" s="108" t="s">
        <v>220</v>
      </c>
      <c r="F77" s="108" t="s">
        <v>25</v>
      </c>
      <c r="G77" s="110" t="s">
        <v>221</v>
      </c>
      <c r="H77" s="108" t="s">
        <v>215</v>
      </c>
      <c r="I77" s="108"/>
      <c r="J77" s="108" t="s">
        <v>46</v>
      </c>
      <c r="K77" s="113"/>
    </row>
    <row r="78" spans="1:11" ht="39" customHeight="1">
      <c r="A78" s="108">
        <v>75</v>
      </c>
      <c r="B78" s="109" t="s">
        <v>41</v>
      </c>
      <c r="C78" s="108" t="s">
        <v>198</v>
      </c>
      <c r="D78" s="108">
        <v>1710020217</v>
      </c>
      <c r="E78" s="108" t="s">
        <v>222</v>
      </c>
      <c r="F78" s="108" t="s">
        <v>25</v>
      </c>
      <c r="G78" s="110" t="s">
        <v>223</v>
      </c>
      <c r="H78" s="108" t="s">
        <v>200</v>
      </c>
      <c r="I78" s="108"/>
      <c r="J78" s="108" t="s">
        <v>46</v>
      </c>
      <c r="K78" s="113"/>
    </row>
    <row r="79" spans="1:11" ht="39" customHeight="1">
      <c r="A79" s="108">
        <v>76</v>
      </c>
      <c r="B79" s="109" t="s">
        <v>41</v>
      </c>
      <c r="C79" s="108" t="s">
        <v>198</v>
      </c>
      <c r="D79" s="108">
        <v>1710020233</v>
      </c>
      <c r="E79" s="108" t="s">
        <v>224</v>
      </c>
      <c r="F79" s="108" t="s">
        <v>25</v>
      </c>
      <c r="G79" s="16" t="s">
        <v>225</v>
      </c>
      <c r="H79" s="108" t="s">
        <v>200</v>
      </c>
      <c r="I79" s="108" t="s">
        <v>142</v>
      </c>
      <c r="J79" s="108" t="s">
        <v>54</v>
      </c>
      <c r="K79" s="113"/>
    </row>
    <row r="80" spans="1:11" ht="39" customHeight="1">
      <c r="A80" s="108">
        <v>77</v>
      </c>
      <c r="B80" s="109" t="s">
        <v>41</v>
      </c>
      <c r="C80" s="108" t="s">
        <v>198</v>
      </c>
      <c r="D80" s="108">
        <v>1710020212</v>
      </c>
      <c r="E80" s="108" t="s">
        <v>226</v>
      </c>
      <c r="F80" s="108" t="s">
        <v>25</v>
      </c>
      <c r="G80" s="108" t="s">
        <v>227</v>
      </c>
      <c r="H80" s="108" t="s">
        <v>142</v>
      </c>
      <c r="I80" s="108"/>
      <c r="J80" s="108" t="s">
        <v>54</v>
      </c>
      <c r="K80" s="113"/>
    </row>
    <row r="81" spans="1:11" ht="39" customHeight="1">
      <c r="A81" s="108">
        <v>78</v>
      </c>
      <c r="B81" s="109" t="s">
        <v>41</v>
      </c>
      <c r="C81" s="108" t="s">
        <v>198</v>
      </c>
      <c r="D81" s="108">
        <v>1710020213</v>
      </c>
      <c r="E81" s="108" t="s">
        <v>228</v>
      </c>
      <c r="F81" s="108" t="s">
        <v>25</v>
      </c>
      <c r="G81" s="108"/>
      <c r="H81" s="108" t="s">
        <v>200</v>
      </c>
      <c r="I81" s="108"/>
      <c r="J81" s="108" t="s">
        <v>46</v>
      </c>
      <c r="K81" s="113"/>
    </row>
    <row r="82" spans="1:11" ht="39" customHeight="1">
      <c r="A82" s="108">
        <v>79</v>
      </c>
      <c r="B82" s="109" t="s">
        <v>41</v>
      </c>
      <c r="C82" s="108" t="s">
        <v>229</v>
      </c>
      <c r="D82" s="108">
        <v>1802041019</v>
      </c>
      <c r="E82" s="108" t="s">
        <v>230</v>
      </c>
      <c r="F82" s="108" t="s">
        <v>26</v>
      </c>
      <c r="G82" s="110" t="s">
        <v>231</v>
      </c>
      <c r="H82" s="108" t="s">
        <v>232</v>
      </c>
      <c r="I82" s="108"/>
      <c r="J82" s="108" t="s">
        <v>54</v>
      </c>
      <c r="K82" s="113"/>
    </row>
    <row r="83" spans="1:11" ht="39" customHeight="1">
      <c r="A83" s="108">
        <v>80</v>
      </c>
      <c r="B83" s="109" t="s">
        <v>41</v>
      </c>
      <c r="C83" s="108" t="s">
        <v>229</v>
      </c>
      <c r="D83" s="108">
        <v>1802041011</v>
      </c>
      <c r="E83" s="108" t="s">
        <v>233</v>
      </c>
      <c r="F83" s="108" t="s">
        <v>26</v>
      </c>
      <c r="G83" s="15" t="s">
        <v>234</v>
      </c>
      <c r="H83" s="108" t="s">
        <v>235</v>
      </c>
      <c r="I83" s="108" t="s">
        <v>236</v>
      </c>
      <c r="J83" s="108" t="s">
        <v>134</v>
      </c>
      <c r="K83" s="113"/>
    </row>
    <row r="84" spans="1:11" ht="39" customHeight="1">
      <c r="A84" s="108">
        <v>81</v>
      </c>
      <c r="B84" s="109" t="s">
        <v>41</v>
      </c>
      <c r="C84" s="108" t="s">
        <v>229</v>
      </c>
      <c r="D84" s="108">
        <v>1802041028</v>
      </c>
      <c r="E84" s="111" t="s">
        <v>237</v>
      </c>
      <c r="F84" s="108" t="s">
        <v>26</v>
      </c>
      <c r="G84" s="108" t="s">
        <v>238</v>
      </c>
      <c r="H84" s="108" t="s">
        <v>239</v>
      </c>
      <c r="I84" s="108" t="s">
        <v>236</v>
      </c>
      <c r="J84" s="111" t="s">
        <v>62</v>
      </c>
      <c r="K84" s="113"/>
    </row>
    <row r="85" spans="1:11" ht="39" customHeight="1">
      <c r="A85" s="108">
        <v>82</v>
      </c>
      <c r="B85" s="109" t="s">
        <v>41</v>
      </c>
      <c r="C85" s="108" t="s">
        <v>229</v>
      </c>
      <c r="D85" s="108">
        <v>1810041018</v>
      </c>
      <c r="E85" s="111" t="s">
        <v>240</v>
      </c>
      <c r="F85" s="108" t="s">
        <v>26</v>
      </c>
      <c r="G85" s="20" t="s">
        <v>241</v>
      </c>
      <c r="H85" s="108" t="s">
        <v>232</v>
      </c>
      <c r="I85" s="108" t="s">
        <v>236</v>
      </c>
      <c r="J85" s="111" t="s">
        <v>62</v>
      </c>
      <c r="K85" s="113"/>
    </row>
    <row r="86" spans="1:11" ht="39" customHeight="1">
      <c r="A86" s="108">
        <v>83</v>
      </c>
      <c r="B86" s="109" t="s">
        <v>41</v>
      </c>
      <c r="C86" s="108" t="s">
        <v>229</v>
      </c>
      <c r="D86" s="108">
        <v>1810041020</v>
      </c>
      <c r="E86" s="111" t="s">
        <v>242</v>
      </c>
      <c r="F86" s="108" t="s">
        <v>26</v>
      </c>
      <c r="G86" s="20" t="s">
        <v>241</v>
      </c>
      <c r="H86" s="108" t="s">
        <v>243</v>
      </c>
      <c r="I86" s="108" t="s">
        <v>236</v>
      </c>
      <c r="J86" s="111" t="s">
        <v>62</v>
      </c>
      <c r="K86" s="113"/>
    </row>
    <row r="87" spans="1:11" ht="39" customHeight="1">
      <c r="A87" s="108">
        <v>84</v>
      </c>
      <c r="B87" s="109" t="s">
        <v>41</v>
      </c>
      <c r="C87" s="108" t="s">
        <v>229</v>
      </c>
      <c r="D87" s="108">
        <v>1802041002</v>
      </c>
      <c r="E87" s="111" t="s">
        <v>244</v>
      </c>
      <c r="F87" s="108" t="s">
        <v>26</v>
      </c>
      <c r="G87" s="110" t="s">
        <v>231</v>
      </c>
      <c r="H87" s="108" t="s">
        <v>243</v>
      </c>
      <c r="I87" s="108"/>
      <c r="J87" s="111" t="s">
        <v>62</v>
      </c>
      <c r="K87" s="113"/>
    </row>
    <row r="88" spans="1:11" ht="39" customHeight="1">
      <c r="A88" s="108">
        <v>85</v>
      </c>
      <c r="B88" s="109" t="s">
        <v>41</v>
      </c>
      <c r="C88" s="108" t="s">
        <v>229</v>
      </c>
      <c r="D88" s="108">
        <v>1802041031</v>
      </c>
      <c r="E88" s="111" t="s">
        <v>245</v>
      </c>
      <c r="F88" s="108" t="s">
        <v>26</v>
      </c>
      <c r="G88" s="110" t="s">
        <v>231</v>
      </c>
      <c r="H88" s="108" t="s">
        <v>246</v>
      </c>
      <c r="I88" s="108"/>
      <c r="J88" s="111" t="s">
        <v>62</v>
      </c>
      <c r="K88" s="113"/>
    </row>
    <row r="89" spans="1:11" ht="39" customHeight="1">
      <c r="A89" s="108">
        <v>86</v>
      </c>
      <c r="B89" s="109" t="s">
        <v>41</v>
      </c>
      <c r="C89" s="108" t="s">
        <v>229</v>
      </c>
      <c r="D89" s="108">
        <v>1802041014</v>
      </c>
      <c r="E89" s="111" t="s">
        <v>247</v>
      </c>
      <c r="F89" s="108" t="s">
        <v>26</v>
      </c>
      <c r="G89" s="108" t="s">
        <v>248</v>
      </c>
      <c r="H89" s="108" t="s">
        <v>235</v>
      </c>
      <c r="I89" s="108"/>
      <c r="J89" s="111" t="s">
        <v>62</v>
      </c>
      <c r="K89" s="113"/>
    </row>
    <row r="90" spans="1:11" ht="39" customHeight="1">
      <c r="A90" s="108">
        <v>87</v>
      </c>
      <c r="B90" s="109" t="s">
        <v>41</v>
      </c>
      <c r="C90" s="108" t="s">
        <v>229</v>
      </c>
      <c r="D90" s="108">
        <v>1802041030</v>
      </c>
      <c r="E90" s="111" t="s">
        <v>249</v>
      </c>
      <c r="F90" s="108" t="s">
        <v>26</v>
      </c>
      <c r="G90" s="108" t="s">
        <v>238</v>
      </c>
      <c r="H90" s="108" t="s">
        <v>250</v>
      </c>
      <c r="I90" s="108" t="s">
        <v>236</v>
      </c>
      <c r="J90" s="111" t="s">
        <v>62</v>
      </c>
      <c r="K90" s="113"/>
    </row>
    <row r="91" spans="1:11" ht="39" customHeight="1">
      <c r="A91" s="108">
        <v>88</v>
      </c>
      <c r="B91" s="109" t="s">
        <v>41</v>
      </c>
      <c r="C91" s="108" t="s">
        <v>251</v>
      </c>
      <c r="D91" s="108">
        <v>1810031046</v>
      </c>
      <c r="E91" s="108" t="s">
        <v>252</v>
      </c>
      <c r="F91" s="108" t="s">
        <v>26</v>
      </c>
      <c r="G91" s="110" t="s">
        <v>253</v>
      </c>
      <c r="H91" s="110" t="s">
        <v>254</v>
      </c>
      <c r="I91" s="110"/>
      <c r="J91" s="108" t="s">
        <v>46</v>
      </c>
      <c r="K91" s="113"/>
    </row>
    <row r="92" spans="1:11" ht="39" customHeight="1">
      <c r="A92" s="108">
        <v>89</v>
      </c>
      <c r="B92" s="109" t="s">
        <v>41</v>
      </c>
      <c r="C92" s="108" t="s">
        <v>251</v>
      </c>
      <c r="D92" s="108">
        <v>1810031005</v>
      </c>
      <c r="E92" s="108" t="s">
        <v>255</v>
      </c>
      <c r="F92" s="108" t="s">
        <v>26</v>
      </c>
      <c r="G92" s="110" t="s">
        <v>256</v>
      </c>
      <c r="H92" s="110" t="s">
        <v>254</v>
      </c>
      <c r="I92" s="110"/>
      <c r="J92" s="108" t="s">
        <v>257</v>
      </c>
      <c r="K92" s="113"/>
    </row>
    <row r="93" spans="1:11" ht="39" customHeight="1">
      <c r="A93" s="108">
        <v>90</v>
      </c>
      <c r="B93" s="109" t="s">
        <v>41</v>
      </c>
      <c r="C93" s="108" t="s">
        <v>251</v>
      </c>
      <c r="D93" s="108">
        <v>1810031055</v>
      </c>
      <c r="E93" s="108" t="s">
        <v>258</v>
      </c>
      <c r="F93" s="108" t="s">
        <v>26</v>
      </c>
      <c r="G93" s="110" t="s">
        <v>231</v>
      </c>
      <c r="H93" s="108" t="s">
        <v>259</v>
      </c>
      <c r="I93" s="108"/>
      <c r="J93" s="108" t="s">
        <v>54</v>
      </c>
      <c r="K93" s="113"/>
    </row>
    <row r="94" spans="1:11" ht="39" customHeight="1">
      <c r="A94" s="108">
        <v>91</v>
      </c>
      <c r="B94" s="109" t="s">
        <v>41</v>
      </c>
      <c r="C94" s="108" t="s">
        <v>251</v>
      </c>
      <c r="D94" s="108">
        <v>1810031057</v>
      </c>
      <c r="E94" s="108" t="s">
        <v>260</v>
      </c>
      <c r="F94" s="108" t="s">
        <v>26</v>
      </c>
      <c r="G94" s="110" t="s">
        <v>256</v>
      </c>
      <c r="H94" s="110" t="s">
        <v>254</v>
      </c>
      <c r="I94" s="110"/>
      <c r="J94" s="108" t="s">
        <v>54</v>
      </c>
      <c r="K94" s="113"/>
    </row>
    <row r="95" spans="1:11" ht="39" customHeight="1">
      <c r="A95" s="108">
        <v>92</v>
      </c>
      <c r="B95" s="109" t="s">
        <v>41</v>
      </c>
      <c r="C95" s="108" t="s">
        <v>251</v>
      </c>
      <c r="D95" s="108">
        <v>1810031027</v>
      </c>
      <c r="E95" s="108" t="s">
        <v>261</v>
      </c>
      <c r="F95" s="108" t="s">
        <v>26</v>
      </c>
      <c r="G95" s="108" t="s">
        <v>262</v>
      </c>
      <c r="H95" s="108" t="s">
        <v>236</v>
      </c>
      <c r="I95" s="108"/>
      <c r="J95" s="108" t="s">
        <v>54</v>
      </c>
      <c r="K95" s="113"/>
    </row>
    <row r="96" spans="1:11" ht="39" customHeight="1">
      <c r="A96" s="108">
        <v>93</v>
      </c>
      <c r="B96" s="109" t="s">
        <v>41</v>
      </c>
      <c r="C96" s="108" t="s">
        <v>251</v>
      </c>
      <c r="D96" s="108">
        <v>1810031009</v>
      </c>
      <c r="E96" s="111" t="s">
        <v>263</v>
      </c>
      <c r="F96" s="108" t="s">
        <v>26</v>
      </c>
      <c r="G96" s="110" t="s">
        <v>264</v>
      </c>
      <c r="H96" s="108" t="s">
        <v>236</v>
      </c>
      <c r="I96" s="108"/>
      <c r="J96" s="111" t="s">
        <v>62</v>
      </c>
      <c r="K96" s="113"/>
    </row>
    <row r="97" spans="1:11" ht="39" customHeight="1">
      <c r="A97" s="108">
        <v>94</v>
      </c>
      <c r="B97" s="109" t="s">
        <v>41</v>
      </c>
      <c r="C97" s="108" t="s">
        <v>251</v>
      </c>
      <c r="D97" s="108">
        <v>1810031020</v>
      </c>
      <c r="E97" s="111" t="s">
        <v>265</v>
      </c>
      <c r="F97" s="108" t="s">
        <v>26</v>
      </c>
      <c r="G97" s="110" t="s">
        <v>262</v>
      </c>
      <c r="H97" s="108" t="s">
        <v>259</v>
      </c>
      <c r="I97" s="108"/>
      <c r="J97" s="111" t="s">
        <v>62</v>
      </c>
      <c r="K97" s="113"/>
    </row>
    <row r="98" spans="1:11" ht="39" customHeight="1">
      <c r="A98" s="108">
        <v>95</v>
      </c>
      <c r="B98" s="109" t="s">
        <v>41</v>
      </c>
      <c r="C98" s="108" t="s">
        <v>251</v>
      </c>
      <c r="D98" s="108">
        <v>1810031030</v>
      </c>
      <c r="E98" s="111" t="s">
        <v>266</v>
      </c>
      <c r="F98" s="108" t="s">
        <v>26</v>
      </c>
      <c r="G98" s="110" t="s">
        <v>267</v>
      </c>
      <c r="H98" s="108" t="s">
        <v>268</v>
      </c>
      <c r="I98" s="108"/>
      <c r="J98" s="111" t="s">
        <v>62</v>
      </c>
      <c r="K98" s="113"/>
    </row>
    <row r="99" spans="1:11" ht="39" customHeight="1">
      <c r="A99" s="108">
        <v>96</v>
      </c>
      <c r="B99" s="109" t="s">
        <v>41</v>
      </c>
      <c r="C99" s="108" t="s">
        <v>251</v>
      </c>
      <c r="D99" s="108">
        <v>1810031037</v>
      </c>
      <c r="E99" s="111" t="s">
        <v>269</v>
      </c>
      <c r="F99" s="108" t="s">
        <v>26</v>
      </c>
      <c r="G99" s="108" t="s">
        <v>262</v>
      </c>
      <c r="H99" s="108" t="s">
        <v>270</v>
      </c>
      <c r="I99" s="108"/>
      <c r="J99" s="111" t="s">
        <v>62</v>
      </c>
      <c r="K99" s="113"/>
    </row>
    <row r="100" spans="1:11" ht="39" customHeight="1">
      <c r="A100" s="108">
        <v>97</v>
      </c>
      <c r="B100" s="109" t="s">
        <v>41</v>
      </c>
      <c r="C100" s="108" t="s">
        <v>251</v>
      </c>
      <c r="D100" s="108">
        <v>1810031040</v>
      </c>
      <c r="E100" s="111" t="s">
        <v>271</v>
      </c>
      <c r="F100" s="108" t="s">
        <v>26</v>
      </c>
      <c r="G100" s="16" t="s">
        <v>272</v>
      </c>
      <c r="H100" s="108" t="s">
        <v>259</v>
      </c>
      <c r="I100" s="108" t="s">
        <v>236</v>
      </c>
      <c r="J100" s="111" t="s">
        <v>62</v>
      </c>
      <c r="K100" s="113"/>
    </row>
    <row r="101" spans="1:11" ht="39" customHeight="1">
      <c r="A101" s="108">
        <v>98</v>
      </c>
      <c r="B101" s="109" t="s">
        <v>41</v>
      </c>
      <c r="C101" s="108" t="s">
        <v>251</v>
      </c>
      <c r="D101" s="108">
        <v>1810031041</v>
      </c>
      <c r="E101" s="111" t="s">
        <v>273</v>
      </c>
      <c r="F101" s="108" t="s">
        <v>26</v>
      </c>
      <c r="G101" s="16" t="s">
        <v>274</v>
      </c>
      <c r="H101" s="110" t="s">
        <v>254</v>
      </c>
      <c r="I101" s="110" t="s">
        <v>236</v>
      </c>
      <c r="J101" s="111" t="s">
        <v>62</v>
      </c>
      <c r="K101" s="113"/>
    </row>
    <row r="102" spans="1:11" ht="39" customHeight="1">
      <c r="A102" s="108">
        <v>99</v>
      </c>
      <c r="B102" s="109" t="s">
        <v>41</v>
      </c>
      <c r="C102" s="108" t="s">
        <v>251</v>
      </c>
      <c r="D102" s="108">
        <v>1810031042</v>
      </c>
      <c r="E102" s="111" t="s">
        <v>275</v>
      </c>
      <c r="F102" s="108" t="s">
        <v>26</v>
      </c>
      <c r="G102" s="108" t="s">
        <v>276</v>
      </c>
      <c r="H102" s="108" t="s">
        <v>270</v>
      </c>
      <c r="I102" s="108"/>
      <c r="J102" s="111" t="s">
        <v>62</v>
      </c>
      <c r="K102" s="113"/>
    </row>
    <row r="103" spans="1:11" ht="39" customHeight="1">
      <c r="A103" s="108">
        <v>100</v>
      </c>
      <c r="B103" s="109" t="s">
        <v>41</v>
      </c>
      <c r="C103" s="108" t="s">
        <v>251</v>
      </c>
      <c r="D103" s="108">
        <v>1810031012</v>
      </c>
      <c r="E103" s="111" t="s">
        <v>277</v>
      </c>
      <c r="F103" s="108" t="s">
        <v>26</v>
      </c>
      <c r="G103" s="110" t="s">
        <v>278</v>
      </c>
      <c r="H103" s="108" t="s">
        <v>236</v>
      </c>
      <c r="I103" s="108"/>
      <c r="J103" s="111" t="s">
        <v>85</v>
      </c>
      <c r="K103" s="113"/>
    </row>
    <row r="104" spans="1:11" ht="39" customHeight="1">
      <c r="A104" s="108">
        <v>101</v>
      </c>
      <c r="B104" s="109" t="s">
        <v>41</v>
      </c>
      <c r="C104" s="108" t="s">
        <v>279</v>
      </c>
      <c r="D104" s="108" t="s">
        <v>280</v>
      </c>
      <c r="E104" s="111" t="s">
        <v>281</v>
      </c>
      <c r="F104" s="108" t="s">
        <v>26</v>
      </c>
      <c r="G104" s="108"/>
      <c r="H104" s="108" t="s">
        <v>282</v>
      </c>
      <c r="I104" s="108"/>
      <c r="J104" s="111" t="s">
        <v>62</v>
      </c>
      <c r="K104" s="113"/>
    </row>
    <row r="105" spans="1:11" ht="39" customHeight="1">
      <c r="A105" s="108">
        <v>102</v>
      </c>
      <c r="B105" s="109" t="s">
        <v>41</v>
      </c>
      <c r="C105" s="108" t="s">
        <v>279</v>
      </c>
      <c r="D105" s="108" t="s">
        <v>283</v>
      </c>
      <c r="E105" s="111" t="s">
        <v>284</v>
      </c>
      <c r="F105" s="108" t="s">
        <v>26</v>
      </c>
      <c r="G105" s="108" t="s">
        <v>285</v>
      </c>
      <c r="H105" s="108" t="s">
        <v>235</v>
      </c>
      <c r="I105" s="108" t="s">
        <v>236</v>
      </c>
      <c r="J105" s="111" t="s">
        <v>62</v>
      </c>
      <c r="K105" s="113"/>
    </row>
    <row r="106" spans="1:11" ht="39" customHeight="1">
      <c r="A106" s="108">
        <v>103</v>
      </c>
      <c r="B106" s="109" t="s">
        <v>41</v>
      </c>
      <c r="C106" s="108" t="s">
        <v>279</v>
      </c>
      <c r="D106" s="108">
        <v>1810032002</v>
      </c>
      <c r="E106" s="108" t="s">
        <v>286</v>
      </c>
      <c r="F106" s="108" t="s">
        <v>26</v>
      </c>
      <c r="G106" s="110" t="s">
        <v>287</v>
      </c>
      <c r="H106" s="108" t="s">
        <v>288</v>
      </c>
      <c r="I106" s="108" t="s">
        <v>236</v>
      </c>
      <c r="J106" s="108" t="s">
        <v>46</v>
      </c>
      <c r="K106" s="113"/>
    </row>
    <row r="107" spans="1:11" ht="39" customHeight="1">
      <c r="A107" s="108">
        <v>104</v>
      </c>
      <c r="B107" s="109" t="s">
        <v>41</v>
      </c>
      <c r="C107" s="108" t="s">
        <v>279</v>
      </c>
      <c r="D107" s="108">
        <v>1810032040</v>
      </c>
      <c r="E107" s="108" t="s">
        <v>289</v>
      </c>
      <c r="F107" s="108" t="s">
        <v>26</v>
      </c>
      <c r="G107" s="110" t="s">
        <v>262</v>
      </c>
      <c r="H107" s="108" t="s">
        <v>290</v>
      </c>
      <c r="I107" s="108"/>
      <c r="J107" s="108" t="s">
        <v>54</v>
      </c>
      <c r="K107" s="113"/>
    </row>
    <row r="108" spans="1:11" ht="39" customHeight="1">
      <c r="A108" s="108">
        <v>105</v>
      </c>
      <c r="B108" s="109" t="s">
        <v>41</v>
      </c>
      <c r="C108" s="108" t="s">
        <v>279</v>
      </c>
      <c r="D108" s="108">
        <v>1810032034</v>
      </c>
      <c r="E108" s="108" t="s">
        <v>291</v>
      </c>
      <c r="F108" s="108" t="s">
        <v>26</v>
      </c>
      <c r="G108" s="110" t="s">
        <v>262</v>
      </c>
      <c r="H108" s="108" t="s">
        <v>288</v>
      </c>
      <c r="I108" s="108"/>
      <c r="J108" s="108" t="s">
        <v>54</v>
      </c>
      <c r="K108" s="113"/>
    </row>
    <row r="109" spans="1:11" ht="39" customHeight="1">
      <c r="A109" s="108">
        <v>106</v>
      </c>
      <c r="B109" s="109" t="s">
        <v>41</v>
      </c>
      <c r="C109" s="108" t="s">
        <v>279</v>
      </c>
      <c r="D109" s="108">
        <v>1810032013</v>
      </c>
      <c r="E109" s="108" t="s">
        <v>292</v>
      </c>
      <c r="F109" s="108" t="s">
        <v>26</v>
      </c>
      <c r="G109" s="110" t="s">
        <v>293</v>
      </c>
      <c r="H109" s="108" t="s">
        <v>282</v>
      </c>
      <c r="I109" s="108"/>
      <c r="J109" s="108" t="s">
        <v>54</v>
      </c>
      <c r="K109" s="113"/>
    </row>
    <row r="110" spans="1:11" ht="39" customHeight="1">
      <c r="A110" s="108">
        <v>107</v>
      </c>
      <c r="B110" s="109" t="s">
        <v>41</v>
      </c>
      <c r="C110" s="108" t="s">
        <v>279</v>
      </c>
      <c r="D110" s="108">
        <v>1810032037</v>
      </c>
      <c r="E110" s="111" t="s">
        <v>294</v>
      </c>
      <c r="F110" s="108" t="s">
        <v>26</v>
      </c>
      <c r="G110" s="110" t="s">
        <v>262</v>
      </c>
      <c r="H110" s="108" t="s">
        <v>295</v>
      </c>
      <c r="I110" s="108"/>
      <c r="J110" s="111" t="s">
        <v>62</v>
      </c>
      <c r="K110" s="113"/>
    </row>
    <row r="111" spans="1:11" ht="39" customHeight="1">
      <c r="A111" s="108">
        <v>108</v>
      </c>
      <c r="B111" s="109" t="s">
        <v>41</v>
      </c>
      <c r="C111" s="108" t="s">
        <v>279</v>
      </c>
      <c r="D111" s="108">
        <v>1810032001</v>
      </c>
      <c r="E111" s="111" t="s">
        <v>296</v>
      </c>
      <c r="F111" s="108" t="s">
        <v>26</v>
      </c>
      <c r="G111" s="108" t="s">
        <v>297</v>
      </c>
      <c r="H111" s="108" t="s">
        <v>290</v>
      </c>
      <c r="I111" s="108"/>
      <c r="J111" s="111" t="s">
        <v>62</v>
      </c>
      <c r="K111" s="113"/>
    </row>
    <row r="112" spans="1:11" ht="39" customHeight="1">
      <c r="A112" s="108">
        <v>109</v>
      </c>
      <c r="B112" s="109" t="s">
        <v>41</v>
      </c>
      <c r="C112" s="108" t="s">
        <v>279</v>
      </c>
      <c r="D112" s="108">
        <v>1810032014</v>
      </c>
      <c r="E112" s="111" t="s">
        <v>298</v>
      </c>
      <c r="F112" s="108" t="s">
        <v>26</v>
      </c>
      <c r="G112" s="108"/>
      <c r="H112" s="108" t="s">
        <v>235</v>
      </c>
      <c r="I112" s="108"/>
      <c r="J112" s="111" t="s">
        <v>62</v>
      </c>
      <c r="K112" s="113"/>
    </row>
    <row r="113" spans="1:11" ht="39" customHeight="1">
      <c r="A113" s="108">
        <v>110</v>
      </c>
      <c r="B113" s="109" t="s">
        <v>41</v>
      </c>
      <c r="C113" s="108" t="s">
        <v>279</v>
      </c>
      <c r="D113" s="108">
        <v>1810032009</v>
      </c>
      <c r="E113" s="111" t="s">
        <v>299</v>
      </c>
      <c r="F113" s="108" t="s">
        <v>26</v>
      </c>
      <c r="G113" s="110" t="s">
        <v>262</v>
      </c>
      <c r="H113" s="108" t="s">
        <v>235</v>
      </c>
      <c r="I113" s="108"/>
      <c r="J113" s="111" t="s">
        <v>62</v>
      </c>
      <c r="K113" s="113"/>
    </row>
    <row r="114" spans="1:11" ht="39" customHeight="1">
      <c r="A114" s="108">
        <v>111</v>
      </c>
      <c r="B114" s="109" t="s">
        <v>41</v>
      </c>
      <c r="C114" s="108" t="s">
        <v>279</v>
      </c>
      <c r="D114" s="108">
        <v>1810032003</v>
      </c>
      <c r="E114" s="111" t="s">
        <v>300</v>
      </c>
      <c r="F114" s="108" t="s">
        <v>26</v>
      </c>
      <c r="G114" s="110" t="s">
        <v>262</v>
      </c>
      <c r="H114" s="108" t="s">
        <v>282</v>
      </c>
      <c r="I114" s="108"/>
      <c r="J114" s="111" t="s">
        <v>62</v>
      </c>
      <c r="K114" s="113"/>
    </row>
    <row r="115" spans="1:11" ht="27.9" customHeight="1">
      <c r="A115" s="108"/>
      <c r="B115" s="108"/>
      <c r="C115" s="108"/>
      <c r="D115" s="108"/>
      <c r="E115" s="108"/>
      <c r="F115" s="108"/>
      <c r="G115" s="108"/>
      <c r="H115" s="108"/>
      <c r="I115" s="108"/>
      <c r="J115" s="115"/>
      <c r="K115" s="113"/>
    </row>
    <row r="116" spans="1:11" ht="27.9" customHeight="1">
      <c r="A116" s="145" t="s">
        <v>301</v>
      </c>
      <c r="B116" s="145"/>
      <c r="C116" s="146">
        <f>COUNTA(G4:G114)/111</f>
        <v>0.86486486486486491</v>
      </c>
      <c r="D116" s="147"/>
      <c r="E116" s="147"/>
      <c r="F116" s="147"/>
      <c r="G116" s="147"/>
      <c r="H116" s="147"/>
      <c r="I116" s="147"/>
      <c r="J116" s="148"/>
      <c r="K116" s="113"/>
    </row>
    <row r="117" spans="1:11" s="107" customFormat="1">
      <c r="A117" s="114"/>
      <c r="B117" s="114"/>
      <c r="C117" s="114"/>
      <c r="D117" s="114"/>
      <c r="E117" s="114"/>
      <c r="F117" s="114"/>
      <c r="G117" s="114"/>
      <c r="H117" s="114"/>
      <c r="I117" s="114"/>
      <c r="J117" s="114"/>
      <c r="K117" s="114"/>
    </row>
    <row r="118" spans="1:11" s="107" customFormat="1">
      <c r="A118" s="114"/>
      <c r="B118" s="114"/>
      <c r="C118" s="114"/>
      <c r="D118" s="114"/>
      <c r="E118" s="114"/>
      <c r="F118" s="114"/>
      <c r="G118" s="114"/>
      <c r="H118" s="114"/>
      <c r="I118" s="114"/>
      <c r="J118" s="114"/>
      <c r="K118" s="114"/>
    </row>
    <row r="119" spans="1:11" s="107" customFormat="1">
      <c r="A119" s="114"/>
      <c r="B119" s="114"/>
      <c r="C119" s="114"/>
      <c r="D119" s="114"/>
      <c r="E119" s="114"/>
      <c r="F119" s="114"/>
      <c r="G119" s="114"/>
      <c r="H119" s="114"/>
      <c r="I119" s="114"/>
      <c r="J119" s="114"/>
      <c r="K119" s="114"/>
    </row>
    <row r="120" spans="1:11" s="107" customFormat="1">
      <c r="A120" s="114"/>
      <c r="B120" s="114"/>
      <c r="C120" s="114"/>
      <c r="D120" s="114"/>
      <c r="E120" s="114"/>
      <c r="F120" s="114"/>
      <c r="G120" s="114"/>
      <c r="H120" s="114"/>
      <c r="I120" s="114"/>
      <c r="J120" s="114"/>
      <c r="K120" s="114"/>
    </row>
    <row r="121" spans="1:11" s="107" customFormat="1">
      <c r="A121" s="114"/>
      <c r="B121" s="114"/>
      <c r="C121" s="114"/>
      <c r="D121" s="114"/>
      <c r="E121" s="114"/>
      <c r="F121" s="114"/>
      <c r="G121" s="114"/>
      <c r="H121" s="114"/>
      <c r="I121" s="114"/>
      <c r="J121" s="114"/>
      <c r="K121" s="114"/>
    </row>
    <row r="122" spans="1:11" s="107" customFormat="1">
      <c r="A122" s="114"/>
      <c r="B122" s="114"/>
      <c r="C122" s="114"/>
      <c r="D122" s="114"/>
      <c r="E122" s="114"/>
      <c r="F122" s="114"/>
      <c r="G122" s="114"/>
      <c r="H122" s="114"/>
      <c r="I122" s="114"/>
      <c r="J122" s="114"/>
      <c r="K122" s="114"/>
    </row>
    <row r="123" spans="1:11" s="107" customFormat="1">
      <c r="A123" s="114"/>
      <c r="B123" s="114"/>
      <c r="C123" s="114"/>
      <c r="D123" s="114"/>
      <c r="E123" s="114"/>
      <c r="F123" s="114"/>
      <c r="G123" s="114"/>
      <c r="H123" s="114"/>
      <c r="I123" s="114"/>
      <c r="J123" s="114"/>
      <c r="K123" s="114"/>
    </row>
    <row r="124" spans="1:11" s="107" customFormat="1">
      <c r="A124" s="114"/>
      <c r="B124" s="114"/>
      <c r="C124" s="114"/>
      <c r="D124" s="114"/>
      <c r="E124" s="114"/>
      <c r="F124" s="114"/>
      <c r="G124" s="114"/>
      <c r="H124" s="114"/>
      <c r="I124" s="114"/>
      <c r="J124" s="114"/>
      <c r="K124" s="114"/>
    </row>
    <row r="125" spans="1:11" s="107" customFormat="1">
      <c r="A125" s="114"/>
      <c r="B125" s="114"/>
      <c r="C125" s="114"/>
      <c r="D125" s="114"/>
      <c r="E125" s="114"/>
      <c r="F125" s="114"/>
      <c r="G125" s="114"/>
      <c r="H125" s="114"/>
      <c r="I125" s="114"/>
      <c r="J125" s="114"/>
      <c r="K125" s="114"/>
    </row>
    <row r="126" spans="1:11" s="107" customFormat="1">
      <c r="A126" s="114"/>
      <c r="B126" s="114"/>
      <c r="C126" s="114"/>
      <c r="D126" s="114"/>
      <c r="E126" s="114"/>
      <c r="F126" s="114"/>
      <c r="G126" s="114"/>
      <c r="H126" s="114"/>
      <c r="I126" s="114"/>
      <c r="J126" s="114"/>
      <c r="K126" s="114"/>
    </row>
    <row r="127" spans="1:11" s="107" customFormat="1">
      <c r="A127" s="114"/>
      <c r="B127" s="114"/>
      <c r="C127" s="114"/>
      <c r="D127" s="114"/>
      <c r="E127" s="114"/>
      <c r="F127" s="114"/>
      <c r="G127" s="114"/>
      <c r="H127" s="114"/>
      <c r="I127" s="114"/>
      <c r="J127" s="114"/>
      <c r="K127" s="114"/>
    </row>
    <row r="128" spans="1:11" s="107" customFormat="1">
      <c r="A128" s="114"/>
      <c r="B128" s="114"/>
      <c r="C128" s="114"/>
      <c r="D128" s="114"/>
      <c r="E128" s="114"/>
      <c r="F128" s="114"/>
      <c r="G128" s="114"/>
      <c r="H128" s="114"/>
      <c r="I128" s="114"/>
      <c r="J128" s="114"/>
      <c r="K128" s="114"/>
    </row>
    <row r="129" spans="1:11" s="107" customFormat="1">
      <c r="A129" s="114"/>
      <c r="B129" s="114"/>
      <c r="C129" s="114"/>
      <c r="D129" s="114"/>
      <c r="E129" s="114"/>
      <c r="F129" s="114"/>
      <c r="G129" s="114"/>
      <c r="H129" s="114"/>
      <c r="I129" s="114"/>
      <c r="J129" s="114"/>
      <c r="K129" s="114"/>
    </row>
    <row r="130" spans="1:11" s="107" customFormat="1">
      <c r="A130" s="114"/>
      <c r="B130" s="114"/>
      <c r="C130" s="114"/>
      <c r="D130" s="114"/>
      <c r="E130" s="114"/>
      <c r="F130" s="114"/>
      <c r="G130" s="114"/>
      <c r="H130" s="114"/>
      <c r="I130" s="114"/>
      <c r="J130" s="114"/>
      <c r="K130" s="114"/>
    </row>
    <row r="131" spans="1:11" s="107" customFormat="1">
      <c r="A131" s="114"/>
      <c r="B131" s="114"/>
      <c r="C131" s="114"/>
      <c r="D131" s="114"/>
      <c r="E131" s="114"/>
      <c r="F131" s="114"/>
      <c r="G131" s="114"/>
      <c r="H131" s="114"/>
      <c r="I131" s="114"/>
      <c r="J131" s="114"/>
      <c r="K131" s="114"/>
    </row>
    <row r="132" spans="1:11" s="107" customFormat="1">
      <c r="A132" s="114"/>
      <c r="B132" s="114"/>
      <c r="C132" s="114"/>
      <c r="D132" s="114"/>
      <c r="E132" s="114"/>
      <c r="F132" s="114"/>
      <c r="G132" s="114"/>
      <c r="H132" s="114"/>
      <c r="I132" s="114"/>
      <c r="J132" s="114"/>
      <c r="K132" s="114"/>
    </row>
    <row r="133" spans="1:11" s="107" customFormat="1">
      <c r="A133" s="114"/>
      <c r="B133" s="114"/>
      <c r="C133" s="114"/>
      <c r="D133" s="114"/>
      <c r="E133" s="114"/>
      <c r="F133" s="114"/>
      <c r="G133" s="114"/>
      <c r="H133" s="114"/>
      <c r="I133" s="114"/>
      <c r="J133" s="114"/>
      <c r="K133" s="114"/>
    </row>
    <row r="134" spans="1:11" s="107" customFormat="1">
      <c r="A134" s="114"/>
      <c r="B134" s="114"/>
      <c r="C134" s="114"/>
      <c r="D134" s="114"/>
      <c r="E134" s="114"/>
      <c r="F134" s="114"/>
      <c r="G134" s="114"/>
      <c r="H134" s="114"/>
      <c r="I134" s="114"/>
      <c r="J134" s="114"/>
      <c r="K134" s="114"/>
    </row>
    <row r="135" spans="1:11" s="107" customFormat="1">
      <c r="A135" s="114"/>
      <c r="B135" s="114"/>
      <c r="C135" s="114"/>
      <c r="D135" s="114"/>
      <c r="E135" s="114"/>
      <c r="F135" s="114"/>
      <c r="G135" s="114"/>
      <c r="H135" s="114"/>
      <c r="I135" s="114"/>
      <c r="J135" s="114"/>
      <c r="K135" s="114"/>
    </row>
    <row r="136" spans="1:11" s="107" customFormat="1">
      <c r="A136" s="114"/>
      <c r="B136" s="114"/>
      <c r="C136" s="114"/>
      <c r="D136" s="114"/>
      <c r="E136" s="114"/>
      <c r="F136" s="114"/>
      <c r="G136" s="114"/>
      <c r="H136" s="114"/>
      <c r="I136" s="114"/>
      <c r="J136" s="114"/>
      <c r="K136" s="114"/>
    </row>
    <row r="137" spans="1:11" s="107" customFormat="1">
      <c r="A137" s="114"/>
      <c r="B137" s="114"/>
      <c r="C137" s="114"/>
      <c r="D137" s="114"/>
      <c r="E137" s="114"/>
      <c r="F137" s="114"/>
      <c r="G137" s="114"/>
      <c r="H137" s="114"/>
      <c r="I137" s="114"/>
      <c r="J137" s="114"/>
      <c r="K137" s="114"/>
    </row>
    <row r="138" spans="1:11" s="107" customFormat="1">
      <c r="A138" s="114"/>
      <c r="B138" s="114"/>
      <c r="C138" s="114"/>
      <c r="D138" s="114"/>
      <c r="E138" s="114"/>
      <c r="F138" s="114"/>
      <c r="G138" s="114"/>
      <c r="H138" s="114"/>
      <c r="I138" s="114"/>
      <c r="J138" s="114"/>
      <c r="K138" s="114"/>
    </row>
    <row r="139" spans="1:11" s="107" customFormat="1">
      <c r="A139" s="114"/>
      <c r="B139" s="114"/>
      <c r="C139" s="114"/>
      <c r="D139" s="114"/>
      <c r="E139" s="114"/>
      <c r="F139" s="114"/>
      <c r="G139" s="114"/>
      <c r="H139" s="114"/>
      <c r="I139" s="114"/>
      <c r="J139" s="114"/>
      <c r="K139" s="114"/>
    </row>
    <row r="140" spans="1:11" s="107" customFormat="1">
      <c r="A140" s="114"/>
      <c r="B140" s="114"/>
      <c r="C140" s="114"/>
      <c r="D140" s="114"/>
      <c r="E140" s="114"/>
      <c r="F140" s="114"/>
      <c r="G140" s="114"/>
      <c r="H140" s="114"/>
      <c r="I140" s="114"/>
      <c r="J140" s="114"/>
      <c r="K140" s="114"/>
    </row>
    <row r="141" spans="1:11" s="107" customFormat="1">
      <c r="A141" s="114"/>
      <c r="B141" s="114"/>
      <c r="C141" s="114"/>
      <c r="D141" s="114"/>
      <c r="E141" s="114"/>
      <c r="F141" s="114"/>
      <c r="G141" s="114"/>
      <c r="H141" s="114"/>
      <c r="I141" s="114"/>
      <c r="J141" s="114"/>
      <c r="K141" s="114"/>
    </row>
    <row r="142" spans="1:11" s="107" customFormat="1">
      <c r="A142" s="114"/>
      <c r="B142" s="114"/>
      <c r="C142" s="114"/>
      <c r="D142" s="114"/>
      <c r="E142" s="114"/>
      <c r="F142" s="114"/>
      <c r="G142" s="114"/>
      <c r="H142" s="114"/>
      <c r="I142" s="114"/>
      <c r="J142" s="114"/>
      <c r="K142" s="114"/>
    </row>
    <row r="143" spans="1:11" s="107" customFormat="1">
      <c r="A143" s="114"/>
      <c r="B143" s="114"/>
      <c r="C143" s="114"/>
      <c r="D143" s="114"/>
      <c r="E143" s="114"/>
      <c r="F143" s="114"/>
      <c r="G143" s="114"/>
      <c r="H143" s="114"/>
      <c r="I143" s="114"/>
      <c r="J143" s="114"/>
      <c r="K143" s="114"/>
    </row>
    <row r="144" spans="1:11" s="107" customFormat="1">
      <c r="A144" s="114"/>
      <c r="B144" s="114"/>
      <c r="C144" s="114"/>
      <c r="D144" s="114"/>
      <c r="E144" s="114"/>
      <c r="F144" s="114"/>
      <c r="G144" s="114"/>
      <c r="H144" s="114"/>
      <c r="I144" s="114"/>
      <c r="J144" s="114"/>
      <c r="K144" s="114"/>
    </row>
    <row r="145" spans="1:11" s="107" customFormat="1">
      <c r="A145" s="114"/>
      <c r="B145" s="114"/>
      <c r="C145" s="114"/>
      <c r="D145" s="114"/>
      <c r="E145" s="114"/>
      <c r="F145" s="114"/>
      <c r="G145" s="114"/>
      <c r="H145" s="114"/>
      <c r="I145" s="114"/>
      <c r="J145" s="114"/>
      <c r="K145" s="114"/>
    </row>
    <row r="146" spans="1:11" s="107" customFormat="1">
      <c r="A146" s="114"/>
      <c r="B146" s="114"/>
      <c r="C146" s="114"/>
      <c r="D146" s="114"/>
      <c r="E146" s="114"/>
      <c r="F146" s="114"/>
      <c r="G146" s="114"/>
      <c r="H146" s="114"/>
      <c r="I146" s="114"/>
      <c r="J146" s="114"/>
      <c r="K146" s="114"/>
    </row>
    <row r="147" spans="1:11" s="107" customFormat="1">
      <c r="A147" s="114"/>
      <c r="B147" s="114"/>
      <c r="C147" s="114"/>
      <c r="D147" s="114"/>
      <c r="E147" s="114"/>
      <c r="F147" s="114"/>
      <c r="G147" s="114"/>
      <c r="H147" s="114"/>
      <c r="I147" s="114"/>
      <c r="J147" s="114"/>
      <c r="K147" s="114"/>
    </row>
    <row r="148" spans="1:11" s="107" customFormat="1">
      <c r="A148" s="114"/>
      <c r="B148" s="114"/>
      <c r="C148" s="114"/>
      <c r="D148" s="114"/>
      <c r="E148" s="114"/>
      <c r="F148" s="114"/>
      <c r="G148" s="114"/>
      <c r="H148" s="114"/>
      <c r="I148" s="114"/>
      <c r="J148" s="114"/>
      <c r="K148" s="114"/>
    </row>
    <row r="149" spans="1:11" s="107" customFormat="1">
      <c r="A149" s="114"/>
      <c r="B149" s="114"/>
      <c r="C149" s="114"/>
      <c r="D149" s="114"/>
      <c r="E149" s="114"/>
      <c r="F149" s="114"/>
      <c r="G149" s="114"/>
      <c r="H149" s="114"/>
      <c r="I149" s="114"/>
      <c r="J149" s="114"/>
      <c r="K149" s="114"/>
    </row>
    <row r="150" spans="1:11" s="107" customFormat="1">
      <c r="A150" s="114"/>
      <c r="B150" s="114"/>
      <c r="C150" s="114"/>
      <c r="D150" s="114"/>
      <c r="E150" s="114"/>
      <c r="F150" s="114"/>
      <c r="G150" s="114"/>
      <c r="H150" s="114"/>
      <c r="I150" s="114"/>
      <c r="J150" s="114"/>
      <c r="K150" s="114"/>
    </row>
    <row r="151" spans="1:11" s="107" customFormat="1">
      <c r="A151" s="114"/>
      <c r="B151" s="114"/>
      <c r="C151" s="114"/>
      <c r="D151" s="114"/>
      <c r="E151" s="114"/>
      <c r="F151" s="114"/>
      <c r="G151" s="114"/>
      <c r="H151" s="114"/>
      <c r="I151" s="114"/>
      <c r="J151" s="114"/>
      <c r="K151" s="114"/>
    </row>
    <row r="152" spans="1:11" s="107" customFormat="1">
      <c r="A152" s="114"/>
      <c r="B152" s="114"/>
      <c r="C152" s="114"/>
      <c r="D152" s="114"/>
      <c r="E152" s="114"/>
      <c r="F152" s="114"/>
      <c r="G152" s="114"/>
      <c r="H152" s="114"/>
      <c r="I152" s="114"/>
      <c r="J152" s="114"/>
      <c r="K152" s="114"/>
    </row>
    <row r="153" spans="1:11" s="107" customFormat="1">
      <c r="A153" s="114"/>
      <c r="B153" s="114"/>
      <c r="C153" s="114"/>
      <c r="D153" s="114"/>
      <c r="E153" s="114"/>
      <c r="F153" s="114"/>
      <c r="G153" s="114"/>
      <c r="H153" s="114"/>
      <c r="I153" s="114"/>
      <c r="J153" s="114"/>
      <c r="K153" s="114"/>
    </row>
    <row r="154" spans="1:11" s="107" customFormat="1">
      <c r="A154" s="114"/>
      <c r="B154" s="114"/>
      <c r="C154" s="114"/>
      <c r="D154" s="114"/>
      <c r="E154" s="114"/>
      <c r="F154" s="114"/>
      <c r="G154" s="114"/>
      <c r="H154" s="114"/>
      <c r="I154" s="114"/>
      <c r="J154" s="114"/>
      <c r="K154" s="114"/>
    </row>
    <row r="155" spans="1:11" s="107" customFormat="1">
      <c r="A155" s="114"/>
      <c r="B155" s="114"/>
      <c r="C155" s="114"/>
      <c r="D155" s="114"/>
      <c r="E155" s="114"/>
      <c r="F155" s="114"/>
      <c r="G155" s="114"/>
      <c r="H155" s="114"/>
      <c r="I155" s="114"/>
      <c r="J155" s="114"/>
      <c r="K155" s="114"/>
    </row>
    <row r="156" spans="1:11" s="107" customFormat="1">
      <c r="A156" s="114"/>
      <c r="B156" s="114"/>
      <c r="C156" s="114"/>
      <c r="D156" s="114"/>
      <c r="E156" s="114"/>
      <c r="F156" s="114"/>
      <c r="G156" s="114"/>
      <c r="H156" s="114"/>
      <c r="I156" s="114"/>
      <c r="J156" s="114"/>
      <c r="K156" s="114"/>
    </row>
    <row r="157" spans="1:11" s="107" customFormat="1">
      <c r="A157" s="114"/>
      <c r="B157" s="114"/>
      <c r="C157" s="114"/>
      <c r="D157" s="114"/>
      <c r="E157" s="114"/>
      <c r="F157" s="114"/>
      <c r="G157" s="114"/>
      <c r="H157" s="114"/>
      <c r="I157" s="114"/>
      <c r="J157" s="114"/>
      <c r="K157" s="114"/>
    </row>
    <row r="158" spans="1:11" s="107" customFormat="1">
      <c r="A158" s="114"/>
      <c r="B158" s="114"/>
      <c r="C158" s="114"/>
      <c r="D158" s="114"/>
      <c r="E158" s="114"/>
      <c r="F158" s="114"/>
      <c r="G158" s="114"/>
      <c r="H158" s="114"/>
      <c r="I158" s="114"/>
      <c r="J158" s="114"/>
      <c r="K158" s="114"/>
    </row>
    <row r="159" spans="1:11" s="107" customFormat="1">
      <c r="A159" s="114"/>
      <c r="B159" s="114"/>
      <c r="C159" s="114"/>
      <c r="D159" s="114"/>
      <c r="E159" s="114"/>
      <c r="F159" s="114"/>
      <c r="G159" s="114"/>
      <c r="H159" s="114"/>
      <c r="I159" s="114"/>
      <c r="J159" s="114"/>
      <c r="K159" s="114"/>
    </row>
    <row r="160" spans="1:11" s="107" customFormat="1">
      <c r="A160" s="114"/>
      <c r="B160" s="114"/>
      <c r="C160" s="114"/>
      <c r="D160" s="114"/>
      <c r="E160" s="114"/>
      <c r="F160" s="114"/>
      <c r="G160" s="114"/>
      <c r="H160" s="114"/>
      <c r="I160" s="114"/>
      <c r="J160" s="114"/>
      <c r="K160" s="114"/>
    </row>
    <row r="161" spans="1:11" s="107" customFormat="1">
      <c r="A161" s="114"/>
      <c r="B161" s="114"/>
      <c r="C161" s="114"/>
      <c r="D161" s="114"/>
      <c r="E161" s="114"/>
      <c r="F161" s="114"/>
      <c r="G161" s="114"/>
      <c r="H161" s="114"/>
      <c r="I161" s="114"/>
      <c r="J161" s="114"/>
      <c r="K161" s="114"/>
    </row>
    <row r="162" spans="1:11" s="107" customFormat="1">
      <c r="A162" s="114"/>
      <c r="B162" s="114"/>
      <c r="C162" s="114"/>
      <c r="D162" s="114"/>
      <c r="E162" s="114"/>
      <c r="F162" s="114"/>
      <c r="G162" s="114"/>
      <c r="H162" s="114"/>
      <c r="I162" s="114"/>
      <c r="J162" s="114"/>
      <c r="K162" s="114"/>
    </row>
    <row r="163" spans="1:11" s="107" customFormat="1">
      <c r="A163" s="114"/>
      <c r="B163" s="114"/>
      <c r="C163" s="114"/>
      <c r="D163" s="114"/>
      <c r="E163" s="114"/>
      <c r="F163" s="114"/>
      <c r="G163" s="114"/>
      <c r="H163" s="114"/>
      <c r="I163" s="114"/>
      <c r="J163" s="114"/>
      <c r="K163" s="114"/>
    </row>
    <row r="164" spans="1:11" s="107" customFormat="1">
      <c r="A164" s="114"/>
      <c r="B164" s="114"/>
      <c r="C164" s="114"/>
      <c r="D164" s="114"/>
      <c r="E164" s="114"/>
      <c r="F164" s="114"/>
      <c r="G164" s="114"/>
      <c r="H164" s="114"/>
      <c r="I164" s="114"/>
      <c r="J164" s="114"/>
      <c r="K164" s="114"/>
    </row>
    <row r="165" spans="1:11" s="107" customFormat="1">
      <c r="A165" s="114"/>
      <c r="B165" s="114"/>
      <c r="C165" s="114"/>
      <c r="D165" s="114"/>
      <c r="E165" s="114"/>
      <c r="F165" s="114"/>
      <c r="G165" s="114"/>
      <c r="H165" s="114"/>
      <c r="I165" s="114"/>
      <c r="J165" s="114"/>
      <c r="K165" s="114"/>
    </row>
    <row r="166" spans="1:11" s="107" customFormat="1">
      <c r="A166" s="114"/>
      <c r="B166" s="114"/>
      <c r="C166" s="114"/>
      <c r="D166" s="114"/>
      <c r="E166" s="114"/>
      <c r="F166" s="114"/>
      <c r="G166" s="114"/>
      <c r="H166" s="114"/>
      <c r="I166" s="114"/>
      <c r="J166" s="114"/>
      <c r="K166" s="114"/>
    </row>
    <row r="167" spans="1:11" s="107" customFormat="1">
      <c r="A167" s="114"/>
      <c r="B167" s="114"/>
      <c r="C167" s="114"/>
      <c r="D167" s="114"/>
      <c r="E167" s="114"/>
      <c r="F167" s="114"/>
      <c r="G167" s="114"/>
      <c r="H167" s="114"/>
      <c r="I167" s="114"/>
      <c r="J167" s="114"/>
      <c r="K167" s="114"/>
    </row>
    <row r="168" spans="1:11" s="107" customFormat="1">
      <c r="A168" s="114"/>
      <c r="B168" s="114"/>
      <c r="C168" s="114"/>
      <c r="D168" s="114"/>
      <c r="E168" s="114"/>
      <c r="F168" s="114"/>
      <c r="G168" s="114"/>
      <c r="H168" s="114"/>
      <c r="I168" s="114"/>
      <c r="J168" s="114"/>
      <c r="K168" s="114"/>
    </row>
    <row r="169" spans="1:11" s="107" customFormat="1">
      <c r="A169" s="114"/>
      <c r="B169" s="114"/>
      <c r="C169" s="114"/>
      <c r="D169" s="114"/>
      <c r="E169" s="114"/>
      <c r="F169" s="114"/>
      <c r="G169" s="114"/>
      <c r="H169" s="114"/>
      <c r="I169" s="114"/>
      <c r="J169" s="114"/>
      <c r="K169" s="114"/>
    </row>
    <row r="170" spans="1:11" s="107" customFormat="1">
      <c r="A170" s="114"/>
      <c r="B170" s="114"/>
      <c r="C170" s="114"/>
      <c r="D170" s="114"/>
      <c r="E170" s="114"/>
      <c r="F170" s="114"/>
      <c r="G170" s="114"/>
      <c r="H170" s="114"/>
      <c r="I170" s="114"/>
      <c r="J170" s="114"/>
      <c r="K170" s="114"/>
    </row>
    <row r="171" spans="1:11" s="107" customFormat="1">
      <c r="A171" s="114"/>
      <c r="B171" s="114"/>
      <c r="C171" s="114"/>
      <c r="D171" s="114"/>
      <c r="E171" s="114"/>
      <c r="F171" s="114"/>
      <c r="G171" s="114"/>
      <c r="H171" s="114"/>
      <c r="I171" s="114"/>
      <c r="J171" s="114"/>
      <c r="K171" s="114"/>
    </row>
    <row r="172" spans="1:11" s="107" customFormat="1">
      <c r="A172" s="114"/>
      <c r="B172" s="114"/>
      <c r="C172" s="114"/>
      <c r="D172" s="114"/>
      <c r="E172" s="114"/>
      <c r="F172" s="114"/>
      <c r="G172" s="114"/>
      <c r="H172" s="114"/>
      <c r="I172" s="114"/>
      <c r="J172" s="114"/>
      <c r="K172" s="114"/>
    </row>
    <row r="173" spans="1:11" s="107" customFormat="1">
      <c r="A173" s="114"/>
      <c r="B173" s="114"/>
      <c r="C173" s="114"/>
      <c r="D173" s="114"/>
      <c r="E173" s="114"/>
      <c r="F173" s="114"/>
      <c r="G173" s="114"/>
      <c r="H173" s="114"/>
      <c r="I173" s="114"/>
      <c r="J173" s="114"/>
      <c r="K173" s="114"/>
    </row>
    <row r="174" spans="1:11" s="107" customFormat="1">
      <c r="A174" s="114"/>
      <c r="B174" s="114"/>
      <c r="C174" s="114"/>
      <c r="D174" s="114"/>
      <c r="E174" s="114"/>
      <c r="F174" s="114"/>
      <c r="G174" s="114"/>
      <c r="H174" s="114"/>
      <c r="I174" s="114"/>
      <c r="J174" s="114"/>
      <c r="K174" s="114"/>
    </row>
    <row r="175" spans="1:11" s="107" customFormat="1">
      <c r="A175" s="114"/>
      <c r="B175" s="114"/>
      <c r="C175" s="114"/>
      <c r="D175" s="114"/>
      <c r="E175" s="114"/>
      <c r="F175" s="114"/>
      <c r="G175" s="114"/>
      <c r="H175" s="114"/>
      <c r="I175" s="114"/>
      <c r="J175" s="114"/>
      <c r="K175" s="114"/>
    </row>
    <row r="176" spans="1:11" s="107" customFormat="1">
      <c r="A176" s="114"/>
      <c r="B176" s="114"/>
      <c r="C176" s="114"/>
      <c r="D176" s="114"/>
      <c r="E176" s="114"/>
      <c r="F176" s="114"/>
      <c r="G176" s="114"/>
      <c r="H176" s="114"/>
      <c r="I176" s="114"/>
      <c r="J176" s="114"/>
      <c r="K176" s="114"/>
    </row>
    <row r="177" spans="1:11" s="107" customFormat="1">
      <c r="A177" s="114"/>
      <c r="B177" s="114"/>
      <c r="C177" s="114"/>
      <c r="D177" s="114"/>
      <c r="E177" s="114"/>
      <c r="F177" s="114"/>
      <c r="G177" s="114"/>
      <c r="H177" s="114"/>
      <c r="I177" s="114"/>
      <c r="J177" s="114"/>
      <c r="K177" s="114"/>
    </row>
    <row r="178" spans="1:11" s="107" customFormat="1">
      <c r="A178" s="114"/>
      <c r="B178" s="114"/>
      <c r="C178" s="114"/>
      <c r="D178" s="114"/>
      <c r="E178" s="114"/>
      <c r="F178" s="114"/>
      <c r="G178" s="114"/>
      <c r="H178" s="114"/>
      <c r="I178" s="114"/>
      <c r="J178" s="114"/>
      <c r="K178" s="114"/>
    </row>
    <row r="179" spans="1:11" s="107" customFormat="1">
      <c r="A179" s="114"/>
      <c r="B179" s="114"/>
      <c r="C179" s="114"/>
      <c r="D179" s="114"/>
      <c r="E179" s="114"/>
      <c r="F179" s="114"/>
      <c r="G179" s="114"/>
      <c r="H179" s="114"/>
      <c r="I179" s="114"/>
      <c r="J179" s="114"/>
      <c r="K179" s="114"/>
    </row>
    <row r="180" spans="1:11" s="107" customFormat="1">
      <c r="A180" s="114"/>
      <c r="B180" s="114"/>
      <c r="C180" s="114"/>
      <c r="D180" s="114"/>
      <c r="E180" s="114"/>
      <c r="F180" s="114"/>
      <c r="G180" s="114"/>
      <c r="H180" s="114"/>
      <c r="I180" s="114"/>
      <c r="J180" s="114"/>
      <c r="K180" s="114"/>
    </row>
    <row r="181" spans="1:11" s="107" customFormat="1">
      <c r="A181" s="114"/>
      <c r="B181" s="114"/>
      <c r="C181" s="114"/>
      <c r="D181" s="114"/>
      <c r="E181" s="114"/>
      <c r="F181" s="114"/>
      <c r="G181" s="114"/>
      <c r="H181" s="114"/>
      <c r="I181" s="114"/>
      <c r="J181" s="114"/>
      <c r="K181" s="114"/>
    </row>
    <row r="182" spans="1:11" s="107" customFormat="1">
      <c r="A182" s="114"/>
      <c r="B182" s="114"/>
      <c r="C182" s="114"/>
      <c r="D182" s="114"/>
      <c r="E182" s="114"/>
      <c r="F182" s="114"/>
      <c r="G182" s="114"/>
      <c r="H182" s="114"/>
      <c r="I182" s="114"/>
      <c r="J182" s="114"/>
      <c r="K182" s="114"/>
    </row>
    <row r="183" spans="1:11" s="107" customFormat="1">
      <c r="A183" s="114"/>
      <c r="B183" s="114"/>
      <c r="C183" s="114"/>
      <c r="D183" s="114"/>
      <c r="E183" s="114"/>
      <c r="F183" s="114"/>
      <c r="G183" s="114"/>
      <c r="H183" s="114"/>
      <c r="I183" s="114"/>
      <c r="J183" s="114"/>
      <c r="K183" s="114"/>
    </row>
    <row r="184" spans="1:11" s="107" customFormat="1">
      <c r="A184" s="114"/>
      <c r="B184" s="114"/>
      <c r="C184" s="114"/>
      <c r="D184" s="114"/>
      <c r="E184" s="114"/>
      <c r="F184" s="114"/>
      <c r="G184" s="114"/>
      <c r="H184" s="114"/>
      <c r="I184" s="114"/>
      <c r="J184" s="114"/>
      <c r="K184" s="114"/>
    </row>
    <row r="185" spans="1:11" s="107" customFormat="1">
      <c r="A185" s="114"/>
      <c r="B185" s="114"/>
      <c r="C185" s="114"/>
      <c r="D185" s="114"/>
      <c r="E185" s="114"/>
      <c r="F185" s="114"/>
      <c r="G185" s="114"/>
      <c r="H185" s="114"/>
      <c r="I185" s="114"/>
      <c r="J185" s="114"/>
      <c r="K185" s="114"/>
    </row>
    <row r="186" spans="1:11" s="107" customFormat="1">
      <c r="A186" s="114"/>
      <c r="B186" s="114"/>
      <c r="C186" s="114"/>
      <c r="D186" s="114"/>
      <c r="E186" s="114"/>
      <c r="F186" s="114"/>
      <c r="G186" s="114"/>
      <c r="H186" s="114"/>
      <c r="I186" s="114"/>
      <c r="J186" s="114"/>
      <c r="K186" s="114"/>
    </row>
    <row r="187" spans="1:11" s="107" customFormat="1">
      <c r="A187" s="114"/>
      <c r="B187" s="114"/>
      <c r="C187" s="114"/>
      <c r="D187" s="114"/>
      <c r="E187" s="114"/>
      <c r="F187" s="114"/>
      <c r="G187" s="114"/>
      <c r="H187" s="114"/>
      <c r="I187" s="114"/>
      <c r="J187" s="114"/>
      <c r="K187" s="114"/>
    </row>
    <row r="188" spans="1:11" s="107" customFormat="1">
      <c r="A188" s="114"/>
      <c r="B188" s="114"/>
      <c r="C188" s="114"/>
      <c r="D188" s="114"/>
      <c r="E188" s="114"/>
      <c r="F188" s="114"/>
      <c r="G188" s="114"/>
      <c r="H188" s="114"/>
      <c r="I188" s="114"/>
      <c r="J188" s="114"/>
      <c r="K188" s="114"/>
    </row>
    <row r="189" spans="1:11" s="107" customFormat="1">
      <c r="A189" s="114"/>
      <c r="B189" s="114"/>
      <c r="C189" s="114"/>
      <c r="D189" s="114"/>
      <c r="E189" s="114"/>
      <c r="F189" s="114"/>
      <c r="G189" s="114"/>
      <c r="H189" s="114"/>
      <c r="I189" s="114"/>
      <c r="J189" s="114"/>
      <c r="K189" s="114"/>
    </row>
  </sheetData>
  <autoFilter ref="A1:J189" xr:uid="{00000000-0009-0000-0000-000001000000}"/>
  <mergeCells count="13">
    <mergeCell ref="A1:J1"/>
    <mergeCell ref="A116:B116"/>
    <mergeCell ref="C116:J116"/>
    <mergeCell ref="A2:A3"/>
    <mergeCell ref="B2:B3"/>
    <mergeCell ref="C2:C3"/>
    <mergeCell ref="D2:D3"/>
    <mergeCell ref="E2:E3"/>
    <mergeCell ref="F2:F3"/>
    <mergeCell ref="G2:G3"/>
    <mergeCell ref="H2:H3"/>
    <mergeCell ref="I2:I3"/>
    <mergeCell ref="J2:J3"/>
  </mergeCells>
  <phoneticPr fontId="26" type="noConversion"/>
  <dataValidations count="9">
    <dataValidation type="custom" errorStyle="warning" allowBlank="1" showErrorMessage="1" promptTitle="提示" prompt="当前输入的内容，与本区域的其他单元格内容重复。" sqref="E106:E109" xr:uid="{00000000-0002-0000-0100-000000000000}">
      <formula1>COUNTIF($D$5:$D$553,E106)&lt;2</formula1>
    </dataValidation>
    <dataValidation type="custom" errorStyle="warning" allowBlank="1" showErrorMessage="1" promptTitle="提示" prompt="当前输入的内容，与本区域的其他单元格内容重复。" sqref="E96:E103" xr:uid="{00000000-0002-0000-0100-000001000000}">
      <formula1>COUNTIF($D$3:$D$235,E96)&lt;2</formula1>
    </dataValidation>
    <dataValidation type="list" errorStyle="warning" allowBlank="1" showErrorMessage="1" sqref="J8" xr:uid="{00000000-0002-0000-0100-000002000000}">
      <formula1>"建档立卡,14-15年退出户,城市低保,农村低保,孤儿学生,家庭经济困难残疾人子女,家庭经济困难残疾学生,特困救助供养学生,一般家庭经济困难学生,意外致困,家庭经济困难学生"</formula1>
    </dataValidation>
    <dataValidation type="custom" errorStyle="warning" allowBlank="1" showErrorMessage="1" promptTitle="提示" prompt="当前输入的内容，与本区域的其他单元格内容重复。" sqref="E91:E95" xr:uid="{00000000-0002-0000-0100-000003000000}">
      <formula1>COUNTIF($D$5:$D$661,E91)&lt;2</formula1>
    </dataValidation>
    <dataValidation type="custom" errorStyle="warning" allowBlank="1" showErrorMessage="1" promptTitle="提示" prompt="当前输入的内容，与本区域的其他单元格内容重复。" sqref="D103 D91:D101" xr:uid="{00000000-0002-0000-0100-000004000000}">
      <formula1>COUNTIF(#REF!,D91)&lt;2</formula1>
    </dataValidation>
    <dataValidation type="list" errorStyle="warning" allowBlank="1" showErrorMessage="1" promptTitle="提示" prompt="当前输入的内容，与本区域的其他单元格内容重复。" sqref="D102" xr:uid="{00000000-0002-0000-0100-000005000000}">
      <formula1>"11"</formula1>
    </dataValidation>
    <dataValidation type="list" errorStyle="warning" allowBlank="1" showErrorMessage="1" promptTitle="提示" prompt="当前输入的内容，与本区域的其他单元格内容重复。" sqref="D106:D113 D114:D115" xr:uid="{00000000-0002-0000-0100-000006000000}">
      <formula1>"10"</formula1>
    </dataValidation>
    <dataValidation type="custom" errorStyle="warning" allowBlank="1" showErrorMessage="1" promptTitle="提示" prompt="当前输入的内容，与本区域的其他单元格内容重复。" sqref="E110:E113 E114:E115" xr:uid="{00000000-0002-0000-0100-000007000000}">
      <formula1>COUNTIF($D$3:$D$122,E110)&lt;2</formula1>
    </dataValidation>
    <dataValidation type="list" errorStyle="warning" allowBlank="1" showErrorMessage="1" sqref="J4:J7 J39:J42 J51:J55 J76:J83 J91:J95 J106:J109" xr:uid="{00000000-0002-0000-0100-000008000000}">
      <formula1>"建档立卡,14-15年退出户,城市低保,农村低保,孤儿学生,家庭经济困难残疾人子女,家庭经济困难残疾学生,特困救助供养学生,一般家庭经济困难学生,意外致困"</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5"/>
  <sheetViews>
    <sheetView zoomScale="55" zoomScaleNormal="55" workbookViewId="0">
      <selection activeCell="J12" sqref="J12"/>
    </sheetView>
  </sheetViews>
  <sheetFormatPr defaultColWidth="9" defaultRowHeight="20.399999999999999"/>
  <cols>
    <col min="1" max="1" width="9.69921875" style="82" customWidth="1"/>
    <col min="2" max="2" width="18.09765625" style="82" customWidth="1"/>
    <col min="3" max="3" width="22.3984375" style="82" customWidth="1"/>
    <col min="4" max="4" width="17.09765625" style="82" customWidth="1"/>
    <col min="5" max="5" width="11.59765625" style="82" customWidth="1"/>
    <col min="6" max="6" width="22.8984375" style="82" customWidth="1"/>
    <col min="7" max="7" width="21.5" style="82" customWidth="1"/>
    <col min="8" max="8" width="46.8984375" style="82" customWidth="1"/>
    <col min="9" max="9" width="37.3984375" style="82" customWidth="1"/>
    <col min="10" max="10" width="51.09765625" style="83" customWidth="1"/>
    <col min="11" max="11" width="21.59765625" style="83" customWidth="1"/>
    <col min="12" max="12" width="20.09765625" style="83" customWidth="1"/>
    <col min="13" max="13" width="17.59765625" style="83" customWidth="1"/>
    <col min="14" max="14" width="22.3984375" style="84" hidden="1" customWidth="1"/>
    <col min="15" max="16384" width="9" style="82"/>
  </cols>
  <sheetData>
    <row r="1" spans="1:14" ht="44.25" customHeight="1">
      <c r="A1" s="135" t="s">
        <v>302</v>
      </c>
      <c r="B1" s="135"/>
      <c r="C1" s="135"/>
      <c r="D1" s="135"/>
      <c r="E1" s="135"/>
      <c r="F1" s="135"/>
      <c r="G1" s="135"/>
      <c r="H1" s="135"/>
      <c r="I1" s="135"/>
      <c r="J1" s="135"/>
      <c r="K1" s="135"/>
      <c r="L1" s="135"/>
      <c r="M1" s="135"/>
      <c r="N1" s="135"/>
    </row>
    <row r="2" spans="1:14" ht="57" customHeight="1">
      <c r="A2" s="85" t="s">
        <v>31</v>
      </c>
      <c r="B2" s="85" t="s">
        <v>303</v>
      </c>
      <c r="C2" s="85" t="s">
        <v>39</v>
      </c>
      <c r="D2" s="86" t="s">
        <v>35</v>
      </c>
      <c r="E2" s="86" t="s">
        <v>304</v>
      </c>
      <c r="F2" s="86" t="s">
        <v>305</v>
      </c>
      <c r="G2" s="86" t="s">
        <v>306</v>
      </c>
      <c r="H2" s="86" t="s">
        <v>307</v>
      </c>
      <c r="I2" s="100" t="s">
        <v>308</v>
      </c>
      <c r="J2" s="51" t="s">
        <v>309</v>
      </c>
      <c r="K2" s="101" t="s">
        <v>3</v>
      </c>
      <c r="L2" s="101" t="s">
        <v>310</v>
      </c>
      <c r="M2" s="101" t="s">
        <v>311</v>
      </c>
      <c r="N2" s="102" t="s">
        <v>312</v>
      </c>
    </row>
    <row r="3" spans="1:14" ht="30" customHeight="1">
      <c r="A3" s="58">
        <v>1</v>
      </c>
      <c r="B3" s="87" t="s">
        <v>133</v>
      </c>
      <c r="C3" s="88" t="s">
        <v>142</v>
      </c>
      <c r="D3" s="89" t="s">
        <v>143</v>
      </c>
      <c r="E3" s="89" t="s">
        <v>313</v>
      </c>
      <c r="F3" s="89" t="s">
        <v>130</v>
      </c>
      <c r="G3" s="89">
        <v>18278229061</v>
      </c>
      <c r="H3" s="90" t="s">
        <v>314</v>
      </c>
      <c r="I3" s="103" t="s">
        <v>315</v>
      </c>
      <c r="J3" s="104" t="s">
        <v>144</v>
      </c>
      <c r="K3" s="58">
        <v>12</v>
      </c>
      <c r="L3" s="58" t="s">
        <v>316</v>
      </c>
      <c r="M3" s="58" t="s">
        <v>317</v>
      </c>
      <c r="N3" s="152">
        <f>COUNTA(K3:K9)/COUNTA(B3:B9)</f>
        <v>1</v>
      </c>
    </row>
    <row r="4" spans="1:14" ht="30" customHeight="1">
      <c r="A4" s="58">
        <v>2</v>
      </c>
      <c r="B4" s="87" t="s">
        <v>133</v>
      </c>
      <c r="C4" s="87"/>
      <c r="D4" s="89" t="s">
        <v>318</v>
      </c>
      <c r="E4" s="89" t="s">
        <v>313</v>
      </c>
      <c r="F4" s="89" t="s">
        <v>130</v>
      </c>
      <c r="G4" s="89">
        <v>13457580562</v>
      </c>
      <c r="H4" s="90" t="s">
        <v>319</v>
      </c>
      <c r="I4" s="103"/>
      <c r="J4" s="58" t="s">
        <v>66</v>
      </c>
      <c r="K4" s="58">
        <v>12</v>
      </c>
      <c r="L4" s="58" t="s">
        <v>320</v>
      </c>
      <c r="M4" s="58">
        <v>13607822950</v>
      </c>
      <c r="N4" s="153"/>
    </row>
    <row r="5" spans="1:14" ht="50.1" customHeight="1">
      <c r="A5" s="58">
        <v>3</v>
      </c>
      <c r="B5" s="87" t="s">
        <v>133</v>
      </c>
      <c r="C5" s="87"/>
      <c r="D5" s="89" t="s">
        <v>147</v>
      </c>
      <c r="E5" s="89" t="s">
        <v>313</v>
      </c>
      <c r="F5" s="89" t="s">
        <v>130</v>
      </c>
      <c r="G5" s="89">
        <v>18378288782</v>
      </c>
      <c r="H5" s="91" t="s">
        <v>321</v>
      </c>
      <c r="I5" s="105" t="s">
        <v>322</v>
      </c>
      <c r="J5" s="95" t="s">
        <v>323</v>
      </c>
      <c r="K5" s="58">
        <v>12</v>
      </c>
      <c r="L5" s="95" t="s">
        <v>324</v>
      </c>
      <c r="M5" s="58" t="s">
        <v>325</v>
      </c>
      <c r="N5" s="153"/>
    </row>
    <row r="6" spans="1:14" ht="30" customHeight="1">
      <c r="A6" s="58">
        <v>4</v>
      </c>
      <c r="B6" s="87" t="s">
        <v>133</v>
      </c>
      <c r="C6" s="87"/>
      <c r="D6" s="89" t="s">
        <v>326</v>
      </c>
      <c r="E6" s="89" t="s">
        <v>313</v>
      </c>
      <c r="F6" s="89" t="s">
        <v>130</v>
      </c>
      <c r="G6" s="89">
        <v>14777853823</v>
      </c>
      <c r="H6" s="90" t="s">
        <v>327</v>
      </c>
      <c r="I6" s="103" t="s">
        <v>328</v>
      </c>
      <c r="J6" s="58" t="s">
        <v>329</v>
      </c>
      <c r="K6" s="58">
        <v>10</v>
      </c>
      <c r="L6" s="58" t="s">
        <v>330</v>
      </c>
      <c r="M6" s="58">
        <v>18977108686</v>
      </c>
      <c r="N6" s="153"/>
    </row>
    <row r="7" spans="1:14" ht="30" customHeight="1">
      <c r="A7" s="58">
        <v>5</v>
      </c>
      <c r="B7" s="87" t="s">
        <v>133</v>
      </c>
      <c r="C7" s="92"/>
      <c r="D7" s="93" t="s">
        <v>131</v>
      </c>
      <c r="E7" s="89" t="s">
        <v>313</v>
      </c>
      <c r="F7" s="89" t="s">
        <v>130</v>
      </c>
      <c r="G7" s="89">
        <v>17774730106</v>
      </c>
      <c r="H7" s="90" t="s">
        <v>331</v>
      </c>
      <c r="I7" s="103" t="s">
        <v>332</v>
      </c>
      <c r="J7" s="58" t="s">
        <v>333</v>
      </c>
      <c r="K7" s="58">
        <v>10</v>
      </c>
      <c r="L7" s="58" t="s">
        <v>334</v>
      </c>
      <c r="M7" s="58" t="s">
        <v>335</v>
      </c>
      <c r="N7" s="153"/>
    </row>
    <row r="8" spans="1:14" ht="40.049999999999997" customHeight="1">
      <c r="A8" s="58">
        <v>6</v>
      </c>
      <c r="B8" s="87" t="s">
        <v>133</v>
      </c>
      <c r="C8" s="87"/>
      <c r="D8" s="89" t="s">
        <v>336</v>
      </c>
      <c r="E8" s="89" t="s">
        <v>337</v>
      </c>
      <c r="F8" s="89" t="s">
        <v>130</v>
      </c>
      <c r="G8" s="89">
        <v>15777291322</v>
      </c>
      <c r="H8" s="90" t="s">
        <v>338</v>
      </c>
      <c r="I8" s="103"/>
      <c r="J8" s="95" t="s">
        <v>339</v>
      </c>
      <c r="K8" s="58">
        <v>11</v>
      </c>
      <c r="L8" s="58" t="s">
        <v>340</v>
      </c>
      <c r="M8" s="58" t="s">
        <v>341</v>
      </c>
      <c r="N8" s="153"/>
    </row>
    <row r="9" spans="1:14" ht="30" customHeight="1">
      <c r="A9" s="58">
        <v>7</v>
      </c>
      <c r="B9" s="87" t="s">
        <v>133</v>
      </c>
      <c r="C9" s="87"/>
      <c r="D9" s="89" t="s">
        <v>342</v>
      </c>
      <c r="E9" s="89" t="s">
        <v>337</v>
      </c>
      <c r="F9" s="89" t="s">
        <v>130</v>
      </c>
      <c r="G9" s="89">
        <v>17587002769</v>
      </c>
      <c r="H9" s="90" t="s">
        <v>343</v>
      </c>
      <c r="I9" s="103"/>
      <c r="J9" s="58" t="s">
        <v>344</v>
      </c>
      <c r="K9" s="58">
        <v>11</v>
      </c>
      <c r="L9" s="58" t="s">
        <v>345</v>
      </c>
      <c r="M9" s="58" t="s">
        <v>346</v>
      </c>
      <c r="N9" s="154"/>
    </row>
    <row r="10" spans="1:14" ht="30" customHeight="1">
      <c r="A10" s="58">
        <v>8</v>
      </c>
      <c r="B10" s="88" t="s">
        <v>138</v>
      </c>
      <c r="C10" s="88"/>
      <c r="D10" s="89" t="s">
        <v>149</v>
      </c>
      <c r="E10" s="89" t="s">
        <v>313</v>
      </c>
      <c r="F10" s="89" t="s">
        <v>130</v>
      </c>
      <c r="G10" s="89">
        <v>18378288069</v>
      </c>
      <c r="H10" s="90" t="s">
        <v>347</v>
      </c>
      <c r="I10" s="103" t="s">
        <v>322</v>
      </c>
      <c r="J10" s="58" t="s">
        <v>348</v>
      </c>
      <c r="K10" s="58">
        <v>80</v>
      </c>
      <c r="L10" s="58" t="s">
        <v>349</v>
      </c>
      <c r="M10" s="58">
        <v>18977098241</v>
      </c>
      <c r="N10" s="152">
        <f>COUNTA(K10:K16)/COUNTA(B10:B16)</f>
        <v>0.8571428571428571</v>
      </c>
    </row>
    <row r="11" spans="1:14" ht="30" customHeight="1">
      <c r="A11" s="58">
        <v>9</v>
      </c>
      <c r="B11" s="88" t="s">
        <v>138</v>
      </c>
      <c r="C11" s="88" t="s">
        <v>142</v>
      </c>
      <c r="D11" s="89" t="s">
        <v>350</v>
      </c>
      <c r="E11" s="89" t="s">
        <v>313</v>
      </c>
      <c r="F11" s="89" t="s">
        <v>130</v>
      </c>
      <c r="G11" s="89">
        <v>15629636256</v>
      </c>
      <c r="H11" s="90" t="s">
        <v>351</v>
      </c>
      <c r="I11" s="103"/>
      <c r="J11" s="58" t="s">
        <v>352</v>
      </c>
      <c r="K11" s="58">
        <v>11</v>
      </c>
      <c r="L11" s="58" t="s">
        <v>353</v>
      </c>
      <c r="M11" s="58" t="s">
        <v>354</v>
      </c>
      <c r="N11" s="153"/>
    </row>
    <row r="12" spans="1:14" ht="30" customHeight="1">
      <c r="A12" s="58">
        <v>10</v>
      </c>
      <c r="B12" s="88" t="s">
        <v>138</v>
      </c>
      <c r="C12" s="88"/>
      <c r="D12" s="89" t="s">
        <v>355</v>
      </c>
      <c r="E12" s="89" t="s">
        <v>313</v>
      </c>
      <c r="F12" s="89" t="s">
        <v>130</v>
      </c>
      <c r="G12" s="89">
        <v>18777278776</v>
      </c>
      <c r="H12" s="91" t="s">
        <v>356</v>
      </c>
      <c r="I12" s="103"/>
      <c r="J12" s="58" t="s">
        <v>357</v>
      </c>
      <c r="K12" s="58">
        <v>11</v>
      </c>
      <c r="L12" s="58" t="s">
        <v>358</v>
      </c>
      <c r="M12" s="58">
        <v>13786823982</v>
      </c>
      <c r="N12" s="153"/>
    </row>
    <row r="13" spans="1:14" ht="30" customHeight="1">
      <c r="A13" s="58">
        <v>11</v>
      </c>
      <c r="B13" s="88" t="s">
        <v>138</v>
      </c>
      <c r="C13" s="88"/>
      <c r="D13" s="89" t="s">
        <v>359</v>
      </c>
      <c r="E13" s="89" t="s">
        <v>313</v>
      </c>
      <c r="F13" s="89" t="s">
        <v>130</v>
      </c>
      <c r="G13" s="89">
        <v>18177711336</v>
      </c>
      <c r="H13" s="90" t="s">
        <v>360</v>
      </c>
      <c r="I13" s="103"/>
      <c r="J13" s="58" t="s">
        <v>361</v>
      </c>
      <c r="K13" s="58">
        <v>10</v>
      </c>
      <c r="L13" s="58" t="s">
        <v>362</v>
      </c>
      <c r="M13" s="58">
        <v>18978129295</v>
      </c>
      <c r="N13" s="153"/>
    </row>
    <row r="14" spans="1:14" ht="30" customHeight="1">
      <c r="A14" s="58">
        <v>12</v>
      </c>
      <c r="B14" s="88" t="s">
        <v>138</v>
      </c>
      <c r="C14" s="88"/>
      <c r="D14" s="89" t="s">
        <v>137</v>
      </c>
      <c r="E14" s="89" t="s">
        <v>337</v>
      </c>
      <c r="F14" s="89" t="s">
        <v>130</v>
      </c>
      <c r="G14" s="89">
        <v>18378286765</v>
      </c>
      <c r="H14" s="90" t="s">
        <v>363</v>
      </c>
      <c r="I14" s="103" t="s">
        <v>364</v>
      </c>
      <c r="J14" s="58"/>
      <c r="K14" s="58"/>
      <c r="L14" s="58"/>
      <c r="M14" s="58"/>
      <c r="N14" s="153"/>
    </row>
    <row r="15" spans="1:14" ht="30" customHeight="1">
      <c r="A15" s="58">
        <v>13</v>
      </c>
      <c r="B15" s="88" t="s">
        <v>138</v>
      </c>
      <c r="C15" s="88" t="s">
        <v>142</v>
      </c>
      <c r="D15" s="89" t="s">
        <v>365</v>
      </c>
      <c r="E15" s="89" t="s">
        <v>313</v>
      </c>
      <c r="F15" s="89" t="s">
        <v>130</v>
      </c>
      <c r="G15" s="89">
        <v>18485457996</v>
      </c>
      <c r="H15" s="91" t="s">
        <v>366</v>
      </c>
      <c r="I15" s="103"/>
      <c r="J15" s="58" t="s">
        <v>367</v>
      </c>
      <c r="K15" s="58">
        <v>12</v>
      </c>
      <c r="L15" s="58" t="s">
        <v>368</v>
      </c>
      <c r="M15" s="58" t="s">
        <v>369</v>
      </c>
      <c r="N15" s="153"/>
    </row>
    <row r="16" spans="1:14" ht="30" customHeight="1">
      <c r="A16" s="58">
        <v>14</v>
      </c>
      <c r="B16" s="88" t="s">
        <v>138</v>
      </c>
      <c r="C16" s="88" t="s">
        <v>142</v>
      </c>
      <c r="D16" s="89" t="s">
        <v>370</v>
      </c>
      <c r="E16" s="89" t="s">
        <v>337</v>
      </c>
      <c r="F16" s="89" t="s">
        <v>130</v>
      </c>
      <c r="G16" s="89">
        <v>15977292679</v>
      </c>
      <c r="H16" s="91" t="s">
        <v>371</v>
      </c>
      <c r="I16" s="103"/>
      <c r="J16" s="58" t="s">
        <v>372</v>
      </c>
      <c r="K16" s="58">
        <v>11</v>
      </c>
      <c r="L16" s="58" t="s">
        <v>373</v>
      </c>
      <c r="M16" s="58">
        <v>18777334582</v>
      </c>
      <c r="N16" s="154"/>
    </row>
    <row r="17" spans="1:14" ht="30" customHeight="1">
      <c r="A17" s="58">
        <v>15</v>
      </c>
      <c r="B17" s="94" t="s">
        <v>374</v>
      </c>
      <c r="C17" s="94" t="s">
        <v>142</v>
      </c>
      <c r="D17" s="89" t="s">
        <v>375</v>
      </c>
      <c r="E17" s="89" t="s">
        <v>337</v>
      </c>
      <c r="F17" s="89" t="s">
        <v>130</v>
      </c>
      <c r="G17" s="89">
        <v>15078118739</v>
      </c>
      <c r="H17" s="90" t="s">
        <v>376</v>
      </c>
      <c r="I17" s="103"/>
      <c r="J17" s="58" t="s">
        <v>377</v>
      </c>
      <c r="K17" s="58">
        <v>13</v>
      </c>
      <c r="L17" s="58" t="s">
        <v>378</v>
      </c>
      <c r="M17" s="58">
        <v>13737415877</v>
      </c>
      <c r="N17" s="152">
        <f>COUNTA(K17:K23)/COUNTA(B17:B23)</f>
        <v>0.7142857142857143</v>
      </c>
    </row>
    <row r="18" spans="1:14" ht="51.9" customHeight="1">
      <c r="A18" s="58">
        <v>16</v>
      </c>
      <c r="B18" s="94" t="s">
        <v>374</v>
      </c>
      <c r="C18" s="94"/>
      <c r="D18" s="89" t="s">
        <v>379</v>
      </c>
      <c r="E18" s="89" t="s">
        <v>313</v>
      </c>
      <c r="F18" s="89" t="s">
        <v>130</v>
      </c>
      <c r="G18" s="89">
        <v>15078616275</v>
      </c>
      <c r="H18" s="90" t="s">
        <v>380</v>
      </c>
      <c r="I18" s="103"/>
      <c r="J18" s="95" t="s">
        <v>381</v>
      </c>
      <c r="K18" s="58">
        <v>12</v>
      </c>
      <c r="L18" s="58" t="s">
        <v>382</v>
      </c>
      <c r="M18" s="58">
        <v>18776839688</v>
      </c>
      <c r="N18" s="153"/>
    </row>
    <row r="19" spans="1:14" ht="30" customHeight="1">
      <c r="A19" s="58">
        <v>17</v>
      </c>
      <c r="B19" s="94" t="s">
        <v>374</v>
      </c>
      <c r="C19" s="94"/>
      <c r="D19" s="89" t="s">
        <v>383</v>
      </c>
      <c r="E19" s="89" t="s">
        <v>313</v>
      </c>
      <c r="F19" s="89" t="s">
        <v>130</v>
      </c>
      <c r="G19" s="89">
        <v>18870585518</v>
      </c>
      <c r="H19" s="90" t="s">
        <v>384</v>
      </c>
      <c r="I19" s="103"/>
      <c r="J19" s="58" t="s">
        <v>385</v>
      </c>
      <c r="K19" s="58">
        <v>80</v>
      </c>
      <c r="L19" s="58" t="s">
        <v>386</v>
      </c>
      <c r="M19" s="58">
        <v>73158290011</v>
      </c>
      <c r="N19" s="153"/>
    </row>
    <row r="20" spans="1:14" ht="30" customHeight="1">
      <c r="A20" s="58">
        <v>18</v>
      </c>
      <c r="B20" s="94" t="s">
        <v>374</v>
      </c>
      <c r="C20" s="94" t="s">
        <v>142</v>
      </c>
      <c r="D20" s="89" t="s">
        <v>387</v>
      </c>
      <c r="E20" s="89" t="s">
        <v>313</v>
      </c>
      <c r="F20" s="89" t="s">
        <v>130</v>
      </c>
      <c r="G20" s="89">
        <v>17774874056</v>
      </c>
      <c r="H20" s="90" t="s">
        <v>388</v>
      </c>
      <c r="I20" s="103"/>
      <c r="J20" s="58" t="s">
        <v>389</v>
      </c>
      <c r="K20" s="58">
        <v>13</v>
      </c>
      <c r="L20" s="58" t="s">
        <v>390</v>
      </c>
      <c r="M20" s="58">
        <v>13517551088</v>
      </c>
      <c r="N20" s="153"/>
    </row>
    <row r="21" spans="1:14" ht="30" customHeight="1">
      <c r="A21" s="58">
        <v>19</v>
      </c>
      <c r="B21" s="94" t="s">
        <v>374</v>
      </c>
      <c r="C21" s="94"/>
      <c r="D21" s="89" t="s">
        <v>391</v>
      </c>
      <c r="E21" s="89" t="s">
        <v>313</v>
      </c>
      <c r="F21" s="89" t="s">
        <v>130</v>
      </c>
      <c r="G21" s="89">
        <v>13977615624</v>
      </c>
      <c r="H21" s="90" t="s">
        <v>392</v>
      </c>
      <c r="I21" s="103"/>
      <c r="J21" s="58"/>
      <c r="K21" s="58"/>
      <c r="L21" s="58"/>
      <c r="M21" s="58"/>
      <c r="N21" s="153"/>
    </row>
    <row r="22" spans="1:14" ht="30" customHeight="1">
      <c r="A22" s="58">
        <v>20</v>
      </c>
      <c r="B22" s="94" t="s">
        <v>374</v>
      </c>
      <c r="C22" s="94"/>
      <c r="D22" s="89" t="s">
        <v>393</v>
      </c>
      <c r="E22" s="89" t="s">
        <v>337</v>
      </c>
      <c r="F22" s="89" t="s">
        <v>130</v>
      </c>
      <c r="G22" s="89">
        <v>18777293306</v>
      </c>
      <c r="H22" s="90" t="s">
        <v>394</v>
      </c>
      <c r="I22" s="103"/>
      <c r="J22" s="58" t="s">
        <v>395</v>
      </c>
      <c r="K22" s="58">
        <v>10</v>
      </c>
      <c r="L22" s="58" t="s">
        <v>396</v>
      </c>
      <c r="M22" s="58" t="s">
        <v>397</v>
      </c>
      <c r="N22" s="153"/>
    </row>
    <row r="23" spans="1:14" ht="30" customHeight="1">
      <c r="A23" s="58">
        <v>21</v>
      </c>
      <c r="B23" s="94" t="s">
        <v>374</v>
      </c>
      <c r="C23" s="94"/>
      <c r="D23" s="89" t="s">
        <v>398</v>
      </c>
      <c r="E23" s="89" t="s">
        <v>313</v>
      </c>
      <c r="F23" s="89" t="s">
        <v>130</v>
      </c>
      <c r="G23" s="89">
        <v>17344578890</v>
      </c>
      <c r="H23" s="90" t="s">
        <v>399</v>
      </c>
      <c r="I23" s="106"/>
      <c r="J23" s="58"/>
      <c r="K23" s="58"/>
      <c r="L23" s="58"/>
      <c r="M23" s="58"/>
      <c r="N23" s="154"/>
    </row>
    <row r="24" spans="1:14" ht="30" customHeight="1">
      <c r="A24" s="58">
        <v>22</v>
      </c>
      <c r="B24" s="88" t="s">
        <v>136</v>
      </c>
      <c r="C24" s="88"/>
      <c r="D24" s="89" t="s">
        <v>135</v>
      </c>
      <c r="E24" s="89" t="s">
        <v>337</v>
      </c>
      <c r="F24" s="89" t="s">
        <v>130</v>
      </c>
      <c r="G24" s="89">
        <v>17396743069</v>
      </c>
      <c r="H24" s="91" t="s">
        <v>400</v>
      </c>
      <c r="I24" s="105" t="s">
        <v>401</v>
      </c>
      <c r="J24" s="58"/>
      <c r="K24" s="58"/>
      <c r="L24" s="58"/>
      <c r="M24" s="58"/>
      <c r="N24" s="152">
        <f>COUNTA(K24:K30)/COUNTA(B24:B30)</f>
        <v>0.5714285714285714</v>
      </c>
    </row>
    <row r="25" spans="1:14" ht="30" customHeight="1">
      <c r="A25" s="58">
        <v>23</v>
      </c>
      <c r="B25" s="88" t="s">
        <v>136</v>
      </c>
      <c r="C25" s="88"/>
      <c r="D25" s="89" t="s">
        <v>145</v>
      </c>
      <c r="E25" s="89" t="s">
        <v>313</v>
      </c>
      <c r="F25" s="89" t="s">
        <v>130</v>
      </c>
      <c r="G25" s="89">
        <v>15777296900</v>
      </c>
      <c r="H25" s="90" t="s">
        <v>402</v>
      </c>
      <c r="I25" s="103" t="s">
        <v>403</v>
      </c>
      <c r="J25" s="58" t="s">
        <v>146</v>
      </c>
      <c r="K25" s="58">
        <v>12</v>
      </c>
      <c r="L25" s="58" t="s">
        <v>404</v>
      </c>
      <c r="M25" s="130" t="s">
        <v>405</v>
      </c>
      <c r="N25" s="153"/>
    </row>
    <row r="26" spans="1:14" ht="30" customHeight="1">
      <c r="A26" s="58">
        <v>24</v>
      </c>
      <c r="B26" s="88" t="s">
        <v>136</v>
      </c>
      <c r="C26" s="88"/>
      <c r="D26" s="89" t="s">
        <v>406</v>
      </c>
      <c r="E26" s="89" t="s">
        <v>313</v>
      </c>
      <c r="F26" s="89" t="s">
        <v>130</v>
      </c>
      <c r="G26" s="89">
        <v>18378288871</v>
      </c>
      <c r="H26" s="90" t="s">
        <v>407</v>
      </c>
      <c r="I26" s="103"/>
      <c r="J26" s="58" t="s">
        <v>408</v>
      </c>
      <c r="K26" s="58">
        <v>80</v>
      </c>
      <c r="L26" s="58" t="s">
        <v>409</v>
      </c>
      <c r="M26" s="58">
        <v>9515093039</v>
      </c>
      <c r="N26" s="153"/>
    </row>
    <row r="27" spans="1:14" ht="30" customHeight="1">
      <c r="A27" s="58">
        <v>25</v>
      </c>
      <c r="B27" s="88" t="s">
        <v>136</v>
      </c>
      <c r="C27" s="88"/>
      <c r="D27" s="89" t="s">
        <v>410</v>
      </c>
      <c r="E27" s="89" t="s">
        <v>313</v>
      </c>
      <c r="F27" s="89" t="s">
        <v>130</v>
      </c>
      <c r="G27" s="89">
        <v>17687360721</v>
      </c>
      <c r="H27" s="90" t="s">
        <v>411</v>
      </c>
      <c r="I27" s="103"/>
      <c r="J27" s="58" t="s">
        <v>412</v>
      </c>
      <c r="K27" s="58">
        <v>11</v>
      </c>
      <c r="L27" s="58" t="s">
        <v>413</v>
      </c>
      <c r="M27" s="58">
        <v>15090788877</v>
      </c>
      <c r="N27" s="153"/>
    </row>
    <row r="28" spans="1:14" ht="30" customHeight="1">
      <c r="A28" s="58">
        <v>26</v>
      </c>
      <c r="B28" s="88" t="s">
        <v>136</v>
      </c>
      <c r="C28" s="88"/>
      <c r="D28" s="89" t="s">
        <v>414</v>
      </c>
      <c r="E28" s="89" t="s">
        <v>313</v>
      </c>
      <c r="F28" s="89" t="s">
        <v>130</v>
      </c>
      <c r="G28" s="89">
        <v>15777297011</v>
      </c>
      <c r="H28" s="90" t="s">
        <v>415</v>
      </c>
      <c r="I28" s="103"/>
      <c r="J28" s="58" t="s">
        <v>416</v>
      </c>
      <c r="K28" s="58">
        <v>10</v>
      </c>
      <c r="L28" s="58" t="s">
        <v>417</v>
      </c>
      <c r="M28" s="58">
        <v>13768953880</v>
      </c>
      <c r="N28" s="153"/>
    </row>
    <row r="29" spans="1:14" ht="30" customHeight="1">
      <c r="A29" s="58">
        <v>27</v>
      </c>
      <c r="B29" s="88" t="s">
        <v>136</v>
      </c>
      <c r="C29" s="88"/>
      <c r="D29" s="89" t="s">
        <v>418</v>
      </c>
      <c r="E29" s="89" t="s">
        <v>313</v>
      </c>
      <c r="F29" s="89" t="s">
        <v>130</v>
      </c>
      <c r="G29" s="89">
        <v>18777279105</v>
      </c>
      <c r="H29" s="91" t="s">
        <v>419</v>
      </c>
      <c r="I29" s="103"/>
      <c r="J29" s="58"/>
      <c r="K29" s="58"/>
      <c r="L29" s="58"/>
      <c r="M29" s="58"/>
      <c r="N29" s="153"/>
    </row>
    <row r="30" spans="1:14" ht="30" customHeight="1">
      <c r="A30" s="58">
        <v>28</v>
      </c>
      <c r="B30" s="88" t="s">
        <v>136</v>
      </c>
      <c r="C30" s="88"/>
      <c r="D30" s="89" t="s">
        <v>420</v>
      </c>
      <c r="E30" s="89" t="s">
        <v>337</v>
      </c>
      <c r="F30" s="89" t="s">
        <v>130</v>
      </c>
      <c r="G30" s="89">
        <v>17344579093</v>
      </c>
      <c r="H30" s="90" t="s">
        <v>421</v>
      </c>
      <c r="I30" s="103"/>
      <c r="J30" s="58"/>
      <c r="K30" s="58"/>
      <c r="L30" s="58"/>
      <c r="M30" s="58"/>
      <c r="N30" s="154"/>
    </row>
    <row r="31" spans="1:14" ht="30" customHeight="1">
      <c r="A31" s="58">
        <v>29</v>
      </c>
      <c r="B31" s="94" t="s">
        <v>141</v>
      </c>
      <c r="C31" s="94"/>
      <c r="D31" s="89" t="s">
        <v>422</v>
      </c>
      <c r="E31" s="89" t="s">
        <v>313</v>
      </c>
      <c r="F31" s="89" t="s">
        <v>130</v>
      </c>
      <c r="G31" s="89">
        <v>18174849360</v>
      </c>
      <c r="H31" s="90" t="s">
        <v>423</v>
      </c>
      <c r="I31" s="103"/>
      <c r="J31" s="58" t="s">
        <v>424</v>
      </c>
      <c r="K31" s="58">
        <v>10</v>
      </c>
      <c r="L31" s="58" t="s">
        <v>425</v>
      </c>
      <c r="M31" s="130" t="s">
        <v>426</v>
      </c>
      <c r="N31" s="152">
        <f>COUNTA(K31:K37)/COUNTA(B31:B37)</f>
        <v>0.8571428571428571</v>
      </c>
    </row>
    <row r="32" spans="1:14" ht="30" customHeight="1">
      <c r="A32" s="58">
        <v>30</v>
      </c>
      <c r="B32" s="94" t="s">
        <v>141</v>
      </c>
      <c r="C32" s="94"/>
      <c r="D32" s="89" t="s">
        <v>158</v>
      </c>
      <c r="E32" s="89" t="s">
        <v>313</v>
      </c>
      <c r="F32" s="89" t="s">
        <v>130</v>
      </c>
      <c r="G32" s="89">
        <v>15977912963</v>
      </c>
      <c r="H32" s="91" t="s">
        <v>427</v>
      </c>
      <c r="I32" s="103" t="s">
        <v>322</v>
      </c>
      <c r="J32" s="58" t="s">
        <v>428</v>
      </c>
      <c r="K32" s="58">
        <v>11</v>
      </c>
      <c r="L32" s="58" t="s">
        <v>429</v>
      </c>
      <c r="M32" s="130" t="s">
        <v>430</v>
      </c>
      <c r="N32" s="153"/>
    </row>
    <row r="33" spans="1:14" ht="30" customHeight="1">
      <c r="A33" s="58">
        <v>31</v>
      </c>
      <c r="B33" s="94" t="s">
        <v>141</v>
      </c>
      <c r="C33" s="94"/>
      <c r="D33" s="89" t="s">
        <v>431</v>
      </c>
      <c r="E33" s="89" t="s">
        <v>313</v>
      </c>
      <c r="F33" s="89" t="s">
        <v>130</v>
      </c>
      <c r="G33" s="89">
        <v>18777279301</v>
      </c>
      <c r="H33" s="90" t="s">
        <v>432</v>
      </c>
      <c r="I33" s="103"/>
      <c r="J33" s="58" t="s">
        <v>433</v>
      </c>
      <c r="K33" s="58">
        <v>10</v>
      </c>
      <c r="L33" s="58" t="s">
        <v>434</v>
      </c>
      <c r="M33" s="58">
        <v>18990026302</v>
      </c>
      <c r="N33" s="153"/>
    </row>
    <row r="34" spans="1:14" ht="30" customHeight="1">
      <c r="A34" s="58">
        <v>32</v>
      </c>
      <c r="B34" s="94" t="s">
        <v>141</v>
      </c>
      <c r="C34" s="94" t="s">
        <v>142</v>
      </c>
      <c r="D34" s="89" t="s">
        <v>435</v>
      </c>
      <c r="E34" s="89" t="s">
        <v>313</v>
      </c>
      <c r="F34" s="89" t="s">
        <v>130</v>
      </c>
      <c r="G34" s="89">
        <v>17344579989</v>
      </c>
      <c r="H34" s="90" t="s">
        <v>436</v>
      </c>
      <c r="I34" s="103"/>
      <c r="J34" s="58" t="s">
        <v>140</v>
      </c>
      <c r="K34" s="58">
        <v>13</v>
      </c>
      <c r="L34" s="58" t="s">
        <v>437</v>
      </c>
      <c r="M34" s="58" t="s">
        <v>438</v>
      </c>
      <c r="N34" s="153"/>
    </row>
    <row r="35" spans="1:14" ht="53.1" customHeight="1">
      <c r="A35" s="58">
        <v>33</v>
      </c>
      <c r="B35" s="94" t="s">
        <v>141</v>
      </c>
      <c r="C35" s="94"/>
      <c r="D35" s="89" t="s">
        <v>151</v>
      </c>
      <c r="E35" s="89" t="s">
        <v>313</v>
      </c>
      <c r="F35" s="89" t="s">
        <v>130</v>
      </c>
      <c r="G35" s="89">
        <v>13481311052</v>
      </c>
      <c r="H35" s="90" t="s">
        <v>439</v>
      </c>
      <c r="I35" s="103" t="s">
        <v>322</v>
      </c>
      <c r="J35" s="95" t="s">
        <v>152</v>
      </c>
      <c r="K35" s="58">
        <v>12</v>
      </c>
      <c r="L35" s="58" t="s">
        <v>440</v>
      </c>
      <c r="M35" s="58" t="s">
        <v>441</v>
      </c>
      <c r="N35" s="153"/>
    </row>
    <row r="36" spans="1:14" ht="30" customHeight="1">
      <c r="A36" s="58">
        <v>34</v>
      </c>
      <c r="B36" s="94" t="s">
        <v>141</v>
      </c>
      <c r="C36" s="94"/>
      <c r="D36" s="89" t="s">
        <v>442</v>
      </c>
      <c r="E36" s="89" t="s">
        <v>313</v>
      </c>
      <c r="F36" s="89" t="s">
        <v>130</v>
      </c>
      <c r="G36" s="89">
        <v>15208547006</v>
      </c>
      <c r="H36" s="90" t="s">
        <v>443</v>
      </c>
      <c r="I36" s="103"/>
      <c r="J36" s="58"/>
      <c r="K36" s="58"/>
      <c r="L36" s="58"/>
      <c r="M36" s="58"/>
      <c r="N36" s="153"/>
    </row>
    <row r="37" spans="1:14" ht="30" customHeight="1">
      <c r="A37" s="58">
        <v>35</v>
      </c>
      <c r="B37" s="94" t="s">
        <v>141</v>
      </c>
      <c r="C37" s="94"/>
      <c r="D37" s="89" t="s">
        <v>444</v>
      </c>
      <c r="E37" s="89" t="s">
        <v>313</v>
      </c>
      <c r="F37" s="89" t="s">
        <v>130</v>
      </c>
      <c r="G37" s="89">
        <v>18477566368</v>
      </c>
      <c r="H37" s="90" t="s">
        <v>445</v>
      </c>
      <c r="I37" s="103"/>
      <c r="J37" s="58" t="s">
        <v>446</v>
      </c>
      <c r="K37" s="58">
        <v>10</v>
      </c>
      <c r="L37" s="58" t="s">
        <v>447</v>
      </c>
      <c r="M37" s="58">
        <v>18078526803</v>
      </c>
      <c r="N37" s="154"/>
    </row>
    <row r="38" spans="1:14" ht="53.1" customHeight="1">
      <c r="A38" s="58">
        <v>36</v>
      </c>
      <c r="B38" s="88" t="s">
        <v>155</v>
      </c>
      <c r="C38" s="88"/>
      <c r="D38" s="89" t="s">
        <v>448</v>
      </c>
      <c r="E38" s="89" t="s">
        <v>313</v>
      </c>
      <c r="F38" s="89" t="s">
        <v>130</v>
      </c>
      <c r="G38" s="89">
        <v>18777279339</v>
      </c>
      <c r="H38" s="91" t="s">
        <v>449</v>
      </c>
      <c r="I38" s="103"/>
      <c r="J38" s="95" t="s">
        <v>450</v>
      </c>
      <c r="K38" s="58"/>
      <c r="L38" s="58"/>
      <c r="M38" s="58"/>
      <c r="N38" s="155">
        <f>COUNTA(K38:K45)/COUNTA(B38:B45)</f>
        <v>0.875</v>
      </c>
    </row>
    <row r="39" spans="1:14" ht="53.1" customHeight="1">
      <c r="A39" s="58">
        <v>37</v>
      </c>
      <c r="B39" s="88" t="s">
        <v>155</v>
      </c>
      <c r="C39" s="88"/>
      <c r="D39" s="89" t="s">
        <v>156</v>
      </c>
      <c r="E39" s="89" t="s">
        <v>337</v>
      </c>
      <c r="F39" s="89" t="s">
        <v>130</v>
      </c>
      <c r="G39" s="89">
        <v>18378744074</v>
      </c>
      <c r="H39" s="90" t="s">
        <v>451</v>
      </c>
      <c r="I39" s="103" t="s">
        <v>452</v>
      </c>
      <c r="J39" s="95" t="s">
        <v>157</v>
      </c>
      <c r="K39" s="58">
        <v>12</v>
      </c>
      <c r="L39" s="58" t="s">
        <v>453</v>
      </c>
      <c r="M39" s="58">
        <v>15007773649</v>
      </c>
      <c r="N39" s="155"/>
    </row>
    <row r="40" spans="1:14" ht="30" customHeight="1">
      <c r="A40" s="58">
        <v>38</v>
      </c>
      <c r="B40" s="88" t="s">
        <v>155</v>
      </c>
      <c r="C40" s="95" t="s">
        <v>142</v>
      </c>
      <c r="D40" s="89" t="s">
        <v>454</v>
      </c>
      <c r="E40" s="89" t="s">
        <v>337</v>
      </c>
      <c r="F40" s="89" t="s">
        <v>130</v>
      </c>
      <c r="G40" s="89">
        <v>18477547857</v>
      </c>
      <c r="H40" s="90" t="s">
        <v>455</v>
      </c>
      <c r="I40" s="103"/>
      <c r="J40" s="58" t="s">
        <v>456</v>
      </c>
      <c r="K40" s="58">
        <v>11</v>
      </c>
      <c r="L40" s="58" t="s">
        <v>457</v>
      </c>
      <c r="M40" s="58">
        <v>18934995109</v>
      </c>
      <c r="N40" s="155"/>
    </row>
    <row r="41" spans="1:14" ht="30" customHeight="1">
      <c r="A41" s="58">
        <v>39</v>
      </c>
      <c r="B41" s="88" t="s">
        <v>155</v>
      </c>
      <c r="C41" s="95" t="s">
        <v>142</v>
      </c>
      <c r="D41" s="89" t="s">
        <v>458</v>
      </c>
      <c r="E41" s="89" t="s">
        <v>313</v>
      </c>
      <c r="F41" s="89" t="s">
        <v>130</v>
      </c>
      <c r="G41" s="89">
        <v>18777278667</v>
      </c>
      <c r="H41" s="91" t="s">
        <v>459</v>
      </c>
      <c r="I41" s="103"/>
      <c r="J41" s="58" t="s">
        <v>460</v>
      </c>
      <c r="K41" s="58">
        <v>13</v>
      </c>
      <c r="L41" s="58" t="s">
        <v>461</v>
      </c>
      <c r="M41" s="58">
        <v>18172295303</v>
      </c>
      <c r="N41" s="155"/>
    </row>
    <row r="42" spans="1:14" ht="30" customHeight="1">
      <c r="A42" s="58">
        <v>40</v>
      </c>
      <c r="B42" s="88" t="s">
        <v>155</v>
      </c>
      <c r="C42" s="95" t="s">
        <v>142</v>
      </c>
      <c r="D42" s="89" t="s">
        <v>462</v>
      </c>
      <c r="E42" s="89" t="s">
        <v>313</v>
      </c>
      <c r="F42" s="89" t="s">
        <v>130</v>
      </c>
      <c r="G42" s="89">
        <v>18777278981</v>
      </c>
      <c r="H42" s="90" t="s">
        <v>463</v>
      </c>
      <c r="I42" s="103"/>
      <c r="J42" s="58" t="s">
        <v>460</v>
      </c>
      <c r="K42" s="58">
        <v>13</v>
      </c>
      <c r="L42" s="58" t="s">
        <v>461</v>
      </c>
      <c r="M42" s="58">
        <v>18172295303</v>
      </c>
      <c r="N42" s="155"/>
    </row>
    <row r="43" spans="1:14" ht="30" customHeight="1">
      <c r="A43" s="58">
        <v>41</v>
      </c>
      <c r="B43" s="88" t="s">
        <v>155</v>
      </c>
      <c r="C43" s="88"/>
      <c r="D43" s="89" t="s">
        <v>153</v>
      </c>
      <c r="E43" s="89" t="s">
        <v>337</v>
      </c>
      <c r="F43" s="89" t="s">
        <v>130</v>
      </c>
      <c r="G43" s="89">
        <v>18778934113</v>
      </c>
      <c r="H43" s="90" t="s">
        <v>464</v>
      </c>
      <c r="I43" s="103" t="s">
        <v>322</v>
      </c>
      <c r="J43" s="58" t="s">
        <v>154</v>
      </c>
      <c r="K43" s="58">
        <v>10</v>
      </c>
      <c r="L43" s="58" t="s">
        <v>465</v>
      </c>
      <c r="M43" s="58" t="s">
        <v>466</v>
      </c>
      <c r="N43" s="155"/>
    </row>
    <row r="44" spans="1:14" ht="30" customHeight="1">
      <c r="A44" s="96">
        <v>42</v>
      </c>
      <c r="B44" s="88" t="s">
        <v>155</v>
      </c>
      <c r="C44" s="95" t="s">
        <v>142</v>
      </c>
      <c r="D44" s="97" t="s">
        <v>467</v>
      </c>
      <c r="E44" s="89" t="s">
        <v>337</v>
      </c>
      <c r="F44" s="89" t="s">
        <v>130</v>
      </c>
      <c r="G44" s="89">
        <v>18377786402</v>
      </c>
      <c r="H44" s="90" t="s">
        <v>468</v>
      </c>
      <c r="I44" s="103"/>
      <c r="J44" s="58" t="s">
        <v>460</v>
      </c>
      <c r="K44" s="58">
        <v>13</v>
      </c>
      <c r="L44" s="58" t="s">
        <v>461</v>
      </c>
      <c r="M44" s="58">
        <v>18172295303</v>
      </c>
      <c r="N44" s="155"/>
    </row>
    <row r="45" spans="1:14" ht="30" customHeight="1">
      <c r="A45" s="58">
        <v>43</v>
      </c>
      <c r="B45" s="95" t="s">
        <v>155</v>
      </c>
      <c r="C45" s="95" t="s">
        <v>142</v>
      </c>
      <c r="D45" s="98" t="s">
        <v>469</v>
      </c>
      <c r="E45" s="99" t="s">
        <v>337</v>
      </c>
      <c r="F45" s="89" t="s">
        <v>130</v>
      </c>
      <c r="G45" s="89">
        <v>18775023141</v>
      </c>
      <c r="H45" s="90" t="s">
        <v>470</v>
      </c>
      <c r="I45" s="103"/>
      <c r="J45" s="58" t="s">
        <v>471</v>
      </c>
      <c r="K45" s="58">
        <v>13</v>
      </c>
      <c r="L45" s="58" t="s">
        <v>472</v>
      </c>
      <c r="M45" s="58">
        <v>13471404133</v>
      </c>
      <c r="N45" s="155"/>
    </row>
  </sheetData>
  <autoFilter ref="A1:N45" xr:uid="{00000000-0009-0000-0000-000002000000}"/>
  <mergeCells count="7">
    <mergeCell ref="N31:N37"/>
    <mergeCell ref="N38:N45"/>
    <mergeCell ref="A1:N1"/>
    <mergeCell ref="N3:N9"/>
    <mergeCell ref="N10:N16"/>
    <mergeCell ref="N17:N23"/>
    <mergeCell ref="N24:N30"/>
  </mergeCells>
  <phoneticPr fontId="26"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汇总表!$A$54:$A$63</xm:f>
          </x14:formula1>
          <xm:sqref>K3 K4:K5 K6:K45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topLeftCell="A7" zoomScale="85" zoomScaleNormal="85" workbookViewId="0">
      <selection activeCell="I12" sqref="I12"/>
    </sheetView>
  </sheetViews>
  <sheetFormatPr defaultColWidth="9" defaultRowHeight="30" customHeight="1"/>
  <cols>
    <col min="1" max="1" width="8.3984375" style="1" customWidth="1"/>
    <col min="2" max="2" width="15.59765625" style="1" customWidth="1"/>
    <col min="3" max="3" width="17" style="1" customWidth="1"/>
    <col min="4" max="4" width="15.59765625" style="1" customWidth="1"/>
    <col min="5" max="5" width="9.09765625" style="1" customWidth="1"/>
    <col min="6" max="6" width="17.3984375" style="1" customWidth="1"/>
    <col min="7" max="7" width="16.69921875" style="1" customWidth="1"/>
    <col min="8" max="8" width="27.5" style="1" customWidth="1"/>
    <col min="9" max="9" width="23.5" style="1" customWidth="1"/>
    <col min="10" max="10" width="37.5" style="1" customWidth="1"/>
    <col min="11" max="11" width="16.59765625" style="1" customWidth="1"/>
    <col min="12" max="12" width="14.3984375" style="1" customWidth="1"/>
    <col min="13" max="13" width="18.8984375" style="1" customWidth="1"/>
    <col min="14" max="14" width="16.59765625" style="2" hidden="1" customWidth="1"/>
  </cols>
  <sheetData>
    <row r="1" spans="1:14" ht="34.5" customHeight="1">
      <c r="A1" s="161" t="s">
        <v>473</v>
      </c>
      <c r="B1" s="161"/>
      <c r="C1" s="161"/>
      <c r="D1" s="161"/>
      <c r="E1" s="161"/>
      <c r="F1" s="161"/>
      <c r="G1" s="161"/>
      <c r="H1" s="161"/>
      <c r="I1" s="161"/>
      <c r="J1" s="161"/>
      <c r="K1" s="161"/>
      <c r="L1" s="161"/>
      <c r="M1" s="161"/>
      <c r="N1" s="161"/>
    </row>
    <row r="2" spans="1:14" ht="58.5" customHeight="1">
      <c r="A2" s="52" t="s">
        <v>31</v>
      </c>
      <c r="B2" s="52" t="s">
        <v>303</v>
      </c>
      <c r="C2" s="52" t="s">
        <v>39</v>
      </c>
      <c r="D2" s="53" t="s">
        <v>35</v>
      </c>
      <c r="E2" s="53" t="s">
        <v>304</v>
      </c>
      <c r="F2" s="53" t="s">
        <v>305</v>
      </c>
      <c r="G2" s="53" t="s">
        <v>306</v>
      </c>
      <c r="H2" s="53" t="s">
        <v>307</v>
      </c>
      <c r="I2" s="57" t="s">
        <v>308</v>
      </c>
      <c r="J2" s="12" t="s">
        <v>309</v>
      </c>
      <c r="K2" s="13" t="s">
        <v>3</v>
      </c>
      <c r="L2" s="13" t="s">
        <v>310</v>
      </c>
      <c r="M2" s="13" t="s">
        <v>311</v>
      </c>
      <c r="N2" s="14" t="s">
        <v>312</v>
      </c>
    </row>
    <row r="3" spans="1:14" ht="30" customHeight="1">
      <c r="A3" s="16">
        <v>1</v>
      </c>
      <c r="B3" s="64" t="s">
        <v>92</v>
      </c>
      <c r="C3" s="64"/>
      <c r="D3" s="65" t="s">
        <v>474</v>
      </c>
      <c r="E3" s="65" t="s">
        <v>337</v>
      </c>
      <c r="F3" s="65" t="s">
        <v>160</v>
      </c>
      <c r="G3" s="65">
        <v>15777299133</v>
      </c>
      <c r="H3" s="66" t="s">
        <v>475</v>
      </c>
      <c r="I3" s="78"/>
      <c r="J3" s="16" t="s">
        <v>476</v>
      </c>
      <c r="K3" s="16">
        <v>13</v>
      </c>
      <c r="L3" s="16" t="s">
        <v>477</v>
      </c>
      <c r="M3" s="16">
        <v>18376194231</v>
      </c>
      <c r="N3" s="156">
        <f>COUNTA(K3:K9)/COUNTA(B3:B9)</f>
        <v>1</v>
      </c>
    </row>
    <row r="4" spans="1:14" ht="30" customHeight="1">
      <c r="A4" s="16">
        <v>2</v>
      </c>
      <c r="B4" s="64" t="s">
        <v>92</v>
      </c>
      <c r="C4" s="64"/>
      <c r="D4" s="65" t="s">
        <v>478</v>
      </c>
      <c r="E4" s="65" t="s">
        <v>337</v>
      </c>
      <c r="F4" s="65" t="s">
        <v>160</v>
      </c>
      <c r="G4" s="65">
        <v>13393654877</v>
      </c>
      <c r="H4" s="66" t="s">
        <v>479</v>
      </c>
      <c r="I4" s="78"/>
      <c r="J4" s="16" t="s">
        <v>480</v>
      </c>
      <c r="K4" s="16">
        <v>13</v>
      </c>
      <c r="L4" s="20" t="s">
        <v>481</v>
      </c>
      <c r="M4" s="20">
        <v>18815531161</v>
      </c>
      <c r="N4" s="157"/>
    </row>
    <row r="5" spans="1:14" ht="30" customHeight="1">
      <c r="A5" s="16">
        <v>3</v>
      </c>
      <c r="B5" s="64" t="s">
        <v>92</v>
      </c>
      <c r="C5" s="64"/>
      <c r="D5" s="65" t="s">
        <v>482</v>
      </c>
      <c r="E5" s="65" t="s">
        <v>337</v>
      </c>
      <c r="F5" s="65" t="s">
        <v>160</v>
      </c>
      <c r="G5" s="65">
        <v>13597076169</v>
      </c>
      <c r="H5" s="66" t="s">
        <v>483</v>
      </c>
      <c r="I5" s="78"/>
      <c r="J5" s="16" t="s">
        <v>484</v>
      </c>
      <c r="K5" s="16">
        <v>11</v>
      </c>
      <c r="L5" s="20" t="s">
        <v>485</v>
      </c>
      <c r="M5" s="20" t="s">
        <v>486</v>
      </c>
      <c r="N5" s="157"/>
    </row>
    <row r="6" spans="1:14" ht="30" customHeight="1">
      <c r="A6" s="16">
        <v>4</v>
      </c>
      <c r="B6" s="64" t="s">
        <v>92</v>
      </c>
      <c r="C6" s="64"/>
      <c r="D6" s="65" t="s">
        <v>169</v>
      </c>
      <c r="E6" s="65" t="s">
        <v>313</v>
      </c>
      <c r="F6" s="65" t="s">
        <v>160</v>
      </c>
      <c r="G6" s="65">
        <v>18778574966</v>
      </c>
      <c r="H6" s="66" t="s">
        <v>487</v>
      </c>
      <c r="I6" s="78" t="s">
        <v>364</v>
      </c>
      <c r="J6" s="20" t="s">
        <v>170</v>
      </c>
      <c r="K6" s="16">
        <v>13</v>
      </c>
      <c r="L6" s="20" t="s">
        <v>488</v>
      </c>
      <c r="M6" s="20">
        <v>18867947608</v>
      </c>
      <c r="N6" s="157"/>
    </row>
    <row r="7" spans="1:14" ht="30" customHeight="1">
      <c r="A7" s="16">
        <v>5</v>
      </c>
      <c r="B7" s="64" t="s">
        <v>92</v>
      </c>
      <c r="C7" s="64"/>
      <c r="D7" s="65" t="s">
        <v>196</v>
      </c>
      <c r="E7" s="65" t="s">
        <v>337</v>
      </c>
      <c r="F7" s="65" t="s">
        <v>160</v>
      </c>
      <c r="G7" s="65">
        <v>17677272320</v>
      </c>
      <c r="H7" s="66" t="s">
        <v>489</v>
      </c>
      <c r="I7" s="78" t="s">
        <v>452</v>
      </c>
      <c r="J7" s="16" t="s">
        <v>490</v>
      </c>
      <c r="K7" s="16">
        <v>10</v>
      </c>
      <c r="L7" s="20" t="s">
        <v>491</v>
      </c>
      <c r="M7" s="20">
        <v>15278766316</v>
      </c>
      <c r="N7" s="157"/>
    </row>
    <row r="8" spans="1:14" ht="30" customHeight="1">
      <c r="A8" s="16">
        <v>6</v>
      </c>
      <c r="B8" s="64" t="s">
        <v>92</v>
      </c>
      <c r="C8" s="64"/>
      <c r="D8" s="65" t="s">
        <v>186</v>
      </c>
      <c r="E8" s="65" t="s">
        <v>337</v>
      </c>
      <c r="F8" s="65" t="s">
        <v>160</v>
      </c>
      <c r="G8" s="65">
        <v>13457049711</v>
      </c>
      <c r="H8" s="66" t="s">
        <v>492</v>
      </c>
      <c r="I8" s="78" t="s">
        <v>322</v>
      </c>
      <c r="J8" s="16" t="s">
        <v>187</v>
      </c>
      <c r="K8" s="16">
        <v>13</v>
      </c>
      <c r="L8" s="20" t="s">
        <v>493</v>
      </c>
      <c r="M8" s="20">
        <v>18269091108</v>
      </c>
      <c r="N8" s="157"/>
    </row>
    <row r="9" spans="1:14" ht="30" customHeight="1">
      <c r="A9" s="16">
        <v>7</v>
      </c>
      <c r="B9" s="64" t="s">
        <v>92</v>
      </c>
      <c r="C9" s="64"/>
      <c r="D9" s="65" t="s">
        <v>177</v>
      </c>
      <c r="E9" s="65" t="s">
        <v>313</v>
      </c>
      <c r="F9" s="65" t="s">
        <v>160</v>
      </c>
      <c r="G9" s="65">
        <v>18276955953</v>
      </c>
      <c r="H9" s="66" t="s">
        <v>494</v>
      </c>
      <c r="I9" s="78" t="s">
        <v>322</v>
      </c>
      <c r="J9" s="16" t="s">
        <v>495</v>
      </c>
      <c r="K9" s="16">
        <v>11</v>
      </c>
      <c r="L9" s="20" t="s">
        <v>496</v>
      </c>
      <c r="M9" s="20">
        <v>18589918308</v>
      </c>
      <c r="N9" s="158"/>
    </row>
    <row r="10" spans="1:14" ht="30" customHeight="1">
      <c r="A10" s="16">
        <v>8</v>
      </c>
      <c r="B10" s="67" t="s">
        <v>497</v>
      </c>
      <c r="C10" s="67" t="s">
        <v>142</v>
      </c>
      <c r="D10" s="65" t="s">
        <v>498</v>
      </c>
      <c r="E10" s="65" t="s">
        <v>313</v>
      </c>
      <c r="F10" s="65" t="s">
        <v>160</v>
      </c>
      <c r="G10" s="65">
        <v>18378289013</v>
      </c>
      <c r="H10" s="66" t="s">
        <v>499</v>
      </c>
      <c r="I10" s="78"/>
      <c r="J10" s="16" t="s">
        <v>500</v>
      </c>
      <c r="K10" s="16">
        <v>12</v>
      </c>
      <c r="L10" s="16" t="s">
        <v>501</v>
      </c>
      <c r="M10" s="16">
        <v>18984968687</v>
      </c>
      <c r="N10" s="156">
        <f>COUNTA(K10:K15)/COUNTA(B10:B15)</f>
        <v>0.83333333333333337</v>
      </c>
    </row>
    <row r="11" spans="1:14" ht="30" customHeight="1">
      <c r="A11" s="16">
        <v>9</v>
      </c>
      <c r="B11" s="67" t="s">
        <v>497</v>
      </c>
      <c r="C11" s="67"/>
      <c r="D11" s="65" t="s">
        <v>188</v>
      </c>
      <c r="E11" s="65" t="s">
        <v>313</v>
      </c>
      <c r="F11" s="65" t="s">
        <v>160</v>
      </c>
      <c r="G11" s="65">
        <v>13557246654</v>
      </c>
      <c r="H11" s="66" t="s">
        <v>502</v>
      </c>
      <c r="I11" s="78" t="s">
        <v>322</v>
      </c>
      <c r="J11" s="16"/>
      <c r="K11" s="16"/>
      <c r="L11" s="16"/>
      <c r="M11" s="16"/>
      <c r="N11" s="157"/>
    </row>
    <row r="12" spans="1:14" ht="30" customHeight="1">
      <c r="A12" s="16">
        <v>10</v>
      </c>
      <c r="B12" s="67" t="s">
        <v>497</v>
      </c>
      <c r="C12" s="67"/>
      <c r="D12" s="65" t="s">
        <v>161</v>
      </c>
      <c r="E12" s="65" t="s">
        <v>313</v>
      </c>
      <c r="F12" s="65" t="s">
        <v>160</v>
      </c>
      <c r="G12" s="65">
        <v>15577022885</v>
      </c>
      <c r="H12" s="66" t="s">
        <v>503</v>
      </c>
      <c r="I12" s="78" t="s">
        <v>364</v>
      </c>
      <c r="J12" s="16" t="s">
        <v>162</v>
      </c>
      <c r="K12" s="16">
        <v>11</v>
      </c>
      <c r="L12" s="16" t="s">
        <v>504</v>
      </c>
      <c r="M12" s="16">
        <v>18978421126</v>
      </c>
      <c r="N12" s="157"/>
    </row>
    <row r="13" spans="1:14" ht="30" customHeight="1">
      <c r="A13" s="16">
        <v>11</v>
      </c>
      <c r="B13" s="67" t="s">
        <v>497</v>
      </c>
      <c r="C13" s="67" t="s">
        <v>142</v>
      </c>
      <c r="D13" s="65" t="s">
        <v>505</v>
      </c>
      <c r="E13" s="65" t="s">
        <v>313</v>
      </c>
      <c r="F13" s="65" t="s">
        <v>160</v>
      </c>
      <c r="G13" s="65">
        <v>17344579787</v>
      </c>
      <c r="H13" s="66" t="s">
        <v>506</v>
      </c>
      <c r="I13" s="78"/>
      <c r="J13" s="16" t="s">
        <v>507</v>
      </c>
      <c r="K13" s="16">
        <v>11</v>
      </c>
      <c r="L13" s="16" t="s">
        <v>508</v>
      </c>
      <c r="M13" s="16">
        <v>17758663103</v>
      </c>
      <c r="N13" s="157"/>
    </row>
    <row r="14" spans="1:14" ht="30" customHeight="1">
      <c r="A14" s="16">
        <v>12</v>
      </c>
      <c r="B14" s="67" t="s">
        <v>497</v>
      </c>
      <c r="C14" s="67" t="s">
        <v>142</v>
      </c>
      <c r="D14" s="65" t="s">
        <v>167</v>
      </c>
      <c r="E14" s="65" t="s">
        <v>313</v>
      </c>
      <c r="F14" s="65" t="s">
        <v>160</v>
      </c>
      <c r="G14" s="65">
        <v>15778510416</v>
      </c>
      <c r="H14" s="66" t="s">
        <v>509</v>
      </c>
      <c r="I14" s="78" t="s">
        <v>401</v>
      </c>
      <c r="J14" s="16" t="s">
        <v>168</v>
      </c>
      <c r="K14" s="16">
        <v>12</v>
      </c>
      <c r="L14" s="16" t="s">
        <v>510</v>
      </c>
      <c r="M14" s="16">
        <v>15777529888</v>
      </c>
      <c r="N14" s="157"/>
    </row>
    <row r="15" spans="1:14" ht="30" customHeight="1">
      <c r="A15" s="16">
        <v>13</v>
      </c>
      <c r="B15" s="67" t="s">
        <v>497</v>
      </c>
      <c r="C15" s="67" t="s">
        <v>142</v>
      </c>
      <c r="D15" s="65" t="s">
        <v>194</v>
      </c>
      <c r="E15" s="65" t="s">
        <v>313</v>
      </c>
      <c r="F15" s="65" t="s">
        <v>160</v>
      </c>
      <c r="G15" s="65">
        <v>15296039228</v>
      </c>
      <c r="H15" s="66" t="s">
        <v>511</v>
      </c>
      <c r="I15" s="78" t="s">
        <v>452</v>
      </c>
      <c r="J15" s="16" t="s">
        <v>195</v>
      </c>
      <c r="K15" s="16">
        <v>12</v>
      </c>
      <c r="L15" s="16" t="s">
        <v>512</v>
      </c>
      <c r="M15" s="16"/>
      <c r="N15" s="157"/>
    </row>
    <row r="16" spans="1:14" ht="30" customHeight="1">
      <c r="A16" s="16">
        <v>14</v>
      </c>
      <c r="B16" s="64" t="s">
        <v>173</v>
      </c>
      <c r="C16" s="67" t="s">
        <v>142</v>
      </c>
      <c r="D16" s="65" t="s">
        <v>513</v>
      </c>
      <c r="E16" s="65" t="s">
        <v>337</v>
      </c>
      <c r="F16" s="65" t="s">
        <v>160</v>
      </c>
      <c r="G16" s="65">
        <v>17344578631</v>
      </c>
      <c r="H16" s="68" t="s">
        <v>371</v>
      </c>
      <c r="I16" s="78"/>
      <c r="J16" s="16" t="s">
        <v>108</v>
      </c>
      <c r="K16" s="16">
        <v>11</v>
      </c>
      <c r="L16" s="16" t="s">
        <v>514</v>
      </c>
      <c r="M16" s="16">
        <v>18877225818</v>
      </c>
      <c r="N16" s="156">
        <f>COUNTA(K16:K21)/COUNTA(B16:B21)</f>
        <v>0.66666666666666663</v>
      </c>
    </row>
    <row r="17" spans="1:14" ht="30" customHeight="1">
      <c r="A17" s="16">
        <v>15</v>
      </c>
      <c r="B17" s="64" t="s">
        <v>173</v>
      </c>
      <c r="C17" s="64"/>
      <c r="D17" s="65" t="s">
        <v>515</v>
      </c>
      <c r="E17" s="65" t="s">
        <v>337</v>
      </c>
      <c r="F17" s="65" t="s">
        <v>160</v>
      </c>
      <c r="G17" s="65">
        <v>18877917087</v>
      </c>
      <c r="H17" s="66" t="s">
        <v>516</v>
      </c>
      <c r="I17" s="78"/>
      <c r="J17" s="16"/>
      <c r="K17" s="16"/>
      <c r="L17" s="16"/>
      <c r="M17" s="16"/>
      <c r="N17" s="157"/>
    </row>
    <row r="18" spans="1:14" ht="30" customHeight="1">
      <c r="A18" s="16">
        <v>16</v>
      </c>
      <c r="B18" s="64" t="s">
        <v>173</v>
      </c>
      <c r="C18" s="64"/>
      <c r="D18" s="65" t="s">
        <v>517</v>
      </c>
      <c r="E18" s="65" t="s">
        <v>337</v>
      </c>
      <c r="F18" s="65" t="s">
        <v>160</v>
      </c>
      <c r="G18" s="65">
        <v>18277718122</v>
      </c>
      <c r="H18" s="66" t="s">
        <v>518</v>
      </c>
      <c r="I18" s="78"/>
      <c r="J18" s="16" t="s">
        <v>519</v>
      </c>
      <c r="K18" s="16">
        <v>12</v>
      </c>
      <c r="L18" s="16" t="s">
        <v>520</v>
      </c>
      <c r="M18" s="16" t="s">
        <v>521</v>
      </c>
      <c r="N18" s="157"/>
    </row>
    <row r="19" spans="1:14" ht="30" customHeight="1">
      <c r="A19" s="16">
        <v>17</v>
      </c>
      <c r="B19" s="64" t="s">
        <v>173</v>
      </c>
      <c r="C19" s="67" t="s">
        <v>142</v>
      </c>
      <c r="D19" s="65" t="s">
        <v>192</v>
      </c>
      <c r="E19" s="65" t="s">
        <v>337</v>
      </c>
      <c r="F19" s="65" t="s">
        <v>160</v>
      </c>
      <c r="G19" s="65">
        <v>18376460252</v>
      </c>
      <c r="H19" s="66" t="s">
        <v>522</v>
      </c>
      <c r="I19" s="78" t="s">
        <v>62</v>
      </c>
      <c r="J19" s="16" t="s">
        <v>193</v>
      </c>
      <c r="K19" s="16">
        <v>46</v>
      </c>
      <c r="L19" s="16" t="s">
        <v>523</v>
      </c>
      <c r="M19" s="131" t="s">
        <v>524</v>
      </c>
      <c r="N19" s="157"/>
    </row>
    <row r="20" spans="1:14" ht="30" customHeight="1">
      <c r="A20" s="16">
        <v>18</v>
      </c>
      <c r="B20" s="64" t="s">
        <v>173</v>
      </c>
      <c r="C20" s="64" t="s">
        <v>142</v>
      </c>
      <c r="D20" s="65" t="s">
        <v>171</v>
      </c>
      <c r="E20" s="65" t="s">
        <v>313</v>
      </c>
      <c r="F20" s="65" t="s">
        <v>160</v>
      </c>
      <c r="G20" s="65">
        <v>18377693325</v>
      </c>
      <c r="H20" s="68" t="s">
        <v>525</v>
      </c>
      <c r="I20" s="78" t="s">
        <v>401</v>
      </c>
      <c r="J20" s="16" t="s">
        <v>172</v>
      </c>
      <c r="K20" s="16">
        <v>12</v>
      </c>
      <c r="L20" s="16" t="s">
        <v>526</v>
      </c>
      <c r="M20" s="16">
        <v>15878172726</v>
      </c>
      <c r="N20" s="157"/>
    </row>
    <row r="21" spans="1:14" ht="30" customHeight="1">
      <c r="A21" s="16">
        <v>19</v>
      </c>
      <c r="B21" s="64" t="s">
        <v>173</v>
      </c>
      <c r="C21" s="64"/>
      <c r="D21" s="65" t="s">
        <v>527</v>
      </c>
      <c r="E21" s="65" t="s">
        <v>337</v>
      </c>
      <c r="F21" s="65" t="s">
        <v>160</v>
      </c>
      <c r="G21" s="65">
        <v>18777279176</v>
      </c>
      <c r="H21" s="66" t="s">
        <v>528</v>
      </c>
      <c r="I21" s="78"/>
      <c r="J21" s="16"/>
      <c r="K21" s="16"/>
      <c r="L21" s="16"/>
      <c r="M21" s="16"/>
      <c r="N21" s="158"/>
    </row>
    <row r="22" spans="1:14" ht="30" customHeight="1">
      <c r="A22" s="16">
        <v>20</v>
      </c>
      <c r="B22" s="67" t="s">
        <v>529</v>
      </c>
      <c r="C22" s="67"/>
      <c r="D22" s="65" t="s">
        <v>530</v>
      </c>
      <c r="E22" s="65" t="s">
        <v>337</v>
      </c>
      <c r="F22" s="65" t="s">
        <v>160</v>
      </c>
      <c r="G22" s="65">
        <v>18277789983</v>
      </c>
      <c r="H22" s="66" t="s">
        <v>531</v>
      </c>
      <c r="I22" s="78"/>
      <c r="J22" s="16" t="s">
        <v>532</v>
      </c>
      <c r="K22" s="16">
        <v>46</v>
      </c>
      <c r="L22" s="16" t="s">
        <v>533</v>
      </c>
      <c r="M22" s="16" t="s">
        <v>534</v>
      </c>
      <c r="N22" s="156">
        <f>COUNTA(K22:K27)/COUNTA(B22:B27)</f>
        <v>1</v>
      </c>
    </row>
    <row r="23" spans="1:14" ht="30" customHeight="1">
      <c r="A23" s="16">
        <v>21</v>
      </c>
      <c r="B23" s="67" t="s">
        <v>529</v>
      </c>
      <c r="C23" s="67" t="s">
        <v>142</v>
      </c>
      <c r="D23" s="65" t="s">
        <v>535</v>
      </c>
      <c r="E23" s="65" t="s">
        <v>337</v>
      </c>
      <c r="F23" s="65" t="s">
        <v>160</v>
      </c>
      <c r="G23" s="65">
        <v>18378288120</v>
      </c>
      <c r="H23" s="66" t="s">
        <v>536</v>
      </c>
      <c r="I23" s="78"/>
      <c r="J23" s="16" t="s">
        <v>537</v>
      </c>
      <c r="K23" s="16">
        <v>12</v>
      </c>
      <c r="L23" s="16" t="s">
        <v>538</v>
      </c>
      <c r="M23" s="16">
        <v>13395996072</v>
      </c>
      <c r="N23" s="157"/>
    </row>
    <row r="24" spans="1:14" ht="30" customHeight="1">
      <c r="A24" s="16">
        <v>22</v>
      </c>
      <c r="B24" s="67" t="s">
        <v>529</v>
      </c>
      <c r="C24" s="67" t="s">
        <v>142</v>
      </c>
      <c r="D24" s="65" t="s">
        <v>189</v>
      </c>
      <c r="E24" s="65" t="s">
        <v>313</v>
      </c>
      <c r="F24" s="65" t="s">
        <v>160</v>
      </c>
      <c r="G24" s="65">
        <v>18477411619</v>
      </c>
      <c r="H24" s="66" t="s">
        <v>539</v>
      </c>
      <c r="I24" s="78" t="s">
        <v>62</v>
      </c>
      <c r="J24" s="16" t="s">
        <v>190</v>
      </c>
      <c r="K24" s="16">
        <v>11</v>
      </c>
      <c r="L24" s="16" t="s">
        <v>540</v>
      </c>
      <c r="M24" s="16">
        <v>13799774341</v>
      </c>
      <c r="N24" s="157"/>
    </row>
    <row r="25" spans="1:14" ht="30" customHeight="1">
      <c r="A25" s="16">
        <v>23</v>
      </c>
      <c r="B25" s="67" t="s">
        <v>529</v>
      </c>
      <c r="C25" s="67"/>
      <c r="D25" s="65" t="s">
        <v>541</v>
      </c>
      <c r="E25" s="65" t="s">
        <v>337</v>
      </c>
      <c r="F25" s="65" t="s">
        <v>160</v>
      </c>
      <c r="G25" s="65">
        <v>17344579155</v>
      </c>
      <c r="H25" s="68" t="s">
        <v>542</v>
      </c>
      <c r="I25" s="78"/>
      <c r="J25" s="16" t="s">
        <v>543</v>
      </c>
      <c r="K25" s="16">
        <v>11</v>
      </c>
      <c r="L25" s="16" t="s">
        <v>544</v>
      </c>
      <c r="M25" s="131" t="s">
        <v>545</v>
      </c>
      <c r="N25" s="157"/>
    </row>
    <row r="26" spans="1:14" ht="30" customHeight="1">
      <c r="A26" s="16">
        <v>24</v>
      </c>
      <c r="B26" s="67" t="s">
        <v>529</v>
      </c>
      <c r="C26" s="67"/>
      <c r="D26" s="69" t="s">
        <v>546</v>
      </c>
      <c r="E26" s="69" t="s">
        <v>337</v>
      </c>
      <c r="F26" s="69" t="s">
        <v>160</v>
      </c>
      <c r="G26" s="69">
        <v>15878092694</v>
      </c>
      <c r="H26" s="70" t="s">
        <v>547</v>
      </c>
      <c r="I26" s="79"/>
      <c r="J26" s="30" t="s">
        <v>548</v>
      </c>
      <c r="K26" s="30">
        <v>46</v>
      </c>
      <c r="L26" s="30" t="s">
        <v>549</v>
      </c>
      <c r="M26" s="132" t="s">
        <v>550</v>
      </c>
      <c r="N26" s="157"/>
    </row>
    <row r="27" spans="1:14" ht="30" customHeight="1">
      <c r="A27" s="16">
        <v>25</v>
      </c>
      <c r="B27" s="67" t="s">
        <v>529</v>
      </c>
      <c r="C27" s="67"/>
      <c r="D27" s="65" t="s">
        <v>551</v>
      </c>
      <c r="E27" s="65" t="s">
        <v>337</v>
      </c>
      <c r="F27" s="65" t="s">
        <v>160</v>
      </c>
      <c r="G27" s="65">
        <v>18377733975</v>
      </c>
      <c r="H27" s="66" t="s">
        <v>552</v>
      </c>
      <c r="I27" s="78"/>
      <c r="J27" s="20" t="s">
        <v>553</v>
      </c>
      <c r="K27" s="16">
        <v>11</v>
      </c>
      <c r="L27" s="20" t="s">
        <v>554</v>
      </c>
      <c r="M27" s="20" t="s">
        <v>555</v>
      </c>
      <c r="N27" s="158"/>
    </row>
    <row r="28" spans="1:14" ht="30" customHeight="1">
      <c r="A28" s="16">
        <v>26</v>
      </c>
      <c r="B28" s="64" t="s">
        <v>176</v>
      </c>
      <c r="C28" s="64"/>
      <c r="D28" s="65" t="s">
        <v>556</v>
      </c>
      <c r="E28" s="65" t="s">
        <v>313</v>
      </c>
      <c r="F28" s="65" t="s">
        <v>160</v>
      </c>
      <c r="G28" s="65">
        <v>18249900647</v>
      </c>
      <c r="H28" s="66" t="s">
        <v>557</v>
      </c>
      <c r="I28" s="78"/>
      <c r="J28" s="16"/>
      <c r="K28" s="16"/>
      <c r="L28" s="16"/>
      <c r="M28" s="16"/>
      <c r="N28" s="156">
        <f>COUNTA(K28:K34)/COUNTA(B28:B34)</f>
        <v>0.7142857142857143</v>
      </c>
    </row>
    <row r="29" spans="1:14" ht="30" customHeight="1">
      <c r="A29" s="16">
        <v>27</v>
      </c>
      <c r="B29" s="64" t="s">
        <v>176</v>
      </c>
      <c r="C29" s="64"/>
      <c r="D29" s="65" t="s">
        <v>558</v>
      </c>
      <c r="E29" s="65" t="s">
        <v>337</v>
      </c>
      <c r="F29" s="65" t="s">
        <v>160</v>
      </c>
      <c r="G29" s="65">
        <v>18377597613</v>
      </c>
      <c r="H29" s="68" t="s">
        <v>559</v>
      </c>
      <c r="I29" s="78"/>
      <c r="J29" s="16" t="s">
        <v>165</v>
      </c>
      <c r="K29" s="16">
        <v>13</v>
      </c>
      <c r="L29" s="16" t="s">
        <v>560</v>
      </c>
      <c r="M29" s="16">
        <v>15877213379</v>
      </c>
      <c r="N29" s="157"/>
    </row>
    <row r="30" spans="1:14" ht="30" customHeight="1">
      <c r="A30" s="16">
        <v>28</v>
      </c>
      <c r="B30" s="64" t="s">
        <v>176</v>
      </c>
      <c r="C30" s="64"/>
      <c r="D30" s="65" t="s">
        <v>174</v>
      </c>
      <c r="E30" s="65" t="s">
        <v>313</v>
      </c>
      <c r="F30" s="65" t="s">
        <v>160</v>
      </c>
      <c r="G30" s="65">
        <v>17344578616</v>
      </c>
      <c r="H30" s="66" t="s">
        <v>561</v>
      </c>
      <c r="I30" s="78" t="s">
        <v>62</v>
      </c>
      <c r="J30" s="20" t="s">
        <v>175</v>
      </c>
      <c r="K30" s="16">
        <v>13</v>
      </c>
      <c r="L30" s="20" t="s">
        <v>562</v>
      </c>
      <c r="M30" s="16">
        <v>15877213379</v>
      </c>
      <c r="N30" s="157"/>
    </row>
    <row r="31" spans="1:14" ht="30" customHeight="1">
      <c r="A31" s="16">
        <v>29</v>
      </c>
      <c r="B31" s="64" t="s">
        <v>176</v>
      </c>
      <c r="C31" s="64"/>
      <c r="D31" s="65" t="s">
        <v>563</v>
      </c>
      <c r="E31" s="65" t="s">
        <v>337</v>
      </c>
      <c r="F31" s="65" t="s">
        <v>160</v>
      </c>
      <c r="G31" s="65">
        <v>15778511604</v>
      </c>
      <c r="H31" s="66" t="s">
        <v>487</v>
      </c>
      <c r="I31" s="78"/>
      <c r="J31" s="16"/>
      <c r="K31" s="16"/>
      <c r="L31" s="16"/>
      <c r="M31" s="16"/>
      <c r="N31" s="157"/>
    </row>
    <row r="32" spans="1:14" ht="30" customHeight="1">
      <c r="A32" s="16">
        <v>30</v>
      </c>
      <c r="B32" s="64" t="s">
        <v>176</v>
      </c>
      <c r="C32" s="64"/>
      <c r="D32" s="65" t="s">
        <v>564</v>
      </c>
      <c r="E32" s="65" t="s">
        <v>337</v>
      </c>
      <c r="F32" s="65" t="s">
        <v>160</v>
      </c>
      <c r="G32" s="65">
        <v>18775551423</v>
      </c>
      <c r="H32" s="66" t="s">
        <v>565</v>
      </c>
      <c r="I32" s="78"/>
      <c r="J32" s="16" t="s">
        <v>217</v>
      </c>
      <c r="K32" s="16">
        <v>13</v>
      </c>
      <c r="L32" s="16" t="s">
        <v>566</v>
      </c>
      <c r="M32" s="16">
        <v>18978242005</v>
      </c>
      <c r="N32" s="157"/>
    </row>
    <row r="33" spans="1:14" ht="30" customHeight="1">
      <c r="A33" s="16">
        <v>31</v>
      </c>
      <c r="B33" s="64" t="s">
        <v>176</v>
      </c>
      <c r="C33" s="64"/>
      <c r="D33" s="65" t="s">
        <v>567</v>
      </c>
      <c r="E33" s="65" t="s">
        <v>337</v>
      </c>
      <c r="F33" s="65" t="s">
        <v>160</v>
      </c>
      <c r="G33" s="65">
        <v>18878486419</v>
      </c>
      <c r="H33" s="66" t="s">
        <v>568</v>
      </c>
      <c r="I33" s="78"/>
      <c r="J33" s="16" t="s">
        <v>569</v>
      </c>
      <c r="K33" s="16">
        <v>12</v>
      </c>
      <c r="L33" s="20" t="s">
        <v>570</v>
      </c>
      <c r="M33" s="20">
        <v>18813573523</v>
      </c>
      <c r="N33" s="157"/>
    </row>
    <row r="34" spans="1:14" ht="30" customHeight="1">
      <c r="A34" s="16">
        <v>32</v>
      </c>
      <c r="B34" s="64" t="s">
        <v>176</v>
      </c>
      <c r="C34" s="64"/>
      <c r="D34" s="65" t="s">
        <v>179</v>
      </c>
      <c r="E34" s="65" t="s">
        <v>313</v>
      </c>
      <c r="F34" s="65" t="s">
        <v>160</v>
      </c>
      <c r="G34" s="65">
        <v>17344576418</v>
      </c>
      <c r="H34" s="66" t="s">
        <v>571</v>
      </c>
      <c r="I34" s="78" t="s">
        <v>62</v>
      </c>
      <c r="J34" s="16" t="s">
        <v>180</v>
      </c>
      <c r="K34" s="16">
        <v>12</v>
      </c>
      <c r="L34" s="20" t="s">
        <v>572</v>
      </c>
      <c r="M34" s="20">
        <v>15777110001</v>
      </c>
      <c r="N34" s="158"/>
    </row>
    <row r="35" spans="1:14" ht="30" customHeight="1">
      <c r="A35" s="16">
        <v>33</v>
      </c>
      <c r="B35" s="67" t="s">
        <v>166</v>
      </c>
      <c r="C35" s="67"/>
      <c r="D35" s="65" t="s">
        <v>573</v>
      </c>
      <c r="E35" s="65" t="s">
        <v>313</v>
      </c>
      <c r="F35" s="65" t="s">
        <v>160</v>
      </c>
      <c r="G35" s="65">
        <v>15676578043</v>
      </c>
      <c r="H35" s="66" t="s">
        <v>568</v>
      </c>
      <c r="I35" s="78"/>
      <c r="J35" s="15" t="s">
        <v>574</v>
      </c>
      <c r="K35" s="16">
        <v>11</v>
      </c>
      <c r="L35" s="20" t="s">
        <v>575</v>
      </c>
      <c r="M35" s="20">
        <v>18928825391</v>
      </c>
      <c r="N35" s="156">
        <f>COUNTA(K35:K41)/COUNTA(B35:B41)</f>
        <v>1</v>
      </c>
    </row>
    <row r="36" spans="1:14" ht="30" customHeight="1">
      <c r="A36" s="16">
        <v>34</v>
      </c>
      <c r="B36" s="67" t="s">
        <v>166</v>
      </c>
      <c r="C36" s="67"/>
      <c r="D36" s="65" t="s">
        <v>576</v>
      </c>
      <c r="E36" s="65" t="s">
        <v>337</v>
      </c>
      <c r="F36" s="65" t="s">
        <v>160</v>
      </c>
      <c r="G36" s="65">
        <v>18307858303</v>
      </c>
      <c r="H36" s="66" t="s">
        <v>577</v>
      </c>
      <c r="I36" s="78"/>
      <c r="J36" s="20" t="s">
        <v>578</v>
      </c>
      <c r="K36" s="16">
        <v>11</v>
      </c>
      <c r="L36" s="20" t="s">
        <v>579</v>
      </c>
      <c r="M36" s="20" t="s">
        <v>580</v>
      </c>
      <c r="N36" s="157"/>
    </row>
    <row r="37" spans="1:14" ht="30" customHeight="1">
      <c r="A37" s="16">
        <v>35</v>
      </c>
      <c r="B37" s="67" t="s">
        <v>166</v>
      </c>
      <c r="C37" s="67" t="s">
        <v>142</v>
      </c>
      <c r="D37" s="65" t="s">
        <v>581</v>
      </c>
      <c r="E37" s="65" t="s">
        <v>337</v>
      </c>
      <c r="F37" s="65" t="s">
        <v>160</v>
      </c>
      <c r="G37" s="65">
        <v>15778207008</v>
      </c>
      <c r="H37" s="66" t="s">
        <v>582</v>
      </c>
      <c r="I37" s="78"/>
      <c r="J37" s="16" t="s">
        <v>569</v>
      </c>
      <c r="K37" s="16">
        <v>12</v>
      </c>
      <c r="L37" s="16" t="s">
        <v>570</v>
      </c>
      <c r="M37" s="16">
        <v>18813573523</v>
      </c>
      <c r="N37" s="157"/>
    </row>
    <row r="38" spans="1:14" ht="30" customHeight="1">
      <c r="A38" s="16">
        <v>36</v>
      </c>
      <c r="B38" s="67" t="s">
        <v>166</v>
      </c>
      <c r="C38" s="67"/>
      <c r="D38" s="65" t="s">
        <v>583</v>
      </c>
      <c r="E38" s="65" t="s">
        <v>313</v>
      </c>
      <c r="F38" s="65" t="s">
        <v>160</v>
      </c>
      <c r="G38" s="65">
        <v>18277569484</v>
      </c>
      <c r="H38" s="66" t="s">
        <v>584</v>
      </c>
      <c r="I38" s="78"/>
      <c r="J38" s="20" t="s">
        <v>585</v>
      </c>
      <c r="K38" s="16">
        <v>11</v>
      </c>
      <c r="L38" s="15" t="s">
        <v>586</v>
      </c>
      <c r="M38" s="16">
        <v>18002827283</v>
      </c>
      <c r="N38" s="157"/>
    </row>
    <row r="39" spans="1:14" ht="30" customHeight="1">
      <c r="A39" s="16">
        <v>37</v>
      </c>
      <c r="B39" s="67" t="s">
        <v>166</v>
      </c>
      <c r="C39" s="67"/>
      <c r="D39" s="65" t="s">
        <v>164</v>
      </c>
      <c r="E39" s="65" t="s">
        <v>313</v>
      </c>
      <c r="F39" s="65" t="s">
        <v>160</v>
      </c>
      <c r="G39" s="65">
        <v>18378287926</v>
      </c>
      <c r="H39" s="66" t="s">
        <v>587</v>
      </c>
      <c r="I39" s="78"/>
      <c r="J39" s="16" t="s">
        <v>165</v>
      </c>
      <c r="K39" s="16">
        <v>13</v>
      </c>
      <c r="L39" s="16" t="s">
        <v>560</v>
      </c>
      <c r="M39" s="16">
        <v>15877213379</v>
      </c>
      <c r="N39" s="157"/>
    </row>
    <row r="40" spans="1:14" s="62" customFormat="1" ht="30" customHeight="1">
      <c r="A40" s="20">
        <v>38</v>
      </c>
      <c r="B40" s="67" t="s">
        <v>166</v>
      </c>
      <c r="C40" s="67" t="s">
        <v>142</v>
      </c>
      <c r="D40" s="71" t="s">
        <v>181</v>
      </c>
      <c r="E40" s="71" t="s">
        <v>313</v>
      </c>
      <c r="F40" s="71" t="s">
        <v>160</v>
      </c>
      <c r="G40" s="71">
        <v>18777295351</v>
      </c>
      <c r="H40" s="72" t="s">
        <v>588</v>
      </c>
      <c r="I40" s="80" t="s">
        <v>589</v>
      </c>
      <c r="J40" s="20" t="s">
        <v>182</v>
      </c>
      <c r="K40" s="20">
        <v>12</v>
      </c>
      <c r="L40" s="20" t="s">
        <v>590</v>
      </c>
      <c r="M40" s="20">
        <v>13480785052</v>
      </c>
      <c r="N40" s="159"/>
    </row>
    <row r="41" spans="1:14" ht="30" customHeight="1">
      <c r="A41" s="16">
        <v>39</v>
      </c>
      <c r="B41" s="67" t="s">
        <v>166</v>
      </c>
      <c r="C41" s="67"/>
      <c r="D41" s="65" t="s">
        <v>591</v>
      </c>
      <c r="E41" s="65" t="s">
        <v>337</v>
      </c>
      <c r="F41" s="65" t="s">
        <v>160</v>
      </c>
      <c r="G41" s="65">
        <v>13132673719</v>
      </c>
      <c r="H41" s="68" t="s">
        <v>592</v>
      </c>
      <c r="I41" s="78"/>
      <c r="J41" s="20" t="s">
        <v>593</v>
      </c>
      <c r="K41" s="16">
        <v>11</v>
      </c>
      <c r="L41" s="20" t="s">
        <v>594</v>
      </c>
      <c r="M41" s="20" t="s">
        <v>595</v>
      </c>
      <c r="N41" s="158"/>
    </row>
    <row r="42" spans="1:14" ht="30" customHeight="1">
      <c r="A42" s="16">
        <v>40</v>
      </c>
      <c r="B42" s="64" t="s">
        <v>596</v>
      </c>
      <c r="C42" s="64"/>
      <c r="D42" s="65" t="s">
        <v>597</v>
      </c>
      <c r="E42" s="65" t="s">
        <v>313</v>
      </c>
      <c r="F42" s="65" t="s">
        <v>160</v>
      </c>
      <c r="G42" s="65">
        <v>18277703216</v>
      </c>
      <c r="H42" s="66" t="s">
        <v>598</v>
      </c>
      <c r="I42" s="78"/>
      <c r="J42" s="20" t="s">
        <v>599</v>
      </c>
      <c r="K42" s="16">
        <v>13</v>
      </c>
      <c r="L42" s="20" t="s">
        <v>600</v>
      </c>
      <c r="M42" s="20" t="s">
        <v>601</v>
      </c>
      <c r="N42" s="156">
        <f>(COUNTA(计科对口172班!K3:K4)+COUNTA(K42:K46))/(COUNTA(计科对口172班!B3:B4)+COUNTA(B42:B46))</f>
        <v>0.8571428571428571</v>
      </c>
    </row>
    <row r="43" spans="1:14" ht="30" customHeight="1">
      <c r="A43" s="16">
        <v>41</v>
      </c>
      <c r="B43" s="64" t="s">
        <v>596</v>
      </c>
      <c r="C43" s="64"/>
      <c r="D43" s="65" t="s">
        <v>183</v>
      </c>
      <c r="E43" s="65" t="s">
        <v>313</v>
      </c>
      <c r="F43" s="65" t="s">
        <v>160</v>
      </c>
      <c r="G43" s="65">
        <v>17687365423</v>
      </c>
      <c r="H43" s="66" t="s">
        <v>602</v>
      </c>
      <c r="I43" s="78" t="s">
        <v>603</v>
      </c>
      <c r="J43" s="16" t="s">
        <v>184</v>
      </c>
      <c r="K43" s="16">
        <v>13</v>
      </c>
      <c r="L43" s="16" t="s">
        <v>604</v>
      </c>
      <c r="M43" s="131" t="s">
        <v>605</v>
      </c>
      <c r="N43" s="157"/>
    </row>
    <row r="44" spans="1:14" ht="30" customHeight="1">
      <c r="A44" s="16">
        <v>42</v>
      </c>
      <c r="B44" s="64" t="s">
        <v>596</v>
      </c>
      <c r="C44" s="64"/>
      <c r="D44" s="65" t="s">
        <v>606</v>
      </c>
      <c r="E44" s="65" t="s">
        <v>313</v>
      </c>
      <c r="F44" s="65" t="s">
        <v>160</v>
      </c>
      <c r="G44" s="65">
        <v>18278005924</v>
      </c>
      <c r="H44" s="66" t="s">
        <v>561</v>
      </c>
      <c r="I44" s="78"/>
      <c r="J44" s="20" t="s">
        <v>607</v>
      </c>
      <c r="K44" s="16">
        <v>13</v>
      </c>
      <c r="L44" s="20" t="s">
        <v>608</v>
      </c>
      <c r="M44" s="20" t="s">
        <v>609</v>
      </c>
      <c r="N44" s="157"/>
    </row>
    <row r="45" spans="1:14" s="63" customFormat="1" ht="30" customHeight="1">
      <c r="A45" s="18">
        <v>43</v>
      </c>
      <c r="B45" s="73" t="s">
        <v>596</v>
      </c>
      <c r="C45" s="73"/>
      <c r="D45" s="74" t="s">
        <v>610</v>
      </c>
      <c r="E45" s="74" t="s">
        <v>313</v>
      </c>
      <c r="F45" s="74" t="s">
        <v>160</v>
      </c>
      <c r="G45" s="74">
        <v>18776314266</v>
      </c>
      <c r="H45" s="75" t="s">
        <v>611</v>
      </c>
      <c r="I45" s="81"/>
      <c r="J45" s="18"/>
      <c r="K45" s="18"/>
      <c r="L45" s="18"/>
      <c r="M45" s="18"/>
      <c r="N45" s="160"/>
    </row>
    <row r="46" spans="1:14" ht="30" customHeight="1">
      <c r="A46" s="16">
        <v>44</v>
      </c>
      <c r="B46" s="33" t="s">
        <v>596</v>
      </c>
      <c r="C46" s="76" t="s">
        <v>142</v>
      </c>
      <c r="D46" s="77" t="s">
        <v>612</v>
      </c>
      <c r="E46" s="65" t="s">
        <v>337</v>
      </c>
      <c r="F46" s="65" t="s">
        <v>160</v>
      </c>
      <c r="G46" s="65">
        <v>13907849261</v>
      </c>
      <c r="H46" s="66" t="s">
        <v>613</v>
      </c>
      <c r="I46" s="78"/>
      <c r="J46" s="16" t="s">
        <v>193</v>
      </c>
      <c r="K46" s="16">
        <v>46</v>
      </c>
      <c r="L46" s="16" t="s">
        <v>523</v>
      </c>
      <c r="M46" s="131" t="s">
        <v>524</v>
      </c>
      <c r="N46" s="158"/>
    </row>
  </sheetData>
  <autoFilter ref="A1:N46" xr:uid="{00000000-0009-0000-0000-000003000000}"/>
  <mergeCells count="8">
    <mergeCell ref="N28:N34"/>
    <mergeCell ref="N35:N41"/>
    <mergeCell ref="N42:N46"/>
    <mergeCell ref="A1:N1"/>
    <mergeCell ref="N3:N9"/>
    <mergeCell ref="N10:N15"/>
    <mergeCell ref="N16:N21"/>
    <mergeCell ref="N22:N27"/>
  </mergeCells>
  <phoneticPr fontId="26"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汇总表!$A$54:$A$63</xm:f>
          </x14:formula1>
          <xm:sqref>K18 K19 K23 K24 K3:K15 K16:K17 K20:K22 K25:K46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9"/>
  <sheetViews>
    <sheetView zoomScale="80" zoomScaleNormal="80" workbookViewId="0">
      <selection activeCell="I8" sqref="I8"/>
    </sheetView>
  </sheetViews>
  <sheetFormatPr defaultColWidth="9" defaultRowHeight="30" customHeight="1"/>
  <cols>
    <col min="1" max="1" width="8.59765625" customWidth="1"/>
    <col min="2" max="2" width="15.59765625" style="1" customWidth="1"/>
    <col min="3" max="3" width="18.3984375" style="1" customWidth="1"/>
    <col min="4" max="4" width="15.59765625" customWidth="1"/>
    <col min="5" max="5" width="9.59765625" customWidth="1"/>
    <col min="6" max="6" width="17.59765625" customWidth="1"/>
    <col min="7" max="7" width="17.09765625" customWidth="1"/>
    <col min="8" max="8" width="24.59765625" customWidth="1"/>
    <col min="9" max="9" width="33" customWidth="1"/>
    <col min="10" max="10" width="42.69921875" style="1" customWidth="1"/>
    <col min="11" max="11" width="17.59765625" style="1" customWidth="1"/>
    <col min="12" max="12" width="14.59765625" style="1" customWidth="1"/>
    <col min="13" max="13" width="20.09765625" style="1" customWidth="1"/>
    <col min="14" max="14" width="17.19921875" style="2" hidden="1" customWidth="1"/>
  </cols>
  <sheetData>
    <row r="1" spans="1:14" ht="30" customHeight="1">
      <c r="A1" s="161" t="s">
        <v>614</v>
      </c>
      <c r="B1" s="161"/>
      <c r="C1" s="161"/>
      <c r="D1" s="161"/>
      <c r="E1" s="161"/>
      <c r="F1" s="161"/>
      <c r="G1" s="161"/>
      <c r="H1" s="161"/>
      <c r="I1" s="161"/>
      <c r="J1" s="161"/>
      <c r="K1" s="161"/>
      <c r="L1" s="161"/>
      <c r="M1" s="161"/>
      <c r="N1" s="161"/>
    </row>
    <row r="2" spans="1:14" ht="60" customHeight="1">
      <c r="A2" s="52" t="s">
        <v>31</v>
      </c>
      <c r="B2" s="52" t="s">
        <v>303</v>
      </c>
      <c r="C2" s="52" t="s">
        <v>39</v>
      </c>
      <c r="D2" s="53" t="s">
        <v>35</v>
      </c>
      <c r="E2" s="53" t="s">
        <v>304</v>
      </c>
      <c r="F2" s="53" t="s">
        <v>305</v>
      </c>
      <c r="G2" s="53" t="s">
        <v>306</v>
      </c>
      <c r="H2" s="53" t="s">
        <v>307</v>
      </c>
      <c r="I2" s="57" t="s">
        <v>308</v>
      </c>
      <c r="J2" s="12" t="s">
        <v>309</v>
      </c>
      <c r="K2" s="13" t="s">
        <v>3</v>
      </c>
      <c r="L2" s="13" t="s">
        <v>310</v>
      </c>
      <c r="M2" s="13" t="s">
        <v>311</v>
      </c>
      <c r="N2" s="14" t="s">
        <v>312</v>
      </c>
    </row>
    <row r="3" spans="1:14" ht="30" customHeight="1">
      <c r="A3" s="16">
        <v>1</v>
      </c>
      <c r="B3" s="33" t="s">
        <v>596</v>
      </c>
      <c r="C3" s="15" t="s">
        <v>142</v>
      </c>
      <c r="D3" s="34" t="s">
        <v>615</v>
      </c>
      <c r="E3" s="34" t="s">
        <v>313</v>
      </c>
      <c r="F3" s="34" t="s">
        <v>198</v>
      </c>
      <c r="G3" s="34">
        <v>17344579792</v>
      </c>
      <c r="H3" s="35" t="s">
        <v>616</v>
      </c>
      <c r="I3" s="48"/>
      <c r="J3" s="58" t="s">
        <v>460</v>
      </c>
      <c r="K3" s="58">
        <v>13</v>
      </c>
      <c r="L3" s="58" t="s">
        <v>461</v>
      </c>
      <c r="M3" s="58">
        <v>18172295303</v>
      </c>
      <c r="N3" s="156">
        <f>计科对口171班!N42</f>
        <v>0.8571428571428571</v>
      </c>
    </row>
    <row r="4" spans="1:14" ht="30" customHeight="1">
      <c r="A4" s="16">
        <v>2</v>
      </c>
      <c r="B4" s="33" t="s">
        <v>596</v>
      </c>
      <c r="C4" s="33"/>
      <c r="D4" s="34" t="s">
        <v>211</v>
      </c>
      <c r="E4" s="34" t="s">
        <v>313</v>
      </c>
      <c r="F4" s="34" t="s">
        <v>198</v>
      </c>
      <c r="G4" s="34">
        <v>19907820072</v>
      </c>
      <c r="H4" s="35" t="s">
        <v>602</v>
      </c>
      <c r="I4" s="48" t="s">
        <v>617</v>
      </c>
      <c r="J4" s="20" t="s">
        <v>212</v>
      </c>
      <c r="K4" s="16">
        <v>11</v>
      </c>
      <c r="L4" s="20" t="s">
        <v>618</v>
      </c>
      <c r="M4" s="16" t="s">
        <v>619</v>
      </c>
      <c r="N4" s="158"/>
    </row>
    <row r="5" spans="1:14" ht="30" customHeight="1">
      <c r="A5" s="16">
        <v>3</v>
      </c>
      <c r="B5" s="15" t="s">
        <v>206</v>
      </c>
      <c r="C5" s="15"/>
      <c r="D5" s="34" t="s">
        <v>620</v>
      </c>
      <c r="E5" s="34" t="s">
        <v>337</v>
      </c>
      <c r="F5" s="34" t="s">
        <v>198</v>
      </c>
      <c r="G5" s="34">
        <v>17376335659</v>
      </c>
      <c r="H5" s="35" t="s">
        <v>621</v>
      </c>
      <c r="I5" s="48"/>
      <c r="J5" s="16"/>
      <c r="K5" s="16"/>
      <c r="L5" s="16"/>
      <c r="M5" s="16"/>
      <c r="N5" s="156">
        <f>COUNTA(K5:K11)/COUNTA(B5:B11)</f>
        <v>0.7142857142857143</v>
      </c>
    </row>
    <row r="6" spans="1:14" ht="30" customHeight="1">
      <c r="A6" s="16">
        <v>4</v>
      </c>
      <c r="B6" s="15" t="s">
        <v>206</v>
      </c>
      <c r="C6" s="15" t="s">
        <v>142</v>
      </c>
      <c r="D6" s="34" t="s">
        <v>622</v>
      </c>
      <c r="E6" s="34" t="s">
        <v>337</v>
      </c>
      <c r="F6" s="34" t="s">
        <v>198</v>
      </c>
      <c r="G6" s="34">
        <v>19978304847</v>
      </c>
      <c r="H6" s="35" t="s">
        <v>623</v>
      </c>
      <c r="J6" s="48" t="s">
        <v>624</v>
      </c>
      <c r="K6" s="16">
        <v>11</v>
      </c>
      <c r="L6" s="16" t="s">
        <v>625</v>
      </c>
      <c r="M6" s="16">
        <v>13707743439</v>
      </c>
      <c r="N6" s="157"/>
    </row>
    <row r="7" spans="1:14" ht="30" customHeight="1">
      <c r="A7" s="16">
        <v>5</v>
      </c>
      <c r="B7" s="15" t="s">
        <v>206</v>
      </c>
      <c r="C7" s="15"/>
      <c r="D7" s="34" t="s">
        <v>626</v>
      </c>
      <c r="E7" s="34" t="s">
        <v>337</v>
      </c>
      <c r="F7" s="34" t="s">
        <v>198</v>
      </c>
      <c r="G7" s="34">
        <v>18577431471</v>
      </c>
      <c r="H7" s="35" t="s">
        <v>627</v>
      </c>
      <c r="I7" s="48"/>
      <c r="J7" s="16" t="s">
        <v>628</v>
      </c>
      <c r="K7" s="16">
        <v>10</v>
      </c>
      <c r="L7" s="16" t="s">
        <v>629</v>
      </c>
      <c r="M7" s="16" t="s">
        <v>630</v>
      </c>
      <c r="N7" s="157"/>
    </row>
    <row r="8" spans="1:14" ht="30" customHeight="1">
      <c r="A8" s="16">
        <v>6</v>
      </c>
      <c r="B8" s="15" t="s">
        <v>206</v>
      </c>
      <c r="C8" s="15"/>
      <c r="D8" s="34" t="s">
        <v>631</v>
      </c>
      <c r="E8" s="34" t="s">
        <v>337</v>
      </c>
      <c r="F8" s="34" t="s">
        <v>198</v>
      </c>
      <c r="G8" s="34">
        <v>18207826979</v>
      </c>
      <c r="H8" s="35" t="s">
        <v>632</v>
      </c>
      <c r="I8" s="48"/>
      <c r="J8" s="16"/>
      <c r="K8" s="16"/>
      <c r="L8" s="16"/>
      <c r="M8" s="16"/>
      <c r="N8" s="157"/>
    </row>
    <row r="9" spans="1:14" ht="30" customHeight="1">
      <c r="A9" s="16">
        <v>7</v>
      </c>
      <c r="B9" s="15" t="s">
        <v>206</v>
      </c>
      <c r="C9" s="15" t="s">
        <v>142</v>
      </c>
      <c r="D9" s="34" t="s">
        <v>633</v>
      </c>
      <c r="E9" s="34" t="s">
        <v>337</v>
      </c>
      <c r="F9" s="34" t="s">
        <v>198</v>
      </c>
      <c r="G9" s="34">
        <v>13557171971</v>
      </c>
      <c r="H9" s="35" t="s">
        <v>634</v>
      </c>
      <c r="I9" s="48"/>
      <c r="J9" s="16" t="s">
        <v>635</v>
      </c>
      <c r="K9" s="16">
        <v>12</v>
      </c>
      <c r="L9" s="16" t="s">
        <v>636</v>
      </c>
      <c r="M9" s="16">
        <v>13557171971</v>
      </c>
      <c r="N9" s="157"/>
    </row>
    <row r="10" spans="1:14" ht="28.05" customHeight="1">
      <c r="A10" s="16">
        <v>8</v>
      </c>
      <c r="B10" s="15" t="s">
        <v>206</v>
      </c>
      <c r="C10" s="15"/>
      <c r="D10" s="34" t="s">
        <v>218</v>
      </c>
      <c r="E10" s="34" t="s">
        <v>313</v>
      </c>
      <c r="F10" s="34" t="s">
        <v>198</v>
      </c>
      <c r="G10" s="34">
        <v>15107745077</v>
      </c>
      <c r="H10" s="36" t="s">
        <v>542</v>
      </c>
      <c r="I10" s="48" t="s">
        <v>401</v>
      </c>
      <c r="J10" s="15" t="s">
        <v>637</v>
      </c>
      <c r="K10" s="16">
        <v>11</v>
      </c>
      <c r="L10" s="59" t="s">
        <v>638</v>
      </c>
      <c r="M10" s="16">
        <v>75584528267</v>
      </c>
      <c r="N10" s="157"/>
    </row>
    <row r="11" spans="1:14" ht="30" customHeight="1">
      <c r="A11" s="16">
        <v>9</v>
      </c>
      <c r="B11" s="15" t="s">
        <v>206</v>
      </c>
      <c r="C11" s="15"/>
      <c r="D11" s="34" t="s">
        <v>204</v>
      </c>
      <c r="E11" s="34" t="s">
        <v>313</v>
      </c>
      <c r="F11" s="34" t="s">
        <v>198</v>
      </c>
      <c r="G11" s="34">
        <v>18777295330</v>
      </c>
      <c r="H11" s="35" t="s">
        <v>639</v>
      </c>
      <c r="I11" s="48" t="s">
        <v>322</v>
      </c>
      <c r="J11" s="16" t="s">
        <v>205</v>
      </c>
      <c r="K11" s="16">
        <v>11</v>
      </c>
      <c r="L11" s="16" t="s">
        <v>640</v>
      </c>
      <c r="M11" s="16">
        <v>13249058731</v>
      </c>
      <c r="N11" s="158"/>
    </row>
    <row r="12" spans="1:14" ht="30" customHeight="1">
      <c r="A12" s="16">
        <v>10</v>
      </c>
      <c r="B12" s="33" t="s">
        <v>641</v>
      </c>
      <c r="C12" s="33"/>
      <c r="D12" s="34" t="s">
        <v>642</v>
      </c>
      <c r="E12" s="34" t="s">
        <v>313</v>
      </c>
      <c r="F12" s="34" t="s">
        <v>198</v>
      </c>
      <c r="G12" s="34">
        <v>15278500526</v>
      </c>
      <c r="H12" s="35" t="s">
        <v>643</v>
      </c>
      <c r="I12" s="48" t="s">
        <v>364</v>
      </c>
      <c r="J12" s="16" t="s">
        <v>644</v>
      </c>
      <c r="K12" s="16">
        <v>12</v>
      </c>
      <c r="L12" s="59" t="s">
        <v>645</v>
      </c>
      <c r="M12" s="16">
        <v>15083390221</v>
      </c>
      <c r="N12" s="156">
        <f>COUNTA(K12:K18)/COUNTA(B12:B18)</f>
        <v>1</v>
      </c>
    </row>
    <row r="13" spans="1:14" ht="30" customHeight="1">
      <c r="A13" s="16">
        <v>11</v>
      </c>
      <c r="B13" s="33" t="s">
        <v>641</v>
      </c>
      <c r="C13" s="33"/>
      <c r="D13" s="34" t="s">
        <v>646</v>
      </c>
      <c r="E13" s="34" t="s">
        <v>313</v>
      </c>
      <c r="F13" s="34" t="s">
        <v>198</v>
      </c>
      <c r="G13" s="34">
        <v>15878570854</v>
      </c>
      <c r="H13" s="35" t="s">
        <v>639</v>
      </c>
      <c r="I13" s="48"/>
      <c r="J13" s="16" t="s">
        <v>647</v>
      </c>
      <c r="K13" s="16">
        <v>10</v>
      </c>
      <c r="L13" s="59" t="s">
        <v>648</v>
      </c>
      <c r="M13" s="16" t="s">
        <v>649</v>
      </c>
      <c r="N13" s="157"/>
    </row>
    <row r="14" spans="1:14" ht="30" customHeight="1">
      <c r="A14" s="16">
        <v>12</v>
      </c>
      <c r="B14" s="33" t="s">
        <v>641</v>
      </c>
      <c r="C14" s="33"/>
      <c r="D14" s="34" t="s">
        <v>226</v>
      </c>
      <c r="E14" s="34" t="s">
        <v>313</v>
      </c>
      <c r="F14" s="34" t="s">
        <v>198</v>
      </c>
      <c r="G14" s="34">
        <v>13471771407</v>
      </c>
      <c r="H14" s="35" t="s">
        <v>650</v>
      </c>
      <c r="I14" s="48" t="s">
        <v>364</v>
      </c>
      <c r="J14" s="15" t="s">
        <v>227</v>
      </c>
      <c r="K14" s="16">
        <v>12</v>
      </c>
      <c r="L14" s="20" t="s">
        <v>651</v>
      </c>
      <c r="M14" s="16">
        <v>13557470163</v>
      </c>
      <c r="N14" s="157"/>
    </row>
    <row r="15" spans="1:14" ht="30" customHeight="1">
      <c r="A15" s="16">
        <v>13</v>
      </c>
      <c r="B15" s="33" t="s">
        <v>641</v>
      </c>
      <c r="C15" s="33"/>
      <c r="D15" s="34" t="s">
        <v>652</v>
      </c>
      <c r="E15" s="34" t="s">
        <v>313</v>
      </c>
      <c r="F15" s="34" t="s">
        <v>198</v>
      </c>
      <c r="G15" s="34">
        <v>17344579036</v>
      </c>
      <c r="H15" s="35" t="s">
        <v>653</v>
      </c>
      <c r="I15" s="48"/>
      <c r="J15" s="16" t="s">
        <v>654</v>
      </c>
      <c r="K15" s="16">
        <v>12</v>
      </c>
      <c r="L15" s="20" t="s">
        <v>655</v>
      </c>
      <c r="M15" s="16">
        <v>15678856588</v>
      </c>
      <c r="N15" s="157"/>
    </row>
    <row r="16" spans="1:14" ht="30" customHeight="1">
      <c r="A16" s="16">
        <v>14</v>
      </c>
      <c r="B16" s="33" t="s">
        <v>641</v>
      </c>
      <c r="C16" s="33"/>
      <c r="D16" s="34" t="s">
        <v>656</v>
      </c>
      <c r="E16" s="34" t="s">
        <v>313</v>
      </c>
      <c r="F16" s="34" t="s">
        <v>198</v>
      </c>
      <c r="G16" s="34">
        <v>14795375822</v>
      </c>
      <c r="H16" s="35" t="s">
        <v>613</v>
      </c>
      <c r="I16" s="48"/>
      <c r="J16" s="20" t="s">
        <v>657</v>
      </c>
      <c r="K16" s="16">
        <v>11</v>
      </c>
      <c r="L16" s="59" t="s">
        <v>658</v>
      </c>
      <c r="M16" s="16">
        <v>18924336353</v>
      </c>
      <c r="N16" s="157"/>
    </row>
    <row r="17" spans="1:14" ht="30" customHeight="1">
      <c r="A17" s="16">
        <v>15</v>
      </c>
      <c r="B17" s="33" t="s">
        <v>641</v>
      </c>
      <c r="C17" s="33"/>
      <c r="D17" s="34" t="s">
        <v>659</v>
      </c>
      <c r="E17" s="34" t="s">
        <v>313</v>
      </c>
      <c r="F17" s="34" t="s">
        <v>198</v>
      </c>
      <c r="G17" s="34">
        <v>18778459443</v>
      </c>
      <c r="H17" s="35" t="s">
        <v>660</v>
      </c>
      <c r="I17" s="48"/>
      <c r="J17" s="20" t="s">
        <v>661</v>
      </c>
      <c r="K17" s="16">
        <v>11</v>
      </c>
      <c r="L17" s="20" t="s">
        <v>662</v>
      </c>
      <c r="M17" s="16">
        <v>13733270127</v>
      </c>
      <c r="N17" s="157"/>
    </row>
    <row r="18" spans="1:14" ht="30" customHeight="1">
      <c r="A18" s="16">
        <v>16</v>
      </c>
      <c r="B18" s="33" t="s">
        <v>641</v>
      </c>
      <c r="C18" s="33"/>
      <c r="D18" s="34" t="s">
        <v>209</v>
      </c>
      <c r="E18" s="34" t="s">
        <v>313</v>
      </c>
      <c r="F18" s="34" t="s">
        <v>198</v>
      </c>
      <c r="G18" s="34">
        <v>18378288990</v>
      </c>
      <c r="H18" s="35" t="s">
        <v>663</v>
      </c>
      <c r="I18" s="48" t="s">
        <v>664</v>
      </c>
      <c r="J18" s="16" t="s">
        <v>210</v>
      </c>
      <c r="K18" s="16">
        <v>12</v>
      </c>
      <c r="L18" s="16" t="s">
        <v>665</v>
      </c>
      <c r="M18" s="16">
        <v>18806858918</v>
      </c>
      <c r="N18" s="158"/>
    </row>
    <row r="19" spans="1:14" ht="47.25" customHeight="1">
      <c r="A19" s="16">
        <v>17</v>
      </c>
      <c r="B19" s="15" t="s">
        <v>666</v>
      </c>
      <c r="C19" s="15"/>
      <c r="D19" s="34" t="s">
        <v>667</v>
      </c>
      <c r="E19" s="34" t="s">
        <v>337</v>
      </c>
      <c r="F19" s="34" t="s">
        <v>198</v>
      </c>
      <c r="G19" s="34">
        <v>17777288423</v>
      </c>
      <c r="H19" s="36" t="s">
        <v>668</v>
      </c>
      <c r="I19" s="48"/>
      <c r="J19" s="17" t="s">
        <v>669</v>
      </c>
      <c r="K19" s="16">
        <v>10</v>
      </c>
      <c r="L19" s="59" t="s">
        <v>670</v>
      </c>
      <c r="M19" s="133" t="s">
        <v>671</v>
      </c>
      <c r="N19" s="156">
        <f>COUNTA(K19:K25)/COUNTA(B19:B25)</f>
        <v>1</v>
      </c>
    </row>
    <row r="20" spans="1:14" ht="30" customHeight="1">
      <c r="A20" s="16">
        <v>18</v>
      </c>
      <c r="B20" s="15" t="s">
        <v>666</v>
      </c>
      <c r="C20" s="15" t="s">
        <v>142</v>
      </c>
      <c r="D20" s="48" t="s">
        <v>672</v>
      </c>
      <c r="E20" s="48" t="s">
        <v>337</v>
      </c>
      <c r="F20" s="48" t="s">
        <v>198</v>
      </c>
      <c r="G20" s="34">
        <v>18078512603</v>
      </c>
      <c r="H20" s="35" t="s">
        <v>673</v>
      </c>
      <c r="I20" s="48"/>
      <c r="J20" s="16" t="s">
        <v>674</v>
      </c>
      <c r="K20" s="16">
        <v>12</v>
      </c>
      <c r="L20" s="16" t="s">
        <v>675</v>
      </c>
      <c r="M20" s="16">
        <v>13978077112</v>
      </c>
      <c r="N20" s="157"/>
    </row>
    <row r="21" spans="1:14" ht="30" customHeight="1">
      <c r="A21" s="16">
        <v>19</v>
      </c>
      <c r="B21" s="15" t="s">
        <v>666</v>
      </c>
      <c r="C21" s="15"/>
      <c r="D21" s="34" t="s">
        <v>676</v>
      </c>
      <c r="E21" s="34" t="s">
        <v>337</v>
      </c>
      <c r="F21" s="34" t="s">
        <v>198</v>
      </c>
      <c r="G21" s="34">
        <v>13737750632</v>
      </c>
      <c r="H21" s="35" t="s">
        <v>677</v>
      </c>
      <c r="I21" s="48"/>
      <c r="J21" s="16" t="s">
        <v>678</v>
      </c>
      <c r="K21" s="16">
        <v>76</v>
      </c>
      <c r="L21" s="16" t="s">
        <v>679</v>
      </c>
      <c r="M21" s="16">
        <v>13557319899</v>
      </c>
      <c r="N21" s="157"/>
    </row>
    <row r="22" spans="1:14" ht="30" customHeight="1">
      <c r="A22" s="16">
        <v>20</v>
      </c>
      <c r="B22" s="15" t="s">
        <v>666</v>
      </c>
      <c r="C22" s="15" t="s">
        <v>142</v>
      </c>
      <c r="D22" s="34" t="s">
        <v>680</v>
      </c>
      <c r="E22" s="34" t="s">
        <v>337</v>
      </c>
      <c r="F22" s="34" t="s">
        <v>198</v>
      </c>
      <c r="G22" s="34">
        <v>15777292177</v>
      </c>
      <c r="H22" s="36" t="s">
        <v>681</v>
      </c>
      <c r="I22" s="48"/>
      <c r="J22" s="16" t="s">
        <v>175</v>
      </c>
      <c r="K22" s="16">
        <v>13</v>
      </c>
      <c r="L22" s="16" t="s">
        <v>562</v>
      </c>
      <c r="M22" s="16">
        <v>15877213379</v>
      </c>
      <c r="N22" s="157"/>
    </row>
    <row r="23" spans="1:14" ht="30" customHeight="1">
      <c r="A23" s="16">
        <v>21</v>
      </c>
      <c r="B23" s="15" t="s">
        <v>666</v>
      </c>
      <c r="C23" s="15" t="s">
        <v>142</v>
      </c>
      <c r="D23" s="34" t="s">
        <v>682</v>
      </c>
      <c r="E23" s="34" t="s">
        <v>337</v>
      </c>
      <c r="F23" s="34" t="s">
        <v>198</v>
      </c>
      <c r="G23" s="34">
        <v>13457501182</v>
      </c>
      <c r="H23" s="35" t="s">
        <v>509</v>
      </c>
      <c r="I23" s="48"/>
      <c r="J23" s="16" t="s">
        <v>674</v>
      </c>
      <c r="K23" s="16">
        <v>12</v>
      </c>
      <c r="L23" s="16" t="s">
        <v>683</v>
      </c>
      <c r="M23" s="16">
        <v>7722629711</v>
      </c>
      <c r="N23" s="157"/>
    </row>
    <row r="24" spans="1:14" ht="30" customHeight="1">
      <c r="A24" s="16">
        <v>22</v>
      </c>
      <c r="B24" s="15" t="s">
        <v>666</v>
      </c>
      <c r="C24" s="15" t="s">
        <v>142</v>
      </c>
      <c r="D24" s="34" t="s">
        <v>684</v>
      </c>
      <c r="E24" s="34" t="s">
        <v>337</v>
      </c>
      <c r="F24" s="34" t="s">
        <v>198</v>
      </c>
      <c r="G24" s="34">
        <v>18077440061</v>
      </c>
      <c r="H24" s="36" t="s">
        <v>685</v>
      </c>
      <c r="I24" s="48"/>
      <c r="J24" s="16" t="s">
        <v>193</v>
      </c>
      <c r="K24" s="16">
        <v>46</v>
      </c>
      <c r="L24" s="16" t="s">
        <v>523</v>
      </c>
      <c r="M24" s="131" t="s">
        <v>524</v>
      </c>
      <c r="N24" s="157"/>
    </row>
    <row r="25" spans="1:14" ht="30" customHeight="1">
      <c r="A25" s="16">
        <v>23</v>
      </c>
      <c r="B25" s="15" t="s">
        <v>666</v>
      </c>
      <c r="C25" s="15"/>
      <c r="D25" s="34" t="s">
        <v>686</v>
      </c>
      <c r="E25" s="34" t="s">
        <v>337</v>
      </c>
      <c r="F25" s="34" t="s">
        <v>198</v>
      </c>
      <c r="G25" s="34">
        <v>15778046761</v>
      </c>
      <c r="H25" s="35" t="s">
        <v>687</v>
      </c>
      <c r="I25" s="48"/>
      <c r="J25" s="1" t="s">
        <v>214</v>
      </c>
      <c r="K25" s="16">
        <v>12</v>
      </c>
      <c r="L25" s="16" t="s">
        <v>688</v>
      </c>
      <c r="M25" s="1">
        <v>18376620406</v>
      </c>
      <c r="N25" s="158"/>
    </row>
    <row r="26" spans="1:14" ht="30" customHeight="1">
      <c r="A26" s="16">
        <v>24</v>
      </c>
      <c r="B26" s="33" t="s">
        <v>208</v>
      </c>
      <c r="C26" s="33"/>
      <c r="D26" s="34" t="s">
        <v>689</v>
      </c>
      <c r="E26" s="34" t="s">
        <v>337</v>
      </c>
      <c r="F26" s="34" t="s">
        <v>198</v>
      </c>
      <c r="G26" s="34">
        <v>13457939430</v>
      </c>
      <c r="H26" s="36" t="s">
        <v>690</v>
      </c>
      <c r="I26" s="48"/>
      <c r="J26" s="15" t="s">
        <v>691</v>
      </c>
      <c r="K26" s="16"/>
      <c r="L26" s="16" t="s">
        <v>692</v>
      </c>
      <c r="M26" s="16">
        <v>18207812213</v>
      </c>
      <c r="N26" s="156">
        <f>COUNTA(K26:K32)/COUNTA(B26:B32)</f>
        <v>0.42857142857142855</v>
      </c>
    </row>
    <row r="27" spans="1:14" ht="30" customHeight="1">
      <c r="A27" s="16">
        <v>25</v>
      </c>
      <c r="B27" s="33" t="s">
        <v>208</v>
      </c>
      <c r="C27" s="33"/>
      <c r="D27" s="34" t="s">
        <v>693</v>
      </c>
      <c r="E27" s="34" t="s">
        <v>337</v>
      </c>
      <c r="F27" s="34" t="s">
        <v>198</v>
      </c>
      <c r="G27" s="34">
        <v>18277727487</v>
      </c>
      <c r="H27" s="35" t="s">
        <v>694</v>
      </c>
      <c r="I27" s="48"/>
      <c r="J27" s="16"/>
      <c r="K27" s="16"/>
      <c r="L27" s="16"/>
      <c r="M27" s="16"/>
      <c r="N27" s="157"/>
    </row>
    <row r="28" spans="1:14" ht="33.9" customHeight="1">
      <c r="A28" s="16">
        <v>26</v>
      </c>
      <c r="B28" s="33" t="s">
        <v>208</v>
      </c>
      <c r="C28" s="33"/>
      <c r="D28" s="34" t="s">
        <v>695</v>
      </c>
      <c r="E28" s="34" t="s">
        <v>337</v>
      </c>
      <c r="F28" s="34" t="s">
        <v>198</v>
      </c>
      <c r="G28" s="34">
        <v>13877757783</v>
      </c>
      <c r="H28" s="35" t="s">
        <v>489</v>
      </c>
      <c r="I28" s="48"/>
      <c r="J28" s="15" t="s">
        <v>696</v>
      </c>
      <c r="K28" s="16">
        <v>11</v>
      </c>
      <c r="L28" s="59" t="s">
        <v>697</v>
      </c>
      <c r="M28" s="59">
        <v>13807720959</v>
      </c>
      <c r="N28" s="157"/>
    </row>
    <row r="29" spans="1:14" ht="30" customHeight="1">
      <c r="A29" s="16">
        <v>27</v>
      </c>
      <c r="B29" s="33" t="s">
        <v>208</v>
      </c>
      <c r="C29" s="33"/>
      <c r="D29" s="34" t="s">
        <v>698</v>
      </c>
      <c r="E29" s="34" t="s">
        <v>337</v>
      </c>
      <c r="F29" s="34" t="s">
        <v>198</v>
      </c>
      <c r="G29" s="34">
        <v>18897707345</v>
      </c>
      <c r="H29" s="36" t="s">
        <v>699</v>
      </c>
      <c r="I29" s="48"/>
      <c r="J29" s="16"/>
      <c r="K29" s="16"/>
      <c r="L29" s="16"/>
      <c r="M29" s="16"/>
      <c r="N29" s="157"/>
    </row>
    <row r="30" spans="1:14" ht="30" customHeight="1">
      <c r="A30" s="16">
        <v>28</v>
      </c>
      <c r="B30" s="33" t="s">
        <v>208</v>
      </c>
      <c r="C30" s="15" t="s">
        <v>142</v>
      </c>
      <c r="D30" s="34" t="s">
        <v>700</v>
      </c>
      <c r="E30" s="34" t="s">
        <v>337</v>
      </c>
      <c r="F30" s="34" t="s">
        <v>198</v>
      </c>
      <c r="G30" s="34">
        <v>17344574016</v>
      </c>
      <c r="H30" s="35" t="s">
        <v>701</v>
      </c>
      <c r="I30" s="48"/>
      <c r="J30" s="16" t="s">
        <v>702</v>
      </c>
      <c r="K30" s="16">
        <v>13</v>
      </c>
      <c r="L30" s="16" t="s">
        <v>703</v>
      </c>
      <c r="M30" s="16">
        <v>15678797847</v>
      </c>
      <c r="N30" s="157"/>
    </row>
    <row r="31" spans="1:14" ht="39" customHeight="1">
      <c r="A31" s="16">
        <v>29</v>
      </c>
      <c r="B31" s="33" t="s">
        <v>208</v>
      </c>
      <c r="C31" s="33"/>
      <c r="D31" s="34" t="s">
        <v>704</v>
      </c>
      <c r="E31" s="34" t="s">
        <v>313</v>
      </c>
      <c r="F31" s="34" t="s">
        <v>198</v>
      </c>
      <c r="G31" s="34">
        <v>15506725118</v>
      </c>
      <c r="H31" s="35" t="s">
        <v>705</v>
      </c>
      <c r="I31" s="48"/>
      <c r="J31" s="15" t="s">
        <v>706</v>
      </c>
      <c r="K31" s="16">
        <v>11</v>
      </c>
      <c r="L31" s="59" t="s">
        <v>707</v>
      </c>
      <c r="M31" s="59">
        <v>17724015448</v>
      </c>
      <c r="N31" s="157"/>
    </row>
    <row r="32" spans="1:14" ht="30" customHeight="1">
      <c r="A32" s="16">
        <v>30</v>
      </c>
      <c r="B32" s="33" t="s">
        <v>208</v>
      </c>
      <c r="C32" s="33"/>
      <c r="D32" s="34" t="s">
        <v>207</v>
      </c>
      <c r="E32" s="34" t="s">
        <v>313</v>
      </c>
      <c r="F32" s="34" t="s">
        <v>198</v>
      </c>
      <c r="G32" s="34">
        <v>15778496470</v>
      </c>
      <c r="H32" s="35" t="s">
        <v>499</v>
      </c>
      <c r="I32" s="48" t="s">
        <v>708</v>
      </c>
      <c r="J32" s="16"/>
      <c r="K32" s="16"/>
      <c r="L32" s="16"/>
      <c r="M32" s="16"/>
      <c r="N32" s="158"/>
    </row>
    <row r="33" spans="1:14" ht="30" customHeight="1">
      <c r="A33" s="16">
        <v>31</v>
      </c>
      <c r="B33" s="15" t="s">
        <v>215</v>
      </c>
      <c r="C33" s="15" t="s">
        <v>142</v>
      </c>
      <c r="D33" s="34" t="s">
        <v>709</v>
      </c>
      <c r="E33" s="34" t="s">
        <v>337</v>
      </c>
      <c r="F33" s="34" t="s">
        <v>198</v>
      </c>
      <c r="G33" s="34">
        <v>18076477105</v>
      </c>
      <c r="H33" s="35" t="s">
        <v>559</v>
      </c>
      <c r="I33" s="48"/>
      <c r="J33" s="16" t="s">
        <v>702</v>
      </c>
      <c r="K33" s="16">
        <v>13</v>
      </c>
      <c r="L33" s="16" t="s">
        <v>703</v>
      </c>
      <c r="M33" s="16">
        <v>15678793747</v>
      </c>
      <c r="N33" s="156">
        <f>COUNTA(K33:K39)/COUNTA(B33:B39)</f>
        <v>1</v>
      </c>
    </row>
    <row r="34" spans="1:14" ht="30" customHeight="1">
      <c r="A34" s="16">
        <v>32</v>
      </c>
      <c r="B34" s="15" t="s">
        <v>215</v>
      </c>
      <c r="C34" s="15"/>
      <c r="D34" s="34" t="s">
        <v>216</v>
      </c>
      <c r="E34" s="34" t="s">
        <v>337</v>
      </c>
      <c r="F34" s="34" t="s">
        <v>198</v>
      </c>
      <c r="G34" s="34">
        <v>13737504824</v>
      </c>
      <c r="H34" s="35" t="s">
        <v>559</v>
      </c>
      <c r="I34" s="48" t="s">
        <v>710</v>
      </c>
      <c r="J34" s="16" t="s">
        <v>217</v>
      </c>
      <c r="K34" s="16">
        <v>13</v>
      </c>
      <c r="L34" s="16" t="s">
        <v>711</v>
      </c>
      <c r="M34" s="16">
        <v>18978242005</v>
      </c>
      <c r="N34" s="157"/>
    </row>
    <row r="35" spans="1:14" ht="30" customHeight="1">
      <c r="A35" s="16">
        <v>33</v>
      </c>
      <c r="B35" s="15" t="s">
        <v>215</v>
      </c>
      <c r="C35" s="15"/>
      <c r="D35" s="34" t="s">
        <v>712</v>
      </c>
      <c r="E35" s="34" t="s">
        <v>337</v>
      </c>
      <c r="F35" s="34" t="s">
        <v>198</v>
      </c>
      <c r="G35" s="34">
        <v>17607799008</v>
      </c>
      <c r="H35" s="35" t="s">
        <v>713</v>
      </c>
      <c r="I35" s="48"/>
      <c r="J35" s="20" t="s">
        <v>714</v>
      </c>
      <c r="K35" s="16">
        <v>10</v>
      </c>
      <c r="L35" s="20" t="s">
        <v>715</v>
      </c>
      <c r="M35" s="16">
        <v>15907796394</v>
      </c>
      <c r="N35" s="157"/>
    </row>
    <row r="36" spans="1:14" ht="30" customHeight="1">
      <c r="A36" s="16">
        <v>34</v>
      </c>
      <c r="B36" s="15" t="s">
        <v>215</v>
      </c>
      <c r="C36" s="15"/>
      <c r="D36" s="34" t="s">
        <v>716</v>
      </c>
      <c r="E36" s="34" t="s">
        <v>337</v>
      </c>
      <c r="F36" s="34" t="s">
        <v>198</v>
      </c>
      <c r="G36" s="34">
        <v>17807743366</v>
      </c>
      <c r="H36" s="35" t="s">
        <v>623</v>
      </c>
      <c r="I36" s="48"/>
      <c r="J36" s="16" t="s">
        <v>717</v>
      </c>
      <c r="K36" s="16">
        <v>46</v>
      </c>
      <c r="L36" s="16" t="s">
        <v>718</v>
      </c>
      <c r="M36" s="16">
        <v>19976321725</v>
      </c>
      <c r="N36" s="157"/>
    </row>
    <row r="37" spans="1:14" ht="51.9" customHeight="1">
      <c r="A37" s="16">
        <v>35</v>
      </c>
      <c r="B37" s="15" t="s">
        <v>215</v>
      </c>
      <c r="C37" s="15"/>
      <c r="D37" s="34" t="s">
        <v>220</v>
      </c>
      <c r="E37" s="34" t="s">
        <v>313</v>
      </c>
      <c r="F37" s="34" t="s">
        <v>198</v>
      </c>
      <c r="G37" s="34">
        <v>15177677340</v>
      </c>
      <c r="H37" s="35" t="s">
        <v>613</v>
      </c>
      <c r="I37" s="48" t="s">
        <v>719</v>
      </c>
      <c r="J37" s="15" t="s">
        <v>221</v>
      </c>
      <c r="K37" s="16">
        <v>10</v>
      </c>
      <c r="L37" s="59" t="s">
        <v>720</v>
      </c>
      <c r="M37" s="59" t="s">
        <v>721</v>
      </c>
      <c r="N37" s="157"/>
    </row>
    <row r="38" spans="1:14" ht="30" customHeight="1">
      <c r="A38" s="16">
        <v>36</v>
      </c>
      <c r="B38" s="15" t="s">
        <v>215</v>
      </c>
      <c r="C38" s="15"/>
      <c r="D38" s="34" t="s">
        <v>213</v>
      </c>
      <c r="E38" s="34" t="s">
        <v>337</v>
      </c>
      <c r="F38" s="34" t="s">
        <v>198</v>
      </c>
      <c r="G38" s="34">
        <v>18278753041</v>
      </c>
      <c r="H38" s="35" t="s">
        <v>722</v>
      </c>
      <c r="I38" s="48" t="s">
        <v>723</v>
      </c>
      <c r="J38" s="16" t="s">
        <v>214</v>
      </c>
      <c r="K38" s="16">
        <v>12</v>
      </c>
      <c r="L38" s="16" t="s">
        <v>724</v>
      </c>
      <c r="M38" s="16">
        <v>18074941705</v>
      </c>
      <c r="N38" s="157"/>
    </row>
    <row r="39" spans="1:14" ht="30" customHeight="1">
      <c r="A39" s="16">
        <v>37</v>
      </c>
      <c r="B39" s="15" t="s">
        <v>215</v>
      </c>
      <c r="C39" s="15" t="s">
        <v>142</v>
      </c>
      <c r="D39" s="34" t="s">
        <v>725</v>
      </c>
      <c r="E39" s="34" t="s">
        <v>313</v>
      </c>
      <c r="F39" s="34" t="s">
        <v>198</v>
      </c>
      <c r="G39" s="34">
        <v>18878250957</v>
      </c>
      <c r="H39" s="35" t="s">
        <v>726</v>
      </c>
      <c r="I39" s="48"/>
      <c r="J39" s="16" t="s">
        <v>644</v>
      </c>
      <c r="K39" s="16">
        <v>12</v>
      </c>
      <c r="L39" s="16" t="s">
        <v>727</v>
      </c>
      <c r="M39" s="16">
        <v>15083390221</v>
      </c>
      <c r="N39" s="158"/>
    </row>
    <row r="40" spans="1:14" ht="30" customHeight="1">
      <c r="A40" s="16">
        <v>38</v>
      </c>
      <c r="B40" s="33" t="s">
        <v>728</v>
      </c>
      <c r="C40" s="15" t="s">
        <v>142</v>
      </c>
      <c r="D40" s="34" t="s">
        <v>729</v>
      </c>
      <c r="E40" s="34" t="s">
        <v>337</v>
      </c>
      <c r="F40" s="34" t="s">
        <v>198</v>
      </c>
      <c r="G40" s="34">
        <v>18775084217</v>
      </c>
      <c r="H40" s="36" t="s">
        <v>455</v>
      </c>
      <c r="I40" s="48"/>
      <c r="J40" s="16" t="s">
        <v>537</v>
      </c>
      <c r="K40" s="16">
        <v>12</v>
      </c>
      <c r="L40" s="16" t="s">
        <v>538</v>
      </c>
      <c r="M40" s="16">
        <v>13395996072</v>
      </c>
      <c r="N40" s="156">
        <f>COUNTA(K40:K46)/COUNTA(B40:B46)</f>
        <v>0.7142857142857143</v>
      </c>
    </row>
    <row r="41" spans="1:14" ht="30" customHeight="1">
      <c r="A41" s="16">
        <v>39</v>
      </c>
      <c r="B41" s="33" t="s">
        <v>728</v>
      </c>
      <c r="C41" s="33"/>
      <c r="D41" s="34" t="s">
        <v>199</v>
      </c>
      <c r="E41" s="34" t="s">
        <v>313</v>
      </c>
      <c r="F41" s="34" t="s">
        <v>198</v>
      </c>
      <c r="G41" s="34">
        <v>17344576419</v>
      </c>
      <c r="H41" s="35" t="s">
        <v>571</v>
      </c>
      <c r="I41" s="48" t="s">
        <v>62</v>
      </c>
      <c r="J41" s="16" t="s">
        <v>180</v>
      </c>
      <c r="K41" s="16">
        <v>12</v>
      </c>
      <c r="L41" s="16" t="s">
        <v>572</v>
      </c>
      <c r="M41" s="16">
        <v>15777110001</v>
      </c>
      <c r="N41" s="157"/>
    </row>
    <row r="42" spans="1:14" ht="30" customHeight="1">
      <c r="A42" s="16">
        <v>40</v>
      </c>
      <c r="B42" s="33" t="s">
        <v>728</v>
      </c>
      <c r="C42" s="33"/>
      <c r="D42" s="34" t="s">
        <v>222</v>
      </c>
      <c r="E42" s="34" t="s">
        <v>313</v>
      </c>
      <c r="F42" s="34" t="s">
        <v>198</v>
      </c>
      <c r="G42" s="34">
        <v>18878517935</v>
      </c>
      <c r="H42" s="35" t="s">
        <v>730</v>
      </c>
      <c r="I42" s="48" t="s">
        <v>401</v>
      </c>
      <c r="J42" s="16" t="s">
        <v>223</v>
      </c>
      <c r="K42" s="16">
        <v>10</v>
      </c>
      <c r="L42" s="59" t="s">
        <v>731</v>
      </c>
      <c r="M42" s="60" t="s">
        <v>732</v>
      </c>
      <c r="N42" s="157"/>
    </row>
    <row r="43" spans="1:14" ht="30" customHeight="1">
      <c r="A43" s="16">
        <v>41</v>
      </c>
      <c r="B43" s="33" t="s">
        <v>728</v>
      </c>
      <c r="C43" s="33"/>
      <c r="D43" s="34" t="s">
        <v>733</v>
      </c>
      <c r="E43" s="34" t="s">
        <v>313</v>
      </c>
      <c r="F43" s="34" t="s">
        <v>198</v>
      </c>
      <c r="G43" s="34">
        <v>18777293170</v>
      </c>
      <c r="H43" s="35" t="s">
        <v>699</v>
      </c>
      <c r="I43" s="48"/>
      <c r="J43" s="16"/>
      <c r="K43" s="16"/>
      <c r="L43" s="16"/>
      <c r="M43" s="16"/>
      <c r="N43" s="157"/>
    </row>
    <row r="44" spans="1:14" ht="30" customHeight="1">
      <c r="A44" s="16">
        <v>42</v>
      </c>
      <c r="B44" s="33" t="s">
        <v>728</v>
      </c>
      <c r="C44" s="54" t="s">
        <v>142</v>
      </c>
      <c r="D44" s="55" t="s">
        <v>228</v>
      </c>
      <c r="E44" s="55" t="s">
        <v>313</v>
      </c>
      <c r="F44" s="55" t="s">
        <v>198</v>
      </c>
      <c r="G44" s="55">
        <v>18378695622</v>
      </c>
      <c r="H44" s="56" t="s">
        <v>734</v>
      </c>
      <c r="I44" s="61" t="s">
        <v>364</v>
      </c>
      <c r="J44" s="30" t="s">
        <v>735</v>
      </c>
      <c r="K44" s="30">
        <v>12</v>
      </c>
      <c r="L44" s="30" t="s">
        <v>736</v>
      </c>
      <c r="M44" s="30">
        <v>18176613123</v>
      </c>
      <c r="N44" s="157"/>
    </row>
    <row r="45" spans="1:14" ht="30" customHeight="1">
      <c r="A45" s="16">
        <v>43</v>
      </c>
      <c r="B45" s="33" t="s">
        <v>728</v>
      </c>
      <c r="C45" s="54" t="s">
        <v>142</v>
      </c>
      <c r="D45" s="34" t="s">
        <v>224</v>
      </c>
      <c r="E45" s="34" t="s">
        <v>337</v>
      </c>
      <c r="F45" s="34" t="s">
        <v>198</v>
      </c>
      <c r="G45" s="34">
        <v>18977956537</v>
      </c>
      <c r="H45" s="35" t="s">
        <v>668</v>
      </c>
      <c r="I45" s="48" t="s">
        <v>364</v>
      </c>
      <c r="J45" s="16" t="s">
        <v>225</v>
      </c>
      <c r="K45" s="16">
        <v>12</v>
      </c>
      <c r="L45" s="16" t="s">
        <v>737</v>
      </c>
      <c r="M45" s="16">
        <v>13877927186</v>
      </c>
      <c r="N45" s="157"/>
    </row>
    <row r="46" spans="1:14" ht="30" customHeight="1">
      <c r="A46" s="16">
        <v>44</v>
      </c>
      <c r="B46" s="33" t="s">
        <v>728</v>
      </c>
      <c r="C46" s="33"/>
      <c r="D46" s="34" t="s">
        <v>203</v>
      </c>
      <c r="E46" s="34" t="s">
        <v>313</v>
      </c>
      <c r="F46" s="34" t="s">
        <v>198</v>
      </c>
      <c r="G46" s="34">
        <v>18897683409</v>
      </c>
      <c r="H46" s="35" t="s">
        <v>677</v>
      </c>
      <c r="I46" s="48" t="s">
        <v>62</v>
      </c>
      <c r="J46" s="16"/>
      <c r="K46" s="16"/>
      <c r="L46" s="16"/>
      <c r="M46" s="16"/>
      <c r="N46" s="158"/>
    </row>
    <row r="47" spans="1:14" ht="30" customHeight="1">
      <c r="A47" s="16">
        <v>45</v>
      </c>
      <c r="B47" s="15" t="s">
        <v>50</v>
      </c>
      <c r="C47" s="15"/>
      <c r="D47" s="48" t="s">
        <v>738</v>
      </c>
      <c r="E47" s="34" t="s">
        <v>313</v>
      </c>
      <c r="F47" s="34" t="s">
        <v>198</v>
      </c>
      <c r="G47" s="34">
        <v>17344577332</v>
      </c>
      <c r="H47" s="35" t="s">
        <v>739</v>
      </c>
      <c r="I47" s="48"/>
      <c r="J47" s="16" t="s">
        <v>740</v>
      </c>
      <c r="K47" s="16">
        <v>12</v>
      </c>
      <c r="L47" s="59" t="s">
        <v>741</v>
      </c>
      <c r="M47" s="59" t="s">
        <v>742</v>
      </c>
      <c r="N47" s="156">
        <f>物管职教171班!N3</f>
        <v>1</v>
      </c>
    </row>
    <row r="48" spans="1:14" ht="30" customHeight="1">
      <c r="A48" s="16">
        <v>46</v>
      </c>
      <c r="B48" s="15" t="s">
        <v>50</v>
      </c>
      <c r="C48" s="15"/>
      <c r="D48" s="34" t="s">
        <v>201</v>
      </c>
      <c r="E48" s="34" t="s">
        <v>313</v>
      </c>
      <c r="F48" s="34" t="s">
        <v>198</v>
      </c>
      <c r="G48" s="34">
        <v>17607744005</v>
      </c>
      <c r="H48" s="36" t="s">
        <v>743</v>
      </c>
      <c r="I48" s="48" t="s">
        <v>744</v>
      </c>
      <c r="J48" s="16" t="s">
        <v>202</v>
      </c>
      <c r="K48" s="16">
        <v>12</v>
      </c>
      <c r="L48" s="16" t="s">
        <v>745</v>
      </c>
      <c r="M48" s="16">
        <v>18958085889</v>
      </c>
      <c r="N48" s="157"/>
    </row>
    <row r="49" spans="1:14" ht="30" customHeight="1">
      <c r="A49" s="16">
        <v>47</v>
      </c>
      <c r="B49" s="15" t="s">
        <v>50</v>
      </c>
      <c r="C49" s="15"/>
      <c r="D49" s="34" t="s">
        <v>746</v>
      </c>
      <c r="E49" s="34" t="s">
        <v>337</v>
      </c>
      <c r="F49" s="34" t="s">
        <v>198</v>
      </c>
      <c r="G49" s="34">
        <v>18077725967</v>
      </c>
      <c r="H49" s="35" t="s">
        <v>747</v>
      </c>
      <c r="I49" s="48"/>
      <c r="J49" s="15" t="s">
        <v>748</v>
      </c>
      <c r="K49" s="16">
        <v>12</v>
      </c>
      <c r="L49" s="16" t="s">
        <v>749</v>
      </c>
      <c r="M49" s="131" t="s">
        <v>750</v>
      </c>
      <c r="N49" s="158"/>
    </row>
  </sheetData>
  <autoFilter ref="A1:N49" xr:uid="{00000000-0009-0000-0000-000004000000}"/>
  <mergeCells count="9">
    <mergeCell ref="N26:N32"/>
    <mergeCell ref="N33:N39"/>
    <mergeCell ref="N40:N46"/>
    <mergeCell ref="N47:N49"/>
    <mergeCell ref="A1:N1"/>
    <mergeCell ref="N3:N4"/>
    <mergeCell ref="N5:N11"/>
    <mergeCell ref="N12:N18"/>
    <mergeCell ref="N19:N25"/>
  </mergeCells>
  <phoneticPr fontId="26"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汇总表!$A$54:$A$63</xm:f>
          </x14:formula1>
          <xm:sqref>K3 K40 K4:K39 K41:K49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3"/>
  <sheetViews>
    <sheetView topLeftCell="A25" zoomScale="85" zoomScaleNormal="85" workbookViewId="0">
      <selection activeCell="E3" sqref="E3"/>
    </sheetView>
  </sheetViews>
  <sheetFormatPr defaultColWidth="9" defaultRowHeight="30" customHeight="1"/>
  <cols>
    <col min="1" max="1" width="10.5" style="46" customWidth="1"/>
    <col min="2" max="2" width="15.59765625" style="47" customWidth="1"/>
    <col min="3" max="3" width="17.796875" style="47" customWidth="1"/>
    <col min="4" max="4" width="15.59765625" style="46" customWidth="1"/>
    <col min="5" max="5" width="10.3984375" style="46" customWidth="1"/>
    <col min="6" max="6" width="18.09765625" style="46" customWidth="1"/>
    <col min="7" max="7" width="17.09765625" style="46" customWidth="1"/>
    <col min="8" max="8" width="31.69921875" style="46" customWidth="1"/>
    <col min="9" max="9" width="21.69921875" style="46" customWidth="1"/>
    <col min="10" max="10" width="38.8984375" style="46" customWidth="1"/>
    <col min="11" max="11" width="15.59765625" style="1" customWidth="1"/>
    <col min="12" max="12" width="14.5" customWidth="1"/>
    <col min="13" max="13" width="15.09765625" customWidth="1"/>
    <col min="14" max="14" width="20.5" style="32" hidden="1" customWidth="1"/>
  </cols>
  <sheetData>
    <row r="1" spans="1:14" ht="37.5" customHeight="1">
      <c r="A1" s="162" t="s">
        <v>751</v>
      </c>
      <c r="B1" s="163"/>
      <c r="C1" s="163"/>
      <c r="D1" s="163"/>
      <c r="E1" s="163"/>
      <c r="F1" s="163"/>
      <c r="G1" s="163"/>
      <c r="H1" s="163"/>
      <c r="I1" s="163"/>
      <c r="J1" s="163"/>
      <c r="K1" s="163"/>
      <c r="L1" s="163"/>
      <c r="M1" s="163"/>
      <c r="N1" s="164"/>
    </row>
    <row r="2" spans="1:14" ht="78" customHeight="1">
      <c r="A2" s="12" t="s">
        <v>31</v>
      </c>
      <c r="B2" s="12" t="s">
        <v>303</v>
      </c>
      <c r="C2" s="12" t="s">
        <v>39</v>
      </c>
      <c r="D2" s="12" t="s">
        <v>35</v>
      </c>
      <c r="E2" s="12" t="s">
        <v>304</v>
      </c>
      <c r="F2" s="12" t="s">
        <v>305</v>
      </c>
      <c r="G2" s="12" t="s">
        <v>306</v>
      </c>
      <c r="H2" s="12" t="s">
        <v>307</v>
      </c>
      <c r="I2" s="40" t="s">
        <v>308</v>
      </c>
      <c r="J2" s="12" t="s">
        <v>309</v>
      </c>
      <c r="K2" s="13" t="s">
        <v>3</v>
      </c>
      <c r="L2" s="13" t="s">
        <v>310</v>
      </c>
      <c r="M2" s="13" t="s">
        <v>311</v>
      </c>
      <c r="N2" s="14" t="s">
        <v>312</v>
      </c>
    </row>
    <row r="3" spans="1:14" ht="30" customHeight="1">
      <c r="A3" s="16">
        <v>1</v>
      </c>
      <c r="B3" s="15" t="s">
        <v>50</v>
      </c>
      <c r="C3" s="15"/>
      <c r="D3" s="34" t="s">
        <v>752</v>
      </c>
      <c r="E3" s="34" t="s">
        <v>313</v>
      </c>
      <c r="F3" s="34" t="s">
        <v>42</v>
      </c>
      <c r="G3" s="48">
        <v>15177544036</v>
      </c>
      <c r="H3" s="35" t="s">
        <v>753</v>
      </c>
      <c r="I3" s="48"/>
      <c r="J3" s="43" t="s">
        <v>214</v>
      </c>
      <c r="K3" s="16">
        <v>11</v>
      </c>
      <c r="L3" s="20" t="s">
        <v>754</v>
      </c>
      <c r="M3" s="20">
        <v>15778040521</v>
      </c>
      <c r="N3" s="156">
        <f>(COUNTA(计科对口172班!K47:K49)+COUNTA(K3:K6))/(COUNTA(计科对口172班!B47:B49)+COUNTA(B3:B6))</f>
        <v>1</v>
      </c>
    </row>
    <row r="4" spans="1:14" ht="30" customHeight="1">
      <c r="A4" s="16">
        <v>2</v>
      </c>
      <c r="B4" s="15" t="s">
        <v>50</v>
      </c>
      <c r="C4" s="15"/>
      <c r="D4" s="34" t="s">
        <v>48</v>
      </c>
      <c r="E4" s="34" t="s">
        <v>313</v>
      </c>
      <c r="F4" s="34" t="s">
        <v>42</v>
      </c>
      <c r="G4" s="34">
        <v>15577748723</v>
      </c>
      <c r="H4" s="35" t="s">
        <v>755</v>
      </c>
      <c r="I4" s="48"/>
      <c r="J4" s="43" t="s">
        <v>49</v>
      </c>
      <c r="K4" s="16">
        <v>11</v>
      </c>
      <c r="L4" s="20" t="s">
        <v>756</v>
      </c>
      <c r="M4" s="20">
        <v>18942048121</v>
      </c>
      <c r="N4" s="157"/>
    </row>
    <row r="5" spans="1:14" ht="30" customHeight="1">
      <c r="A5" s="16">
        <v>3</v>
      </c>
      <c r="B5" s="15" t="s">
        <v>50</v>
      </c>
      <c r="C5" s="15"/>
      <c r="D5" s="34" t="s">
        <v>52</v>
      </c>
      <c r="E5" s="34" t="s">
        <v>313</v>
      </c>
      <c r="F5" s="34" t="s">
        <v>42</v>
      </c>
      <c r="G5" s="34">
        <v>15878589174</v>
      </c>
      <c r="H5" s="35" t="s">
        <v>757</v>
      </c>
      <c r="I5" s="48" t="s">
        <v>364</v>
      </c>
      <c r="J5" s="43" t="s">
        <v>53</v>
      </c>
      <c r="K5" s="20">
        <v>12</v>
      </c>
      <c r="L5" s="20" t="s">
        <v>758</v>
      </c>
      <c r="M5" s="20" t="s">
        <v>759</v>
      </c>
      <c r="N5" s="157"/>
    </row>
    <row r="6" spans="1:14" ht="30" customHeight="1">
      <c r="A6" s="16">
        <v>4</v>
      </c>
      <c r="B6" s="15" t="s">
        <v>50</v>
      </c>
      <c r="C6" s="15"/>
      <c r="D6" s="34" t="s">
        <v>760</v>
      </c>
      <c r="E6" s="34" t="s">
        <v>313</v>
      </c>
      <c r="F6" s="34" t="s">
        <v>42</v>
      </c>
      <c r="G6" s="34">
        <v>18176340567</v>
      </c>
      <c r="H6" s="35" t="s">
        <v>761</v>
      </c>
      <c r="I6" s="48"/>
      <c r="J6" s="43" t="s">
        <v>762</v>
      </c>
      <c r="K6" s="16">
        <v>12</v>
      </c>
      <c r="L6" s="20" t="s">
        <v>763</v>
      </c>
      <c r="M6" s="20" t="s">
        <v>764</v>
      </c>
      <c r="N6" s="158"/>
    </row>
    <row r="7" spans="1:14" ht="30" customHeight="1">
      <c r="A7" s="16">
        <v>5</v>
      </c>
      <c r="B7" s="33" t="s">
        <v>76</v>
      </c>
      <c r="C7" s="33"/>
      <c r="D7" s="48" t="s">
        <v>88</v>
      </c>
      <c r="E7" s="34" t="s">
        <v>313</v>
      </c>
      <c r="F7" s="48" t="s">
        <v>765</v>
      </c>
      <c r="G7" s="34">
        <v>15182919133</v>
      </c>
      <c r="H7" s="35" t="s">
        <v>766</v>
      </c>
      <c r="I7" s="48" t="s">
        <v>452</v>
      </c>
      <c r="J7" s="42"/>
      <c r="K7" s="16"/>
      <c r="L7" s="20"/>
      <c r="M7" s="20"/>
      <c r="N7" s="156">
        <f>COUNTA(K7:K11)/COUNTA(B7:B11)</f>
        <v>0.8</v>
      </c>
    </row>
    <row r="8" spans="1:14" ht="30" customHeight="1">
      <c r="A8" s="16">
        <v>6</v>
      </c>
      <c r="B8" s="33" t="s">
        <v>76</v>
      </c>
      <c r="C8" s="33"/>
      <c r="D8" s="34" t="s">
        <v>74</v>
      </c>
      <c r="E8" s="34" t="s">
        <v>313</v>
      </c>
      <c r="F8" s="34" t="s">
        <v>42</v>
      </c>
      <c r="G8" s="34">
        <v>13978900874</v>
      </c>
      <c r="H8" s="35" t="s">
        <v>767</v>
      </c>
      <c r="I8" s="48" t="s">
        <v>768</v>
      </c>
      <c r="J8" s="43" t="s">
        <v>75</v>
      </c>
      <c r="K8" s="16">
        <v>12</v>
      </c>
      <c r="L8" s="20" t="s">
        <v>769</v>
      </c>
      <c r="M8" s="20" t="s">
        <v>770</v>
      </c>
      <c r="N8" s="157"/>
    </row>
    <row r="9" spans="1:14" ht="36.9" customHeight="1">
      <c r="A9" s="16">
        <v>7</v>
      </c>
      <c r="B9" s="33" t="s">
        <v>76</v>
      </c>
      <c r="C9" s="33"/>
      <c r="D9" s="34" t="s">
        <v>771</v>
      </c>
      <c r="E9" s="34" t="s">
        <v>313</v>
      </c>
      <c r="F9" s="34" t="s">
        <v>42</v>
      </c>
      <c r="G9" s="34">
        <v>17878055692</v>
      </c>
      <c r="H9" s="35" t="s">
        <v>772</v>
      </c>
      <c r="I9" s="48"/>
      <c r="J9" s="49" t="s">
        <v>70</v>
      </c>
      <c r="K9" s="16">
        <v>12</v>
      </c>
      <c r="L9" s="20" t="s">
        <v>773</v>
      </c>
      <c r="M9" s="20" t="s">
        <v>774</v>
      </c>
      <c r="N9" s="157"/>
    </row>
    <row r="10" spans="1:14" ht="30" customHeight="1">
      <c r="A10" s="16">
        <v>8</v>
      </c>
      <c r="B10" s="33" t="s">
        <v>76</v>
      </c>
      <c r="C10" s="33"/>
      <c r="D10" s="34" t="s">
        <v>775</v>
      </c>
      <c r="E10" s="34" t="s">
        <v>313</v>
      </c>
      <c r="F10" s="34" t="s">
        <v>42</v>
      </c>
      <c r="G10" s="34">
        <v>18178043927</v>
      </c>
      <c r="H10" s="35" t="s">
        <v>776</v>
      </c>
      <c r="I10" s="48"/>
      <c r="J10" s="42" t="s">
        <v>777</v>
      </c>
      <c r="K10" s="16">
        <v>11</v>
      </c>
      <c r="L10" s="20" t="s">
        <v>778</v>
      </c>
      <c r="M10" s="20">
        <v>13828780284</v>
      </c>
      <c r="N10" s="157"/>
    </row>
    <row r="11" spans="1:14" ht="30" customHeight="1">
      <c r="A11" s="16">
        <v>9</v>
      </c>
      <c r="B11" s="33" t="s">
        <v>76</v>
      </c>
      <c r="C11" s="33"/>
      <c r="D11" s="34" t="s">
        <v>779</v>
      </c>
      <c r="E11" s="34" t="s">
        <v>313</v>
      </c>
      <c r="F11" s="34" t="s">
        <v>42</v>
      </c>
      <c r="G11" s="34">
        <v>18241888020</v>
      </c>
      <c r="H11" s="35" t="s">
        <v>780</v>
      </c>
      <c r="I11" s="48"/>
      <c r="J11" s="42" t="s">
        <v>87</v>
      </c>
      <c r="K11" s="16">
        <v>10</v>
      </c>
      <c r="L11" s="20" t="s">
        <v>781</v>
      </c>
      <c r="M11" s="20">
        <v>18977182121</v>
      </c>
      <c r="N11" s="158"/>
    </row>
    <row r="12" spans="1:14" ht="30" customHeight="1">
      <c r="A12" s="16">
        <v>10</v>
      </c>
      <c r="B12" s="15" t="s">
        <v>64</v>
      </c>
      <c r="C12" s="15"/>
      <c r="D12" s="34" t="s">
        <v>63</v>
      </c>
      <c r="E12" s="34" t="s">
        <v>313</v>
      </c>
      <c r="F12" s="34" t="s">
        <v>42</v>
      </c>
      <c r="G12" s="34">
        <v>18207827003</v>
      </c>
      <c r="H12" s="35" t="s">
        <v>782</v>
      </c>
      <c r="I12" s="48" t="s">
        <v>783</v>
      </c>
      <c r="J12" s="43" t="s">
        <v>53</v>
      </c>
      <c r="K12" s="16">
        <v>12</v>
      </c>
      <c r="L12" s="20" t="s">
        <v>784</v>
      </c>
      <c r="M12" s="20" t="s">
        <v>785</v>
      </c>
      <c r="N12" s="156">
        <f>COUNTA(K12:K17)/COUNTA(B12:B17)</f>
        <v>0.83333333333333337</v>
      </c>
    </row>
    <row r="13" spans="1:14" ht="30" customHeight="1">
      <c r="A13" s="16">
        <v>11</v>
      </c>
      <c r="B13" s="15" t="s">
        <v>64</v>
      </c>
      <c r="C13" s="15"/>
      <c r="D13" s="34" t="s">
        <v>786</v>
      </c>
      <c r="E13" s="34" t="s">
        <v>313</v>
      </c>
      <c r="F13" s="34" t="s">
        <v>42</v>
      </c>
      <c r="G13" s="34">
        <v>18172437135</v>
      </c>
      <c r="H13" s="35" t="s">
        <v>787</v>
      </c>
      <c r="I13" s="48"/>
      <c r="J13" s="42" t="s">
        <v>788</v>
      </c>
      <c r="K13" s="16">
        <v>11</v>
      </c>
      <c r="L13" s="20" t="s">
        <v>789</v>
      </c>
      <c r="M13" s="20" t="s">
        <v>790</v>
      </c>
      <c r="N13" s="157"/>
    </row>
    <row r="14" spans="1:14" ht="30" customHeight="1">
      <c r="A14" s="16">
        <v>12</v>
      </c>
      <c r="B14" s="15" t="s">
        <v>64</v>
      </c>
      <c r="C14" s="15"/>
      <c r="D14" s="34" t="s">
        <v>791</v>
      </c>
      <c r="E14" s="34" t="s">
        <v>313</v>
      </c>
      <c r="F14" s="34" t="s">
        <v>42</v>
      </c>
      <c r="G14" s="34">
        <v>18777398006</v>
      </c>
      <c r="H14" s="35" t="s">
        <v>792</v>
      </c>
      <c r="I14" s="48"/>
      <c r="J14"/>
      <c r="K14" s="16"/>
      <c r="L14" s="20"/>
      <c r="M14" s="20"/>
      <c r="N14" s="157"/>
    </row>
    <row r="15" spans="1:14" ht="30" customHeight="1">
      <c r="A15" s="16">
        <v>13</v>
      </c>
      <c r="B15" s="15" t="s">
        <v>64</v>
      </c>
      <c r="C15" s="15"/>
      <c r="D15" s="34" t="s">
        <v>793</v>
      </c>
      <c r="E15" s="34" t="s">
        <v>313</v>
      </c>
      <c r="F15" s="34" t="s">
        <v>42</v>
      </c>
      <c r="G15" s="34">
        <v>18877729192</v>
      </c>
      <c r="H15" s="35" t="s">
        <v>794</v>
      </c>
      <c r="I15" s="48"/>
      <c r="J15" s="43" t="s">
        <v>795</v>
      </c>
      <c r="K15" s="16">
        <v>13</v>
      </c>
      <c r="L15" s="20" t="s">
        <v>796</v>
      </c>
      <c r="M15" s="20">
        <v>18878520934</v>
      </c>
      <c r="N15" s="157"/>
    </row>
    <row r="16" spans="1:14" ht="30" customHeight="1">
      <c r="A16" s="16">
        <v>14</v>
      </c>
      <c r="B16" s="15" t="s">
        <v>64</v>
      </c>
      <c r="C16" s="15"/>
      <c r="D16" s="34" t="s">
        <v>797</v>
      </c>
      <c r="E16" s="34" t="s">
        <v>313</v>
      </c>
      <c r="F16" s="34" t="s">
        <v>42</v>
      </c>
      <c r="G16" s="34">
        <v>17344579170</v>
      </c>
      <c r="H16" s="36" t="s">
        <v>798</v>
      </c>
      <c r="I16" s="48"/>
      <c r="J16" s="42" t="s">
        <v>799</v>
      </c>
      <c r="K16" s="16">
        <v>75</v>
      </c>
      <c r="L16" s="20" t="s">
        <v>797</v>
      </c>
      <c r="M16" s="20">
        <v>17344579170</v>
      </c>
      <c r="N16" s="157"/>
    </row>
    <row r="17" spans="1:14" ht="30" customHeight="1">
      <c r="A17" s="16">
        <v>15</v>
      </c>
      <c r="B17" s="15" t="s">
        <v>64</v>
      </c>
      <c r="C17" s="15"/>
      <c r="D17" s="34" t="s">
        <v>83</v>
      </c>
      <c r="E17" s="34" t="s">
        <v>313</v>
      </c>
      <c r="F17" s="34" t="s">
        <v>42</v>
      </c>
      <c r="G17" s="34">
        <v>17344578868</v>
      </c>
      <c r="H17" s="35" t="s">
        <v>800</v>
      </c>
      <c r="I17" s="48" t="s">
        <v>801</v>
      </c>
      <c r="J17" s="43" t="s">
        <v>84</v>
      </c>
      <c r="K17" s="16">
        <v>75</v>
      </c>
      <c r="L17" s="20" t="s">
        <v>802</v>
      </c>
      <c r="M17" s="20">
        <v>15307768246</v>
      </c>
      <c r="N17" s="158"/>
    </row>
    <row r="18" spans="1:14" ht="30" customHeight="1">
      <c r="A18" s="16">
        <v>16</v>
      </c>
      <c r="B18" s="33" t="s">
        <v>57</v>
      </c>
      <c r="C18" s="33"/>
      <c r="D18" s="34" t="s">
        <v>65</v>
      </c>
      <c r="E18" s="34" t="s">
        <v>313</v>
      </c>
      <c r="F18" s="34" t="s">
        <v>42</v>
      </c>
      <c r="G18" s="34">
        <v>18277687063</v>
      </c>
      <c r="H18" s="35" t="s">
        <v>803</v>
      </c>
      <c r="I18" s="48" t="s">
        <v>322</v>
      </c>
      <c r="J18" s="43" t="s">
        <v>66</v>
      </c>
      <c r="K18" s="16">
        <v>11</v>
      </c>
      <c r="L18" s="20" t="s">
        <v>320</v>
      </c>
      <c r="M18" s="20">
        <v>18778210828</v>
      </c>
      <c r="N18" s="156">
        <f>COUNTA(K18:K23)/COUNTA(B18:B23)</f>
        <v>1</v>
      </c>
    </row>
    <row r="19" spans="1:14" ht="30" customHeight="1">
      <c r="A19" s="16">
        <v>17</v>
      </c>
      <c r="B19" s="33" t="s">
        <v>57</v>
      </c>
      <c r="C19" s="33"/>
      <c r="D19" s="34" t="s">
        <v>86</v>
      </c>
      <c r="E19" s="34" t="s">
        <v>313</v>
      </c>
      <c r="F19" s="34" t="s">
        <v>42</v>
      </c>
      <c r="G19" s="34">
        <v>18777279623</v>
      </c>
      <c r="H19" s="35" t="s">
        <v>804</v>
      </c>
      <c r="I19" s="48" t="s">
        <v>801</v>
      </c>
      <c r="J19" s="42" t="s">
        <v>87</v>
      </c>
      <c r="K19" s="16">
        <v>10</v>
      </c>
      <c r="L19" s="20" t="s">
        <v>781</v>
      </c>
      <c r="M19" s="20">
        <v>18977182121</v>
      </c>
      <c r="N19" s="157"/>
    </row>
    <row r="20" spans="1:14" ht="30" customHeight="1">
      <c r="A20" s="16">
        <v>18</v>
      </c>
      <c r="B20" s="33" t="s">
        <v>57</v>
      </c>
      <c r="C20" s="33"/>
      <c r="D20" s="34" t="s">
        <v>805</v>
      </c>
      <c r="E20" s="34" t="s">
        <v>313</v>
      </c>
      <c r="F20" s="34" t="s">
        <v>42</v>
      </c>
      <c r="G20" s="34">
        <v>18482610633</v>
      </c>
      <c r="H20" s="35" t="s">
        <v>806</v>
      </c>
      <c r="I20" s="48"/>
      <c r="J20" s="43" t="s">
        <v>807</v>
      </c>
      <c r="K20" s="16">
        <v>80</v>
      </c>
      <c r="L20" s="20" t="s">
        <v>808</v>
      </c>
      <c r="M20" s="20" t="s">
        <v>809</v>
      </c>
      <c r="N20" s="157"/>
    </row>
    <row r="21" spans="1:14" ht="30" customHeight="1">
      <c r="A21" s="16">
        <v>19</v>
      </c>
      <c r="B21" s="33" t="s">
        <v>57</v>
      </c>
      <c r="C21" s="33"/>
      <c r="D21" s="34" t="s">
        <v>810</v>
      </c>
      <c r="E21" s="34" t="s">
        <v>313</v>
      </c>
      <c r="F21" s="34" t="s">
        <v>42</v>
      </c>
      <c r="G21" s="34">
        <v>15289574738</v>
      </c>
      <c r="H21" s="36" t="s">
        <v>811</v>
      </c>
      <c r="I21" s="48"/>
      <c r="J21" s="42" t="s">
        <v>812</v>
      </c>
      <c r="K21" s="16">
        <v>13</v>
      </c>
      <c r="L21" s="20" t="s">
        <v>813</v>
      </c>
      <c r="M21" s="20">
        <v>13926747733</v>
      </c>
      <c r="N21" s="157"/>
    </row>
    <row r="22" spans="1:14" ht="30" customHeight="1">
      <c r="A22" s="16">
        <v>20</v>
      </c>
      <c r="B22" s="33" t="s">
        <v>57</v>
      </c>
      <c r="C22" s="33"/>
      <c r="D22" s="48" t="s">
        <v>55</v>
      </c>
      <c r="E22" s="48" t="s">
        <v>313</v>
      </c>
      <c r="F22" s="48" t="s">
        <v>765</v>
      </c>
      <c r="G22" s="34">
        <v>18813380663</v>
      </c>
      <c r="H22" s="35" t="s">
        <v>814</v>
      </c>
      <c r="I22" s="48"/>
      <c r="J22" s="43" t="s">
        <v>56</v>
      </c>
      <c r="K22" s="16">
        <v>11</v>
      </c>
      <c r="L22" s="20" t="s">
        <v>815</v>
      </c>
      <c r="M22" s="20" t="s">
        <v>816</v>
      </c>
      <c r="N22" s="157"/>
    </row>
    <row r="23" spans="1:14" ht="30" customHeight="1">
      <c r="A23" s="16">
        <v>21</v>
      </c>
      <c r="B23" s="33" t="s">
        <v>57</v>
      </c>
      <c r="C23" s="33"/>
      <c r="D23" s="34" t="s">
        <v>817</v>
      </c>
      <c r="E23" s="34" t="s">
        <v>313</v>
      </c>
      <c r="F23" s="34" t="s">
        <v>42</v>
      </c>
      <c r="G23" s="34">
        <v>18977471614</v>
      </c>
      <c r="H23" s="35" t="s">
        <v>470</v>
      </c>
      <c r="I23" s="48"/>
      <c r="J23" s="42" t="s">
        <v>818</v>
      </c>
      <c r="K23" s="16">
        <v>75</v>
      </c>
      <c r="L23" s="20" t="s">
        <v>819</v>
      </c>
      <c r="M23" s="20">
        <v>15398893812</v>
      </c>
      <c r="N23" s="158"/>
    </row>
    <row r="24" spans="1:14" ht="30" customHeight="1">
      <c r="A24" s="16">
        <v>22</v>
      </c>
      <c r="B24" s="15" t="s">
        <v>45</v>
      </c>
      <c r="C24" s="15"/>
      <c r="D24" s="34" t="s">
        <v>67</v>
      </c>
      <c r="E24" s="34" t="s">
        <v>313</v>
      </c>
      <c r="F24" s="34" t="s">
        <v>42</v>
      </c>
      <c r="G24" s="48">
        <v>18748684172</v>
      </c>
      <c r="H24" s="35" t="s">
        <v>820</v>
      </c>
      <c r="I24" s="48" t="s">
        <v>322</v>
      </c>
      <c r="J24" s="43" t="s">
        <v>68</v>
      </c>
      <c r="K24" s="16">
        <v>11</v>
      </c>
      <c r="L24" s="20" t="s">
        <v>821</v>
      </c>
      <c r="M24" s="20">
        <v>15120265668</v>
      </c>
      <c r="N24" s="156">
        <f>COUNTA(K24:K29)/COUNTA(B24:B29)</f>
        <v>0.66666666666666663</v>
      </c>
    </row>
    <row r="25" spans="1:14" ht="30" customHeight="1">
      <c r="A25" s="16">
        <v>23</v>
      </c>
      <c r="B25" s="15" t="s">
        <v>45</v>
      </c>
      <c r="C25" s="15"/>
      <c r="D25" s="48" t="s">
        <v>79</v>
      </c>
      <c r="E25" s="34" t="s">
        <v>313</v>
      </c>
      <c r="F25" s="34" t="s">
        <v>42</v>
      </c>
      <c r="G25" s="48">
        <v>17344578972</v>
      </c>
      <c r="H25" s="35" t="s">
        <v>822</v>
      </c>
      <c r="I25" s="48" t="s">
        <v>322</v>
      </c>
      <c r="J25" s="42"/>
      <c r="K25" s="16"/>
      <c r="L25" s="20"/>
      <c r="M25" s="20"/>
      <c r="N25" s="157"/>
    </row>
    <row r="26" spans="1:14" ht="30" customHeight="1">
      <c r="A26" s="16">
        <v>24</v>
      </c>
      <c r="B26" s="15" t="s">
        <v>45</v>
      </c>
      <c r="C26" s="15" t="s">
        <v>92</v>
      </c>
      <c r="D26" s="34" t="s">
        <v>823</v>
      </c>
      <c r="E26" s="34" t="s">
        <v>313</v>
      </c>
      <c r="F26" s="34" t="s">
        <v>42</v>
      </c>
      <c r="G26" s="34">
        <v>17774874070</v>
      </c>
      <c r="H26" s="35" t="s">
        <v>824</v>
      </c>
      <c r="I26" s="48"/>
      <c r="J26" s="42" t="s">
        <v>825</v>
      </c>
      <c r="K26" s="16">
        <v>11</v>
      </c>
      <c r="L26" s="20"/>
      <c r="M26" s="20">
        <v>13880044768</v>
      </c>
      <c r="N26" s="157"/>
    </row>
    <row r="27" spans="1:14" ht="30" customHeight="1">
      <c r="A27" s="16">
        <v>25</v>
      </c>
      <c r="B27" s="15" t="s">
        <v>45</v>
      </c>
      <c r="C27" s="15"/>
      <c r="D27" s="34" t="s">
        <v>826</v>
      </c>
      <c r="E27" s="34" t="s">
        <v>313</v>
      </c>
      <c r="F27" s="34" t="s">
        <v>42</v>
      </c>
      <c r="G27" s="34">
        <v>17774720825</v>
      </c>
      <c r="H27" s="35" t="s">
        <v>827</v>
      </c>
      <c r="I27" s="48"/>
      <c r="J27" s="42"/>
      <c r="K27" s="16"/>
      <c r="L27" s="20"/>
      <c r="M27" s="20"/>
      <c r="N27" s="157"/>
    </row>
    <row r="28" spans="1:14" ht="30" customHeight="1">
      <c r="A28" s="16">
        <v>26</v>
      </c>
      <c r="B28" s="15" t="s">
        <v>45</v>
      </c>
      <c r="C28" s="15"/>
      <c r="D28" s="34" t="s">
        <v>43</v>
      </c>
      <c r="E28" s="34" t="s">
        <v>337</v>
      </c>
      <c r="F28" s="34" t="s">
        <v>42</v>
      </c>
      <c r="G28" s="34">
        <v>15777297911</v>
      </c>
      <c r="H28" s="35" t="s">
        <v>828</v>
      </c>
      <c r="I28" s="48" t="s">
        <v>401</v>
      </c>
      <c r="J28" s="43" t="s">
        <v>44</v>
      </c>
      <c r="K28" s="16">
        <v>10</v>
      </c>
      <c r="L28" s="20" t="s">
        <v>829</v>
      </c>
      <c r="M28" s="20">
        <v>15172340399</v>
      </c>
      <c r="N28" s="157"/>
    </row>
    <row r="29" spans="1:14" ht="30" customHeight="1">
      <c r="A29" s="16">
        <v>27</v>
      </c>
      <c r="B29" s="15" t="s">
        <v>45</v>
      </c>
      <c r="C29" s="15" t="s">
        <v>92</v>
      </c>
      <c r="D29" s="34" t="s">
        <v>830</v>
      </c>
      <c r="E29" s="34" t="s">
        <v>337</v>
      </c>
      <c r="F29" s="34" t="s">
        <v>42</v>
      </c>
      <c r="G29" s="34">
        <v>15277778729</v>
      </c>
      <c r="H29" s="35" t="s">
        <v>831</v>
      </c>
      <c r="I29" s="48"/>
      <c r="J29" s="42" t="s">
        <v>832</v>
      </c>
      <c r="K29" s="16">
        <v>11</v>
      </c>
      <c r="L29" s="20" t="s">
        <v>833</v>
      </c>
      <c r="M29" s="20" t="s">
        <v>834</v>
      </c>
      <c r="N29" s="158"/>
    </row>
    <row r="30" spans="1:14" ht="30" customHeight="1">
      <c r="A30" s="16">
        <v>28</v>
      </c>
      <c r="B30" s="33" t="s">
        <v>60</v>
      </c>
      <c r="C30" s="33"/>
      <c r="D30" s="34" t="s">
        <v>61</v>
      </c>
      <c r="E30" s="34" t="s">
        <v>313</v>
      </c>
      <c r="F30" s="34" t="s">
        <v>42</v>
      </c>
      <c r="G30" s="34">
        <v>18269043184</v>
      </c>
      <c r="H30" s="36" t="s">
        <v>835</v>
      </c>
      <c r="I30" s="48" t="s">
        <v>315</v>
      </c>
      <c r="J30" s="42"/>
      <c r="K30" s="16"/>
      <c r="L30" s="20"/>
      <c r="M30" s="20"/>
      <c r="N30" s="156">
        <f>COUNTA(K30:K35)/COUNTA(B30:B35)</f>
        <v>0.66666666666666663</v>
      </c>
    </row>
    <row r="31" spans="1:14" ht="30" customHeight="1">
      <c r="A31" s="16">
        <v>29</v>
      </c>
      <c r="B31" s="33" t="s">
        <v>60</v>
      </c>
      <c r="C31" s="33"/>
      <c r="D31" s="34" t="s">
        <v>58</v>
      </c>
      <c r="E31" s="34" t="s">
        <v>313</v>
      </c>
      <c r="F31" s="34" t="s">
        <v>42</v>
      </c>
      <c r="G31" s="34">
        <v>18777279373</v>
      </c>
      <c r="H31" s="35" t="s">
        <v>836</v>
      </c>
      <c r="I31" s="48"/>
      <c r="J31" s="43" t="s">
        <v>837</v>
      </c>
      <c r="K31" s="16">
        <v>80</v>
      </c>
      <c r="L31" s="20" t="s">
        <v>838</v>
      </c>
      <c r="M31" s="20" t="s">
        <v>839</v>
      </c>
      <c r="N31" s="157"/>
    </row>
    <row r="32" spans="1:14" ht="30" customHeight="1">
      <c r="A32" s="16">
        <v>30</v>
      </c>
      <c r="B32" s="33" t="s">
        <v>60</v>
      </c>
      <c r="C32" s="33"/>
      <c r="D32" s="34" t="s">
        <v>840</v>
      </c>
      <c r="E32" s="34" t="s">
        <v>313</v>
      </c>
      <c r="F32" s="34" t="s">
        <v>42</v>
      </c>
      <c r="G32" s="34">
        <v>15302778553</v>
      </c>
      <c r="H32" s="36" t="s">
        <v>841</v>
      </c>
      <c r="I32" s="48"/>
      <c r="J32" s="42" t="s">
        <v>842</v>
      </c>
      <c r="K32" s="16">
        <v>11</v>
      </c>
      <c r="L32" s="20" t="s">
        <v>843</v>
      </c>
      <c r="M32" s="20">
        <v>15302778553</v>
      </c>
      <c r="N32" s="157"/>
    </row>
    <row r="33" spans="1:14" ht="30" customHeight="1">
      <c r="A33" s="16">
        <v>31</v>
      </c>
      <c r="B33" s="33" t="s">
        <v>60</v>
      </c>
      <c r="C33" s="33"/>
      <c r="D33" s="34" t="s">
        <v>844</v>
      </c>
      <c r="E33" s="34" t="s">
        <v>313</v>
      </c>
      <c r="F33" s="34" t="s">
        <v>42</v>
      </c>
      <c r="G33" s="34">
        <v>17344578965</v>
      </c>
      <c r="H33" s="35" t="s">
        <v>845</v>
      </c>
      <c r="I33" s="48"/>
      <c r="J33" s="43" t="s">
        <v>846</v>
      </c>
      <c r="K33" s="16">
        <v>80</v>
      </c>
      <c r="L33" s="20" t="s">
        <v>847</v>
      </c>
      <c r="M33" s="20" t="s">
        <v>848</v>
      </c>
      <c r="N33" s="157"/>
    </row>
    <row r="34" spans="1:14" ht="30" customHeight="1">
      <c r="A34" s="16">
        <v>32</v>
      </c>
      <c r="B34" s="33" t="s">
        <v>60</v>
      </c>
      <c r="C34" s="33"/>
      <c r="D34" s="34" t="s">
        <v>849</v>
      </c>
      <c r="E34" s="34" t="s">
        <v>313</v>
      </c>
      <c r="F34" s="34" t="s">
        <v>42</v>
      </c>
      <c r="G34" s="34">
        <v>1860097145</v>
      </c>
      <c r="H34" s="35" t="s">
        <v>850</v>
      </c>
      <c r="I34" s="48"/>
      <c r="J34" s="42"/>
      <c r="K34" s="16"/>
      <c r="L34" s="20"/>
      <c r="M34" s="20"/>
      <c r="N34" s="157"/>
    </row>
    <row r="35" spans="1:14" ht="30" customHeight="1">
      <c r="A35" s="16">
        <v>33</v>
      </c>
      <c r="B35" s="33" t="s">
        <v>60</v>
      </c>
      <c r="C35" s="33"/>
      <c r="D35" s="34" t="s">
        <v>72</v>
      </c>
      <c r="E35" s="34" t="s">
        <v>313</v>
      </c>
      <c r="F35" s="34" t="s">
        <v>42</v>
      </c>
      <c r="G35" s="34">
        <v>18290196063</v>
      </c>
      <c r="H35" s="35" t="s">
        <v>851</v>
      </c>
      <c r="I35" s="48" t="s">
        <v>315</v>
      </c>
      <c r="J35" s="43" t="s">
        <v>73</v>
      </c>
      <c r="K35" s="16">
        <v>11</v>
      </c>
      <c r="L35" s="20" t="s">
        <v>852</v>
      </c>
      <c r="M35" s="20">
        <v>18036122201</v>
      </c>
      <c r="N35" s="158"/>
    </row>
    <row r="36" spans="1:14" ht="38.1" customHeight="1">
      <c r="A36" s="16">
        <v>34</v>
      </c>
      <c r="B36" s="15" t="s">
        <v>853</v>
      </c>
      <c r="C36" s="15"/>
      <c r="D36" s="34" t="s">
        <v>69</v>
      </c>
      <c r="E36" s="34" t="s">
        <v>313</v>
      </c>
      <c r="F36" s="34" t="s">
        <v>42</v>
      </c>
      <c r="G36" s="34">
        <v>17344579029</v>
      </c>
      <c r="H36" s="35" t="s">
        <v>854</v>
      </c>
      <c r="I36" s="48" t="s">
        <v>315</v>
      </c>
      <c r="J36" s="49" t="s">
        <v>70</v>
      </c>
      <c r="K36" s="16">
        <v>12</v>
      </c>
      <c r="L36" s="20" t="s">
        <v>855</v>
      </c>
      <c r="M36" s="20">
        <v>18978236592</v>
      </c>
      <c r="N36" s="156">
        <f>COUNTA(K36:K41)/COUNTA(B36:B41)</f>
        <v>1</v>
      </c>
    </row>
    <row r="37" spans="1:14" ht="30" customHeight="1">
      <c r="A37" s="16">
        <v>35</v>
      </c>
      <c r="B37" s="15" t="s">
        <v>853</v>
      </c>
      <c r="C37" s="15"/>
      <c r="D37" s="34" t="s">
        <v>77</v>
      </c>
      <c r="E37" s="34" t="s">
        <v>313</v>
      </c>
      <c r="F37" s="34" t="s">
        <v>42</v>
      </c>
      <c r="G37" s="34">
        <v>18378289739</v>
      </c>
      <c r="H37" s="36" t="s">
        <v>856</v>
      </c>
      <c r="I37" s="48" t="s">
        <v>315</v>
      </c>
      <c r="J37" s="43" t="s">
        <v>78</v>
      </c>
      <c r="K37" s="16">
        <v>11</v>
      </c>
      <c r="L37" s="20" t="s">
        <v>857</v>
      </c>
      <c r="M37" s="20">
        <v>19165766699</v>
      </c>
      <c r="N37" s="157"/>
    </row>
    <row r="38" spans="1:14" ht="30" customHeight="1">
      <c r="A38" s="16">
        <v>36</v>
      </c>
      <c r="B38" s="15" t="s">
        <v>853</v>
      </c>
      <c r="C38" s="15"/>
      <c r="D38" s="34" t="s">
        <v>858</v>
      </c>
      <c r="E38" s="34" t="s">
        <v>313</v>
      </c>
      <c r="F38" s="34" t="s">
        <v>42</v>
      </c>
      <c r="G38" s="34">
        <v>18777279005</v>
      </c>
      <c r="H38" s="35" t="s">
        <v>859</v>
      </c>
      <c r="I38" s="48"/>
      <c r="J38" s="43" t="s">
        <v>860</v>
      </c>
      <c r="K38" s="16">
        <v>10</v>
      </c>
      <c r="L38" s="20" t="s">
        <v>861</v>
      </c>
      <c r="M38" s="20" t="s">
        <v>862</v>
      </c>
      <c r="N38" s="157"/>
    </row>
    <row r="39" spans="1:14" ht="30" customHeight="1">
      <c r="A39" s="16">
        <v>37</v>
      </c>
      <c r="B39" s="15" t="s">
        <v>853</v>
      </c>
      <c r="C39" s="15"/>
      <c r="D39" s="34" t="s">
        <v>863</v>
      </c>
      <c r="E39" s="34" t="s">
        <v>337</v>
      </c>
      <c r="F39" s="34" t="s">
        <v>42</v>
      </c>
      <c r="G39" s="34">
        <v>18777279086</v>
      </c>
      <c r="H39" s="35" t="s">
        <v>864</v>
      </c>
      <c r="I39" s="48"/>
      <c r="J39" s="43" t="s">
        <v>44</v>
      </c>
      <c r="K39" s="16">
        <v>10</v>
      </c>
      <c r="L39" s="20" t="s">
        <v>865</v>
      </c>
      <c r="M39" s="20">
        <v>15850354014</v>
      </c>
      <c r="N39" s="157"/>
    </row>
    <row r="40" spans="1:14" ht="30" customHeight="1">
      <c r="A40" s="16">
        <v>38</v>
      </c>
      <c r="B40" s="15" t="s">
        <v>853</v>
      </c>
      <c r="C40" s="15"/>
      <c r="D40" s="34" t="s">
        <v>866</v>
      </c>
      <c r="E40" s="34" t="s">
        <v>337</v>
      </c>
      <c r="F40" s="34" t="s">
        <v>42</v>
      </c>
      <c r="G40" s="34">
        <v>17344579455</v>
      </c>
      <c r="H40" s="36" t="s">
        <v>867</v>
      </c>
      <c r="I40" s="48"/>
      <c r="J40" s="50" t="s">
        <v>87</v>
      </c>
      <c r="K40" s="16">
        <v>10</v>
      </c>
      <c r="L40" s="20" t="s">
        <v>781</v>
      </c>
      <c r="M40" s="20">
        <v>18977182121</v>
      </c>
      <c r="N40" s="157"/>
    </row>
    <row r="41" spans="1:14" ht="30" customHeight="1">
      <c r="A41" s="16">
        <v>39</v>
      </c>
      <c r="B41" s="15" t="s">
        <v>853</v>
      </c>
      <c r="C41" s="15"/>
      <c r="D41" s="34" t="s">
        <v>868</v>
      </c>
      <c r="E41" s="34" t="s">
        <v>337</v>
      </c>
      <c r="F41" s="34" t="s">
        <v>42</v>
      </c>
      <c r="G41" s="34">
        <v>15777291977</v>
      </c>
      <c r="H41" s="35" t="s">
        <v>869</v>
      </c>
      <c r="I41" s="48"/>
      <c r="J41" s="43" t="s">
        <v>44</v>
      </c>
      <c r="K41" s="16">
        <v>10</v>
      </c>
      <c r="L41" s="20" t="s">
        <v>865</v>
      </c>
      <c r="M41" s="20" t="s">
        <v>870</v>
      </c>
      <c r="N41" s="158"/>
    </row>
    <row r="42" spans="1:14" ht="30" customHeight="1">
      <c r="A42" s="16">
        <v>40</v>
      </c>
      <c r="B42" s="33" t="s">
        <v>82</v>
      </c>
      <c r="C42" s="33"/>
      <c r="D42" s="34" t="s">
        <v>871</v>
      </c>
      <c r="E42" s="34" t="s">
        <v>313</v>
      </c>
      <c r="F42" s="34" t="s">
        <v>42</v>
      </c>
      <c r="G42" s="34">
        <v>15007410573</v>
      </c>
      <c r="H42" s="35" t="s">
        <v>872</v>
      </c>
      <c r="I42" s="48" t="s">
        <v>873</v>
      </c>
      <c r="J42" s="42" t="s">
        <v>874</v>
      </c>
      <c r="K42" s="16">
        <v>10</v>
      </c>
      <c r="L42" s="20" t="s">
        <v>875</v>
      </c>
      <c r="M42" s="20">
        <v>13707391913</v>
      </c>
      <c r="N42" s="156">
        <f>(COUNTA(财管职教171班!K3:K6)+COUNTA(K42:K43))/(COUNTA(物管职教171班!B3:B6)+COUNTA(物管职教171班!B42:B43))</f>
        <v>0.66666666666666663</v>
      </c>
    </row>
    <row r="43" spans="1:14" ht="30" customHeight="1">
      <c r="A43" s="16">
        <v>41</v>
      </c>
      <c r="B43" s="33" t="s">
        <v>82</v>
      </c>
      <c r="C43" s="33"/>
      <c r="D43" s="34" t="s">
        <v>80</v>
      </c>
      <c r="E43" s="34" t="s">
        <v>313</v>
      </c>
      <c r="F43" s="34" t="s">
        <v>42</v>
      </c>
      <c r="G43" s="34">
        <v>15286371226</v>
      </c>
      <c r="H43" s="35" t="s">
        <v>876</v>
      </c>
      <c r="I43" s="48" t="s">
        <v>322</v>
      </c>
      <c r="J43" s="43" t="s">
        <v>877</v>
      </c>
      <c r="K43" s="16">
        <v>12</v>
      </c>
      <c r="L43" s="20" t="s">
        <v>878</v>
      </c>
      <c r="M43" s="20">
        <v>17385013686</v>
      </c>
      <c r="N43" s="158"/>
    </row>
  </sheetData>
  <autoFilter ref="A1:N43" xr:uid="{00000000-0009-0000-0000-000005000000}"/>
  <mergeCells count="9">
    <mergeCell ref="N24:N29"/>
    <mergeCell ref="N30:N35"/>
    <mergeCell ref="N36:N41"/>
    <mergeCell ref="N42:N43"/>
    <mergeCell ref="A1:N1"/>
    <mergeCell ref="N3:N6"/>
    <mergeCell ref="N7:N11"/>
    <mergeCell ref="N12:N17"/>
    <mergeCell ref="N18:N23"/>
  </mergeCells>
  <phoneticPr fontId="26" type="noConversion"/>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汇总表!$A$54:$A$63</xm:f>
          </x14:formula1>
          <xm:sqref>K19 K28 K43 K3:K10 K11:K18 K20:K27 K29:K37 K38:K42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4"/>
  <sheetViews>
    <sheetView topLeftCell="C13" zoomScale="85" zoomScaleNormal="85" workbookViewId="0">
      <selection activeCell="L8" sqref="L8"/>
    </sheetView>
  </sheetViews>
  <sheetFormatPr defaultColWidth="9" defaultRowHeight="30" customHeight="1"/>
  <cols>
    <col min="1" max="1" width="10.09765625" customWidth="1"/>
    <col min="2" max="3" width="15.59765625" style="1" customWidth="1"/>
    <col min="4" max="4" width="15.59765625" customWidth="1"/>
    <col min="5" max="5" width="9.8984375" customWidth="1"/>
    <col min="6" max="6" width="18.3984375" customWidth="1"/>
    <col min="7" max="7" width="16.59765625" customWidth="1"/>
    <col min="8" max="8" width="29.5" customWidth="1"/>
    <col min="9" max="9" width="25.09765625" style="31" customWidth="1"/>
    <col min="10" max="10" width="34.5" customWidth="1"/>
    <col min="11" max="11" width="15.59765625" customWidth="1"/>
    <col min="12" max="12" width="14.5" customWidth="1"/>
    <col min="13" max="13" width="15.09765625" customWidth="1"/>
    <col min="14" max="14" width="16.09765625" style="32" hidden="1" customWidth="1"/>
  </cols>
  <sheetData>
    <row r="1" spans="1:14" ht="34.5" customHeight="1">
      <c r="A1" s="162" t="s">
        <v>879</v>
      </c>
      <c r="B1" s="163"/>
      <c r="C1" s="163"/>
      <c r="D1" s="163"/>
      <c r="E1" s="163"/>
      <c r="F1" s="163"/>
      <c r="G1" s="163"/>
      <c r="H1" s="163"/>
      <c r="I1" s="163"/>
      <c r="J1" s="163"/>
      <c r="K1" s="163"/>
      <c r="L1" s="163"/>
      <c r="M1" s="163"/>
      <c r="N1" s="164"/>
    </row>
    <row r="2" spans="1:14" ht="60" customHeight="1">
      <c r="A2" s="12" t="s">
        <v>31</v>
      </c>
      <c r="B2" s="12" t="s">
        <v>303</v>
      </c>
      <c r="C2" s="12" t="s">
        <v>39</v>
      </c>
      <c r="D2" s="12" t="s">
        <v>35</v>
      </c>
      <c r="E2" s="12" t="s">
        <v>304</v>
      </c>
      <c r="F2" s="12" t="s">
        <v>305</v>
      </c>
      <c r="G2" s="12" t="s">
        <v>306</v>
      </c>
      <c r="H2" s="12" t="s">
        <v>307</v>
      </c>
      <c r="I2" s="40" t="s">
        <v>308</v>
      </c>
      <c r="J2" s="12" t="s">
        <v>309</v>
      </c>
      <c r="K2" s="13" t="s">
        <v>3</v>
      </c>
      <c r="L2" s="13" t="s">
        <v>310</v>
      </c>
      <c r="M2" s="13" t="s">
        <v>311</v>
      </c>
      <c r="N2" s="14" t="s">
        <v>312</v>
      </c>
    </row>
    <row r="3" spans="1:14" ht="30" customHeight="1">
      <c r="A3" s="16">
        <v>1</v>
      </c>
      <c r="B3" s="33" t="s">
        <v>82</v>
      </c>
      <c r="C3" s="33"/>
      <c r="D3" s="34" t="s">
        <v>880</v>
      </c>
      <c r="E3" s="34" t="s">
        <v>313</v>
      </c>
      <c r="F3" s="34" t="s">
        <v>89</v>
      </c>
      <c r="G3" s="34">
        <v>15941053906</v>
      </c>
      <c r="H3" s="35" t="s">
        <v>881</v>
      </c>
      <c r="I3" s="35"/>
      <c r="J3" s="16"/>
      <c r="K3" s="16"/>
      <c r="L3" s="16"/>
      <c r="M3" s="16"/>
      <c r="N3" s="156">
        <f>物管职教171班!N42</f>
        <v>0.66666666666666663</v>
      </c>
    </row>
    <row r="4" spans="1:14" ht="30" customHeight="1">
      <c r="A4" s="16">
        <v>2</v>
      </c>
      <c r="B4" s="33" t="s">
        <v>82</v>
      </c>
      <c r="C4" s="33" t="s">
        <v>92</v>
      </c>
      <c r="D4" s="34" t="s">
        <v>90</v>
      </c>
      <c r="E4" s="34" t="s">
        <v>337</v>
      </c>
      <c r="F4" s="34" t="s">
        <v>89</v>
      </c>
      <c r="G4" s="34">
        <v>17344577421</v>
      </c>
      <c r="H4" s="36" t="s">
        <v>882</v>
      </c>
      <c r="I4" s="35" t="s">
        <v>401</v>
      </c>
      <c r="J4" s="16" t="s">
        <v>91</v>
      </c>
      <c r="K4" s="16">
        <v>11</v>
      </c>
      <c r="L4" s="16" t="s">
        <v>883</v>
      </c>
      <c r="M4" s="16">
        <v>15162909272</v>
      </c>
      <c r="N4" s="157"/>
    </row>
    <row r="5" spans="1:14" ht="30" customHeight="1">
      <c r="A5" s="16">
        <v>3</v>
      </c>
      <c r="B5" s="33" t="s">
        <v>82</v>
      </c>
      <c r="C5" s="33"/>
      <c r="D5" s="34" t="s">
        <v>884</v>
      </c>
      <c r="E5" s="34" t="s">
        <v>313</v>
      </c>
      <c r="F5" s="34" t="s">
        <v>89</v>
      </c>
      <c r="G5" s="34">
        <v>15200639962</v>
      </c>
      <c r="H5" s="36" t="s">
        <v>885</v>
      </c>
      <c r="I5" s="35"/>
      <c r="J5" s="16"/>
      <c r="K5" s="16"/>
      <c r="L5" s="16"/>
      <c r="M5" s="16"/>
      <c r="N5" s="157"/>
    </row>
    <row r="6" spans="1:14" ht="30" customHeight="1">
      <c r="A6" s="16">
        <v>4</v>
      </c>
      <c r="B6" s="33" t="s">
        <v>82</v>
      </c>
      <c r="C6" s="33" t="s">
        <v>92</v>
      </c>
      <c r="D6" s="34" t="s">
        <v>886</v>
      </c>
      <c r="E6" s="34" t="s">
        <v>337</v>
      </c>
      <c r="F6" s="34" t="s">
        <v>89</v>
      </c>
      <c r="G6" s="34">
        <v>15678234777</v>
      </c>
      <c r="H6" s="36" t="s">
        <v>887</v>
      </c>
      <c r="I6" s="35"/>
      <c r="J6" s="16" t="s">
        <v>888</v>
      </c>
      <c r="K6" s="16">
        <v>13</v>
      </c>
      <c r="L6" s="16" t="s">
        <v>889</v>
      </c>
      <c r="M6" s="20">
        <v>18087247906</v>
      </c>
      <c r="N6" s="158"/>
    </row>
    <row r="7" spans="1:14" ht="30" customHeight="1">
      <c r="A7" s="16">
        <v>5</v>
      </c>
      <c r="B7" s="15" t="s">
        <v>120</v>
      </c>
      <c r="C7" s="15"/>
      <c r="D7" s="34" t="s">
        <v>890</v>
      </c>
      <c r="E7" s="34" t="s">
        <v>337</v>
      </c>
      <c r="F7" s="34" t="s">
        <v>89</v>
      </c>
      <c r="G7" s="34">
        <v>17344574784</v>
      </c>
      <c r="H7" s="35" t="s">
        <v>891</v>
      </c>
      <c r="I7" s="35"/>
      <c r="J7" s="16"/>
      <c r="K7" s="16"/>
      <c r="L7" s="16"/>
      <c r="M7" s="16"/>
      <c r="N7" s="156">
        <f>COUNTA(K7:K12)/COUNTA(B7:B12)</f>
        <v>0.33333333333333331</v>
      </c>
    </row>
    <row r="8" spans="1:14" ht="30" customHeight="1">
      <c r="A8" s="16">
        <v>6</v>
      </c>
      <c r="B8" s="15" t="s">
        <v>120</v>
      </c>
      <c r="C8" s="15" t="s">
        <v>92</v>
      </c>
      <c r="D8" s="34" t="s">
        <v>892</v>
      </c>
      <c r="E8" s="34" t="s">
        <v>313</v>
      </c>
      <c r="F8" s="34" t="s">
        <v>89</v>
      </c>
      <c r="G8" s="34">
        <v>18273130075</v>
      </c>
      <c r="H8" s="35" t="s">
        <v>893</v>
      </c>
      <c r="I8" s="35"/>
      <c r="J8" s="15" t="s">
        <v>894</v>
      </c>
      <c r="K8" s="16">
        <v>13</v>
      </c>
      <c r="L8" s="41" t="s">
        <v>895</v>
      </c>
      <c r="M8" s="41">
        <v>18974966340</v>
      </c>
      <c r="N8" s="157"/>
    </row>
    <row r="9" spans="1:14" ht="30" customHeight="1">
      <c r="A9" s="16">
        <v>7</v>
      </c>
      <c r="B9" s="15" t="s">
        <v>120</v>
      </c>
      <c r="C9" s="15"/>
      <c r="D9" s="34" t="s">
        <v>896</v>
      </c>
      <c r="E9" s="34" t="s">
        <v>313</v>
      </c>
      <c r="F9" s="34" t="s">
        <v>89</v>
      </c>
      <c r="G9" s="34">
        <v>17344577186</v>
      </c>
      <c r="H9" s="35" t="s">
        <v>897</v>
      </c>
      <c r="I9" s="35"/>
      <c r="J9" s="16"/>
      <c r="K9" s="16"/>
      <c r="L9" s="16"/>
      <c r="M9" s="16"/>
      <c r="N9" s="157"/>
    </row>
    <row r="10" spans="1:14" ht="30" customHeight="1">
      <c r="A10" s="16">
        <v>8</v>
      </c>
      <c r="B10" s="15" t="s">
        <v>120</v>
      </c>
      <c r="C10" s="15"/>
      <c r="D10" s="34" t="s">
        <v>898</v>
      </c>
      <c r="E10" s="34" t="s">
        <v>313</v>
      </c>
      <c r="F10" s="34" t="s">
        <v>89</v>
      </c>
      <c r="G10" s="34">
        <v>13547137490</v>
      </c>
      <c r="H10" s="36" t="s">
        <v>899</v>
      </c>
      <c r="I10" s="35"/>
      <c r="J10" s="16"/>
      <c r="K10" s="16"/>
      <c r="L10" s="16"/>
      <c r="M10" s="16"/>
      <c r="N10" s="157"/>
    </row>
    <row r="11" spans="1:14" ht="57" customHeight="1">
      <c r="A11" s="16">
        <v>9</v>
      </c>
      <c r="B11" s="15" t="s">
        <v>120</v>
      </c>
      <c r="C11" s="15"/>
      <c r="D11" s="34" t="s">
        <v>123</v>
      </c>
      <c r="E11" s="34" t="s">
        <v>313</v>
      </c>
      <c r="F11" s="34" t="s">
        <v>89</v>
      </c>
      <c r="G11" s="34">
        <v>17344577267</v>
      </c>
      <c r="H11" s="36" t="s">
        <v>900</v>
      </c>
      <c r="I11" s="35" t="s">
        <v>901</v>
      </c>
      <c r="J11" s="15" t="s">
        <v>124</v>
      </c>
      <c r="K11" s="16">
        <v>13</v>
      </c>
      <c r="L11" s="41" t="s">
        <v>902</v>
      </c>
      <c r="M11" s="41">
        <v>15144775584</v>
      </c>
      <c r="N11" s="157"/>
    </row>
    <row r="12" spans="1:14" ht="30" customHeight="1">
      <c r="A12" s="16">
        <v>10</v>
      </c>
      <c r="B12" s="15" t="s">
        <v>120</v>
      </c>
      <c r="C12" s="15"/>
      <c r="D12" s="34" t="s">
        <v>903</v>
      </c>
      <c r="E12" s="34" t="s">
        <v>313</v>
      </c>
      <c r="F12" s="34" t="s">
        <v>89</v>
      </c>
      <c r="G12" s="34">
        <v>17344578865</v>
      </c>
      <c r="H12" s="35" t="s">
        <v>904</v>
      </c>
      <c r="I12" s="35" t="s">
        <v>905</v>
      </c>
      <c r="J12" s="16"/>
      <c r="K12" s="16"/>
      <c r="L12" s="16"/>
      <c r="M12" s="16"/>
      <c r="N12" s="158"/>
    </row>
    <row r="13" spans="1:14" ht="30" customHeight="1">
      <c r="A13" s="16">
        <v>11</v>
      </c>
      <c r="B13" s="33" t="s">
        <v>95</v>
      </c>
      <c r="C13" s="33" t="s">
        <v>92</v>
      </c>
      <c r="D13" s="34" t="s">
        <v>93</v>
      </c>
      <c r="E13" s="34" t="s">
        <v>313</v>
      </c>
      <c r="F13" s="34" t="s">
        <v>89</v>
      </c>
      <c r="G13" s="34">
        <v>15077237902</v>
      </c>
      <c r="H13" s="35" t="s">
        <v>906</v>
      </c>
      <c r="I13" s="35"/>
      <c r="J13" s="16" t="s">
        <v>94</v>
      </c>
      <c r="K13" s="16">
        <v>13</v>
      </c>
      <c r="L13" s="16" t="s">
        <v>907</v>
      </c>
      <c r="M13" s="16">
        <v>13633492002</v>
      </c>
      <c r="N13" s="156">
        <f>COUNTA(K13:K18)/COUNTA(B13:B18)</f>
        <v>0.83333333333333337</v>
      </c>
    </row>
    <row r="14" spans="1:14" ht="30" customHeight="1">
      <c r="A14" s="16">
        <v>12</v>
      </c>
      <c r="B14" s="33" t="s">
        <v>95</v>
      </c>
      <c r="C14" s="33" t="s">
        <v>92</v>
      </c>
      <c r="D14" s="34" t="s">
        <v>908</v>
      </c>
      <c r="E14" s="34" t="s">
        <v>313</v>
      </c>
      <c r="F14" s="34" t="s">
        <v>89</v>
      </c>
      <c r="G14" s="34">
        <v>18777279780</v>
      </c>
      <c r="H14" s="36" t="s">
        <v>909</v>
      </c>
      <c r="I14" s="35"/>
      <c r="J14" s="16" t="s">
        <v>910</v>
      </c>
      <c r="K14" s="16">
        <v>13</v>
      </c>
      <c r="L14" s="42" t="s">
        <v>911</v>
      </c>
      <c r="M14" s="42">
        <v>15860221011</v>
      </c>
      <c r="N14" s="157"/>
    </row>
    <row r="15" spans="1:14" ht="30" customHeight="1">
      <c r="A15" s="16">
        <v>13</v>
      </c>
      <c r="B15" s="33" t="s">
        <v>95</v>
      </c>
      <c r="C15" s="33"/>
      <c r="D15" s="34" t="s">
        <v>912</v>
      </c>
      <c r="E15" s="34" t="s">
        <v>313</v>
      </c>
      <c r="F15" s="34" t="s">
        <v>89</v>
      </c>
      <c r="G15" s="37" t="s">
        <v>913</v>
      </c>
      <c r="H15" s="35" t="s">
        <v>914</v>
      </c>
      <c r="I15" s="35" t="s">
        <v>364</v>
      </c>
      <c r="J15" s="16"/>
      <c r="K15" s="16"/>
      <c r="L15" s="16"/>
      <c r="M15" s="16"/>
      <c r="N15" s="157"/>
    </row>
    <row r="16" spans="1:14" ht="30" customHeight="1">
      <c r="A16" s="16">
        <v>14</v>
      </c>
      <c r="B16" s="33" t="s">
        <v>95</v>
      </c>
      <c r="C16" s="33" t="s">
        <v>92</v>
      </c>
      <c r="D16" s="34" t="s">
        <v>915</v>
      </c>
      <c r="E16" s="34" t="s">
        <v>313</v>
      </c>
      <c r="F16" s="34" t="s">
        <v>89</v>
      </c>
      <c r="G16" s="34">
        <v>18378289606</v>
      </c>
      <c r="H16" s="35" t="s">
        <v>916</v>
      </c>
      <c r="I16" s="35"/>
      <c r="J16" s="16" t="s">
        <v>917</v>
      </c>
      <c r="K16" s="16">
        <v>11</v>
      </c>
      <c r="L16" s="42" t="s">
        <v>918</v>
      </c>
      <c r="M16" s="42" t="s">
        <v>919</v>
      </c>
      <c r="N16" s="157"/>
    </row>
    <row r="17" spans="1:14" ht="30" customHeight="1">
      <c r="A17" s="16">
        <v>15</v>
      </c>
      <c r="B17" s="33" t="s">
        <v>95</v>
      </c>
      <c r="C17" s="33"/>
      <c r="D17" s="34" t="s">
        <v>112</v>
      </c>
      <c r="E17" s="34" t="s">
        <v>313</v>
      </c>
      <c r="F17" s="34" t="s">
        <v>89</v>
      </c>
      <c r="G17" s="34">
        <v>17344579118</v>
      </c>
      <c r="H17" s="35" t="s">
        <v>920</v>
      </c>
      <c r="I17" s="35" t="s">
        <v>322</v>
      </c>
      <c r="J17" s="20" t="s">
        <v>113</v>
      </c>
      <c r="K17" s="16">
        <v>12</v>
      </c>
      <c r="L17" s="20" t="s">
        <v>921</v>
      </c>
      <c r="M17" s="20" t="s">
        <v>922</v>
      </c>
      <c r="N17" s="157"/>
    </row>
    <row r="18" spans="1:14" ht="30" customHeight="1">
      <c r="A18" s="16">
        <v>16</v>
      </c>
      <c r="B18" s="33" t="s">
        <v>95</v>
      </c>
      <c r="C18" s="33" t="s">
        <v>92</v>
      </c>
      <c r="D18" s="34" t="s">
        <v>126</v>
      </c>
      <c r="E18" s="34" t="s">
        <v>313</v>
      </c>
      <c r="F18" s="34" t="s">
        <v>89</v>
      </c>
      <c r="G18" s="34">
        <v>18777278709</v>
      </c>
      <c r="H18" s="35" t="s">
        <v>923</v>
      </c>
      <c r="I18" s="35" t="s">
        <v>322</v>
      </c>
      <c r="J18" s="42" t="s">
        <v>127</v>
      </c>
      <c r="K18" s="16">
        <v>13</v>
      </c>
      <c r="L18" s="16" t="s">
        <v>924</v>
      </c>
      <c r="M18" s="16">
        <v>15135152099</v>
      </c>
      <c r="N18" s="158"/>
    </row>
    <row r="19" spans="1:14" ht="30" customHeight="1">
      <c r="A19" s="16">
        <v>17</v>
      </c>
      <c r="B19" s="15" t="s">
        <v>111</v>
      </c>
      <c r="C19" s="15"/>
      <c r="D19" s="34" t="s">
        <v>925</v>
      </c>
      <c r="E19" s="34" t="s">
        <v>337</v>
      </c>
      <c r="F19" s="34" t="s">
        <v>89</v>
      </c>
      <c r="G19" s="34">
        <v>17344577211</v>
      </c>
      <c r="H19" s="36" t="s">
        <v>926</v>
      </c>
      <c r="I19" s="35"/>
      <c r="J19" s="16"/>
      <c r="K19" s="16"/>
      <c r="L19" s="16"/>
      <c r="M19" s="16"/>
      <c r="N19" s="156">
        <f>COUNTA(K19:K24)/COUNTA(B19:B24)</f>
        <v>0.33333333333333331</v>
      </c>
    </row>
    <row r="20" spans="1:14" ht="30" customHeight="1">
      <c r="A20" s="16">
        <v>18</v>
      </c>
      <c r="B20" s="15" t="s">
        <v>111</v>
      </c>
      <c r="C20" s="15"/>
      <c r="D20" s="34" t="s">
        <v>927</v>
      </c>
      <c r="E20" s="34" t="s">
        <v>313</v>
      </c>
      <c r="F20" s="34" t="s">
        <v>89</v>
      </c>
      <c r="G20" s="34">
        <v>17344577242</v>
      </c>
      <c r="H20" s="36" t="s">
        <v>928</v>
      </c>
      <c r="I20" s="35"/>
      <c r="J20" s="16"/>
      <c r="K20" s="16"/>
      <c r="L20" s="16"/>
      <c r="M20" s="16"/>
      <c r="N20" s="157"/>
    </row>
    <row r="21" spans="1:14" ht="30" customHeight="1">
      <c r="A21" s="16">
        <v>19</v>
      </c>
      <c r="B21" s="15" t="s">
        <v>111</v>
      </c>
      <c r="C21" s="15"/>
      <c r="D21" s="34" t="s">
        <v>929</v>
      </c>
      <c r="E21" s="34" t="s">
        <v>313</v>
      </c>
      <c r="F21" s="34" t="s">
        <v>89</v>
      </c>
      <c r="G21" s="34">
        <v>17344577258</v>
      </c>
      <c r="H21" s="35" t="s">
        <v>930</v>
      </c>
      <c r="I21" s="35"/>
      <c r="J21" s="20" t="s">
        <v>931</v>
      </c>
      <c r="K21" s="16">
        <v>80</v>
      </c>
      <c r="L21" s="41" t="s">
        <v>932</v>
      </c>
      <c r="M21" s="41" t="s">
        <v>933</v>
      </c>
      <c r="N21" s="157"/>
    </row>
    <row r="22" spans="1:14" ht="30" customHeight="1">
      <c r="A22" s="16">
        <v>20</v>
      </c>
      <c r="B22" s="15" t="s">
        <v>111</v>
      </c>
      <c r="C22" s="15" t="s">
        <v>92</v>
      </c>
      <c r="D22" s="34" t="s">
        <v>109</v>
      </c>
      <c r="E22" s="34" t="s">
        <v>313</v>
      </c>
      <c r="F22" s="34" t="s">
        <v>89</v>
      </c>
      <c r="G22" s="34">
        <v>18269673374</v>
      </c>
      <c r="H22" s="35" t="s">
        <v>934</v>
      </c>
      <c r="I22" s="35" t="s">
        <v>322</v>
      </c>
      <c r="J22" s="20" t="s">
        <v>110</v>
      </c>
      <c r="K22" s="20">
        <v>13</v>
      </c>
      <c r="L22" s="20" t="s">
        <v>935</v>
      </c>
      <c r="M22" s="20">
        <v>15077759582</v>
      </c>
      <c r="N22" s="157"/>
    </row>
    <row r="23" spans="1:14" ht="30" customHeight="1">
      <c r="A23" s="16">
        <v>21</v>
      </c>
      <c r="B23" s="15" t="s">
        <v>111</v>
      </c>
      <c r="C23" s="15"/>
      <c r="D23" s="34" t="s">
        <v>936</v>
      </c>
      <c r="E23" s="34" t="s">
        <v>313</v>
      </c>
      <c r="F23" s="34" t="s">
        <v>89</v>
      </c>
      <c r="G23" s="34">
        <v>17344577261</v>
      </c>
      <c r="H23" s="35" t="s">
        <v>937</v>
      </c>
      <c r="I23" s="35"/>
      <c r="J23" s="16"/>
      <c r="K23" s="16"/>
      <c r="L23" s="16"/>
      <c r="M23" s="16"/>
      <c r="N23" s="157"/>
    </row>
    <row r="24" spans="1:14" ht="30" customHeight="1">
      <c r="A24" s="16">
        <v>22</v>
      </c>
      <c r="B24" s="15" t="s">
        <v>111</v>
      </c>
      <c r="C24" s="15"/>
      <c r="D24" s="34" t="s">
        <v>938</v>
      </c>
      <c r="E24" s="34" t="s">
        <v>313</v>
      </c>
      <c r="F24" s="34" t="s">
        <v>89</v>
      </c>
      <c r="G24" s="34">
        <v>17344577402</v>
      </c>
      <c r="H24" s="36" t="s">
        <v>939</v>
      </c>
      <c r="I24" s="35"/>
      <c r="J24" s="16"/>
      <c r="K24" s="16"/>
      <c r="L24" s="16"/>
      <c r="M24" s="16"/>
      <c r="N24" s="158"/>
    </row>
    <row r="25" spans="1:14" ht="30" customHeight="1">
      <c r="A25" s="16">
        <v>23</v>
      </c>
      <c r="B25" s="33" t="s">
        <v>940</v>
      </c>
      <c r="C25" s="33" t="s">
        <v>92</v>
      </c>
      <c r="D25" s="34" t="s">
        <v>941</v>
      </c>
      <c r="E25" s="34" t="s">
        <v>313</v>
      </c>
      <c r="F25" s="34" t="s">
        <v>89</v>
      </c>
      <c r="G25" s="34">
        <v>17344577160</v>
      </c>
      <c r="H25" s="35" t="s">
        <v>942</v>
      </c>
      <c r="I25" s="35" t="s">
        <v>322</v>
      </c>
      <c r="J25" s="16" t="s">
        <v>115</v>
      </c>
      <c r="K25" s="16">
        <v>11</v>
      </c>
      <c r="L25" s="16" t="s">
        <v>943</v>
      </c>
      <c r="M25" s="16" t="s">
        <v>944</v>
      </c>
      <c r="N25" s="156">
        <f>COUNTA(K25:K30)/COUNTA(B25:B30)</f>
        <v>0.5</v>
      </c>
    </row>
    <row r="26" spans="1:14" ht="30" customHeight="1">
      <c r="A26" s="16">
        <v>24</v>
      </c>
      <c r="B26" s="33" t="s">
        <v>940</v>
      </c>
      <c r="C26" s="33"/>
      <c r="D26" s="34" t="s">
        <v>945</v>
      </c>
      <c r="E26" s="34" t="s">
        <v>313</v>
      </c>
      <c r="F26" s="34" t="s">
        <v>89</v>
      </c>
      <c r="G26" s="34">
        <v>17344577265</v>
      </c>
      <c r="H26" s="36" t="s">
        <v>946</v>
      </c>
      <c r="I26" s="35" t="s">
        <v>322</v>
      </c>
      <c r="J26" s="16" t="s">
        <v>118</v>
      </c>
      <c r="K26" s="16">
        <v>10</v>
      </c>
      <c r="L26" s="41" t="s">
        <v>947</v>
      </c>
      <c r="M26" s="41" t="s">
        <v>948</v>
      </c>
      <c r="N26" s="157"/>
    </row>
    <row r="27" spans="1:14" ht="30" customHeight="1">
      <c r="A27" s="16">
        <v>25</v>
      </c>
      <c r="B27" s="33" t="s">
        <v>940</v>
      </c>
      <c r="C27" s="33"/>
      <c r="D27" s="34" t="s">
        <v>949</v>
      </c>
      <c r="E27" s="34" t="s">
        <v>313</v>
      </c>
      <c r="F27" s="34" t="s">
        <v>89</v>
      </c>
      <c r="G27" s="34">
        <v>15120225806</v>
      </c>
      <c r="H27" s="35" t="s">
        <v>950</v>
      </c>
      <c r="I27" s="35"/>
      <c r="J27" s="16"/>
      <c r="K27" s="16"/>
      <c r="L27" s="16"/>
      <c r="M27" s="16"/>
      <c r="N27" s="157"/>
    </row>
    <row r="28" spans="1:14" ht="30" customHeight="1">
      <c r="A28" s="16">
        <v>26</v>
      </c>
      <c r="B28" s="33" t="s">
        <v>940</v>
      </c>
      <c r="C28" s="33"/>
      <c r="D28" s="34" t="s">
        <v>951</v>
      </c>
      <c r="E28" s="34" t="s">
        <v>313</v>
      </c>
      <c r="F28" s="34" t="s">
        <v>89</v>
      </c>
      <c r="G28" s="34">
        <v>15577746959</v>
      </c>
      <c r="H28" s="36" t="s">
        <v>952</v>
      </c>
      <c r="I28" s="35"/>
      <c r="J28" s="16"/>
      <c r="K28" s="16"/>
      <c r="L28" s="16"/>
      <c r="M28" s="16"/>
      <c r="N28" s="157"/>
    </row>
    <row r="29" spans="1:14" ht="30" customHeight="1">
      <c r="A29" s="16">
        <v>27</v>
      </c>
      <c r="B29" s="33" t="s">
        <v>940</v>
      </c>
      <c r="C29" s="33" t="s">
        <v>92</v>
      </c>
      <c r="D29" s="34" t="s">
        <v>953</v>
      </c>
      <c r="E29" s="34" t="s">
        <v>313</v>
      </c>
      <c r="F29" s="34" t="s">
        <v>89</v>
      </c>
      <c r="G29" s="34">
        <v>18278219600</v>
      </c>
      <c r="H29" s="36" t="s">
        <v>954</v>
      </c>
      <c r="I29" s="35"/>
      <c r="J29" s="16" t="s">
        <v>955</v>
      </c>
      <c r="K29" s="16">
        <v>12</v>
      </c>
      <c r="L29" s="16" t="s">
        <v>956</v>
      </c>
      <c r="M29" s="16">
        <v>13877003736</v>
      </c>
      <c r="N29" s="157"/>
    </row>
    <row r="30" spans="1:14" ht="30" customHeight="1">
      <c r="A30" s="16">
        <v>28</v>
      </c>
      <c r="B30" s="33" t="s">
        <v>940</v>
      </c>
      <c r="C30" s="33"/>
      <c r="D30" s="34" t="s">
        <v>957</v>
      </c>
      <c r="E30" s="34" t="s">
        <v>313</v>
      </c>
      <c r="F30" s="34" t="s">
        <v>89</v>
      </c>
      <c r="G30" s="34">
        <v>17344579069</v>
      </c>
      <c r="H30" s="36" t="s">
        <v>958</v>
      </c>
      <c r="I30" s="35"/>
      <c r="J30" s="16"/>
      <c r="K30" s="16"/>
      <c r="L30" s="16"/>
      <c r="M30" s="16"/>
      <c r="N30" s="158"/>
    </row>
    <row r="31" spans="1:14" ht="30" customHeight="1">
      <c r="A31" s="16">
        <v>29</v>
      </c>
      <c r="B31" s="15" t="s">
        <v>959</v>
      </c>
      <c r="C31" s="15" t="s">
        <v>92</v>
      </c>
      <c r="D31" s="34" t="s">
        <v>960</v>
      </c>
      <c r="E31" s="34" t="s">
        <v>313</v>
      </c>
      <c r="F31" s="34" t="s">
        <v>89</v>
      </c>
      <c r="G31" s="34">
        <v>17344577230</v>
      </c>
      <c r="H31" s="36" t="s">
        <v>961</v>
      </c>
      <c r="I31" s="35"/>
      <c r="J31" s="43" t="s">
        <v>962</v>
      </c>
      <c r="K31" s="20">
        <v>11</v>
      </c>
      <c r="L31" s="20" t="s">
        <v>963</v>
      </c>
      <c r="M31" s="20" t="s">
        <v>964</v>
      </c>
      <c r="N31" s="156">
        <f>COUNTA(K31:K36)/COUNTA(B31:B36)</f>
        <v>0.83333333333333337</v>
      </c>
    </row>
    <row r="32" spans="1:14" ht="30" customHeight="1">
      <c r="A32" s="16">
        <v>30</v>
      </c>
      <c r="B32" s="15" t="s">
        <v>959</v>
      </c>
      <c r="C32" s="15" t="s">
        <v>92</v>
      </c>
      <c r="D32" s="34" t="s">
        <v>965</v>
      </c>
      <c r="E32" s="34" t="s">
        <v>313</v>
      </c>
      <c r="F32" s="34" t="s">
        <v>89</v>
      </c>
      <c r="G32" s="34">
        <v>18260827141</v>
      </c>
      <c r="H32" s="35" t="s">
        <v>966</v>
      </c>
      <c r="I32" s="35"/>
      <c r="J32" s="20" t="s">
        <v>967</v>
      </c>
      <c r="K32" s="20">
        <v>11</v>
      </c>
      <c r="L32" s="20" t="s">
        <v>968</v>
      </c>
      <c r="M32" s="20" t="s">
        <v>969</v>
      </c>
      <c r="N32" s="157"/>
    </row>
    <row r="33" spans="1:14" ht="39" customHeight="1">
      <c r="A33" s="16">
        <v>31</v>
      </c>
      <c r="B33" s="15" t="s">
        <v>959</v>
      </c>
      <c r="C33" s="15"/>
      <c r="D33" s="34" t="s">
        <v>104</v>
      </c>
      <c r="E33" s="34" t="s">
        <v>313</v>
      </c>
      <c r="F33" s="34" t="s">
        <v>89</v>
      </c>
      <c r="G33" s="34">
        <v>13517691594</v>
      </c>
      <c r="H33" s="35" t="s">
        <v>970</v>
      </c>
      <c r="I33" s="35" t="s">
        <v>322</v>
      </c>
      <c r="J33" s="15" t="s">
        <v>971</v>
      </c>
      <c r="K33" s="16"/>
      <c r="L33" s="41" t="s">
        <v>972</v>
      </c>
      <c r="M33" s="41" t="s">
        <v>973</v>
      </c>
      <c r="N33" s="157"/>
    </row>
    <row r="34" spans="1:14" ht="30" customHeight="1">
      <c r="A34" s="16">
        <v>32</v>
      </c>
      <c r="B34" s="15" t="s">
        <v>959</v>
      </c>
      <c r="C34" s="15" t="s">
        <v>92</v>
      </c>
      <c r="D34" s="34" t="s">
        <v>128</v>
      </c>
      <c r="E34" s="34" t="s">
        <v>337</v>
      </c>
      <c r="F34" s="34" t="s">
        <v>89</v>
      </c>
      <c r="G34" s="34">
        <v>18878575002</v>
      </c>
      <c r="H34" s="35" t="s">
        <v>974</v>
      </c>
      <c r="I34" s="35" t="s">
        <v>975</v>
      </c>
      <c r="J34" s="16" t="s">
        <v>129</v>
      </c>
      <c r="K34" s="16">
        <v>12</v>
      </c>
      <c r="L34" s="16" t="s">
        <v>976</v>
      </c>
      <c r="M34" s="42" t="s">
        <v>977</v>
      </c>
      <c r="N34" s="157"/>
    </row>
    <row r="35" spans="1:14" ht="30" customHeight="1">
      <c r="A35" s="16">
        <v>33</v>
      </c>
      <c r="B35" s="15" t="s">
        <v>959</v>
      </c>
      <c r="C35" s="15" t="s">
        <v>92</v>
      </c>
      <c r="D35" s="34" t="s">
        <v>978</v>
      </c>
      <c r="E35" s="34" t="s">
        <v>337</v>
      </c>
      <c r="F35" s="34" t="s">
        <v>89</v>
      </c>
      <c r="G35" s="34">
        <v>13788298093</v>
      </c>
      <c r="H35" s="35" t="s">
        <v>979</v>
      </c>
      <c r="I35" s="35"/>
      <c r="J35" s="16" t="s">
        <v>980</v>
      </c>
      <c r="K35" s="16">
        <v>12</v>
      </c>
      <c r="L35" s="16" t="s">
        <v>981</v>
      </c>
      <c r="M35" s="16" t="s">
        <v>982</v>
      </c>
      <c r="N35" s="157"/>
    </row>
    <row r="36" spans="1:14" ht="30" customHeight="1">
      <c r="A36" s="16">
        <v>34</v>
      </c>
      <c r="B36" s="15" t="s">
        <v>959</v>
      </c>
      <c r="C36" s="15"/>
      <c r="D36" s="34" t="s">
        <v>983</v>
      </c>
      <c r="E36" s="34" t="s">
        <v>337</v>
      </c>
      <c r="F36" s="34" t="s">
        <v>984</v>
      </c>
      <c r="G36" s="34">
        <v>17344577177</v>
      </c>
      <c r="H36" s="36" t="s">
        <v>985</v>
      </c>
      <c r="I36" s="35"/>
      <c r="J36" s="20" t="s">
        <v>986</v>
      </c>
      <c r="K36" s="16">
        <v>80</v>
      </c>
      <c r="L36" s="41" t="s">
        <v>987</v>
      </c>
      <c r="M36" s="41" t="s">
        <v>988</v>
      </c>
      <c r="N36" s="158"/>
    </row>
    <row r="37" spans="1:14" ht="30" customHeight="1">
      <c r="A37" s="16">
        <v>35</v>
      </c>
      <c r="B37" s="33" t="s">
        <v>989</v>
      </c>
      <c r="C37" s="33"/>
      <c r="D37" s="34" t="s">
        <v>990</v>
      </c>
      <c r="E37" s="34" t="s">
        <v>313</v>
      </c>
      <c r="F37" s="34" t="s">
        <v>89</v>
      </c>
      <c r="G37" s="34">
        <v>13877905357</v>
      </c>
      <c r="H37" s="35" t="s">
        <v>991</v>
      </c>
      <c r="I37" s="35"/>
      <c r="J37" s="20" t="s">
        <v>992</v>
      </c>
      <c r="K37" s="16">
        <v>12</v>
      </c>
      <c r="L37" s="41" t="s">
        <v>993</v>
      </c>
      <c r="M37" s="41">
        <v>18777915403</v>
      </c>
      <c r="N37" s="156">
        <f>COUNTA(K37:K42)/COUNTA(B37:B42)</f>
        <v>0.5</v>
      </c>
    </row>
    <row r="38" spans="1:14" ht="30" customHeight="1">
      <c r="A38" s="16">
        <v>36</v>
      </c>
      <c r="B38" s="33" t="s">
        <v>989</v>
      </c>
      <c r="C38" s="33"/>
      <c r="D38" s="34" t="s">
        <v>994</v>
      </c>
      <c r="E38" s="34" t="s">
        <v>337</v>
      </c>
      <c r="F38" s="34" t="s">
        <v>89</v>
      </c>
      <c r="G38" s="34">
        <v>17344577161</v>
      </c>
      <c r="H38" s="36" t="s">
        <v>995</v>
      </c>
      <c r="I38" s="35"/>
      <c r="J38" s="16"/>
      <c r="K38" s="16"/>
      <c r="L38" s="16"/>
      <c r="M38" s="16"/>
      <c r="N38" s="157"/>
    </row>
    <row r="39" spans="1:14" ht="30" customHeight="1">
      <c r="A39" s="16">
        <v>37</v>
      </c>
      <c r="B39" s="33" t="s">
        <v>989</v>
      </c>
      <c r="C39" s="33" t="s">
        <v>92</v>
      </c>
      <c r="D39" s="34" t="s">
        <v>996</v>
      </c>
      <c r="E39" s="34" t="s">
        <v>313</v>
      </c>
      <c r="F39" s="34" t="s">
        <v>89</v>
      </c>
      <c r="G39" s="34">
        <v>17344577268</v>
      </c>
      <c r="H39" s="35" t="s">
        <v>997</v>
      </c>
      <c r="I39" s="35"/>
      <c r="J39" s="16" t="s">
        <v>998</v>
      </c>
      <c r="K39" s="16">
        <v>12</v>
      </c>
      <c r="L39" s="16" t="s">
        <v>999</v>
      </c>
      <c r="M39" s="16">
        <v>13647637261</v>
      </c>
      <c r="N39" s="157"/>
    </row>
    <row r="40" spans="1:14" ht="30" customHeight="1">
      <c r="A40" s="16">
        <v>38</v>
      </c>
      <c r="B40" s="33" t="s">
        <v>989</v>
      </c>
      <c r="C40" s="33"/>
      <c r="D40" s="34" t="s">
        <v>121</v>
      </c>
      <c r="E40" s="34" t="s">
        <v>313</v>
      </c>
      <c r="F40" s="34" t="s">
        <v>89</v>
      </c>
      <c r="G40" s="37" t="s">
        <v>1000</v>
      </c>
      <c r="H40" s="35" t="s">
        <v>1001</v>
      </c>
      <c r="I40" s="35" t="s">
        <v>322</v>
      </c>
      <c r="J40" s="20" t="s">
        <v>122</v>
      </c>
      <c r="K40" s="16">
        <v>13</v>
      </c>
      <c r="L40" s="41" t="s">
        <v>1002</v>
      </c>
      <c r="M40" s="41">
        <v>18154764794</v>
      </c>
      <c r="N40" s="157"/>
    </row>
    <row r="41" spans="1:14" ht="30" customHeight="1">
      <c r="A41" s="16">
        <v>39</v>
      </c>
      <c r="B41" s="33" t="s">
        <v>989</v>
      </c>
      <c r="C41" s="33"/>
      <c r="D41" s="34" t="s">
        <v>125</v>
      </c>
      <c r="E41" s="34" t="s">
        <v>337</v>
      </c>
      <c r="F41" s="34" t="s">
        <v>89</v>
      </c>
      <c r="G41" s="34">
        <v>18276290160</v>
      </c>
      <c r="H41" s="35" t="s">
        <v>1003</v>
      </c>
      <c r="I41" s="35" t="s">
        <v>322</v>
      </c>
      <c r="J41" s="16"/>
      <c r="K41" s="16"/>
      <c r="L41" s="16"/>
      <c r="M41" s="16"/>
      <c r="N41" s="157"/>
    </row>
    <row r="42" spans="1:14" ht="30" customHeight="1">
      <c r="A42" s="16">
        <v>40</v>
      </c>
      <c r="B42" s="33" t="s">
        <v>989</v>
      </c>
      <c r="C42" s="33"/>
      <c r="D42" s="34" t="s">
        <v>1004</v>
      </c>
      <c r="E42" s="34" t="s">
        <v>313</v>
      </c>
      <c r="F42" s="34" t="s">
        <v>89</v>
      </c>
      <c r="G42" s="34">
        <v>17344576311</v>
      </c>
      <c r="H42" s="35" t="s">
        <v>1005</v>
      </c>
      <c r="I42" s="35"/>
      <c r="J42" s="16"/>
      <c r="K42" s="16"/>
      <c r="L42" s="16"/>
      <c r="M42" s="16"/>
      <c r="N42" s="158"/>
    </row>
    <row r="43" spans="1:14" ht="30" customHeight="1">
      <c r="A43" s="16">
        <v>41</v>
      </c>
      <c r="B43" s="15" t="s">
        <v>1006</v>
      </c>
      <c r="C43" s="15"/>
      <c r="D43" s="34" t="s">
        <v>1007</v>
      </c>
      <c r="E43" s="34" t="s">
        <v>313</v>
      </c>
      <c r="F43" s="34" t="s">
        <v>89</v>
      </c>
      <c r="G43" s="34">
        <v>15107825393</v>
      </c>
      <c r="H43" s="35" t="s">
        <v>1008</v>
      </c>
      <c r="I43" s="35"/>
      <c r="J43" s="16"/>
      <c r="K43" s="16"/>
      <c r="L43" s="16"/>
      <c r="M43" s="16"/>
      <c r="N43" s="156">
        <f>COUNTA(K43:K48)/COUNTA(B43:B48)</f>
        <v>0.66666666666666663</v>
      </c>
    </row>
    <row r="44" spans="1:14" ht="30" customHeight="1">
      <c r="A44" s="16">
        <v>42</v>
      </c>
      <c r="B44" s="15" t="s">
        <v>1006</v>
      </c>
      <c r="C44" s="15"/>
      <c r="D44" s="34" t="s">
        <v>107</v>
      </c>
      <c r="E44" s="34" t="s">
        <v>313</v>
      </c>
      <c r="F44" s="34" t="s">
        <v>89</v>
      </c>
      <c r="G44" s="34">
        <v>17344577233</v>
      </c>
      <c r="H44" s="36" t="s">
        <v>1009</v>
      </c>
      <c r="I44" s="35" t="s">
        <v>1010</v>
      </c>
      <c r="J44" s="16" t="s">
        <v>108</v>
      </c>
      <c r="K44" s="16">
        <v>10</v>
      </c>
      <c r="L44" s="41" t="s">
        <v>1011</v>
      </c>
      <c r="M44" s="41" t="s">
        <v>1012</v>
      </c>
      <c r="N44" s="157"/>
    </row>
    <row r="45" spans="1:14" ht="30" customHeight="1">
      <c r="A45" s="16">
        <v>43</v>
      </c>
      <c r="B45" s="15" t="s">
        <v>1006</v>
      </c>
      <c r="C45" s="15"/>
      <c r="D45" s="38" t="s">
        <v>97</v>
      </c>
      <c r="E45" s="38" t="s">
        <v>313</v>
      </c>
      <c r="F45" s="38" t="s">
        <v>89</v>
      </c>
      <c r="G45" s="38">
        <v>17344572831</v>
      </c>
      <c r="H45" s="39" t="s">
        <v>1013</v>
      </c>
      <c r="I45" s="44"/>
      <c r="J45" s="19" t="s">
        <v>98</v>
      </c>
      <c r="K45" s="19">
        <v>12</v>
      </c>
      <c r="L45" s="19" t="s">
        <v>1014</v>
      </c>
      <c r="M45" s="19">
        <v>15857901117</v>
      </c>
      <c r="N45" s="157"/>
    </row>
    <row r="46" spans="1:14" ht="30" customHeight="1">
      <c r="A46" s="16">
        <v>44</v>
      </c>
      <c r="B46" s="15" t="s">
        <v>1006</v>
      </c>
      <c r="C46" s="15"/>
      <c r="D46" s="34" t="s">
        <v>1015</v>
      </c>
      <c r="E46" s="34" t="s">
        <v>313</v>
      </c>
      <c r="F46" s="34" t="s">
        <v>89</v>
      </c>
      <c r="G46" s="34">
        <v>17344577165</v>
      </c>
      <c r="H46" s="35" t="s">
        <v>1016</v>
      </c>
      <c r="I46" s="35"/>
      <c r="J46" s="16"/>
      <c r="K46" s="16"/>
      <c r="L46" s="16"/>
      <c r="M46" s="16"/>
      <c r="N46" s="157"/>
    </row>
    <row r="47" spans="1:14" ht="30" customHeight="1">
      <c r="A47" s="16">
        <v>45</v>
      </c>
      <c r="B47" s="15" t="s">
        <v>1006</v>
      </c>
      <c r="C47" s="15" t="s">
        <v>92</v>
      </c>
      <c r="D47" s="34" t="s">
        <v>1017</v>
      </c>
      <c r="E47" s="34" t="s">
        <v>313</v>
      </c>
      <c r="F47" s="34" t="s">
        <v>89</v>
      </c>
      <c r="G47" s="34">
        <v>15108056921</v>
      </c>
      <c r="H47" s="35" t="s">
        <v>1018</v>
      </c>
      <c r="I47" s="35"/>
      <c r="J47" s="42" t="s">
        <v>1019</v>
      </c>
      <c r="K47" s="16">
        <v>13</v>
      </c>
      <c r="L47" s="20" t="s">
        <v>1020</v>
      </c>
      <c r="M47" s="20">
        <v>13788641349</v>
      </c>
      <c r="N47" s="157"/>
    </row>
    <row r="48" spans="1:14" ht="30" customHeight="1">
      <c r="A48" s="16">
        <v>46</v>
      </c>
      <c r="B48" s="15" t="s">
        <v>1006</v>
      </c>
      <c r="C48" s="15" t="s">
        <v>92</v>
      </c>
      <c r="D48" s="34" t="s">
        <v>1021</v>
      </c>
      <c r="E48" s="34" t="s">
        <v>313</v>
      </c>
      <c r="F48" s="34" t="s">
        <v>89</v>
      </c>
      <c r="G48" s="34">
        <v>18867009713</v>
      </c>
      <c r="H48" s="35" t="s">
        <v>1018</v>
      </c>
      <c r="I48" s="35"/>
      <c r="J48" s="16" t="s">
        <v>1022</v>
      </c>
      <c r="K48" s="16">
        <v>11</v>
      </c>
      <c r="L48" s="16" t="s">
        <v>1023</v>
      </c>
      <c r="M48" s="16" t="s">
        <v>1024</v>
      </c>
      <c r="N48" s="158"/>
    </row>
    <row r="49" spans="1:14" ht="30" customHeight="1">
      <c r="A49" s="16">
        <v>47</v>
      </c>
      <c r="B49" s="33" t="s">
        <v>1025</v>
      </c>
      <c r="C49" s="33" t="s">
        <v>92</v>
      </c>
      <c r="D49" s="34" t="s">
        <v>1026</v>
      </c>
      <c r="E49" s="34" t="s">
        <v>313</v>
      </c>
      <c r="F49" s="34" t="s">
        <v>89</v>
      </c>
      <c r="G49" s="34">
        <v>15777733254</v>
      </c>
      <c r="H49" s="35" t="s">
        <v>1027</v>
      </c>
      <c r="I49" s="35"/>
      <c r="J49" s="16" t="s">
        <v>1028</v>
      </c>
      <c r="K49" s="16">
        <v>12</v>
      </c>
      <c r="L49" s="16" t="s">
        <v>1029</v>
      </c>
      <c r="M49" s="16">
        <v>18977795917</v>
      </c>
      <c r="N49" s="156">
        <f>COUNTA(K49:K54)/COUNTA(B49:B54)</f>
        <v>1</v>
      </c>
    </row>
    <row r="50" spans="1:14" ht="36.9" customHeight="1">
      <c r="A50" s="16">
        <v>48</v>
      </c>
      <c r="B50" s="33" t="s">
        <v>1025</v>
      </c>
      <c r="C50" s="33"/>
      <c r="D50" s="34" t="s">
        <v>1030</v>
      </c>
      <c r="E50" s="34" t="s">
        <v>313</v>
      </c>
      <c r="F50" s="34" t="s">
        <v>89</v>
      </c>
      <c r="G50" s="34">
        <v>18378643437</v>
      </c>
      <c r="H50" s="35" t="s">
        <v>1031</v>
      </c>
      <c r="I50" s="35"/>
      <c r="J50" s="15" t="s">
        <v>1032</v>
      </c>
      <c r="K50" s="16">
        <v>11</v>
      </c>
      <c r="L50" s="41" t="s">
        <v>1033</v>
      </c>
      <c r="M50" s="41">
        <v>18894882588</v>
      </c>
      <c r="N50" s="157"/>
    </row>
    <row r="51" spans="1:14" ht="30" customHeight="1">
      <c r="A51" s="16">
        <v>49</v>
      </c>
      <c r="B51" s="33" t="s">
        <v>1025</v>
      </c>
      <c r="C51" s="33" t="s">
        <v>92</v>
      </c>
      <c r="D51" s="34" t="s">
        <v>1034</v>
      </c>
      <c r="E51" s="34" t="s">
        <v>313</v>
      </c>
      <c r="F51" s="34" t="s">
        <v>89</v>
      </c>
      <c r="G51" s="34">
        <v>13768105122</v>
      </c>
      <c r="H51" s="35" t="s">
        <v>1035</v>
      </c>
      <c r="I51" s="35"/>
      <c r="J51" s="16" t="s">
        <v>1036</v>
      </c>
      <c r="K51" s="16">
        <v>12</v>
      </c>
      <c r="L51" s="20" t="s">
        <v>1037</v>
      </c>
      <c r="M51" s="16" t="s">
        <v>1038</v>
      </c>
      <c r="N51" s="157"/>
    </row>
    <row r="52" spans="1:14" ht="30" customHeight="1">
      <c r="A52" s="16">
        <v>50</v>
      </c>
      <c r="B52" s="33" t="s">
        <v>1025</v>
      </c>
      <c r="C52" s="33"/>
      <c r="D52" s="34" t="s">
        <v>1039</v>
      </c>
      <c r="E52" s="34" t="s">
        <v>313</v>
      </c>
      <c r="F52" s="34" t="s">
        <v>89</v>
      </c>
      <c r="G52" s="34">
        <v>15577023850</v>
      </c>
      <c r="H52" s="35" t="s">
        <v>1040</v>
      </c>
      <c r="I52" s="35"/>
      <c r="J52" s="16" t="s">
        <v>1041</v>
      </c>
      <c r="K52" s="16">
        <v>11</v>
      </c>
      <c r="L52" s="41" t="s">
        <v>1042</v>
      </c>
      <c r="M52" s="41" t="s">
        <v>1043</v>
      </c>
      <c r="N52" s="157"/>
    </row>
    <row r="53" spans="1:14" ht="30" customHeight="1">
      <c r="A53" s="16">
        <v>51</v>
      </c>
      <c r="B53" s="33" t="s">
        <v>1025</v>
      </c>
      <c r="C53" s="33"/>
      <c r="D53" s="34" t="s">
        <v>1044</v>
      </c>
      <c r="E53" s="34" t="s">
        <v>313</v>
      </c>
      <c r="F53" s="34" t="s">
        <v>89</v>
      </c>
      <c r="G53" s="34">
        <v>17344577254</v>
      </c>
      <c r="H53" s="35" t="s">
        <v>1045</v>
      </c>
      <c r="I53" s="35"/>
      <c r="J53" s="20" t="s">
        <v>348</v>
      </c>
      <c r="K53" s="16">
        <v>80</v>
      </c>
      <c r="L53" s="41" t="s">
        <v>1046</v>
      </c>
      <c r="M53" s="45" t="s">
        <v>1047</v>
      </c>
      <c r="N53" s="157"/>
    </row>
    <row r="54" spans="1:14" ht="36" customHeight="1">
      <c r="A54" s="16">
        <v>52</v>
      </c>
      <c r="B54" s="33" t="s">
        <v>1025</v>
      </c>
      <c r="C54" s="33" t="s">
        <v>92</v>
      </c>
      <c r="D54" s="34" t="s">
        <v>1048</v>
      </c>
      <c r="E54" s="34" t="s">
        <v>313</v>
      </c>
      <c r="F54" s="34" t="s">
        <v>89</v>
      </c>
      <c r="G54" s="34">
        <v>17344577215</v>
      </c>
      <c r="H54" s="35" t="s">
        <v>1049</v>
      </c>
      <c r="I54" s="35"/>
      <c r="J54" s="15" t="s">
        <v>1050</v>
      </c>
      <c r="K54" s="16">
        <v>12</v>
      </c>
      <c r="L54" s="16" t="s">
        <v>1051</v>
      </c>
      <c r="M54" s="17">
        <v>18290073233</v>
      </c>
      <c r="N54" s="158"/>
    </row>
  </sheetData>
  <autoFilter ref="A1:N54" xr:uid="{00000000-0009-0000-0000-000006000000}"/>
  <mergeCells count="10">
    <mergeCell ref="A1:N1"/>
    <mergeCell ref="N3:N6"/>
    <mergeCell ref="N7:N12"/>
    <mergeCell ref="N13:N18"/>
    <mergeCell ref="N19:N24"/>
    <mergeCell ref="N25:N30"/>
    <mergeCell ref="N31:N36"/>
    <mergeCell ref="N37:N42"/>
    <mergeCell ref="N43:N48"/>
    <mergeCell ref="N49:N54"/>
  </mergeCells>
  <phoneticPr fontId="2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汇总表!$A$54:$A$63</xm:f>
          </x14:formula1>
          <xm:sqref>K3:K54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6"/>
  <sheetViews>
    <sheetView zoomScale="79" zoomScaleNormal="79" workbookViewId="0">
      <selection activeCell="K35" sqref="K35:L35"/>
    </sheetView>
  </sheetViews>
  <sheetFormatPr defaultColWidth="9" defaultRowHeight="15.6"/>
  <cols>
    <col min="1" max="1" width="8.3984375" style="1" customWidth="1"/>
    <col min="2" max="2" width="12.59765625" style="1" customWidth="1"/>
    <col min="3" max="3" width="15.59765625" style="1" customWidth="1"/>
    <col min="4" max="4" width="10.3984375" style="1" customWidth="1"/>
    <col min="5" max="8" width="15.59765625" style="1" customWidth="1"/>
    <col min="9" max="9" width="48.3984375" style="1" customWidth="1"/>
    <col min="10" max="10" width="14.3984375" style="1" customWidth="1"/>
    <col min="11" max="11" width="14.09765625" style="1" customWidth="1"/>
    <col min="12" max="12" width="21.19921875" style="1" customWidth="1"/>
    <col min="13" max="13" width="17.8984375" style="2" hidden="1" customWidth="1"/>
  </cols>
  <sheetData>
    <row r="1" spans="1:13" ht="30" customHeight="1">
      <c r="A1" s="165" t="s">
        <v>1052</v>
      </c>
      <c r="B1" s="166"/>
      <c r="C1" s="166"/>
      <c r="D1" s="166"/>
      <c r="E1" s="166"/>
      <c r="F1" s="166"/>
      <c r="G1" s="166"/>
      <c r="H1" s="166"/>
      <c r="I1" s="166"/>
      <c r="J1" s="166"/>
      <c r="K1" s="166"/>
      <c r="L1" s="166"/>
      <c r="M1" s="167"/>
    </row>
    <row r="2" spans="1:13" ht="30" customHeight="1">
      <c r="A2" s="3" t="s">
        <v>31</v>
      </c>
      <c r="B2" s="3" t="s">
        <v>35</v>
      </c>
      <c r="C2" s="3" t="s">
        <v>1053</v>
      </c>
      <c r="D2" s="3" t="s">
        <v>304</v>
      </c>
      <c r="E2" s="3" t="s">
        <v>1054</v>
      </c>
      <c r="F2" s="3" t="s">
        <v>1055</v>
      </c>
      <c r="G2" s="3" t="s">
        <v>38</v>
      </c>
      <c r="H2" s="3" t="s">
        <v>39</v>
      </c>
      <c r="I2" s="12" t="s">
        <v>309</v>
      </c>
      <c r="J2" s="13" t="s">
        <v>3</v>
      </c>
      <c r="K2" s="13" t="s">
        <v>310</v>
      </c>
      <c r="L2" s="13" t="s">
        <v>311</v>
      </c>
      <c r="M2" s="14" t="s">
        <v>312</v>
      </c>
    </row>
    <row r="3" spans="1:13" ht="30" customHeight="1">
      <c r="A3" s="4">
        <v>1</v>
      </c>
      <c r="B3" s="4" t="s">
        <v>275</v>
      </c>
      <c r="C3" s="5" t="s">
        <v>251</v>
      </c>
      <c r="D3" s="5" t="s">
        <v>337</v>
      </c>
      <c r="E3" s="5">
        <v>19127357589</v>
      </c>
      <c r="F3" s="5" t="s">
        <v>1056</v>
      </c>
      <c r="G3" s="9" t="s">
        <v>270</v>
      </c>
      <c r="H3" s="9"/>
      <c r="I3" s="20" t="s">
        <v>276</v>
      </c>
      <c r="J3" s="16">
        <v>10</v>
      </c>
      <c r="K3" s="16" t="s">
        <v>1057</v>
      </c>
      <c r="L3" s="16">
        <v>18177471227</v>
      </c>
      <c r="M3" s="156">
        <f>COUNTA(J3:J9)/COUNTA(G3:G9)</f>
        <v>0.8571428571428571</v>
      </c>
    </row>
    <row r="4" spans="1:13" ht="30" customHeight="1">
      <c r="A4" s="4">
        <v>2</v>
      </c>
      <c r="B4" s="4" t="s">
        <v>1058</v>
      </c>
      <c r="C4" s="5" t="s">
        <v>251</v>
      </c>
      <c r="D4" s="5" t="s">
        <v>337</v>
      </c>
      <c r="E4" s="5">
        <v>19978363247</v>
      </c>
      <c r="F4" s="5"/>
      <c r="G4" s="9" t="s">
        <v>270</v>
      </c>
      <c r="H4" s="9"/>
      <c r="I4" s="17" t="s">
        <v>1059</v>
      </c>
      <c r="J4" s="16">
        <v>10</v>
      </c>
      <c r="K4" s="16" t="s">
        <v>1060</v>
      </c>
      <c r="L4" s="16">
        <v>15878288800</v>
      </c>
      <c r="M4" s="157"/>
    </row>
    <row r="5" spans="1:13" ht="30" customHeight="1">
      <c r="A5" s="4">
        <v>3</v>
      </c>
      <c r="B5" s="4" t="s">
        <v>1061</v>
      </c>
      <c r="C5" s="5" t="s">
        <v>251</v>
      </c>
      <c r="D5" s="5" t="s">
        <v>337</v>
      </c>
      <c r="E5" s="5">
        <v>17776459730</v>
      </c>
      <c r="F5" s="5"/>
      <c r="G5" s="9" t="s">
        <v>270</v>
      </c>
      <c r="H5" s="9"/>
      <c r="I5" s="20" t="s">
        <v>1062</v>
      </c>
      <c r="J5" s="16">
        <v>10</v>
      </c>
      <c r="K5" s="16" t="s">
        <v>1063</v>
      </c>
      <c r="L5" s="16">
        <v>15759891161</v>
      </c>
      <c r="M5" s="157"/>
    </row>
    <row r="6" spans="1:13" ht="30" customHeight="1">
      <c r="A6" s="4">
        <v>4</v>
      </c>
      <c r="B6" s="4" t="s">
        <v>1064</v>
      </c>
      <c r="C6" s="5" t="s">
        <v>251</v>
      </c>
      <c r="D6" s="5" t="s">
        <v>337</v>
      </c>
      <c r="E6" s="5">
        <v>15077546837</v>
      </c>
      <c r="F6" s="5"/>
      <c r="G6" s="9" t="s">
        <v>270</v>
      </c>
      <c r="H6" s="9"/>
      <c r="I6" s="16"/>
      <c r="J6" s="16"/>
      <c r="K6" s="16"/>
      <c r="L6" s="16"/>
      <c r="M6" s="157"/>
    </row>
    <row r="7" spans="1:13" ht="30" customHeight="1">
      <c r="A7" s="4">
        <v>5</v>
      </c>
      <c r="B7" s="4" t="s">
        <v>1065</v>
      </c>
      <c r="C7" s="5" t="s">
        <v>251</v>
      </c>
      <c r="D7" s="5" t="s">
        <v>337</v>
      </c>
      <c r="E7" s="5">
        <v>15678760512</v>
      </c>
      <c r="F7" s="5"/>
      <c r="G7" s="9" t="s">
        <v>270</v>
      </c>
      <c r="H7" s="9"/>
      <c r="I7" s="16" t="s">
        <v>1066</v>
      </c>
      <c r="J7" s="16">
        <v>12</v>
      </c>
      <c r="K7" s="16" t="s">
        <v>1067</v>
      </c>
      <c r="L7" s="16" t="s">
        <v>1068</v>
      </c>
      <c r="M7" s="157"/>
    </row>
    <row r="8" spans="1:13" ht="30" customHeight="1">
      <c r="A8" s="4">
        <v>6</v>
      </c>
      <c r="B8" s="4" t="s">
        <v>1069</v>
      </c>
      <c r="C8" s="5" t="s">
        <v>251</v>
      </c>
      <c r="D8" s="5" t="s">
        <v>337</v>
      </c>
      <c r="E8" s="5">
        <v>18589881120</v>
      </c>
      <c r="F8" s="5"/>
      <c r="G8" s="9" t="s">
        <v>270</v>
      </c>
      <c r="H8" s="9"/>
      <c r="I8" s="16" t="s">
        <v>223</v>
      </c>
      <c r="J8" s="16">
        <v>11</v>
      </c>
      <c r="K8" s="16" t="s">
        <v>1070</v>
      </c>
      <c r="L8" s="16" t="s">
        <v>1071</v>
      </c>
      <c r="M8" s="157"/>
    </row>
    <row r="9" spans="1:13" ht="30" customHeight="1">
      <c r="A9" s="4">
        <v>7</v>
      </c>
      <c r="B9" s="4" t="s">
        <v>269</v>
      </c>
      <c r="C9" s="5" t="s">
        <v>251</v>
      </c>
      <c r="D9" s="5" t="s">
        <v>337</v>
      </c>
      <c r="E9" s="5">
        <v>15778219522</v>
      </c>
      <c r="F9" s="5" t="s">
        <v>1056</v>
      </c>
      <c r="G9" s="9" t="s">
        <v>270</v>
      </c>
      <c r="H9" s="9"/>
      <c r="I9" s="20" t="s">
        <v>1072</v>
      </c>
      <c r="J9" s="16">
        <v>80</v>
      </c>
      <c r="K9" s="16"/>
      <c r="L9" s="16"/>
      <c r="M9" s="158"/>
    </row>
    <row r="10" spans="1:13" ht="30" customHeight="1">
      <c r="A10" s="4">
        <v>8</v>
      </c>
      <c r="B10" s="4" t="s">
        <v>1073</v>
      </c>
      <c r="C10" s="5" t="s">
        <v>251</v>
      </c>
      <c r="D10" s="5" t="s">
        <v>337</v>
      </c>
      <c r="E10" s="5">
        <v>13737094642</v>
      </c>
      <c r="F10" s="5"/>
      <c r="G10" s="10" t="s">
        <v>236</v>
      </c>
      <c r="H10" s="10"/>
      <c r="I10" s="20" t="s">
        <v>1074</v>
      </c>
      <c r="J10" s="16">
        <v>10</v>
      </c>
      <c r="K10" s="16"/>
      <c r="L10" s="16">
        <v>18562838040</v>
      </c>
      <c r="M10" s="156">
        <f>COUNTA(J10:J16)/COUNTA(G10:G16)</f>
        <v>0.8571428571428571</v>
      </c>
    </row>
    <row r="11" spans="1:13" ht="30" customHeight="1">
      <c r="A11" s="4">
        <v>9</v>
      </c>
      <c r="B11" s="4" t="s">
        <v>1075</v>
      </c>
      <c r="C11" s="5" t="s">
        <v>251</v>
      </c>
      <c r="D11" s="5" t="s">
        <v>337</v>
      </c>
      <c r="E11" s="5">
        <v>15676567404</v>
      </c>
      <c r="F11" s="5"/>
      <c r="G11" s="10" t="s">
        <v>236</v>
      </c>
      <c r="H11" s="10"/>
      <c r="I11" s="20" t="s">
        <v>223</v>
      </c>
      <c r="J11" s="16">
        <v>11</v>
      </c>
      <c r="K11" s="16">
        <v>15016936151</v>
      </c>
      <c r="L11" s="16">
        <v>9153223303</v>
      </c>
      <c r="M11" s="157"/>
    </row>
    <row r="12" spans="1:13" ht="30" customHeight="1">
      <c r="A12" s="4">
        <v>10</v>
      </c>
      <c r="B12" s="4" t="s">
        <v>261</v>
      </c>
      <c r="C12" s="5" t="s">
        <v>251</v>
      </c>
      <c r="D12" s="5" t="s">
        <v>337</v>
      </c>
      <c r="E12" s="5">
        <v>17307831911</v>
      </c>
      <c r="F12" s="5"/>
      <c r="G12" s="10" t="s">
        <v>236</v>
      </c>
      <c r="H12" s="10"/>
      <c r="I12" s="15" t="s">
        <v>1072</v>
      </c>
      <c r="J12" s="16">
        <v>80</v>
      </c>
      <c r="K12" s="16"/>
      <c r="L12" s="16"/>
      <c r="M12" s="157"/>
    </row>
    <row r="13" spans="1:13" ht="30" customHeight="1">
      <c r="A13" s="4">
        <v>11</v>
      </c>
      <c r="B13" s="4" t="s">
        <v>263</v>
      </c>
      <c r="C13" s="5" t="s">
        <v>251</v>
      </c>
      <c r="D13" s="5" t="s">
        <v>337</v>
      </c>
      <c r="E13" s="5">
        <v>18877436329</v>
      </c>
      <c r="F13" s="5" t="s">
        <v>1056</v>
      </c>
      <c r="G13" s="10" t="s">
        <v>236</v>
      </c>
      <c r="H13" s="10"/>
      <c r="I13" s="16" t="s">
        <v>264</v>
      </c>
      <c r="J13" s="16">
        <v>10</v>
      </c>
      <c r="K13" s="16" t="s">
        <v>1076</v>
      </c>
      <c r="L13" s="16">
        <v>13132616263</v>
      </c>
      <c r="M13" s="157"/>
    </row>
    <row r="14" spans="1:13" ht="30" customHeight="1">
      <c r="A14" s="4">
        <v>12</v>
      </c>
      <c r="B14" s="4" t="s">
        <v>277</v>
      </c>
      <c r="C14" s="5" t="s">
        <v>251</v>
      </c>
      <c r="D14" s="5" t="s">
        <v>337</v>
      </c>
      <c r="E14" s="5">
        <v>19978359652</v>
      </c>
      <c r="F14" s="5" t="s">
        <v>1056</v>
      </c>
      <c r="G14" s="10" t="s">
        <v>236</v>
      </c>
      <c r="H14" s="10"/>
      <c r="I14" s="20" t="s">
        <v>278</v>
      </c>
      <c r="J14" s="16">
        <v>10</v>
      </c>
      <c r="K14" s="16" t="s">
        <v>1077</v>
      </c>
      <c r="L14" s="16">
        <v>15088138123</v>
      </c>
      <c r="M14" s="157"/>
    </row>
    <row r="15" spans="1:13" ht="30" customHeight="1">
      <c r="A15" s="4">
        <v>13</v>
      </c>
      <c r="B15" s="4" t="s">
        <v>1078</v>
      </c>
      <c r="C15" s="5" t="s">
        <v>251</v>
      </c>
      <c r="D15" s="5" t="s">
        <v>337</v>
      </c>
      <c r="E15" s="5" t="s">
        <v>1079</v>
      </c>
      <c r="F15" s="5"/>
      <c r="G15" s="10" t="s">
        <v>236</v>
      </c>
      <c r="H15" s="10"/>
      <c r="I15" s="16"/>
      <c r="J15" s="16"/>
      <c r="K15" s="16"/>
      <c r="L15" s="16"/>
      <c r="M15" s="157"/>
    </row>
    <row r="16" spans="1:13" ht="30" customHeight="1">
      <c r="A16" s="4">
        <v>14</v>
      </c>
      <c r="B16" s="4" t="s">
        <v>1080</v>
      </c>
      <c r="C16" s="5" t="s">
        <v>251</v>
      </c>
      <c r="D16" s="5" t="s">
        <v>337</v>
      </c>
      <c r="E16" s="5">
        <v>18178655975</v>
      </c>
      <c r="F16" s="5"/>
      <c r="G16" s="10" t="s">
        <v>236</v>
      </c>
      <c r="H16" s="10"/>
      <c r="I16" s="16" t="s">
        <v>1081</v>
      </c>
      <c r="J16" s="16">
        <v>10</v>
      </c>
      <c r="K16" s="16" t="s">
        <v>1082</v>
      </c>
      <c r="L16" s="16">
        <v>13392208748</v>
      </c>
      <c r="M16" s="158"/>
    </row>
    <row r="17" spans="1:13" ht="30" customHeight="1">
      <c r="A17" s="4">
        <v>15</v>
      </c>
      <c r="B17" s="4" t="s">
        <v>1083</v>
      </c>
      <c r="C17" s="5" t="s">
        <v>251</v>
      </c>
      <c r="D17" s="5" t="s">
        <v>337</v>
      </c>
      <c r="E17" s="5" t="s">
        <v>1084</v>
      </c>
      <c r="F17" s="5"/>
      <c r="G17" s="22" t="s">
        <v>268</v>
      </c>
      <c r="H17" s="22"/>
      <c r="I17" s="16"/>
      <c r="J17" s="16"/>
      <c r="K17" s="16"/>
      <c r="L17" s="16"/>
      <c r="M17" s="156">
        <f>COUNTA(J17:J23)/COUNTA(G17:G23)</f>
        <v>0.5714285714285714</v>
      </c>
    </row>
    <row r="18" spans="1:13" ht="30" customHeight="1">
      <c r="A18" s="4">
        <v>16</v>
      </c>
      <c r="B18" s="4" t="s">
        <v>1085</v>
      </c>
      <c r="C18" s="5" t="s">
        <v>251</v>
      </c>
      <c r="D18" s="5" t="s">
        <v>337</v>
      </c>
      <c r="E18" s="5" t="s">
        <v>1086</v>
      </c>
      <c r="F18" s="5"/>
      <c r="G18" s="22" t="s">
        <v>268</v>
      </c>
      <c r="H18" s="22"/>
      <c r="I18" s="16" t="s">
        <v>1087</v>
      </c>
      <c r="J18" s="16">
        <v>11</v>
      </c>
      <c r="K18" s="16" t="s">
        <v>1088</v>
      </c>
      <c r="L18" s="16" t="s">
        <v>1089</v>
      </c>
      <c r="M18" s="157"/>
    </row>
    <row r="19" spans="1:13" ht="30" customHeight="1">
      <c r="A19" s="4">
        <v>17</v>
      </c>
      <c r="B19" s="4" t="s">
        <v>1090</v>
      </c>
      <c r="C19" s="5" t="s">
        <v>251</v>
      </c>
      <c r="D19" s="5" t="s">
        <v>337</v>
      </c>
      <c r="E19" s="5" t="s">
        <v>1091</v>
      </c>
      <c r="F19" s="5"/>
      <c r="G19" s="22" t="s">
        <v>268</v>
      </c>
      <c r="H19" s="22"/>
      <c r="I19" s="16"/>
      <c r="J19" s="16"/>
      <c r="K19" s="16"/>
      <c r="L19" s="16"/>
      <c r="M19" s="157"/>
    </row>
    <row r="20" spans="1:13" ht="30" customHeight="1">
      <c r="A20" s="4">
        <v>18</v>
      </c>
      <c r="B20" s="4" t="s">
        <v>1092</v>
      </c>
      <c r="C20" s="5" t="s">
        <v>251</v>
      </c>
      <c r="D20" s="5" t="s">
        <v>337</v>
      </c>
      <c r="E20" s="5">
        <v>13617747801</v>
      </c>
      <c r="F20" s="5"/>
      <c r="G20" s="22" t="s">
        <v>268</v>
      </c>
      <c r="H20" s="22"/>
      <c r="I20" s="16" t="s">
        <v>1093</v>
      </c>
      <c r="J20" s="16">
        <v>10</v>
      </c>
      <c r="K20" s="16" t="s">
        <v>1094</v>
      </c>
      <c r="L20" s="16">
        <v>18144897279</v>
      </c>
      <c r="M20" s="157"/>
    </row>
    <row r="21" spans="1:13" ht="30" customHeight="1">
      <c r="A21" s="4">
        <v>19</v>
      </c>
      <c r="B21" s="4" t="s">
        <v>1095</v>
      </c>
      <c r="C21" s="5" t="s">
        <v>251</v>
      </c>
      <c r="D21" s="5" t="s">
        <v>337</v>
      </c>
      <c r="E21" s="5" t="s">
        <v>1096</v>
      </c>
      <c r="F21" s="5"/>
      <c r="G21" s="22" t="s">
        <v>268</v>
      </c>
      <c r="H21" s="22"/>
      <c r="I21" s="16"/>
      <c r="J21" s="16"/>
      <c r="K21" s="16"/>
      <c r="L21" s="16"/>
      <c r="M21" s="157"/>
    </row>
    <row r="22" spans="1:13" ht="30" customHeight="1">
      <c r="A22" s="4">
        <v>20</v>
      </c>
      <c r="B22" s="4" t="s">
        <v>1097</v>
      </c>
      <c r="C22" s="5" t="s">
        <v>251</v>
      </c>
      <c r="D22" s="5" t="s">
        <v>337</v>
      </c>
      <c r="E22" s="5" t="s">
        <v>1098</v>
      </c>
      <c r="F22" s="5"/>
      <c r="G22" s="22" t="s">
        <v>268</v>
      </c>
      <c r="H22" s="22"/>
      <c r="I22" s="16" t="s">
        <v>1099</v>
      </c>
      <c r="J22" s="16">
        <v>11</v>
      </c>
      <c r="K22" s="16" t="s">
        <v>1100</v>
      </c>
      <c r="L22" s="16">
        <v>7773698888</v>
      </c>
      <c r="M22" s="157"/>
    </row>
    <row r="23" spans="1:13" ht="30" customHeight="1">
      <c r="A23" s="4">
        <v>21</v>
      </c>
      <c r="B23" s="4" t="s">
        <v>266</v>
      </c>
      <c r="C23" s="5" t="s">
        <v>251</v>
      </c>
      <c r="D23" s="5" t="s">
        <v>337</v>
      </c>
      <c r="E23" s="5">
        <v>13977562122</v>
      </c>
      <c r="F23" s="5" t="s">
        <v>1056</v>
      </c>
      <c r="G23" s="22" t="s">
        <v>268</v>
      </c>
      <c r="H23" s="22"/>
      <c r="I23" s="20" t="s">
        <v>267</v>
      </c>
      <c r="J23" s="16">
        <v>10</v>
      </c>
      <c r="K23" s="16" t="s">
        <v>1101</v>
      </c>
      <c r="L23" s="16">
        <v>18776967277</v>
      </c>
      <c r="M23" s="158"/>
    </row>
    <row r="24" spans="1:13" ht="30" customHeight="1">
      <c r="A24" s="4">
        <v>22</v>
      </c>
      <c r="B24" s="4" t="s">
        <v>1102</v>
      </c>
      <c r="C24" s="5" t="s">
        <v>251</v>
      </c>
      <c r="D24" s="5" t="s">
        <v>337</v>
      </c>
      <c r="E24" s="5">
        <v>18775999932</v>
      </c>
      <c r="F24" s="5"/>
      <c r="G24" s="5" t="s">
        <v>259</v>
      </c>
      <c r="H24" s="5"/>
      <c r="I24" s="20" t="s">
        <v>1072</v>
      </c>
      <c r="J24" s="16">
        <v>80</v>
      </c>
      <c r="K24" s="16"/>
      <c r="L24" s="16"/>
      <c r="M24" s="156">
        <f>COUNTA(J24:J29)/COUNTA(G24:G29)</f>
        <v>0.83333333333333337</v>
      </c>
    </row>
    <row r="25" spans="1:13" ht="30" customHeight="1">
      <c r="A25" s="4">
        <v>23</v>
      </c>
      <c r="B25" s="4" t="s">
        <v>271</v>
      </c>
      <c r="C25" s="5" t="s">
        <v>251</v>
      </c>
      <c r="D25" s="5" t="s">
        <v>337</v>
      </c>
      <c r="E25" s="5" t="s">
        <v>1103</v>
      </c>
      <c r="F25" s="5" t="s">
        <v>1056</v>
      </c>
      <c r="G25" s="5" t="s">
        <v>259</v>
      </c>
      <c r="H25" s="5" t="s">
        <v>236</v>
      </c>
      <c r="I25" s="16" t="s">
        <v>272</v>
      </c>
      <c r="J25" s="16">
        <v>46</v>
      </c>
      <c r="K25" s="16"/>
      <c r="L25" s="16"/>
      <c r="M25" s="157"/>
    </row>
    <row r="26" spans="1:13" ht="30" customHeight="1">
      <c r="A26" s="4">
        <v>24</v>
      </c>
      <c r="B26" s="4" t="s">
        <v>265</v>
      </c>
      <c r="C26" s="5" t="s">
        <v>251</v>
      </c>
      <c r="D26" s="5" t="s">
        <v>337</v>
      </c>
      <c r="E26" s="5">
        <v>18154738914</v>
      </c>
      <c r="F26" s="5" t="s">
        <v>1056</v>
      </c>
      <c r="G26" s="5" t="s">
        <v>259</v>
      </c>
      <c r="H26" s="5"/>
      <c r="I26" s="20" t="s">
        <v>1072</v>
      </c>
      <c r="J26" s="16">
        <v>80</v>
      </c>
      <c r="K26" s="16"/>
      <c r="L26" s="16"/>
      <c r="M26" s="157"/>
    </row>
    <row r="27" spans="1:13" ht="30" customHeight="1">
      <c r="A27" s="4">
        <v>25</v>
      </c>
      <c r="B27" s="4" t="s">
        <v>1104</v>
      </c>
      <c r="C27" s="5" t="s">
        <v>251</v>
      </c>
      <c r="D27" s="5" t="s">
        <v>337</v>
      </c>
      <c r="E27" s="5" t="s">
        <v>1105</v>
      </c>
      <c r="F27" s="5"/>
      <c r="G27" s="5" t="s">
        <v>259</v>
      </c>
      <c r="H27" s="5"/>
      <c r="I27" s="16"/>
      <c r="J27" s="16"/>
      <c r="K27" s="16"/>
      <c r="L27" s="16"/>
      <c r="M27" s="157"/>
    </row>
    <row r="28" spans="1:13" ht="30" customHeight="1">
      <c r="A28" s="4">
        <v>26</v>
      </c>
      <c r="B28" s="4" t="s">
        <v>258</v>
      </c>
      <c r="C28" s="5" t="s">
        <v>251</v>
      </c>
      <c r="D28" s="5" t="s">
        <v>337</v>
      </c>
      <c r="E28" s="5">
        <v>18867002523</v>
      </c>
      <c r="F28" s="5"/>
      <c r="G28" s="5" t="s">
        <v>259</v>
      </c>
      <c r="H28" s="5"/>
      <c r="I28" s="20" t="s">
        <v>1072</v>
      </c>
      <c r="J28" s="16">
        <v>80</v>
      </c>
      <c r="K28" s="16"/>
      <c r="L28" s="16"/>
      <c r="M28" s="157"/>
    </row>
    <row r="29" spans="1:13" ht="30" customHeight="1">
      <c r="A29" s="4">
        <v>27</v>
      </c>
      <c r="B29" s="4" t="s">
        <v>1106</v>
      </c>
      <c r="C29" s="5" t="s">
        <v>251</v>
      </c>
      <c r="D29" s="5" t="s">
        <v>337</v>
      </c>
      <c r="E29" s="5">
        <v>18269245527</v>
      </c>
      <c r="F29" s="5"/>
      <c r="G29" s="5" t="s">
        <v>259</v>
      </c>
      <c r="H29" s="5"/>
      <c r="I29" s="20" t="s">
        <v>1107</v>
      </c>
      <c r="J29" s="16">
        <v>10</v>
      </c>
      <c r="K29" s="20" t="s">
        <v>1108</v>
      </c>
      <c r="L29" s="16">
        <v>18977574949</v>
      </c>
      <c r="M29" s="158"/>
    </row>
    <row r="30" spans="1:13" ht="30" customHeight="1">
      <c r="A30" s="4">
        <v>28</v>
      </c>
      <c r="B30" s="4" t="s">
        <v>255</v>
      </c>
      <c r="C30" s="5" t="s">
        <v>251</v>
      </c>
      <c r="D30" s="5" t="s">
        <v>337</v>
      </c>
      <c r="E30" s="5">
        <v>15277917354</v>
      </c>
      <c r="F30" s="5"/>
      <c r="G30" s="9" t="s">
        <v>254</v>
      </c>
      <c r="H30" s="9"/>
      <c r="I30" s="20" t="s">
        <v>256</v>
      </c>
      <c r="J30" s="16">
        <v>11</v>
      </c>
      <c r="K30" s="20" t="s">
        <v>1109</v>
      </c>
      <c r="L30" s="20" t="s">
        <v>1110</v>
      </c>
      <c r="M30" s="156">
        <f>COUNTA(J30:J36)/COUNTA(G30:G36)</f>
        <v>0.8571428571428571</v>
      </c>
    </row>
    <row r="31" spans="1:13" ht="30" customHeight="1">
      <c r="A31" s="4">
        <v>29</v>
      </c>
      <c r="B31" s="4" t="s">
        <v>252</v>
      </c>
      <c r="C31" s="5" t="s">
        <v>251</v>
      </c>
      <c r="D31" s="5" t="s">
        <v>337</v>
      </c>
      <c r="E31" s="5">
        <v>16607742935</v>
      </c>
      <c r="F31" s="5" t="s">
        <v>1056</v>
      </c>
      <c r="G31" s="9" t="s">
        <v>254</v>
      </c>
      <c r="H31" s="9"/>
      <c r="I31" s="20" t="s">
        <v>1111</v>
      </c>
      <c r="J31" s="16">
        <v>13</v>
      </c>
      <c r="K31" s="20" t="s">
        <v>1112</v>
      </c>
      <c r="L31" s="16">
        <v>15907749797</v>
      </c>
      <c r="M31" s="157"/>
    </row>
    <row r="32" spans="1:13" ht="30" customHeight="1">
      <c r="A32" s="4">
        <v>30</v>
      </c>
      <c r="B32" s="4" t="s">
        <v>1113</v>
      </c>
      <c r="C32" s="5" t="s">
        <v>251</v>
      </c>
      <c r="D32" s="5" t="s">
        <v>337</v>
      </c>
      <c r="E32" s="5" t="s">
        <v>1114</v>
      </c>
      <c r="F32" s="5"/>
      <c r="G32" s="9" t="s">
        <v>254</v>
      </c>
      <c r="H32" s="9" t="s">
        <v>236</v>
      </c>
      <c r="I32" s="16" t="s">
        <v>223</v>
      </c>
      <c r="J32" s="16">
        <v>11</v>
      </c>
      <c r="K32" s="16" t="s">
        <v>1070</v>
      </c>
      <c r="L32" s="16" t="s">
        <v>1071</v>
      </c>
      <c r="M32" s="157"/>
    </row>
    <row r="33" spans="1:13" ht="30" customHeight="1">
      <c r="A33" s="4">
        <v>31</v>
      </c>
      <c r="B33" s="4" t="s">
        <v>1115</v>
      </c>
      <c r="C33" s="5" t="s">
        <v>251</v>
      </c>
      <c r="D33" s="5" t="s">
        <v>337</v>
      </c>
      <c r="E33" s="5" t="s">
        <v>1116</v>
      </c>
      <c r="F33" s="5"/>
      <c r="G33" s="9" t="s">
        <v>254</v>
      </c>
      <c r="H33" s="9"/>
      <c r="I33" s="16"/>
      <c r="J33" s="16"/>
      <c r="K33" s="16"/>
      <c r="L33" s="16"/>
      <c r="M33" s="157"/>
    </row>
    <row r="34" spans="1:13" ht="30" customHeight="1">
      <c r="A34" s="4">
        <v>32</v>
      </c>
      <c r="B34" s="4" t="s">
        <v>273</v>
      </c>
      <c r="C34" s="5" t="s">
        <v>251</v>
      </c>
      <c r="D34" s="5" t="s">
        <v>337</v>
      </c>
      <c r="E34" s="5" t="s">
        <v>1117</v>
      </c>
      <c r="F34" s="5" t="s">
        <v>1056</v>
      </c>
      <c r="G34" s="9" t="s">
        <v>254</v>
      </c>
      <c r="H34" s="7" t="s">
        <v>236</v>
      </c>
      <c r="I34" s="18" t="s">
        <v>274</v>
      </c>
      <c r="J34" s="18">
        <v>11</v>
      </c>
      <c r="K34" s="18" t="s">
        <v>1118</v>
      </c>
      <c r="L34" s="18">
        <v>13557929791</v>
      </c>
      <c r="M34" s="157"/>
    </row>
    <row r="35" spans="1:13" ht="30" customHeight="1">
      <c r="A35" s="4">
        <v>33</v>
      </c>
      <c r="B35" s="4" t="s">
        <v>260</v>
      </c>
      <c r="C35" s="5" t="s">
        <v>251</v>
      </c>
      <c r="D35" s="5" t="s">
        <v>313</v>
      </c>
      <c r="E35" s="5">
        <v>17687442979</v>
      </c>
      <c r="F35" s="5"/>
      <c r="G35" s="9" t="s">
        <v>254</v>
      </c>
      <c r="H35" s="9"/>
      <c r="I35" s="20" t="s">
        <v>256</v>
      </c>
      <c r="J35" s="16">
        <v>11</v>
      </c>
      <c r="K35" s="20" t="s">
        <v>1109</v>
      </c>
      <c r="L35" s="20" t="s">
        <v>1110</v>
      </c>
      <c r="M35" s="157"/>
    </row>
    <row r="36" spans="1:13" ht="30" customHeight="1">
      <c r="A36" s="4">
        <v>34</v>
      </c>
      <c r="B36" s="4" t="s">
        <v>1119</v>
      </c>
      <c r="C36" s="5" t="s">
        <v>251</v>
      </c>
      <c r="D36" s="5" t="s">
        <v>337</v>
      </c>
      <c r="E36" s="5">
        <v>18074969989</v>
      </c>
      <c r="F36" s="5"/>
      <c r="G36" s="9" t="s">
        <v>254</v>
      </c>
      <c r="H36" s="9"/>
      <c r="I36" s="16" t="s">
        <v>1072</v>
      </c>
      <c r="J36" s="16">
        <v>80</v>
      </c>
      <c r="K36" s="16"/>
      <c r="L36" s="16"/>
      <c r="M36" s="158"/>
    </row>
  </sheetData>
  <autoFilter ref="A1:M36" xr:uid="{00000000-0009-0000-0000-000007000000}"/>
  <mergeCells count="6">
    <mergeCell ref="M30:M36"/>
    <mergeCell ref="A1:M1"/>
    <mergeCell ref="M3:M9"/>
    <mergeCell ref="M10:M16"/>
    <mergeCell ref="M17:M23"/>
    <mergeCell ref="M24:M29"/>
  </mergeCells>
  <phoneticPr fontId="26" type="noConversion"/>
  <conditionalFormatting sqref="B2:B36">
    <cfRule type="duplicateValues" dxfId="5" priority="6"/>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汇总表!$A$54:$A$63</xm:f>
          </x14:formula1>
          <xm:sqref>J3:J36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3"/>
  <sheetViews>
    <sheetView topLeftCell="A19" zoomScale="85" zoomScaleNormal="85" workbookViewId="0">
      <selection activeCell="I14" sqref="I14"/>
    </sheetView>
  </sheetViews>
  <sheetFormatPr defaultColWidth="9" defaultRowHeight="30" customHeight="1"/>
  <cols>
    <col min="1" max="1" width="9.3984375" customWidth="1"/>
    <col min="2" max="3" width="15.59765625" customWidth="1"/>
    <col min="4" max="4" width="10.8984375" customWidth="1"/>
    <col min="5" max="5" width="16" customWidth="1"/>
    <col min="6" max="6" width="16.19921875" customWidth="1"/>
    <col min="7" max="8" width="15.59765625" style="1" customWidth="1"/>
    <col min="9" max="9" width="37.69921875" style="1" customWidth="1"/>
    <col min="10" max="10" width="18.09765625" style="1" customWidth="1"/>
    <col min="11" max="11" width="14.59765625" style="1" customWidth="1"/>
    <col min="12" max="12" width="14.09765625" style="1" customWidth="1"/>
    <col min="13" max="13" width="17.8984375" style="2" hidden="1" customWidth="1"/>
  </cols>
  <sheetData>
    <row r="1" spans="1:14" ht="34.5" customHeight="1">
      <c r="A1" s="165" t="s">
        <v>1120</v>
      </c>
      <c r="B1" s="166"/>
      <c r="C1" s="166"/>
      <c r="D1" s="166"/>
      <c r="E1" s="166"/>
      <c r="F1" s="166"/>
      <c r="G1" s="166"/>
      <c r="H1" s="166"/>
      <c r="I1" s="166"/>
      <c r="J1" s="166"/>
      <c r="K1" s="166"/>
      <c r="L1" s="166"/>
      <c r="M1" s="167"/>
    </row>
    <row r="2" spans="1:14" ht="30" customHeight="1">
      <c r="A2" s="3" t="s">
        <v>31</v>
      </c>
      <c r="B2" s="3" t="s">
        <v>35</v>
      </c>
      <c r="C2" s="3" t="s">
        <v>1053</v>
      </c>
      <c r="D2" s="3" t="s">
        <v>304</v>
      </c>
      <c r="E2" s="3" t="s">
        <v>1054</v>
      </c>
      <c r="F2" s="3" t="s">
        <v>1055</v>
      </c>
      <c r="G2" s="3" t="s">
        <v>38</v>
      </c>
      <c r="H2" s="3" t="s">
        <v>39</v>
      </c>
      <c r="I2" s="12" t="s">
        <v>309</v>
      </c>
      <c r="J2" s="13" t="s">
        <v>3</v>
      </c>
      <c r="K2" s="13" t="s">
        <v>310</v>
      </c>
      <c r="L2" s="13" t="s">
        <v>311</v>
      </c>
      <c r="M2" s="14" t="s">
        <v>312</v>
      </c>
    </row>
    <row r="3" spans="1:14" ht="30" customHeight="1">
      <c r="A3" s="4">
        <v>1</v>
      </c>
      <c r="B3" s="4" t="s">
        <v>300</v>
      </c>
      <c r="C3" s="5" t="s">
        <v>279</v>
      </c>
      <c r="D3" s="5" t="s">
        <v>337</v>
      </c>
      <c r="E3" s="5">
        <v>17777492764</v>
      </c>
      <c r="F3" s="5" t="s">
        <v>1056</v>
      </c>
      <c r="G3" s="22" t="s">
        <v>282</v>
      </c>
      <c r="H3" s="22"/>
      <c r="I3" s="16" t="s">
        <v>1072</v>
      </c>
      <c r="J3" s="16">
        <v>80</v>
      </c>
      <c r="K3" s="16"/>
      <c r="L3" s="16"/>
      <c r="M3" s="156">
        <f>COUNTA(J3:J9)/COUNTA(G3:G9)</f>
        <v>0.42857142857142855</v>
      </c>
    </row>
    <row r="4" spans="1:14" ht="30" customHeight="1">
      <c r="A4" s="4">
        <v>2</v>
      </c>
      <c r="B4" s="4" t="s">
        <v>1121</v>
      </c>
      <c r="C4" s="5" t="s">
        <v>279</v>
      </c>
      <c r="D4" s="5" t="s">
        <v>337</v>
      </c>
      <c r="E4" s="5" t="s">
        <v>1122</v>
      </c>
      <c r="F4" s="5"/>
      <c r="G4" s="22" t="s">
        <v>282</v>
      </c>
      <c r="H4" s="22"/>
      <c r="I4" s="16"/>
      <c r="J4" s="16"/>
      <c r="K4" s="16"/>
      <c r="L4" s="16"/>
      <c r="M4" s="157"/>
    </row>
    <row r="5" spans="1:14" ht="30" customHeight="1">
      <c r="A5" s="4">
        <v>3</v>
      </c>
      <c r="B5" s="4" t="s">
        <v>292</v>
      </c>
      <c r="C5" s="5" t="s">
        <v>279</v>
      </c>
      <c r="D5" s="5" t="s">
        <v>337</v>
      </c>
      <c r="E5" s="5" t="s">
        <v>1123</v>
      </c>
      <c r="F5" s="5"/>
      <c r="G5" s="22" t="s">
        <v>282</v>
      </c>
      <c r="H5" s="22"/>
      <c r="I5" s="17" t="s">
        <v>293</v>
      </c>
      <c r="J5" s="16">
        <v>12</v>
      </c>
      <c r="K5" s="16" t="s">
        <v>1124</v>
      </c>
      <c r="L5" s="16">
        <v>13810421705</v>
      </c>
      <c r="M5" s="157"/>
    </row>
    <row r="6" spans="1:14" ht="30" customHeight="1">
      <c r="A6" s="4">
        <v>4</v>
      </c>
      <c r="B6" s="4" t="s">
        <v>1125</v>
      </c>
      <c r="C6" s="5" t="s">
        <v>279</v>
      </c>
      <c r="D6" s="5" t="s">
        <v>337</v>
      </c>
      <c r="E6" s="5" t="s">
        <v>1126</v>
      </c>
      <c r="F6" s="5"/>
      <c r="G6" s="22" t="s">
        <v>282</v>
      </c>
      <c r="H6" s="22"/>
      <c r="I6" s="16"/>
      <c r="J6" s="16"/>
      <c r="K6" s="16"/>
      <c r="L6" s="16"/>
      <c r="M6" s="157"/>
    </row>
    <row r="7" spans="1:14" ht="30" customHeight="1">
      <c r="A7" s="4">
        <v>5</v>
      </c>
      <c r="B7" s="4" t="s">
        <v>1127</v>
      </c>
      <c r="C7" s="5" t="s">
        <v>279</v>
      </c>
      <c r="D7" s="5" t="s">
        <v>337</v>
      </c>
      <c r="E7" s="5">
        <v>17677214573</v>
      </c>
      <c r="F7" s="5"/>
      <c r="G7" s="22" t="s">
        <v>282</v>
      </c>
      <c r="H7" s="22"/>
      <c r="I7" s="16" t="s">
        <v>1072</v>
      </c>
      <c r="J7" s="16">
        <v>80</v>
      </c>
      <c r="K7" s="16"/>
      <c r="L7" s="16"/>
      <c r="M7" s="157"/>
    </row>
    <row r="8" spans="1:14" ht="30" customHeight="1">
      <c r="A8" s="4">
        <v>6</v>
      </c>
      <c r="B8" s="4" t="s">
        <v>1128</v>
      </c>
      <c r="C8" s="5" t="s">
        <v>279</v>
      </c>
      <c r="D8" s="5" t="s">
        <v>337</v>
      </c>
      <c r="E8" s="5" t="s">
        <v>1129</v>
      </c>
      <c r="F8" s="5"/>
      <c r="G8" s="22" t="s">
        <v>282</v>
      </c>
      <c r="H8" s="22"/>
      <c r="I8" s="16"/>
      <c r="J8" s="16"/>
      <c r="K8" s="16"/>
      <c r="L8" s="16"/>
      <c r="M8" s="157"/>
    </row>
    <row r="9" spans="1:14" ht="30" customHeight="1">
      <c r="A9" s="4">
        <v>7</v>
      </c>
      <c r="B9" s="4" t="s">
        <v>281</v>
      </c>
      <c r="C9" s="5" t="s">
        <v>279</v>
      </c>
      <c r="D9" s="5" t="s">
        <v>337</v>
      </c>
      <c r="E9" s="5" t="s">
        <v>1130</v>
      </c>
      <c r="F9" s="5" t="s">
        <v>1056</v>
      </c>
      <c r="G9" s="22" t="s">
        <v>282</v>
      </c>
      <c r="H9" s="22"/>
      <c r="I9" s="16"/>
      <c r="J9" s="16"/>
      <c r="K9" s="16"/>
      <c r="L9" s="16"/>
      <c r="M9" s="158"/>
    </row>
    <row r="10" spans="1:14" ht="30" customHeight="1">
      <c r="A10" s="4">
        <v>8</v>
      </c>
      <c r="B10" s="4" t="s">
        <v>1131</v>
      </c>
      <c r="C10" s="5" t="s">
        <v>279</v>
      </c>
      <c r="D10" s="5" t="s">
        <v>337</v>
      </c>
      <c r="E10" s="5" t="s">
        <v>1132</v>
      </c>
      <c r="F10" s="5"/>
      <c r="G10" s="23" t="s">
        <v>295</v>
      </c>
      <c r="H10" s="23" t="s">
        <v>236</v>
      </c>
      <c r="I10" s="16" t="s">
        <v>1133</v>
      </c>
      <c r="J10" s="16">
        <v>12</v>
      </c>
      <c r="K10" s="16" t="s">
        <v>1134</v>
      </c>
      <c r="L10" s="16" t="s">
        <v>1135</v>
      </c>
      <c r="M10" s="156">
        <f>COUNTA(J10:J15)/COUNTA(G10:G15)</f>
        <v>0.83333333333333337</v>
      </c>
    </row>
    <row r="11" spans="1:14" ht="30" customHeight="1">
      <c r="A11" s="4">
        <v>9</v>
      </c>
      <c r="B11" s="4" t="s">
        <v>1136</v>
      </c>
      <c r="C11" s="5" t="s">
        <v>279</v>
      </c>
      <c r="D11" s="5" t="s">
        <v>337</v>
      </c>
      <c r="E11" s="5">
        <v>18776353826</v>
      </c>
      <c r="F11" s="5"/>
      <c r="G11" s="23" t="s">
        <v>295</v>
      </c>
      <c r="H11" s="23"/>
      <c r="I11" s="20" t="s">
        <v>1072</v>
      </c>
      <c r="J11" s="16">
        <v>80</v>
      </c>
      <c r="K11" s="16"/>
      <c r="L11" s="16"/>
      <c r="M11" s="157"/>
    </row>
    <row r="12" spans="1:14" ht="30" customHeight="1">
      <c r="A12" s="4">
        <v>10</v>
      </c>
      <c r="B12" s="4" t="s">
        <v>294</v>
      </c>
      <c r="C12" s="5" t="s">
        <v>279</v>
      </c>
      <c r="D12" s="5" t="s">
        <v>337</v>
      </c>
      <c r="E12" s="5">
        <v>13481501724</v>
      </c>
      <c r="F12" s="5" t="s">
        <v>1056</v>
      </c>
      <c r="G12" s="23" t="s">
        <v>295</v>
      </c>
      <c r="H12" s="23"/>
      <c r="I12" s="20" t="s">
        <v>1072</v>
      </c>
      <c r="J12" s="16">
        <v>80</v>
      </c>
      <c r="K12" s="16"/>
      <c r="L12" s="16"/>
      <c r="M12" s="157"/>
    </row>
    <row r="13" spans="1:14" ht="30" customHeight="1">
      <c r="A13" s="4">
        <v>11</v>
      </c>
      <c r="B13" s="4" t="s">
        <v>1137</v>
      </c>
      <c r="C13" s="5" t="s">
        <v>279</v>
      </c>
      <c r="D13" s="5" t="s">
        <v>337</v>
      </c>
      <c r="E13" s="5">
        <v>18077663345</v>
      </c>
      <c r="F13" s="5"/>
      <c r="G13" s="23" t="s">
        <v>295</v>
      </c>
      <c r="H13" s="23"/>
      <c r="I13" s="20" t="s">
        <v>1072</v>
      </c>
      <c r="J13" s="16">
        <v>80</v>
      </c>
      <c r="K13" s="16"/>
      <c r="L13" s="16"/>
      <c r="M13" s="157"/>
    </row>
    <row r="14" spans="1:14" ht="30" customHeight="1">
      <c r="A14" s="4">
        <v>12</v>
      </c>
      <c r="B14" s="4" t="s">
        <v>1138</v>
      </c>
      <c r="C14" s="5" t="s">
        <v>279</v>
      </c>
      <c r="D14" s="5" t="s">
        <v>337</v>
      </c>
      <c r="E14" s="5" t="s">
        <v>1139</v>
      </c>
      <c r="F14" s="5"/>
      <c r="G14" s="23" t="s">
        <v>295</v>
      </c>
      <c r="H14" s="23"/>
      <c r="I14" s="16"/>
      <c r="J14" s="16"/>
      <c r="K14" s="16"/>
      <c r="L14" s="16"/>
      <c r="M14" s="157"/>
    </row>
    <row r="15" spans="1:14" ht="30" customHeight="1">
      <c r="A15" s="4">
        <v>13</v>
      </c>
      <c r="B15" s="4" t="s">
        <v>1140</v>
      </c>
      <c r="C15" s="5" t="s">
        <v>279</v>
      </c>
      <c r="D15" s="5" t="s">
        <v>337</v>
      </c>
      <c r="E15" s="5">
        <v>17687545928</v>
      </c>
      <c r="F15" s="5"/>
      <c r="G15" s="23" t="s">
        <v>295</v>
      </c>
      <c r="H15" s="23"/>
      <c r="I15" s="20" t="s">
        <v>1072</v>
      </c>
      <c r="J15" s="16">
        <v>80</v>
      </c>
      <c r="K15" s="16"/>
      <c r="L15" s="16"/>
      <c r="M15" s="158"/>
    </row>
    <row r="16" spans="1:14" s="21" customFormat="1" ht="30" customHeight="1">
      <c r="A16" s="4">
        <v>14</v>
      </c>
      <c r="B16" s="4" t="s">
        <v>1141</v>
      </c>
      <c r="C16" s="5" t="s">
        <v>279</v>
      </c>
      <c r="D16" s="5" t="s">
        <v>313</v>
      </c>
      <c r="E16" s="5">
        <v>17677159485</v>
      </c>
      <c r="F16" s="5" t="s">
        <v>1056</v>
      </c>
      <c r="G16" s="23" t="s">
        <v>290</v>
      </c>
      <c r="H16" s="22" t="s">
        <v>236</v>
      </c>
      <c r="I16" s="5" t="s">
        <v>256</v>
      </c>
      <c r="J16" s="19">
        <v>11</v>
      </c>
      <c r="K16" s="28" t="s">
        <v>1109</v>
      </c>
      <c r="L16" s="28" t="s">
        <v>1110</v>
      </c>
      <c r="M16" s="29"/>
      <c r="N16" s="21" t="s">
        <v>1142</v>
      </c>
    </row>
    <row r="17" spans="1:13" ht="30" customHeight="1">
      <c r="A17" s="4">
        <v>15</v>
      </c>
      <c r="B17" s="4" t="s">
        <v>1143</v>
      </c>
      <c r="C17" s="5" t="s">
        <v>279</v>
      </c>
      <c r="D17" s="5" t="s">
        <v>337</v>
      </c>
      <c r="E17" s="5" t="s">
        <v>1144</v>
      </c>
      <c r="F17" s="5"/>
      <c r="G17" s="22" t="s">
        <v>290</v>
      </c>
      <c r="H17" s="22" t="s">
        <v>236</v>
      </c>
      <c r="I17" s="16" t="s">
        <v>1145</v>
      </c>
      <c r="J17" s="16">
        <v>12</v>
      </c>
      <c r="K17" s="16" t="s">
        <v>1146</v>
      </c>
      <c r="L17" s="16" t="s">
        <v>1147</v>
      </c>
      <c r="M17" s="157">
        <f>COUNTA(J17:J22)/COUNTA(G17:G22)</f>
        <v>0.83333333333333337</v>
      </c>
    </row>
    <row r="18" spans="1:13" ht="30" customHeight="1">
      <c r="A18" s="4">
        <v>16</v>
      </c>
      <c r="B18" s="4" t="s">
        <v>1148</v>
      </c>
      <c r="C18" s="5" t="s">
        <v>279</v>
      </c>
      <c r="D18" s="5" t="s">
        <v>337</v>
      </c>
      <c r="E18" s="5">
        <v>17878208798</v>
      </c>
      <c r="F18" s="5"/>
      <c r="G18" s="22" t="s">
        <v>290</v>
      </c>
      <c r="H18" s="22" t="s">
        <v>236</v>
      </c>
      <c r="I18" s="16" t="s">
        <v>193</v>
      </c>
      <c r="J18" s="16">
        <v>46</v>
      </c>
      <c r="K18" s="16" t="s">
        <v>1149</v>
      </c>
      <c r="L18" s="16">
        <v>6335081</v>
      </c>
      <c r="M18" s="157"/>
    </row>
    <row r="19" spans="1:13" ht="30" customHeight="1">
      <c r="A19" s="4">
        <v>17</v>
      </c>
      <c r="B19" s="4" t="s">
        <v>1150</v>
      </c>
      <c r="C19" s="5" t="s">
        <v>279</v>
      </c>
      <c r="D19" s="5" t="s">
        <v>337</v>
      </c>
      <c r="E19" s="5" t="s">
        <v>1151</v>
      </c>
      <c r="F19" s="5"/>
      <c r="G19" s="22" t="s">
        <v>290</v>
      </c>
      <c r="H19" s="22" t="s">
        <v>236</v>
      </c>
      <c r="I19" s="16" t="s">
        <v>1145</v>
      </c>
      <c r="J19" s="16">
        <v>12</v>
      </c>
      <c r="K19" s="16" t="s">
        <v>1146</v>
      </c>
      <c r="L19" s="16" t="s">
        <v>1147</v>
      </c>
      <c r="M19" s="157"/>
    </row>
    <row r="20" spans="1:13" ht="30" customHeight="1">
      <c r="A20" s="4">
        <v>18</v>
      </c>
      <c r="B20" s="4" t="s">
        <v>296</v>
      </c>
      <c r="C20" s="5" t="s">
        <v>279</v>
      </c>
      <c r="D20" s="5" t="s">
        <v>337</v>
      </c>
      <c r="E20" s="5">
        <v>16607742792</v>
      </c>
      <c r="F20" s="5" t="s">
        <v>1056</v>
      </c>
      <c r="G20" s="22" t="s">
        <v>290</v>
      </c>
      <c r="H20" s="22"/>
      <c r="I20" s="16" t="s">
        <v>297</v>
      </c>
      <c r="J20" s="16">
        <v>12</v>
      </c>
      <c r="K20" s="16" t="s">
        <v>1152</v>
      </c>
      <c r="L20" s="16">
        <v>19994545541</v>
      </c>
      <c r="M20" s="157"/>
    </row>
    <row r="21" spans="1:13" ht="30" customHeight="1">
      <c r="A21" s="4">
        <v>19</v>
      </c>
      <c r="B21" s="4" t="s">
        <v>1153</v>
      </c>
      <c r="C21" s="5" t="s">
        <v>279</v>
      </c>
      <c r="D21" s="5" t="s">
        <v>337</v>
      </c>
      <c r="E21" s="5" t="s">
        <v>1154</v>
      </c>
      <c r="F21" s="5"/>
      <c r="G21" s="22" t="s">
        <v>290</v>
      </c>
      <c r="H21" s="22"/>
      <c r="I21" s="16"/>
      <c r="J21" s="16"/>
      <c r="K21" s="16"/>
      <c r="L21" s="16"/>
      <c r="M21" s="157"/>
    </row>
    <row r="22" spans="1:13" ht="30" customHeight="1">
      <c r="A22" s="4">
        <v>20</v>
      </c>
      <c r="B22" s="4" t="s">
        <v>289</v>
      </c>
      <c r="C22" s="5" t="s">
        <v>279</v>
      </c>
      <c r="D22" s="5" t="s">
        <v>337</v>
      </c>
      <c r="E22" s="5">
        <v>18593943411</v>
      </c>
      <c r="F22" s="5"/>
      <c r="G22" s="22" t="s">
        <v>290</v>
      </c>
      <c r="H22" s="22"/>
      <c r="I22" s="16" t="s">
        <v>1072</v>
      </c>
      <c r="J22" s="16">
        <v>80</v>
      </c>
      <c r="K22" s="16"/>
      <c r="L22" s="16"/>
      <c r="M22" s="158"/>
    </row>
    <row r="23" spans="1:13" ht="30" customHeight="1">
      <c r="A23" s="4">
        <v>21</v>
      </c>
      <c r="B23" s="4" t="s">
        <v>1155</v>
      </c>
      <c r="C23" s="5" t="s">
        <v>279</v>
      </c>
      <c r="D23" s="5" t="s">
        <v>337</v>
      </c>
      <c r="E23" s="5">
        <v>18897756059</v>
      </c>
      <c r="F23" s="5"/>
      <c r="G23" s="24" t="s">
        <v>288</v>
      </c>
      <c r="H23" s="24"/>
      <c r="I23" s="16" t="s">
        <v>1072</v>
      </c>
      <c r="J23" s="16">
        <v>80</v>
      </c>
      <c r="K23" s="16"/>
      <c r="L23" s="16"/>
      <c r="M23" s="156">
        <f>COUNTA(J23:J28)/COUNTA(G23:G28)</f>
        <v>1</v>
      </c>
    </row>
    <row r="24" spans="1:13" ht="30" customHeight="1">
      <c r="A24" s="4">
        <v>22</v>
      </c>
      <c r="B24" s="4" t="s">
        <v>1156</v>
      </c>
      <c r="C24" s="5" t="s">
        <v>279</v>
      </c>
      <c r="D24" s="5" t="s">
        <v>337</v>
      </c>
      <c r="E24" s="5">
        <v>18377770394</v>
      </c>
      <c r="F24" s="5"/>
      <c r="G24" s="24" t="s">
        <v>288</v>
      </c>
      <c r="H24" s="24"/>
      <c r="I24" s="16" t="s">
        <v>1072</v>
      </c>
      <c r="J24" s="16">
        <v>80</v>
      </c>
      <c r="K24" s="16"/>
      <c r="L24" s="16"/>
      <c r="M24" s="157"/>
    </row>
    <row r="25" spans="1:13" ht="30" customHeight="1">
      <c r="A25" s="4">
        <v>23</v>
      </c>
      <c r="B25" s="4" t="s">
        <v>1157</v>
      </c>
      <c r="C25" s="5" t="s">
        <v>279</v>
      </c>
      <c r="D25" s="5" t="s">
        <v>337</v>
      </c>
      <c r="E25" s="5" t="s">
        <v>1158</v>
      </c>
      <c r="F25" s="5"/>
      <c r="G25" s="24" t="s">
        <v>288</v>
      </c>
      <c r="H25" s="24" t="s">
        <v>236</v>
      </c>
      <c r="I25" s="16" t="s">
        <v>1133</v>
      </c>
      <c r="J25" s="16">
        <v>12</v>
      </c>
      <c r="K25" s="16" t="s">
        <v>1134</v>
      </c>
      <c r="L25" s="16" t="s">
        <v>1135</v>
      </c>
      <c r="M25" s="157"/>
    </row>
    <row r="26" spans="1:13" ht="30" customHeight="1">
      <c r="A26" s="4">
        <v>24</v>
      </c>
      <c r="B26" s="4" t="s">
        <v>1159</v>
      </c>
      <c r="C26" s="5" t="s">
        <v>279</v>
      </c>
      <c r="D26" s="5" t="s">
        <v>337</v>
      </c>
      <c r="E26" s="5">
        <v>19976293289</v>
      </c>
      <c r="F26" s="5" t="s">
        <v>1056</v>
      </c>
      <c r="G26" s="24" t="s">
        <v>288</v>
      </c>
      <c r="H26" s="24"/>
      <c r="I26" s="16" t="s">
        <v>1160</v>
      </c>
      <c r="J26" s="16">
        <v>10</v>
      </c>
      <c r="K26" s="16" t="s">
        <v>1161</v>
      </c>
      <c r="L26" s="16">
        <v>13878815614</v>
      </c>
      <c r="M26" s="157"/>
    </row>
    <row r="27" spans="1:13" ht="30" customHeight="1">
      <c r="A27" s="4">
        <v>25</v>
      </c>
      <c r="B27" s="4" t="s">
        <v>291</v>
      </c>
      <c r="C27" s="5" t="s">
        <v>279</v>
      </c>
      <c r="D27" s="5" t="s">
        <v>337</v>
      </c>
      <c r="E27" s="5">
        <v>18275925730</v>
      </c>
      <c r="F27" s="5"/>
      <c r="G27" s="24" t="s">
        <v>288</v>
      </c>
      <c r="H27" s="24"/>
      <c r="I27" s="16" t="s">
        <v>1072</v>
      </c>
      <c r="J27" s="16">
        <v>80</v>
      </c>
      <c r="K27" s="16"/>
      <c r="L27" s="16"/>
      <c r="M27" s="157"/>
    </row>
    <row r="28" spans="1:13" ht="30" customHeight="1">
      <c r="A28" s="4">
        <v>26</v>
      </c>
      <c r="B28" s="4" t="s">
        <v>286</v>
      </c>
      <c r="C28" s="5" t="s">
        <v>279</v>
      </c>
      <c r="D28" s="5" t="s">
        <v>337</v>
      </c>
      <c r="E28" s="5" t="s">
        <v>1162</v>
      </c>
      <c r="F28" s="5"/>
      <c r="G28" s="24" t="s">
        <v>288</v>
      </c>
      <c r="H28" s="24" t="s">
        <v>236</v>
      </c>
      <c r="I28" s="16" t="s">
        <v>287</v>
      </c>
      <c r="J28" s="16">
        <v>12</v>
      </c>
      <c r="K28" s="16" t="s">
        <v>1163</v>
      </c>
      <c r="L28" s="16">
        <v>15232366967</v>
      </c>
      <c r="M28" s="158"/>
    </row>
    <row r="29" spans="1:13" ht="30" customHeight="1">
      <c r="A29" s="4">
        <v>27</v>
      </c>
      <c r="B29" s="4" t="s">
        <v>298</v>
      </c>
      <c r="C29" s="5" t="s">
        <v>279</v>
      </c>
      <c r="D29" s="5" t="s">
        <v>337</v>
      </c>
      <c r="E29" s="5" t="s">
        <v>1164</v>
      </c>
      <c r="F29" s="5" t="s">
        <v>1056</v>
      </c>
      <c r="G29" s="6" t="s">
        <v>235</v>
      </c>
      <c r="H29" s="6"/>
      <c r="I29" s="16"/>
      <c r="J29" s="16"/>
      <c r="K29" s="16"/>
      <c r="L29" s="16"/>
      <c r="M29" s="156">
        <f>(COUNTA(数控181班!J3:J4)+COUNTA(J29:J33))/(COUNTA(数控181班!G3:G4)+COUNTA(G29:G33))</f>
        <v>0.7142857142857143</v>
      </c>
    </row>
    <row r="30" spans="1:13" ht="30" customHeight="1">
      <c r="A30" s="4">
        <v>28</v>
      </c>
      <c r="B30" s="4" t="s">
        <v>1165</v>
      </c>
      <c r="C30" s="5" t="s">
        <v>279</v>
      </c>
      <c r="D30" s="5" t="s">
        <v>337</v>
      </c>
      <c r="E30" s="5" t="s">
        <v>1166</v>
      </c>
      <c r="F30" s="5"/>
      <c r="G30" s="6" t="s">
        <v>235</v>
      </c>
      <c r="H30" s="6" t="s">
        <v>236</v>
      </c>
      <c r="I30" s="16" t="s">
        <v>1167</v>
      </c>
      <c r="J30" s="16">
        <v>12</v>
      </c>
      <c r="K30" s="16" t="s">
        <v>1163</v>
      </c>
      <c r="L30" s="16">
        <v>15232366967</v>
      </c>
      <c r="M30" s="157"/>
    </row>
    <row r="31" spans="1:13" ht="30" customHeight="1">
      <c r="A31" s="4">
        <v>29</v>
      </c>
      <c r="B31" s="4" t="s">
        <v>1168</v>
      </c>
      <c r="C31" s="5" t="s">
        <v>279</v>
      </c>
      <c r="D31" s="5" t="s">
        <v>337</v>
      </c>
      <c r="E31" s="5" t="s">
        <v>1169</v>
      </c>
      <c r="F31" s="5"/>
      <c r="G31" s="6" t="s">
        <v>235</v>
      </c>
      <c r="H31" s="6"/>
      <c r="I31" s="16"/>
      <c r="J31" s="16"/>
      <c r="K31" s="16"/>
      <c r="L31" s="16"/>
      <c r="M31" s="157"/>
    </row>
    <row r="32" spans="1:13" ht="30" customHeight="1">
      <c r="A32" s="4">
        <v>30</v>
      </c>
      <c r="B32" s="4" t="s">
        <v>299</v>
      </c>
      <c r="C32" s="5" t="s">
        <v>279</v>
      </c>
      <c r="D32" s="5" t="s">
        <v>337</v>
      </c>
      <c r="E32" s="5">
        <v>18877543681</v>
      </c>
      <c r="F32" s="5" t="s">
        <v>1056</v>
      </c>
      <c r="G32" s="6" t="s">
        <v>235</v>
      </c>
      <c r="H32" s="6"/>
      <c r="I32" s="16" t="s">
        <v>1072</v>
      </c>
      <c r="J32" s="16">
        <v>80</v>
      </c>
      <c r="K32" s="16"/>
      <c r="L32" s="16"/>
      <c r="M32" s="157"/>
    </row>
    <row r="33" spans="1:14" ht="30" customHeight="1">
      <c r="A33" s="25">
        <v>31</v>
      </c>
      <c r="B33" s="25" t="s">
        <v>284</v>
      </c>
      <c r="C33" s="26" t="s">
        <v>279</v>
      </c>
      <c r="D33" s="26" t="s">
        <v>337</v>
      </c>
      <c r="E33" s="26" t="s">
        <v>1170</v>
      </c>
      <c r="F33" s="26" t="s">
        <v>1056</v>
      </c>
      <c r="G33" s="27" t="s">
        <v>235</v>
      </c>
      <c r="H33" s="27"/>
      <c r="I33" s="30" t="s">
        <v>285</v>
      </c>
      <c r="J33" s="30">
        <v>46</v>
      </c>
      <c r="K33" s="16" t="s">
        <v>1171</v>
      </c>
      <c r="L33" s="16">
        <v>18944783246</v>
      </c>
      <c r="M33" s="158"/>
      <c r="N33" t="s">
        <v>1172</v>
      </c>
    </row>
  </sheetData>
  <autoFilter ref="A1:N33" xr:uid="{00000000-0009-0000-0000-000008000000}"/>
  <mergeCells count="6">
    <mergeCell ref="M29:M33"/>
    <mergeCell ref="A1:M1"/>
    <mergeCell ref="M3:M9"/>
    <mergeCell ref="M10:M15"/>
    <mergeCell ref="M17:M22"/>
    <mergeCell ref="M23:M28"/>
  </mergeCells>
  <phoneticPr fontId="26" type="noConversion"/>
  <conditionalFormatting sqref="B16">
    <cfRule type="duplicateValues" dxfId="4" priority="3"/>
  </conditionalFormatting>
  <conditionalFormatting sqref="B18">
    <cfRule type="duplicateValues" dxfId="3" priority="2"/>
  </conditionalFormatting>
  <conditionalFormatting sqref="B26">
    <cfRule type="duplicateValues" dxfId="2" priority="1"/>
  </conditionalFormatting>
  <conditionalFormatting sqref="B2:B15 B17 B19:B25 B27:B33">
    <cfRule type="duplicateValues" dxfId="1" priority="10"/>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汇总表!$A$54:$A$63</xm:f>
          </x14:formula1>
          <xm:sqref>J16 J17 J18 J26 J3:J12 J13:J15 J19:J25 J27:J33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汇总表</vt:lpstr>
      <vt:lpstr>重点群体</vt:lpstr>
      <vt:lpstr>计科职教171班</vt:lpstr>
      <vt:lpstr>计科对口171班</vt:lpstr>
      <vt:lpstr>计科对口172班</vt:lpstr>
      <vt:lpstr>物管职教171班</vt:lpstr>
      <vt:lpstr>财管职教171班</vt:lpstr>
      <vt:lpstr>汽修对口181班</vt:lpstr>
      <vt:lpstr>汽修对口182班</vt:lpstr>
      <vt:lpstr>数控181班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0</cp:lastModifiedBy>
  <cp:lastPrinted>2021-03-30T03:52:00Z</cp:lastPrinted>
  <dcterms:created xsi:type="dcterms:W3CDTF">2021-01-03T14:47:00Z</dcterms:created>
  <dcterms:modified xsi:type="dcterms:W3CDTF">2022-03-24T15:03:24Z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0297D1C0010E460DB28D6DF6D5916BA8</vt:lpwstr>
  </property>
</Properties>
</file>