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https://d.docs.live.net/0a61b24608ca1380/Optometry References/Calculators/"/>
    </mc:Choice>
  </mc:AlternateContent>
  <xr:revisionPtr revIDLastSave="46" documentId="13_ncr:1_{87FDC888-2B7E-40A9-BC8B-5B3A8E5A3F42}" xr6:coauthVersionLast="45" xr6:coauthVersionMax="45" xr10:uidLastSave="{A416C074-9968-42E4-AB98-1351019CA684}"/>
  <bookViews>
    <workbookView minimized="1" xWindow="10320" yWindow="1815" windowWidth="17820" windowHeight="13215" xr2:uid="{00000000-000D-0000-FFFF-FFFF00000000}"/>
  </bookViews>
  <sheets>
    <sheet name="Norms and Calcs" sheetId="8" r:id="rId1"/>
    <sheet name="Haynes Norms" sheetId="9" r:id="rId2"/>
    <sheet name="Geo VS Induced (notes)" sheetId="6" r:id="rId3"/>
    <sheet name="Drug Table" sheetId="5" r:id="rId4"/>
    <sheet name="Pedes Trends Table" sheetId="4" r:id="rId5"/>
    <sheet name="Rx Underwater"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6" i="8" l="1"/>
  <c r="O24" i="10" l="1"/>
  <c r="P24" i="10"/>
  <c r="O6" i="10"/>
  <c r="K22" i="10"/>
  <c r="K23" i="10" s="1"/>
  <c r="O25" i="10" s="1"/>
  <c r="P25" i="10" s="1"/>
  <c r="K13" i="10"/>
  <c r="K18" i="10"/>
  <c r="H20" i="10"/>
  <c r="H15" i="10"/>
  <c r="N6" i="10"/>
  <c r="N5" i="10"/>
  <c r="O5" i="10" s="1"/>
  <c r="H10" i="10"/>
  <c r="M16" i="8" l="1"/>
  <c r="L17" i="8" s="1"/>
  <c r="M17" i="8" s="1"/>
  <c r="M35" i="8"/>
  <c r="Q38" i="8"/>
  <c r="R38" i="8"/>
  <c r="Q40" i="8"/>
  <c r="R40" i="8"/>
  <c r="S8" i="8"/>
  <c r="S9" i="8" s="1"/>
  <c r="S10" i="8" s="1"/>
  <c r="E57" i="9"/>
  <c r="F57" i="9" s="1"/>
  <c r="E50" i="9"/>
  <c r="F50" i="9" s="1"/>
  <c r="E49" i="9"/>
  <c r="F49" i="9" s="1"/>
  <c r="E46" i="9"/>
  <c r="F46" i="9" s="1"/>
  <c r="E45" i="9"/>
  <c r="F45" i="9" s="1"/>
  <c r="E44" i="9"/>
  <c r="F44" i="9" s="1"/>
  <c r="E43" i="9"/>
  <c r="F43" i="9" s="1"/>
  <c r="E42" i="9"/>
  <c r="F42" i="9" s="1"/>
  <c r="E41" i="9"/>
  <c r="F41" i="9" s="1"/>
  <c r="E40" i="9"/>
  <c r="F40" i="9" s="1"/>
  <c r="E39" i="9"/>
  <c r="F39" i="9" s="1"/>
  <c r="E38" i="9"/>
  <c r="F38" i="9" s="1"/>
  <c r="E37" i="9"/>
  <c r="F37" i="9" s="1"/>
  <c r="E36" i="9"/>
  <c r="F36" i="9" s="1"/>
  <c r="E35" i="9"/>
  <c r="F35" i="9" s="1"/>
  <c r="L34" i="9"/>
  <c r="M34" i="9" s="1"/>
  <c r="E34" i="9"/>
  <c r="F34" i="9" s="1"/>
  <c r="L33" i="9"/>
  <c r="M33" i="9" s="1"/>
  <c r="E33" i="9"/>
  <c r="F33" i="9" s="1"/>
  <c r="E30" i="9"/>
  <c r="F30" i="9" s="1"/>
  <c r="L29" i="9"/>
  <c r="M29" i="9" s="1"/>
  <c r="E29" i="9"/>
  <c r="F29" i="9" s="1"/>
  <c r="L28" i="9"/>
  <c r="M28" i="9" s="1"/>
  <c r="E28" i="9"/>
  <c r="F28" i="9" s="1"/>
  <c r="L27" i="9"/>
  <c r="M27" i="9" s="1"/>
  <c r="E27" i="9"/>
  <c r="F27" i="9" s="1"/>
  <c r="L26" i="9"/>
  <c r="M26" i="9" s="1"/>
  <c r="E26" i="9"/>
  <c r="F26" i="9" s="1"/>
  <c r="L25" i="9"/>
  <c r="M25" i="9" s="1"/>
  <c r="E25" i="9"/>
  <c r="F25" i="9" s="1"/>
  <c r="L24" i="9"/>
  <c r="M24" i="9" s="1"/>
  <c r="E24" i="9"/>
  <c r="F24" i="9" s="1"/>
  <c r="L23" i="9"/>
  <c r="M23" i="9" s="1"/>
  <c r="E23" i="9"/>
  <c r="F23" i="9" s="1"/>
  <c r="L22" i="9"/>
  <c r="M22" i="9" s="1"/>
  <c r="E22" i="9"/>
  <c r="F22" i="9" s="1"/>
  <c r="L21" i="9"/>
  <c r="M21" i="9" s="1"/>
  <c r="E21" i="9"/>
  <c r="F21" i="9" s="1"/>
  <c r="P20" i="9"/>
  <c r="L20" i="9"/>
  <c r="M20" i="9" s="1"/>
  <c r="L19" i="9"/>
  <c r="M19" i="9" s="1"/>
  <c r="L18" i="9"/>
  <c r="M18" i="9" s="1"/>
  <c r="E18" i="9"/>
  <c r="F18" i="9" s="1"/>
  <c r="L17" i="9"/>
  <c r="M17" i="9" s="1"/>
  <c r="E17" i="9"/>
  <c r="F17" i="9" s="1"/>
  <c r="W13" i="9"/>
  <c r="R13" i="9"/>
  <c r="L13" i="9"/>
  <c r="M13" i="9" s="1"/>
  <c r="E13" i="9"/>
  <c r="F13" i="9" s="1"/>
  <c r="P12" i="9"/>
  <c r="L12" i="9"/>
  <c r="M12" i="9" s="1"/>
  <c r="E12" i="9"/>
  <c r="F12" i="9" s="1"/>
  <c r="V11" i="9"/>
  <c r="R11" i="9"/>
  <c r="W11" i="9" s="1"/>
  <c r="P11" i="9"/>
  <c r="P22" i="9" s="1"/>
  <c r="L11" i="9"/>
  <c r="M11" i="9" s="1"/>
  <c r="E11" i="9"/>
  <c r="F11" i="9" s="1"/>
  <c r="S10" i="9"/>
  <c r="S25" i="8"/>
  <c r="R25" i="8"/>
  <c r="S24" i="8"/>
  <c r="R24" i="8"/>
  <c r="S23" i="8"/>
  <c r="R23" i="8"/>
  <c r="M40" i="8" l="1"/>
  <c r="J43" i="8" s="1"/>
  <c r="L50" i="9"/>
  <c r="L40" i="9"/>
  <c r="L42" i="9"/>
  <c r="L38" i="9"/>
  <c r="L48" i="9"/>
  <c r="L46" i="9"/>
  <c r="T11" i="9"/>
  <c r="Q13" i="9" s="1"/>
  <c r="P21" i="9"/>
  <c r="K40"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Eric Wiessner</author>
  </authors>
  <commentList>
    <comment ref="B3" authorId="0" shapeId="0" xr:uid="{7BAC7D3A-62CD-4FB2-993E-2ED150425D32}">
      <text>
        <r>
          <rPr>
            <b/>
            <sz val="9"/>
            <color indexed="81"/>
            <rFont val="Tahoma"/>
            <family val="2"/>
          </rPr>
          <t>Eric Wiessner:</t>
        </r>
        <r>
          <rPr>
            <sz val="9"/>
            <color indexed="81"/>
            <rFont val="Tahoma"/>
            <family val="2"/>
          </rPr>
          <t xml:space="preserve">
Haynes' is probably the best database to use if you are choosing just one to use. 
-- Dr. Cooper
OEP norms tend to be biased towards exo and plus . Integrative analysis and qualatative might be better than quantatative analysis.  Also not everyone has a case type -- Dr. K</t>
        </r>
      </text>
    </comment>
    <comment ref="J3" authorId="0" shapeId="0" xr:uid="{1448EE20-B4FC-4B46-99FC-C267958A4B82}">
      <text>
        <r>
          <rPr>
            <b/>
            <sz val="9"/>
            <color indexed="81"/>
            <rFont val="Tahoma"/>
            <family val="2"/>
          </rPr>
          <t>Eric Wiessner:</t>
        </r>
        <r>
          <rPr>
            <sz val="9"/>
            <color indexed="81"/>
            <rFont val="Tahoma"/>
            <family val="2"/>
          </rPr>
          <t xml:space="preserve">
Some practitioners think these are complete trash.
Many practitioners prescribe solely off of these.</t>
        </r>
      </text>
    </comment>
    <comment ref="B4" authorId="0" shapeId="0" xr:uid="{D0451036-EC95-4485-ACF9-D96CBD71D09A}">
      <text>
        <r>
          <rPr>
            <b/>
            <sz val="9"/>
            <color indexed="81"/>
            <rFont val="Tahoma"/>
            <family val="2"/>
          </rPr>
          <t>Eric Wiessner:</t>
        </r>
        <r>
          <rPr>
            <sz val="9"/>
            <color indexed="81"/>
            <rFont val="Tahoma"/>
            <family val="2"/>
          </rPr>
          <t xml:space="preserve">
Old saying for clinic: Get the distance subjective (OEP #7/#7a), the the distance ret (OEP #4).  Then, some say, the ret trumps the distance subjective if 7 &amp; 4 don't agree.</t>
        </r>
      </text>
    </comment>
    <comment ref="B5" authorId="0" shapeId="0" xr:uid="{F0DE6750-BB0E-4552-925D-986C1C011AF3}">
      <text>
        <r>
          <rPr>
            <sz val="9"/>
            <color indexed="81"/>
            <rFont val="Tahoma"/>
            <family val="2"/>
          </rPr>
          <t xml:space="preserve">
http://www.oepf.org/VTAids/21PointExaminationQuickRefe.pdf</t>
        </r>
      </text>
    </comment>
    <comment ref="D5" authorId="0" shapeId="0" xr:uid="{3CD1F5F2-5938-4C0A-A996-2C67DAB631BD}">
      <text>
        <r>
          <rPr>
            <b/>
            <sz val="9"/>
            <color indexed="81"/>
            <rFont val="Tahoma"/>
            <family val="2"/>
          </rPr>
          <t>Eric Wiessner:</t>
        </r>
        <r>
          <rPr>
            <sz val="9"/>
            <color indexed="81"/>
            <rFont val="Tahoma"/>
            <family val="2"/>
          </rPr>
          <t xml:space="preserve">
Minimum expected performance using very specific procedures.
Using the recovery as proportion of the pt's break point is particularly helpful. In these tests, they always do the straining tests before the relaxing tests. The PRA and NRA values here are absolute minimums and the reference lenses for all of these are the #7, so underminused by +0.50D. This would shift all acc values by 0.50D. -- Dr. Cooper</t>
        </r>
      </text>
    </comment>
    <comment ref="E5" authorId="0" shapeId="0" xr:uid="{0DAE09A8-58B0-427F-AD8B-E2B3CDD59436}">
      <text>
        <r>
          <rPr>
            <b/>
            <sz val="9"/>
            <color indexed="81"/>
            <rFont val="Tahoma"/>
            <family val="2"/>
          </rPr>
          <t>Eric Wiessner:</t>
        </r>
        <r>
          <rPr>
            <sz val="9"/>
            <color indexed="81"/>
            <rFont val="Tahoma"/>
            <family val="2"/>
          </rPr>
          <t xml:space="preserve">
Note:  Morgan felt like ½ std. dev. was a necessarily tighter benchmark for normal/not normal in order to identify subtle patterns). He used 7a as baseline. BCC and DCC are lower than Hayes values due to techniques used. -- Dr. Cooper</t>
        </r>
      </text>
    </comment>
    <comment ref="F5" authorId="0" shapeId="0" xr:uid="{FC474EFE-A6D3-42BC-8072-C80C424A8E8B}">
      <text>
        <r>
          <rPr>
            <b/>
            <sz val="9"/>
            <color indexed="81"/>
            <rFont val="Tahoma"/>
            <family val="2"/>
          </rPr>
          <t>Eric Wiessner:</t>
        </r>
        <r>
          <rPr>
            <sz val="9"/>
            <color indexed="81"/>
            <rFont val="Tahoma"/>
            <family val="2"/>
          </rPr>
          <t xml:space="preserve">
AOSA Table of Norms 2014
www.theaosa.org/wp-content/uploads/2014/03/Table-of-Norms.pdf</t>
        </r>
      </text>
    </comment>
    <comment ref="G5" authorId="0" shapeId="0" xr:uid="{99045DEB-ABD8-40AC-8ACF-392576885BE0}">
      <text>
        <r>
          <rPr>
            <b/>
            <sz val="9"/>
            <color indexed="81"/>
            <rFont val="Tahoma"/>
            <family val="2"/>
          </rPr>
          <t>Eric Wiessner:</t>
        </r>
        <r>
          <rPr>
            <sz val="9"/>
            <color indexed="81"/>
            <rFont val="Tahoma"/>
            <family val="2"/>
          </rPr>
          <t xml:space="preserve">
Just use calculator spreadsheet (included in this excel doc)
Probably the best database to use if you are choosing just one to use. -- Dr. Cooper
Note:  PE = probable error = range that includes 25% of the expected distribution.  E.g.  For NPC break, ±1.8 from the mean of 6.4 includes the central 50% of the distribution…so from 4.6 cm to 8.2 cm). Way more in depth! Used Forest Grove populations, so relevant here. -- Dr. Cooper</t>
        </r>
      </text>
    </comment>
    <comment ref="N5" authorId="0" shapeId="0" xr:uid="{D31D57B6-E0A7-4CF2-BED4-63D21E35CE30}">
      <text>
        <r>
          <rPr>
            <b/>
            <sz val="9"/>
            <color indexed="81"/>
            <rFont val="Tahoma"/>
            <family val="2"/>
          </rPr>
          <t>Eric Wiessner:</t>
        </r>
        <r>
          <rPr>
            <sz val="9"/>
            <color indexed="81"/>
            <rFont val="Tahoma"/>
            <family val="2"/>
          </rPr>
          <t xml:space="preserve">
Rounded based on AOSA Table of Norms 2014
http://www.theaosa.org/wp-content/uploads/2014/03/Table-of-Norms.pdf</t>
        </r>
      </text>
    </comment>
    <comment ref="J6" authorId="0" shapeId="0" xr:uid="{175C4D4F-9AB6-44C0-AEDA-AF05B6E65BB6}">
      <text>
        <r>
          <rPr>
            <b/>
            <sz val="9"/>
            <color indexed="81"/>
            <rFont val="Tahoma"/>
            <family val="2"/>
          </rPr>
          <t>Eric Wiessner:</t>
        </r>
        <r>
          <rPr>
            <sz val="9"/>
            <color indexed="81"/>
            <rFont val="Tahoma"/>
            <family val="2"/>
          </rPr>
          <t xml:space="preserve">
Short arms, lens brunescence from UV dmg.</t>
        </r>
      </text>
    </comment>
    <comment ref="Q21" authorId="0" shapeId="0" xr:uid="{31DDA9EA-F4D5-44D0-B03B-9A8DAFFE9C50}">
      <text>
        <r>
          <rPr>
            <b/>
            <sz val="9"/>
            <color indexed="81"/>
            <rFont val="Tahoma"/>
            <family val="2"/>
          </rPr>
          <t>Eric Wiessner:</t>
        </r>
        <r>
          <rPr>
            <sz val="9"/>
            <color indexed="81"/>
            <rFont val="Tahoma"/>
            <family val="2"/>
          </rPr>
          <t xml:space="preserve">
The amplitude of accommodation is the maximum potential increase in optical power that an eye can achieve in adjusting its focus. It refers to a certain range of object distances for which the retinal image is as sharply focussed as possible.
Amplitude of accommodation is measured during routine eye-examination. The closest that a normal eye can focus is typically about 10 cm for a child or young adult. Accommodation then decreases gradually with age, effectively finishing just after age fifty.
https://en.wikipedia.org/wiki/Amplitude_of_accommodation</t>
        </r>
      </text>
    </comment>
    <comment ref="J32" authorId="0" shapeId="0" xr:uid="{9CB7138C-9ECE-49DD-BD20-DDA86CABA604}">
      <text>
        <r>
          <rPr>
            <sz val="9"/>
            <color indexed="81"/>
            <rFont val="Tahoma"/>
            <charset val="1"/>
          </rPr>
          <t xml:space="preserve">
</t>
        </r>
      </text>
    </comment>
    <comment ref="J35" authorId="0" shapeId="0" xr:uid="{CEBF771E-BA95-4C01-9454-CECAD964AA96}">
      <text>
        <r>
          <rPr>
            <b/>
            <sz val="9"/>
            <color indexed="81"/>
            <rFont val="Tahoma"/>
            <family val="2"/>
          </rPr>
          <t>Eric Wiessner:</t>
        </r>
        <r>
          <rPr>
            <sz val="9"/>
            <color indexed="81"/>
            <rFont val="Tahoma"/>
            <family val="2"/>
          </rPr>
          <t xml:space="preserve">
Distance (6m) phoria:
May be from Cover Test or from Von Graeffe</t>
        </r>
      </text>
    </comment>
    <comment ref="J37" authorId="0" shapeId="0" xr:uid="{A6548E24-E29B-4A9E-8EDB-F5C983E9461C}">
      <text>
        <r>
          <rPr>
            <b/>
            <sz val="9"/>
            <color indexed="81"/>
            <rFont val="Tahoma"/>
            <family val="2"/>
          </rPr>
          <t>Eric Wiessner:</t>
        </r>
        <r>
          <rPr>
            <sz val="9"/>
            <color indexed="81"/>
            <rFont val="Tahoma"/>
            <family val="2"/>
          </rPr>
          <t xml:space="preserve">
Pupillary distance: 
- "60/57" refers to distance/near (mm)
- Assume/use Distance PD for AC/A calculation
- If not given, assume distance PD of 60 mm (?)</t>
        </r>
      </text>
    </comment>
    <comment ref="J38" authorId="0" shapeId="0" xr:uid="{0D9467FB-0C7A-4FF0-B7EB-5C719B25DA0A}">
      <text>
        <r>
          <rPr>
            <b/>
            <sz val="9"/>
            <color indexed="81"/>
            <rFont val="Tahoma"/>
            <family val="2"/>
          </rPr>
          <t>Eric Wiessner:</t>
        </r>
        <r>
          <rPr>
            <sz val="9"/>
            <color indexed="81"/>
            <rFont val="Tahoma"/>
            <family val="2"/>
          </rPr>
          <t xml:space="preserve">
working distance:
- If not given, assume wd of 40 cm.
- Distance from patient to near-subjective testing target (near subjecive-subjective target can be set at patient's favorite reading distance)</t>
        </r>
      </text>
    </comment>
    <comment ref="J40" authorId="0" shapeId="0" xr:uid="{383994FE-C25B-4D16-B70B-1EA6011DFA80}">
      <text>
        <r>
          <rPr>
            <b/>
            <sz val="9"/>
            <color indexed="81"/>
            <rFont val="Tahoma"/>
            <family val="2"/>
          </rPr>
          <t>Eric Wiessner:</t>
        </r>
        <r>
          <rPr>
            <sz val="9"/>
            <color indexed="81"/>
            <rFont val="Tahoma"/>
            <family val="2"/>
          </rPr>
          <t xml:space="preserve">
AC/A Smith method (helps you to not mix up eso/exo sign conventions):
If High AC/A = +1*| [ Ph(N)-Ph(D) ]*(wd m) | + (PDcm)
If Low AC/A =  -1*| [ Ph(N)-Ph(D) ]*(wd m) | + (PDcm)
The Smith method is more mental-math friendly:
AS LONG AS YOU DISTINGUISH eso FROM exo USING A MINUS SIGN ON EITHER ONE OF THEM...
1) You can subtract either Ph(D)-Ph(N) or Ph(N)-Ph(D) and still get a correct answer. (do not add them)
2) You can swap signs of eso/exo on accident and still get a correct answer.
The only thing you need to remember is that: If "high AC/A" (i.e., if more EP at near than at far), then give the </t>
        </r>
        <r>
          <rPr>
            <i/>
            <sz val="9"/>
            <color indexed="81"/>
            <rFont val="Tahoma"/>
            <family val="2"/>
          </rPr>
          <t>|(Ph(N)-Ph(D))*(wd m)|</t>
        </r>
        <r>
          <rPr>
            <sz val="9"/>
            <color indexed="81"/>
            <rFont val="Tahoma"/>
            <family val="2"/>
          </rPr>
          <t xml:space="preserve"> value a (+) sign; If "low AC/A" (less EP at near than at far), then give the </t>
        </r>
        <r>
          <rPr>
            <i/>
            <sz val="9"/>
            <color indexed="81"/>
            <rFont val="Tahoma"/>
            <family val="2"/>
          </rPr>
          <t xml:space="preserve">|(Ph(N)-Ph(D))*(wd m)| </t>
        </r>
        <r>
          <rPr>
            <sz val="9"/>
            <color indexed="81"/>
            <rFont val="Tahoma"/>
            <family val="2"/>
          </rPr>
          <t>value a (-) sign.
Note: If you don't do the "Smith method," then the order of operations and the standard signs of eso (+) vs exo (-) matter!!
   AC/A = (Ph(N)-Ph(D))*(wd m) + (PDcm)</t>
        </r>
      </text>
    </comment>
    <comment ref="M40" authorId="0" shapeId="0" xr:uid="{C72B686C-DCC4-4913-A0BB-0DE4E0D6BEF7}">
      <text>
        <r>
          <rPr>
            <b/>
            <sz val="9"/>
            <color indexed="81"/>
            <rFont val="Tahoma"/>
            <family val="2"/>
          </rPr>
          <t>Eric Wiessner:</t>
        </r>
        <r>
          <rPr>
            <sz val="9"/>
            <color indexed="81"/>
            <rFont val="Tahoma"/>
            <family val="2"/>
          </rPr>
          <t xml:space="preserve">
"High AC/A" = more EP at near than at far.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Eric Wiessner</author>
  </authors>
  <commentList>
    <comment ref="G3" authorId="0" shapeId="0" xr:uid="{AF6953EE-B7BF-4E9F-96C1-7061D4268192}">
      <text>
        <r>
          <rPr>
            <b/>
            <sz val="9"/>
            <color indexed="81"/>
            <rFont val="Tahoma"/>
            <family val="2"/>
          </rPr>
          <t>Eric Wiessner:</t>
        </r>
        <r>
          <rPr>
            <sz val="9"/>
            <color indexed="81"/>
            <rFont val="Tahoma"/>
            <family val="2"/>
          </rPr>
          <t xml:space="preserve">
These norms and PE were determined using a young, healthy, nonpresbyopic population (THEY ONLY WORK ON HEALTHY PATIENTS AGE 12-21)!
However, you can establish your own means and PEs for your specific patient population. </t>
        </r>
      </text>
    </comment>
    <comment ref="A9" authorId="0" shapeId="0" xr:uid="{10FCFA4A-3096-4697-B7E3-8EFC833C9666}">
      <text>
        <r>
          <rPr>
            <b/>
            <sz val="9"/>
            <color indexed="81"/>
            <rFont val="Tahoma"/>
            <family val="2"/>
          </rPr>
          <t>Eric Wiessner:</t>
        </r>
        <r>
          <rPr>
            <sz val="9"/>
            <color indexed="81"/>
            <rFont val="Tahoma"/>
            <family val="2"/>
          </rPr>
          <t xml:space="preserve">
Type II tests = "postural"
Mnemonic: 
"Posterior = #2"</t>
        </r>
      </text>
    </comment>
    <comment ref="H9" authorId="0" shapeId="0" xr:uid="{EDCE62E7-6194-4CD9-8CAB-F214F078CDAA}">
      <text>
        <r>
          <rPr>
            <b/>
            <sz val="9"/>
            <color indexed="81"/>
            <rFont val="Tahoma"/>
            <family val="2"/>
          </rPr>
          <t>Eric Wiessner:</t>
        </r>
        <r>
          <rPr>
            <sz val="9"/>
            <color indexed="81"/>
            <rFont val="Tahoma"/>
            <family val="2"/>
          </rPr>
          <t xml:space="preserve">
Type II tests = "postural"
Mnemonic: 
"Posterior = #2"</t>
        </r>
      </text>
    </comment>
    <comment ref="P9" authorId="0" shapeId="0" xr:uid="{310D738C-9BE6-4701-BFAD-A19EB565D3CB}">
      <text>
        <r>
          <rPr>
            <sz val="9"/>
            <color indexed="81"/>
            <rFont val="Tahoma"/>
            <family val="2"/>
          </rPr>
          <t xml:space="preserve">
</t>
        </r>
      </text>
    </comment>
    <comment ref="B10" authorId="0" shapeId="0" xr:uid="{FCCF961B-4756-46FA-B801-B98036F1B745}">
      <text>
        <r>
          <rPr>
            <b/>
            <sz val="9"/>
            <color indexed="81"/>
            <rFont val="Tahoma"/>
            <family val="2"/>
          </rPr>
          <t>Eric Wiessner:</t>
        </r>
        <r>
          <rPr>
            <sz val="9"/>
            <color indexed="81"/>
            <rFont val="Tahoma"/>
            <family val="2"/>
          </rPr>
          <t xml:space="preserve">
Population Mean:
This is often "M" in formulas.</t>
        </r>
      </text>
    </comment>
    <comment ref="C10" authorId="0" shapeId="0" xr:uid="{602B8461-D394-43CC-ACA6-84D52E30834A}">
      <text>
        <r>
          <rPr>
            <b/>
            <sz val="9"/>
            <color indexed="81"/>
            <rFont val="Tahoma"/>
            <family val="2"/>
          </rPr>
          <t>Eric Wiessner:</t>
        </r>
        <r>
          <rPr>
            <sz val="9"/>
            <color indexed="81"/>
            <rFont val="Tahoma"/>
            <family val="2"/>
          </rPr>
          <t xml:space="preserve">
"Probably Error"
This is a quartile distribution:  The range between ±1 PE represents 50% of the population.  Each tail of the distribution contains 25% of population.
Probable error is related to standard deviation
PE = SD*0.6745</t>
        </r>
      </text>
    </comment>
    <comment ref="D10" authorId="0" shapeId="0" xr:uid="{E90D1117-95AF-47C2-8018-3ECE7DBCE117}">
      <text>
        <r>
          <rPr>
            <b/>
            <sz val="9"/>
            <color indexed="81"/>
            <rFont val="Tahoma"/>
            <family val="2"/>
          </rPr>
          <t>Eric Wiessner:</t>
        </r>
        <r>
          <rPr>
            <sz val="9"/>
            <color indexed="81"/>
            <rFont val="Tahoma"/>
            <family val="2"/>
          </rPr>
          <t xml:space="preserve">
The patient's measured value for each optometric test.
Don't be afraid to use negative numbers (For example: You can have negative vergence range numbers)</t>
        </r>
      </text>
    </comment>
    <comment ref="E10" authorId="0" shapeId="0" xr:uid="{AFE98C09-30E8-4BAE-8B42-B7F3D9BBB908}">
      <text>
        <r>
          <rPr>
            <b/>
            <sz val="9"/>
            <color indexed="81"/>
            <rFont val="Tahoma"/>
            <family val="2"/>
          </rPr>
          <t>Eric Wiessner:</t>
        </r>
        <r>
          <rPr>
            <sz val="9"/>
            <color indexed="81"/>
            <rFont val="Tahoma"/>
            <family val="2"/>
          </rPr>
          <t xml:space="preserve">
Standard Score
This is basically a Z-score using PE's instead of SD's:
SS = (Score - Mean) / PE
Standard scores are related to Z-scores.
Z = SS*0.6745</t>
        </r>
      </text>
    </comment>
    <comment ref="F10" authorId="0" shapeId="0" xr:uid="{3CD86CC7-4F45-4E9C-A4A9-A6C72E284976}">
      <text>
        <r>
          <rPr>
            <b/>
            <sz val="9"/>
            <color indexed="81"/>
            <rFont val="Tahoma"/>
            <family val="2"/>
          </rPr>
          <t>Eric Wiessner:</t>
        </r>
        <r>
          <rPr>
            <sz val="9"/>
            <color indexed="81"/>
            <rFont val="Tahoma"/>
            <family val="2"/>
          </rPr>
          <t xml:space="preserve">
Point Score:
The patient's "performance grade" for their ability in each test.
Convert SS to PS using a table</t>
        </r>
      </text>
    </comment>
    <comment ref="D11" authorId="0" shapeId="0" xr:uid="{83C82268-0A29-4E17-9775-3F635D45BD65}">
      <text>
        <r>
          <rPr>
            <b/>
            <sz val="9"/>
            <color indexed="81"/>
            <rFont val="Tahoma"/>
            <family val="2"/>
          </rPr>
          <t>Eric Wiessner:</t>
        </r>
        <r>
          <rPr>
            <sz val="9"/>
            <color indexed="81"/>
            <rFont val="Tahoma"/>
            <family val="2"/>
          </rPr>
          <t xml:space="preserve">
By convention (for Phoria SS calcs only):
    XP findings are given a "-" value
    EP are given a "+" value
Do this for TS and for Mean.  Stay consistent while calculating.
Example:
   TS = 3XP = -3.0
   Mean = 0.5XP = -0.5
   PE = 1.7 = 1.7
   SS = [(-3.0)-(-0.5)]/1.7 = -1.47</t>
        </r>
      </text>
    </comment>
    <comment ref="H11" authorId="0" shapeId="0" xr:uid="{1E09A21C-2088-4A5D-ACB4-CF64AD8B4731}">
      <text>
        <r>
          <rPr>
            <b/>
            <sz val="9"/>
            <color indexed="81"/>
            <rFont val="Tahoma"/>
            <family val="2"/>
          </rPr>
          <t>Eric Wiessner:</t>
        </r>
        <r>
          <rPr>
            <sz val="9"/>
            <color indexed="81"/>
            <rFont val="Tahoma"/>
            <family val="2"/>
          </rPr>
          <t xml:space="preserve">
Also known as "monocular crossed cylinder" or MCC</t>
        </r>
      </text>
    </comment>
    <comment ref="L11" authorId="0" shapeId="0" xr:uid="{65E92B0D-9E9B-4B8B-ACD8-66F3D56B8526}">
      <text>
        <r>
          <rPr>
            <b/>
            <sz val="9"/>
            <color indexed="81"/>
            <rFont val="Tahoma"/>
            <family val="2"/>
          </rPr>
          <t>Eric Wiessner:</t>
        </r>
        <r>
          <rPr>
            <sz val="9"/>
            <color indexed="81"/>
            <rFont val="Tahoma"/>
            <family val="2"/>
          </rPr>
          <t xml:space="preserve">
!! For NPC, both X-cyl, and MEM: Change the sign of SS after calculating !!</t>
        </r>
      </text>
    </comment>
    <comment ref="D12" authorId="0" shapeId="0" xr:uid="{5D74B999-4A26-4C18-A7A8-8769BF11773A}">
      <text>
        <r>
          <rPr>
            <b/>
            <sz val="9"/>
            <color indexed="81"/>
            <rFont val="Tahoma"/>
            <family val="2"/>
          </rPr>
          <t>Eric Wiessner:</t>
        </r>
        <r>
          <rPr>
            <sz val="9"/>
            <color indexed="81"/>
            <rFont val="Tahoma"/>
            <family val="2"/>
          </rPr>
          <t xml:space="preserve">
By convention (for Phoria SS calcs only):
    XP findings are given a "-" value
    EP are given a "+" value
Do this for TS and for Mean.  Stay consistent while calculating.
Example:
   TS = 3XP = -3.0
   Mean = 0.5XP = -0.5
   PE = 1.7 = 1.7
   SS = [(-3.0)-(-0.5)]/1.7 = -1.47</t>
        </r>
      </text>
    </comment>
    <comment ref="H12" authorId="0" shapeId="0" xr:uid="{6924A462-90CD-4853-AE9D-4EA55C63D0E7}">
      <text>
        <r>
          <rPr>
            <b/>
            <sz val="9"/>
            <color indexed="81"/>
            <rFont val="Tahoma"/>
            <family val="2"/>
          </rPr>
          <t>Eric Wiessner:</t>
        </r>
        <r>
          <rPr>
            <sz val="9"/>
            <color indexed="81"/>
            <rFont val="Tahoma"/>
            <family val="2"/>
          </rPr>
          <t xml:space="preserve">
Also known as "binocular crossed cylinder" or BCC.
Also known as "fused crossed cylinder" or FCC.
Test is run at 40 cm onto a cross-hatched target.
The patient's "resting state" of accommodation, when the visual system has little to attend to.  "Resting state" of some unhealthy visual systems may show accommodation!  This unhealthy accommodation is not a muscle spasm, but the "resting state" of the system.</t>
        </r>
      </text>
    </comment>
    <comment ref="L12" authorId="0" shapeId="0" xr:uid="{B83F2BA0-CF62-4DD2-A1E4-F51489BA15C5}">
      <text>
        <r>
          <rPr>
            <b/>
            <sz val="9"/>
            <color indexed="81"/>
            <rFont val="Tahoma"/>
            <family val="2"/>
          </rPr>
          <t>Eric Wiessner:</t>
        </r>
        <r>
          <rPr>
            <sz val="9"/>
            <color indexed="81"/>
            <rFont val="Tahoma"/>
            <family val="2"/>
          </rPr>
          <t xml:space="preserve">
!! For NPC, both X-cyl, and MEM: Change the sign of SS after calculating !!</t>
        </r>
      </text>
    </comment>
    <comment ref="H13" authorId="0" shapeId="0" xr:uid="{E3ED00B6-17D8-4825-AECD-4B5C43ADE148}">
      <text>
        <r>
          <rPr>
            <b/>
            <sz val="9"/>
            <color indexed="81"/>
            <rFont val="Tahoma"/>
            <family val="2"/>
          </rPr>
          <t>Eric Wiessner:</t>
        </r>
        <r>
          <rPr>
            <sz val="9"/>
            <color indexed="81"/>
            <rFont val="Tahoma"/>
            <family val="2"/>
          </rPr>
          <t xml:space="preserve">
Monocular estimation method
A "dynamic retinoscopy" technique:  The patient attends to a target, which is attached to the retinoscope head, while the doctor neutralizes the relfex.  Lag or lead of accommodation onto the target is determined.</t>
        </r>
      </text>
    </comment>
    <comment ref="L13" authorId="0" shapeId="0" xr:uid="{14D838EE-DA2F-4ADA-AF04-32BEE7BE50BE}">
      <text>
        <r>
          <rPr>
            <b/>
            <sz val="9"/>
            <color indexed="81"/>
            <rFont val="Tahoma"/>
            <family val="2"/>
          </rPr>
          <t>Eric Wiessner:</t>
        </r>
        <r>
          <rPr>
            <sz val="9"/>
            <color indexed="81"/>
            <rFont val="Tahoma"/>
            <family val="2"/>
          </rPr>
          <t xml:space="preserve">
!! For NPC, both X-cyl, and MEM: Change the sign of SS after calculating !!</t>
        </r>
      </text>
    </comment>
    <comment ref="A15" authorId="0" shapeId="0" xr:uid="{4BDC6220-FD87-404C-9760-08F1DEE57EC6}">
      <text>
        <r>
          <rPr>
            <b/>
            <sz val="9"/>
            <color indexed="81"/>
            <rFont val="Tahoma"/>
            <family val="2"/>
          </rPr>
          <t>Eric Wiessner:</t>
        </r>
        <r>
          <rPr>
            <sz val="9"/>
            <color indexed="81"/>
            <rFont val="Tahoma"/>
            <family val="2"/>
          </rPr>
          <t xml:space="preserve">
Type I tests
Mnemonic:
"Phys1olog1c Fac1l1ty"</t>
        </r>
      </text>
    </comment>
    <comment ref="H15" authorId="0" shapeId="0" xr:uid="{43ED0C6B-A193-4F2F-BD40-1B0F6E9DA989}">
      <text>
        <r>
          <rPr>
            <b/>
            <sz val="9"/>
            <color indexed="81"/>
            <rFont val="Tahoma"/>
            <family val="2"/>
          </rPr>
          <t>Eric Wiessner:</t>
        </r>
        <r>
          <rPr>
            <sz val="9"/>
            <color indexed="81"/>
            <rFont val="Tahoma"/>
            <family val="2"/>
          </rPr>
          <t xml:space="preserve">
Type I tests
Mnemonic:
"Phys1olog1c Fac1l1ty"</t>
        </r>
      </text>
    </comment>
    <comment ref="E17" authorId="0" shapeId="0" xr:uid="{500C04BF-9DB9-4D6B-B7B7-F05D3AF3042C}">
      <text>
        <r>
          <rPr>
            <b/>
            <sz val="9"/>
            <color indexed="81"/>
            <rFont val="Tahoma"/>
            <family val="2"/>
          </rPr>
          <t>Eric Wiessner:</t>
        </r>
        <r>
          <rPr>
            <sz val="9"/>
            <color indexed="81"/>
            <rFont val="Tahoma"/>
            <family val="2"/>
          </rPr>
          <t xml:space="preserve">
!! For NPC, both X-cyl, and MEM: Change the sign of SS after calculating !!</t>
        </r>
      </text>
    </comment>
    <comment ref="I17" authorId="0" shapeId="0" xr:uid="{9FACA50A-83D0-47B9-B5B3-CDBF9826E8E2}">
      <text>
        <r>
          <rPr>
            <b/>
            <sz val="9"/>
            <color indexed="81"/>
            <rFont val="Tahoma"/>
            <family val="2"/>
          </rPr>
          <t>Eric Wiessner:</t>
        </r>
        <r>
          <rPr>
            <sz val="9"/>
            <color indexed="81"/>
            <rFont val="Tahoma"/>
            <family val="2"/>
          </rPr>
          <t xml:space="preserve">
Note that this is a positive value.  This POSITIVE VALUE refers to a -2.50 net lens.
Just remember that these negative lenses are supposed to be kept positive in this database.
Keep in mind, if you get a +0.75 net PRA during an exam, it would be entered as a -0.75 TS for the SS calculation.</t>
        </r>
      </text>
    </comment>
    <comment ref="K17" authorId="0" shapeId="0" xr:uid="{A483AEB2-6F56-4F20-912F-DDB07E10E08F}">
      <text>
        <r>
          <rPr>
            <b/>
            <sz val="9"/>
            <color indexed="81"/>
            <rFont val="Tahoma"/>
            <charset val="1"/>
          </rPr>
          <t>Eric Wiessner:</t>
        </r>
        <r>
          <rPr>
            <sz val="9"/>
            <color indexed="81"/>
            <rFont val="Tahoma"/>
            <charset val="1"/>
          </rPr>
          <t xml:space="preserve">
NOTE: -3.00net PRA = 3.00 for this table &amp; for the SS calculation.
Haynes assumes you cannot have a PRA in plus lens nets.
(For example: A presbyope who needs an add and has a +0.75net PRA should be entered into this database as -0.75 TS value for the SS calc.  However, this database only works for healthy 12-21 year-olds anyway.)</t>
        </r>
      </text>
    </comment>
    <comment ref="E18" authorId="0" shapeId="0" xr:uid="{AD05659E-FA17-4A66-85FF-87F13128EBE2}">
      <text>
        <r>
          <rPr>
            <b/>
            <sz val="9"/>
            <color indexed="81"/>
            <rFont val="Tahoma"/>
            <family val="2"/>
          </rPr>
          <t>Eric Wiessner:</t>
        </r>
        <r>
          <rPr>
            <sz val="9"/>
            <color indexed="81"/>
            <rFont val="Tahoma"/>
            <family val="2"/>
          </rPr>
          <t xml:space="preserve">
!! For NPC, both X-cyl, and MEM: Change the sign of SS after calculating !!</t>
        </r>
      </text>
    </comment>
    <comment ref="H21" authorId="0" shapeId="0" xr:uid="{6ED48A46-794C-455A-AE85-4E6CA296DB40}">
      <text>
        <r>
          <rPr>
            <b/>
            <sz val="9"/>
            <color indexed="81"/>
            <rFont val="Tahoma"/>
            <family val="2"/>
          </rPr>
          <t>Eric Wiessner:</t>
        </r>
        <r>
          <rPr>
            <sz val="9"/>
            <color indexed="81"/>
            <rFont val="Tahoma"/>
            <family val="2"/>
          </rPr>
          <t xml:space="preserve">
Can use PRA(B) or NRA(B) value if that's all we have.  If no PRA or NRA are given at all, calculate them using the "theoretical PRAnet" (PRAnet limited by vergence) and "theoretical NRAnet" equations.</t>
        </r>
      </text>
    </comment>
    <comment ref="H22" authorId="0" shapeId="0" xr:uid="{7D64E0E2-C79B-4860-B3B7-336CEDAA9108}">
      <text>
        <r>
          <rPr>
            <b/>
            <sz val="9"/>
            <color indexed="81"/>
            <rFont val="Tahoma"/>
            <family val="2"/>
          </rPr>
          <t>Eric Wiessner:</t>
        </r>
        <r>
          <rPr>
            <sz val="9"/>
            <color indexed="81"/>
            <rFont val="Tahoma"/>
            <family val="2"/>
          </rPr>
          <t xml:space="preserve">
Can use PRA(B) value if that's all we have.  If no PRA is given at all, calculate it using the "theoretical PRAnet" (PRAnet limited by vergence) equation.</t>
        </r>
      </text>
    </comment>
    <comment ref="A27" authorId="0" shapeId="0" xr:uid="{80A51012-EDA4-4837-A1F5-E858FEDD4A9C}">
      <text>
        <r>
          <rPr>
            <sz val="9"/>
            <color indexed="81"/>
            <rFont val="Tahoma"/>
            <family val="2"/>
          </rPr>
          <t xml:space="preserve">
</t>
        </r>
      </text>
    </comment>
    <comment ref="H27" authorId="0" shapeId="0" xr:uid="{3761355F-DA5E-471C-99F0-9596DED48AAA}">
      <text>
        <r>
          <rPr>
            <b/>
            <sz val="9"/>
            <color indexed="81"/>
            <rFont val="Tahoma"/>
            <family val="2"/>
          </rPr>
          <t>Eric Wiessner:</t>
        </r>
        <r>
          <rPr>
            <sz val="9"/>
            <color indexed="81"/>
            <rFont val="Tahoma"/>
            <family val="2"/>
          </rPr>
          <t xml:space="preserve">
Can use PRA(B) or NRA(B) value if that's all we have.  If no PRA or NRA are given at all, calculate them using the "theoretical PRAnet" (PRAnet limited by vergence) and "theoretical NRAnet" equations.</t>
        </r>
      </text>
    </comment>
    <comment ref="H28" authorId="0" shapeId="0" xr:uid="{9C40E077-81C6-43C5-9F6B-81E511323392}">
      <text>
        <r>
          <rPr>
            <b/>
            <sz val="9"/>
            <color indexed="81"/>
            <rFont val="Tahoma"/>
            <family val="2"/>
          </rPr>
          <t>Eric Wiessner:</t>
        </r>
        <r>
          <rPr>
            <sz val="9"/>
            <color indexed="81"/>
            <rFont val="Tahoma"/>
            <family val="2"/>
          </rPr>
          <t xml:space="preserve">
Can use NRA(B) value if that's all we have.  If no NRA is given at all, calculate it using the "theoretical NRAnet" (NRAnet limited by vergence) equation.</t>
        </r>
      </text>
    </comment>
    <comment ref="H37" authorId="0" shapeId="0" xr:uid="{2DCE1A60-C581-4193-8DA7-735A2CB9D8F2}">
      <text>
        <r>
          <rPr>
            <b/>
            <sz val="9"/>
            <color indexed="81"/>
            <rFont val="Tahoma"/>
            <family val="2"/>
          </rPr>
          <t>Eric Wiessner:</t>
        </r>
        <r>
          <rPr>
            <sz val="9"/>
            <color indexed="81"/>
            <rFont val="Tahoma"/>
            <family val="2"/>
          </rPr>
          <t xml:space="preserve">
Index scores
Computation - 
   Obtain SS and differentiate Type I and Type II findings.
   Convert SS into a “point score” (PS), Use conversion table.
   Sum the PS and divide by the number of tests (average). Multiply the result by 10 to obtain index score.
   Ai or Ci = (Point scores/Number of tests) X 10. This will probably not be on the test.
Uses -
Scores of 30 are normal.  Scores below 30 are worse.  Scores closer to 40 are exceptionally good.
Allows you to describe a large number of scores with a single numerical score. Allows “before and after” comparisons. Calculate this by averaging all the PS in each category and multiply by 10. Can compare facility to posture. For example a posture of 20 is significantly abnormal, but the facility is 28, so facility can make up for the poor posture. Potential problem: the eso patient is superior at BO and inferior at BI. If you average these, you will get a normal finding. You don't want to take all 42 findings anyway, so just take the ones you would expect to be abnormal and calculate Index Score using those. Eso pt: take xcyl, BI, etc. You would expect that cluster to be deviant. Then can do VT to target those and compare post-VT to pre-VT.
</t>
        </r>
      </text>
    </comment>
    <comment ref="A62" authorId="0" shapeId="0" xr:uid="{DA384334-4EAB-4E79-8594-F97D70644457}">
      <text>
        <r>
          <rPr>
            <b/>
            <sz val="9"/>
            <color indexed="81"/>
            <rFont val="Tahoma"/>
            <family val="2"/>
          </rPr>
          <t>Eric Wiessner:</t>
        </r>
        <r>
          <rPr>
            <sz val="9"/>
            <color indexed="81"/>
            <rFont val="Tahoma"/>
            <family val="2"/>
          </rPr>
          <t xml:space="preserve">
Haynes classified "Physiologic tests" as:
Amps of accomm or verg (PRA, NRA, NPC, Vergence ranges),
Facilities of accomm or verg (including all composite values: ie BI(K):BO(K) etc).
Higher value is better</t>
        </r>
      </text>
    </comment>
    <comment ref="A67" authorId="0" shapeId="0" xr:uid="{FA3B812E-FCB4-4C0A-B9EC-6F5E99D388D6}">
      <text>
        <r>
          <rPr>
            <b/>
            <sz val="9"/>
            <color indexed="81"/>
            <rFont val="Tahoma"/>
            <family val="2"/>
          </rPr>
          <t>Eric Wiessner:</t>
        </r>
        <r>
          <rPr>
            <sz val="9"/>
            <color indexed="81"/>
            <rFont val="Tahoma"/>
            <family val="2"/>
          </rPr>
          <t xml:space="preserve">
Haynes classified "Postural tests" as:
Phorias, AC/A, Dynamic Ret, FCC/DCC, FD
Value closer to the norm is better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Eric Wiessner</author>
  </authors>
  <commentList>
    <comment ref="F1" authorId="0" shapeId="0" xr:uid="{16BEC72B-B091-48E1-863B-A2B025CB824A}">
      <text>
        <r>
          <rPr>
            <b/>
            <sz val="9"/>
            <color indexed="81"/>
            <rFont val="Tahoma"/>
            <family val="2"/>
          </rPr>
          <t>Eric Wiessner:</t>
        </r>
        <r>
          <rPr>
            <sz val="9"/>
            <color indexed="81"/>
            <rFont val="Tahoma"/>
            <family val="2"/>
          </rPr>
          <t xml:space="preserve">
"Besides vancomycin, MRSA demonstrated the best susceptibilities to sulfamethoxazole (94.3%), bacitracin (89.3%), trimethoprim (88.5%), and gentamicin (86.1%). Additionally, MRSA was found to be significantly more resistant to the second-generation fluoroquinolones (ciprofloxacin and ofloxacin) than to the fourth-generation fluoroquinolones (moxifloxacin and gatifloxacin)." 2015, Antibiotic Resistance in the Treatment of Staphylococcus aureus Keratitis: a 20-Year Review.
https://www.ncbi.nlm.nih.gov/pubmed/25811722</t>
        </r>
      </text>
    </comment>
    <comment ref="M1" authorId="0" shapeId="0" xr:uid="{0BA1873C-F8B1-4BA6-BAFE-E485931BC462}">
      <text>
        <r>
          <rPr>
            <b/>
            <sz val="9"/>
            <color indexed="81"/>
            <rFont val="Tahoma"/>
            <family val="2"/>
          </rPr>
          <t>Eric Wiessner:</t>
        </r>
        <r>
          <rPr>
            <sz val="9"/>
            <color indexed="81"/>
            <rFont val="Tahoma"/>
            <family val="2"/>
          </rPr>
          <t xml:space="preserve">
"Rifampin is the only antibiotic proven to decrease serum ethinyl estradiol and progestin levels in women taking OCs [33]; a nonhormonal contraceptive method is recommended in these women [21]. Rifampin may also decrease the effectiveness of the transdermal (Xulane) and vaginal ring (NuvaRing) preparations; an alternate form of contraception should be used in this situation, as well.  In spite of anecdotal reports of OC failure, other antibiotics have not been proven to affect the pharmacokinetics of ethinyl estradiol [40-43]. For women taking antibiotics other than rifampin with OCs, back-up contraception is not required. Griseofulvin, an antifungal agent, has been associated with contraceptive failure in several case reports [44]. However, data are limited and the WHO concludes that hormonal contraception is reasonable for women on griseofulvin [35]."   UpToDate.com: Overview of the use of estrogen-progestin contraceptives - Drug Interactions. This topic last updated: Aug 17, 2016.
https://www-uptodate-com.proxy.lib.pacificu.edu:2443/contents/overview-of-the-use-of-estrogen-progestin-contraceptives?source=search_result&amp;search=contraceptives%20antibiotics&amp;selectedT
"There are no pharmacokinetic data at this time to support the contention that oral antibiotic use decreases the efficacy of OCs, except for antituberculosis drugs such as rifampin." Oral contraceptive efficacy and antibiotic interaction: A myth debunked, Journal of the American Academy of Dermatology. Volume 46, Issue 6, June 2002, Pages 917–923 http://dx.doi.org.proxy.lib.pacificu.edu:2048/10.1067/mjd.2002.120448
We did not find an association between concomitant antibiotic use and the risk of breakthrough pregnancy among COC users. However, due to limited power and potential carryover effects, findings from this study cannot rule out an elevated risk of COC failure among antibiotic users.
Antibiotics and oral contraceptive failure — a case-crossover study, Contraception, Volume 83, Issue 5, May 2011, Pages 418–425
http://dx.doi.org.proxy.lib.pacificu.edu:2048/10.1016/j.contraception.2010.08.020
Absolute (unacceptable health risks) and relative contraindications (theoretic or proven risks usually outweigh the advantages) contraindications to estrogen-progestin contraceptives include [43]:
... Drug interactions such as certain antiretroviral therapies, anticonvulsant medications, rifampin.
Contraception: Overview of issues specific to adolescents, UpToDate.com, This topic last updated: Sep 01, 2016.</t>
        </r>
      </text>
    </comment>
    <comment ref="F4" authorId="0" shapeId="0" xr:uid="{8BF82BE7-A331-48EC-B76A-847C08B75DFA}">
      <text>
        <r>
          <rPr>
            <b/>
            <sz val="9"/>
            <color indexed="81"/>
            <rFont val="Tahoma"/>
            <family val="2"/>
          </rPr>
          <t>Eric Wiessner:</t>
        </r>
        <r>
          <rPr>
            <sz val="9"/>
            <color indexed="81"/>
            <rFont val="Tahoma"/>
            <family val="2"/>
          </rPr>
          <t xml:space="preserve">
http://www.optometricmanagement.com/articleviewer.aspx?articleID=102508</t>
        </r>
      </text>
    </comment>
    <comment ref="F7" authorId="0" shapeId="0" xr:uid="{7F17BD41-BE33-4C3D-A64F-6D7F51B45164}">
      <text>
        <r>
          <rPr>
            <b/>
            <sz val="9"/>
            <color indexed="81"/>
            <rFont val="Tahoma"/>
            <family val="2"/>
          </rPr>
          <t>Eric Wiessner:</t>
        </r>
        <r>
          <rPr>
            <sz val="9"/>
            <color indexed="81"/>
            <rFont val="Tahoma"/>
            <family val="2"/>
          </rPr>
          <t xml:space="preserve">
14.8% effective 2009
https://www.reviewofoptometry.com/article/win-the-battle-against-mrsa</t>
        </r>
      </text>
    </comment>
    <comment ref="F9" authorId="0" shapeId="0" xr:uid="{2FABF574-E649-451B-A88E-360AB5236753}">
      <text>
        <r>
          <rPr>
            <b/>
            <sz val="9"/>
            <color indexed="81"/>
            <rFont val="Tahoma"/>
            <family val="2"/>
          </rPr>
          <t>Eric Wiessner:</t>
        </r>
        <r>
          <rPr>
            <sz val="9"/>
            <color indexed="81"/>
            <rFont val="Tahoma"/>
            <family val="2"/>
          </rPr>
          <t xml:space="preserve">
A Comparison of Clinical Features between Community-Associated and Healthcare-Associated Methicillin-Resistant Staphylococcus aureus Keratitis.  Hsiao et al. Journal of Ophthalmology Volume 2015 (2015), Article ID 923941, 7 pages. https://www.hindawi.com/journals/joph/2015/923941/
http://www.optometricmanagement.com/articleviewer.aspx?articleID=102508</t>
        </r>
      </text>
    </comment>
    <comment ref="A14" authorId="0" shapeId="0" xr:uid="{410E3454-9C13-4B60-A478-4D8C21405952}">
      <text>
        <r>
          <rPr>
            <b/>
            <sz val="9"/>
            <color indexed="81"/>
            <rFont val="Tahoma"/>
            <family val="2"/>
          </rPr>
          <t>Eric Wiessner:</t>
        </r>
        <r>
          <rPr>
            <sz val="9"/>
            <color indexed="81"/>
            <rFont val="Tahoma"/>
            <family val="2"/>
          </rPr>
          <t xml:space="preserve">
"it is not available in the United States in eye drop form. The ointment formulation is available as a generic product. OTC (non-ophthalmic) Polysporin comes as a 15gm tube, contains the same two drugs, and performs identically."
https://www.reviewofoptometry.com/article/topical-antibiotics</t>
        </r>
      </text>
    </comment>
    <comment ref="D14" authorId="0" shapeId="0" xr:uid="{B4D8249B-9FC6-4CCC-B4F9-FCB4F5144542}">
      <text>
        <r>
          <rPr>
            <b/>
            <sz val="9"/>
            <color indexed="81"/>
            <rFont val="Tahoma"/>
            <family val="2"/>
          </rPr>
          <t>Eric Wiessner:</t>
        </r>
        <r>
          <rPr>
            <sz val="9"/>
            <color indexed="81"/>
            <rFont val="Tahoma"/>
            <family val="2"/>
          </rPr>
          <t xml:space="preserve">
Pediatric Pharmacology and Pathology, Kattouf ICCO
http://kansasoptometric.org/pdfs/Handouts%20for%20Web/Kattouf%20-%20Pediatric%20Pharmacology%20and%20Pathology.pdf</t>
        </r>
      </text>
    </comment>
    <comment ref="F16" authorId="0" shapeId="0" xr:uid="{D2E73FCB-DA20-4D12-9181-C82FE92ED57A}">
      <text>
        <r>
          <rPr>
            <b/>
            <sz val="9"/>
            <color indexed="81"/>
            <rFont val="Tahoma"/>
            <family val="2"/>
          </rPr>
          <t>Eric Wiessner:</t>
        </r>
        <r>
          <rPr>
            <sz val="9"/>
            <color indexed="81"/>
            <rFont val="Tahoma"/>
            <family val="2"/>
          </rPr>
          <t xml:space="preserve">
Ciprofloxacin versus tobramycin for the treatment of staphylococcal keratitis. Invest Ophthalmol Vis Sci. 1994 Mar;35(3):1033-7.
https://www.ncbi.nlm.nih.gov/pubmed/8125714</t>
        </r>
      </text>
    </comment>
    <comment ref="B20" authorId="0" shapeId="0" xr:uid="{04A08BB1-26E9-4B96-A6F6-316EC30411B8}">
      <text>
        <r>
          <rPr>
            <b/>
            <sz val="9"/>
            <color indexed="81"/>
            <rFont val="Tahoma"/>
            <family val="2"/>
          </rPr>
          <t>Eric Wiessner:</t>
        </r>
        <r>
          <rPr>
            <sz val="9"/>
            <color indexed="81"/>
            <rFont val="Tahoma"/>
            <family val="2"/>
          </rPr>
          <t xml:space="preserve">
This medication would have to be obtained from a compounding pharmacy, where the pharmacist would reconstitute 500mg of vancomycin powder with 10ml sterile water sans-preservative. Alternatively, they can also use 10ml of artificial tears as a compounding ingredient, which would yield a concentration of 50mg/ml. This formulation should be dosed every hour for the first 24 hours with a re-evaluation and a decrease in dosage frequency if improvement is noted. The compounded vancomycin should be stored in the refrigerator for an additional four days before expiration.
https://www.reviewofoptometry.com/ce/113383</t>
        </r>
      </text>
    </comment>
    <comment ref="D20" authorId="0" shapeId="0" xr:uid="{D587EB62-74DB-4C4F-8844-652C458B20A8}">
      <text>
        <r>
          <rPr>
            <b/>
            <sz val="9"/>
            <color indexed="81"/>
            <rFont val="Tahoma"/>
            <family val="2"/>
          </rPr>
          <t>Eric Wiessner:</t>
        </r>
        <r>
          <rPr>
            <sz val="9"/>
            <color indexed="81"/>
            <rFont val="Tahoma"/>
            <family val="2"/>
          </rPr>
          <t xml:space="preserve">
http://www.uwhealth.org/files/uwhealth/docs/antimicrobial/Vancomycin_Pediatric_Dosing_and_Monitoring.pdf</t>
        </r>
      </text>
    </comment>
    <comment ref="F20" authorId="0" shapeId="0" xr:uid="{1119D69A-830F-4EFD-B492-710F5FF3852B}">
      <text>
        <r>
          <rPr>
            <b/>
            <sz val="9"/>
            <color indexed="81"/>
            <rFont val="Tahoma"/>
            <family val="2"/>
          </rPr>
          <t>Eric Wiessner:</t>
        </r>
        <r>
          <rPr>
            <sz val="9"/>
            <color indexed="81"/>
            <rFont val="Tahoma"/>
            <family val="2"/>
          </rPr>
          <t xml:space="preserve">
"we need to save vancomycin for the biggest battles"
MRSA Ophthalmic Infection, Part 1: Current Realities 2013
http://www.aao.org/eyenet/article/mrsa-ophthalmic-infection-part-1-current-realities</t>
        </r>
      </text>
    </comment>
    <comment ref="F31" authorId="0" shapeId="0" xr:uid="{7550E7B3-69BF-4CD7-9CB7-97DD732ED4FA}">
      <text>
        <r>
          <rPr>
            <b/>
            <sz val="9"/>
            <color indexed="81"/>
            <rFont val="Tahoma"/>
            <family val="2"/>
          </rPr>
          <t>Eric Wiessner:</t>
        </r>
        <r>
          <rPr>
            <sz val="9"/>
            <color indexed="81"/>
            <rFont val="Tahoma"/>
            <family val="2"/>
          </rPr>
          <t xml:space="preserve">
Prevalence and antimicrobial susceptibility pattern of methicillin-resistant Staphylococcus aureus and coagulasenegative Staphylococci isolated from blood culture in Limpopo Province, South Africa
http://www.ejhd.org/index.php/ejhd/article/view/5</t>
        </r>
      </text>
    </comment>
    <comment ref="H33" authorId="0" shapeId="0" xr:uid="{7889E449-339A-4825-A82C-3A930DD93145}">
      <text>
        <r>
          <rPr>
            <b/>
            <sz val="9"/>
            <color indexed="81"/>
            <rFont val="Tahoma"/>
            <family val="2"/>
          </rPr>
          <t>Eric Wiessner:</t>
        </r>
        <r>
          <rPr>
            <sz val="9"/>
            <color indexed="81"/>
            <rFont val="Tahoma"/>
            <family val="2"/>
          </rPr>
          <t xml:space="preserve">
Azithromycin 1g PO single dose
PLUS
Ceftriaxone 250 mg IM in a single dose  OR Cefixime 400 mg PO single dose
CDC: 2015 Sexually Transmitted Diseases Treatment Guidelines
http://www.cdc.gov/std/tg2015/gonorrhea.htm</t>
        </r>
      </text>
    </comment>
  </commentList>
</comments>
</file>

<file path=xl/sharedStrings.xml><?xml version="1.0" encoding="utf-8"?>
<sst xmlns="http://schemas.openxmlformats.org/spreadsheetml/2006/main" count="1136" uniqueCount="835">
  <si>
    <t>Subjective sphere power</t>
  </si>
  <si>
    <t>ADD=</t>
  </si>
  <si>
    <t>(consider adds when over +1.00)</t>
  </si>
  <si>
    <t>GrossPRA</t>
  </si>
  <si>
    <t>One-Half of accom reserve=</t>
  </si>
  <si>
    <t>Result=</t>
  </si>
  <si>
    <t>Source: Pediatrics lecture notes 2014 (Erickson, Lowery)</t>
  </si>
  <si>
    <t>Birth</t>
  </si>
  <si>
    <t>1 month</t>
  </si>
  <si>
    <t>2 months</t>
  </si>
  <si>
    <t xml:space="preserve">3 months </t>
  </si>
  <si>
    <t>4 months</t>
  </si>
  <si>
    <t>5 months</t>
  </si>
  <si>
    <t>6 months</t>
  </si>
  <si>
    <t>7 months</t>
  </si>
  <si>
    <t>8 months</t>
  </si>
  <si>
    <t>9 months</t>
  </si>
  <si>
    <t xml:space="preserve">10 months </t>
  </si>
  <si>
    <t>11 months</t>
  </si>
  <si>
    <t>12 months</t>
  </si>
  <si>
    <t>2 years</t>
  </si>
  <si>
    <t>3 years</t>
  </si>
  <si>
    <t>4 years</t>
  </si>
  <si>
    <t>5 years</t>
  </si>
  <si>
    <t>6 years</t>
  </si>
  <si>
    <t xml:space="preserve">7 years </t>
  </si>
  <si>
    <t>8 years</t>
  </si>
  <si>
    <t>myelinization of visual pathway</t>
  </si>
  <si>
    <t>myelinization continues thru adolescence</t>
  </si>
  <si>
    <t>pupil reflexes</t>
  </si>
  <si>
    <t>FLR +</t>
  </si>
  <si>
    <t>peak synapse density</t>
  </si>
  <si>
    <t>fovea mature</t>
  </si>
  <si>
    <t>orthotropic</t>
  </si>
  <si>
    <r>
      <t xml:space="preserve">eyes aligned 100% 
</t>
    </r>
    <r>
      <rPr>
        <sz val="12"/>
        <color rgb="FFFF0000"/>
        <rFont val="Calibri"/>
        <family val="2"/>
        <scheme val="minor"/>
      </rPr>
      <t>fusion emerges</t>
    </r>
    <r>
      <rPr>
        <sz val="11"/>
        <color theme="1"/>
        <rFont val="Calibri"/>
        <family val="2"/>
        <scheme val="minor"/>
      </rPr>
      <t xml:space="preserve"> suddenly
first convergence</t>
    </r>
  </si>
  <si>
    <t>NPC adult level</t>
  </si>
  <si>
    <t>stereo elicited clinically</t>
  </si>
  <si>
    <t>normal angle lambda</t>
  </si>
  <si>
    <t>stereo adult levels</t>
  </si>
  <si>
    <t>saccades
VOR</t>
  </si>
  <si>
    <t>first pursuits</t>
  </si>
  <si>
    <t>accurate pursuits</t>
  </si>
  <si>
    <t>OKN normal</t>
  </si>
  <si>
    <t>large single saccades</t>
  </si>
  <si>
    <t>Toddlers</t>
  </si>
  <si>
    <t>Preschool / Kindergarten
(note preschool may be ~3 yrs too)</t>
  </si>
  <si>
    <t>little/no head movement</t>
  </si>
  <si>
    <t>double birth weight</t>
  </si>
  <si>
    <t>triple birth weight</t>
  </si>
  <si>
    <t>1/5 adult wt
1/2 adult ht</t>
  </si>
  <si>
    <t>46 lbs, 46 in</t>
  </si>
  <si>
    <t>touch object</t>
  </si>
  <si>
    <t>grasp object</t>
  </si>
  <si>
    <t>puts in mouth</t>
  </si>
  <si>
    <t>uses thumb &amp; forefinger</t>
  </si>
  <si>
    <t>L brain rapid growth</t>
  </si>
  <si>
    <t>R brain rapid growth</t>
  </si>
  <si>
    <r>
      <t xml:space="preserve">myelin </t>
    </r>
    <r>
      <rPr>
        <sz val="12"/>
        <color rgb="FFFF0000"/>
        <rFont val="Calibri"/>
        <family val="2"/>
        <scheme val="minor"/>
      </rPr>
      <t>corpus callosum</t>
    </r>
  </si>
  <si>
    <t>lifts head on stomach</t>
  </si>
  <si>
    <t>rolls over</t>
  </si>
  <si>
    <t>sits without support</t>
  </si>
  <si>
    <t>crawls</t>
  </si>
  <si>
    <t>stands holding on</t>
  </si>
  <si>
    <t>walks, talks</t>
  </si>
  <si>
    <t>walks stairs, kicks ball</t>
  </si>
  <si>
    <t>10,000 words</t>
  </si>
  <si>
    <t>object constancy</t>
  </si>
  <si>
    <t>object permanence</t>
  </si>
  <si>
    <t>categorization</t>
  </si>
  <si>
    <t>memory</t>
  </si>
  <si>
    <t>social smiles</t>
  </si>
  <si>
    <t>intermodal perception</t>
  </si>
  <si>
    <t>stranger wariness</t>
  </si>
  <si>
    <t>separation anxiety</t>
  </si>
  <si>
    <t>social referencing</t>
  </si>
  <si>
    <t>self awareness</t>
  </si>
  <si>
    <t>numerical concepts</t>
  </si>
  <si>
    <t>laterality</t>
  </si>
  <si>
    <t>directionality</t>
  </si>
  <si>
    <t>Infants</t>
  </si>
  <si>
    <t>Cause/effect thinking</t>
  </si>
  <si>
    <t>Repeat actions to get desired results</t>
  </si>
  <si>
    <t>Goal-directed behavior</t>
  </si>
  <si>
    <t>Experimental stage</t>
  </si>
  <si>
    <t>Pretend stage</t>
  </si>
  <si>
    <t>critical period for acuity</t>
  </si>
  <si>
    <t>plastic period</t>
  </si>
  <si>
    <t>critical period for stereo</t>
  </si>
  <si>
    <t>stereo can still be affected by deprivation</t>
  </si>
  <si>
    <t>Teller</t>
  </si>
  <si>
    <t>Cardiff / Pacific</t>
  </si>
  <si>
    <t>Lea</t>
  </si>
  <si>
    <t>Snellen</t>
  </si>
  <si>
    <t>&lt;20/800</t>
  </si>
  <si>
    <t>accommodation adult levels</t>
  </si>
  <si>
    <t>20/100 (6 cpd)</t>
  </si>
  <si>
    <t>20/50 (12 cpd)</t>
  </si>
  <si>
    <t>20/30</t>
  </si>
  <si>
    <t>20/20</t>
  </si>
  <si>
    <t>Axial length increases, lens power decreases</t>
  </si>
  <si>
    <t>Relatively high prevalence of RE (hyperopia &gt; myopia) avg 2D hyperopia</t>
  </si>
  <si>
    <r>
      <t xml:space="preserve">Significant emmetropization (very little RE change after this period)
&gt;2D hyperopia = reduced acc accuracy (more lag MEM w/ reduced fx VA]
Infants who have poor MEM response tend not to emmetropize.
</t>
    </r>
    <r>
      <rPr>
        <sz val="12"/>
        <color rgb="FFFF0000"/>
        <rFont val="Calibri"/>
        <family val="2"/>
        <scheme val="minor"/>
      </rPr>
      <t/>
    </r>
  </si>
  <si>
    <t xml:space="preserve"> Most kids Pl to +3D
Some emmetropization (but v little)
Should Rx now.
Cut some plus if attempting to further emmetropize the pt.</t>
  </si>
  <si>
    <t xml:space="preserve">
Don't consider cutting plus for emmetropization anymore</t>
  </si>
  <si>
    <t>If increasing more than 0.5 D / yr, consider a problem w/ pt
Very low incidence of hyperiopia after this age.</t>
  </si>
  <si>
    <t>More premature = inc ROP = inc myopia</t>
  </si>
  <si>
    <t>Demonstrate ability to accomm as accurately as older children (15D) [Erickson 6/17/2014]</t>
  </si>
  <si>
    <t>3-20% myopic depending on ethnicity</t>
  </si>
  <si>
    <t>Myopia incidence increases (15%)</t>
  </si>
  <si>
    <t>Astigmatism incidence ~17-63%
(Oblique astig least common)
(Whether WTR / ATR more common depends on the study)</t>
  </si>
  <si>
    <t>Significant loss of astigmatism
(shift toward no astig) OR (shift toward more ATR)
Regular astig common, oblique less common</t>
  </si>
  <si>
    <t>Any devs of significant (&gt; 1D) ATR start happening</t>
  </si>
  <si>
    <t xml:space="preserve">Prevalence of astig in pop ~10%.  But Astig still </t>
  </si>
  <si>
    <t>Once myopia onsets, it tends to increase in rate of RE change</t>
  </si>
  <si>
    <t>Astig relatively stable.  Prevalence ~10% in pop (WTR predominant, oblique least common) BUT individ kids fluctuate a lot</t>
  </si>
  <si>
    <r>
      <t>Rxing for astig: 
(</t>
    </r>
    <r>
      <rPr>
        <sz val="12"/>
        <color rgb="FFFF0000"/>
        <rFont val="Calibri"/>
        <family val="2"/>
        <scheme val="minor"/>
      </rPr>
      <t>&gt; 5 D at any point, Rx!</t>
    </r>
    <r>
      <rPr>
        <sz val="11"/>
        <color theme="1"/>
        <rFont val="Calibri"/>
        <family val="2"/>
        <scheme val="minor"/>
      </rPr>
      <t>)
(don't cut astig Rx)</t>
    </r>
  </si>
  <si>
    <t>Uncorrected astig can lead to meridional amblyopia</t>
  </si>
  <si>
    <t>Monitor stability
Rx if strab/amb or &gt; 5D</t>
  </si>
  <si>
    <r>
      <t xml:space="preserve">Monitor stability 
</t>
    </r>
    <r>
      <rPr>
        <sz val="12"/>
        <color rgb="FFFF0000"/>
        <rFont val="Calibri"/>
        <family val="2"/>
        <scheme val="minor"/>
      </rPr>
      <t>Rx &gt;1.25 D</t>
    </r>
    <r>
      <rPr>
        <sz val="11"/>
        <color theme="1"/>
        <rFont val="Calibri"/>
        <family val="2"/>
        <scheme val="minor"/>
      </rPr>
      <t xml:space="preserve">
(For kids in gray zone, monitor stable/consistent &amp; below this # for 3 visits each 3 mo apart)</t>
    </r>
  </si>
  <si>
    <t>Rx &gt; 1.25 D</t>
  </si>
  <si>
    <t xml:space="preserve">Rxing for Aniso:
</t>
  </si>
  <si>
    <t>Aniso matters if it's hyperopic, myopic, or astigmatic (meridional).</t>
  </si>
  <si>
    <t>Aniso is the hardest Rx to get kids to wear bc they see fine w/o spx. Also Rx gives kid sx.</t>
  </si>
  <si>
    <r>
      <rPr>
        <sz val="12"/>
        <color rgb="FFFF0000"/>
        <rFont val="Calibri"/>
        <family val="2"/>
        <scheme val="minor"/>
      </rPr>
      <t>Monitor stability, Rx if strab/amb</t>
    </r>
    <r>
      <rPr>
        <sz val="11"/>
        <color theme="1"/>
        <rFont val="Calibri"/>
        <family val="2"/>
        <scheme val="minor"/>
      </rPr>
      <t xml:space="preserve">
</t>
    </r>
    <r>
      <rPr>
        <sz val="12"/>
        <color rgb="FFFF0000"/>
        <rFont val="Calibri"/>
        <family val="2"/>
        <scheme val="minor"/>
      </rPr>
      <t>If &gt; 3 D aniso, tends to stay.  
(Also &gt;3 D ansio = 100% chance amb)</t>
    </r>
  </si>
  <si>
    <r>
      <rPr>
        <sz val="12"/>
        <color rgb="FFFF0000"/>
        <rFont val="Calibri"/>
        <family val="2"/>
        <scheme val="minor"/>
      </rPr>
      <t xml:space="preserve">Aniso not transient any more.  </t>
    </r>
    <r>
      <rPr>
        <sz val="11"/>
        <color theme="1"/>
        <rFont val="Calibri"/>
        <family val="2"/>
        <scheme val="minor"/>
      </rPr>
      <t xml:space="preserve">
Amlyopia not a huge concern now</t>
    </r>
  </si>
  <si>
    <t>Correcting high-ansio amblyopia can improve VA in 2 yr (if kids wears spx)</t>
  </si>
  <si>
    <t>&lt;-- Aniseikonia sets in ~3D of spx anisometropia</t>
  </si>
  <si>
    <t>Aniso:</t>
  </si>
  <si>
    <t>Rx to fully eliminate the ansio. 
(most commonly broken rule in optometry)</t>
  </si>
  <si>
    <t>However you manipulate one eye, you have to give the other eye equal accom stim to clarity</t>
  </si>
  <si>
    <r>
      <rPr>
        <sz val="12"/>
        <color rgb="FFFF0000"/>
        <rFont val="Calibri"/>
        <family val="2"/>
        <scheme val="minor"/>
      </rPr>
      <t>Amblyogenic aniso</t>
    </r>
    <r>
      <rPr>
        <sz val="11"/>
        <color theme="1"/>
        <rFont val="Calibri"/>
        <family val="2"/>
        <scheme val="minor"/>
      </rPr>
      <t>:  Different infants and toddlers may be affected at different times.
amb &gt;= 1 .00D hyperopic aniso
50-90% amb &gt;= 1.25D astigmatic aniso  (only 5% of kids)
20-90% amb &gt;= 2.00D myopic aniso
100% amb &gt; +/- 3D sph    (only 1% of kids)</t>
    </r>
  </si>
  <si>
    <t>Monitor stability, Rx if strab/amb</t>
  </si>
  <si>
    <t>Rx if &gt;1 D</t>
  </si>
  <si>
    <t>Hyperopic Rxing:</t>
  </si>
  <si>
    <t>Rx if &gt;=+5D</t>
  </si>
  <si>
    <t>Rx  if &gt;= +3 D</t>
  </si>
  <si>
    <t>Rx if &gt;=+2 D</t>
  </si>
  <si>
    <t>Cyclopleige all pts before this age for baseline to find hyperopia.</t>
  </si>
  <si>
    <t>If Rx, F/U 6wk (kid wearing spx 4 wk)
If Rx &gt;5D, CL's best</t>
  </si>
  <si>
    <r>
      <rPr>
        <sz val="12"/>
        <color rgb="FFFF0000"/>
        <rFont val="Calibri"/>
        <family val="2"/>
        <scheme val="minor"/>
      </rPr>
      <t>Considerations for cutting plus</t>
    </r>
    <r>
      <rPr>
        <sz val="11"/>
        <color theme="1"/>
        <rFont val="Calibri"/>
        <family val="2"/>
        <scheme val="minor"/>
      </rPr>
      <t>: 
MEM &amp; CT look normal
Rx as much + as we need in order to get them to 1-2 D uncompensated.
Cut LESS plus for high hyperopes (they need the Rx power more than low hyperopes)</t>
    </r>
  </si>
  <si>
    <t>We're worried about development intermittent (intermittant due to fluctuating accomm) esotropia if high hyperope.  Preventative Rx-ing will prevent ~50% of these.</t>
  </si>
  <si>
    <t>MEM lag/unstable &amp; EP may be signs that
1. Kid at risk for intermittent eso-tropia.
2. You might find residual + under cyclopliegia.</t>
  </si>
  <si>
    <t>Kids adapt quickly to Rx's.  Don't worry about high Rx.  If kid needs help adapting, cyclopleige before giving spx, then let kid settle into the spx.</t>
  </si>
  <si>
    <t>Mem &amp; phoria may look totally normal in pts hiding high hyperopia.</t>
  </si>
  <si>
    <t>First office visit</t>
  </si>
  <si>
    <t>Second office visit</t>
  </si>
  <si>
    <t>Third office visit</t>
  </si>
  <si>
    <t>Esodeviated hyperopes &gt; 20^:  Give full cycloplegic Rx (if 5yr or younger)
Esodeviated hyperopes &lt; 20^: Cut the full cycloplegia by 1D
Eso Strabs: Pts are fixed immediately - 1/3 will return to eso in a few years.  Goal is to reduce deviation size so that VT is possible / stabilize accomm response (Calc AC/A, calc EVR, then Rx an add to reduce strab).</t>
  </si>
  <si>
    <t>Esodev hyperopes &gt;20^: Cyclo less 1D, plan to increase full Rx in 3-12mo.</t>
  </si>
  <si>
    <t>Rxing Adds for Hyperopic Eso deviations:</t>
  </si>
  <si>
    <t>SV intermediate or near spx only.  Never bifocals (just doesn't work)</t>
  </si>
  <si>
    <t>Round seg or FT-35 (large seg)
Set @ mid-pupil
PALs also an option</t>
  </si>
  <si>
    <t>Round seg or FT-35 (large seg)
Set @ lower pupil margin (1-2 mm from LOS)</t>
  </si>
  <si>
    <t>Set @ lower lid margin if good compliance (~ adult height)</t>
  </si>
  <si>
    <t>Rxing for Myopes
(over-minus may induce asten at nx, drive progressive myopia)</t>
  </si>
  <si>
    <t>Consider Rx at 5D 
(If ROP, congenital glauc, cataracts, etc: Short-circutes emmetropization: Lower levels of myopia need Rx)</t>
  </si>
  <si>
    <t>Consider Rx at 2D</t>
  </si>
  <si>
    <t>Consider Rx at 1D</t>
  </si>
  <si>
    <t>&lt;-- Without Rx, we're still worried about abnormal dev of accomm-conv interactions since these kids never accomm but do conv</t>
  </si>
  <si>
    <t>5D is enough to be amblyogenic.  6-8 D uncorrected is significant enough blur to get bilateral amblyopia.  At 3D, accom never gets stim during near convergence:  Fear of conv system not dev.</t>
  </si>
  <si>
    <t>Myopia w/ exo: Consider over-min at far only (min distance, +2 add) + VT + titrate Rx off in 6-18mo</t>
  </si>
  <si>
    <t>Ortho-K and low-atropine best myopia control options</t>
  </si>
  <si>
    <t>Shift toward emmetropization</t>
  </si>
  <si>
    <t>Strab testing:</t>
  </si>
  <si>
    <t>Use NPC for ''fusional vergence ranges''</t>
  </si>
  <si>
    <t>Fusional vergence ranges: 
Use NPC, prism bar verg, prism flippers</t>
  </si>
  <si>
    <t>Phorometry
Vergence facilities</t>
  </si>
  <si>
    <t>Stereopsis:</t>
  </si>
  <si>
    <t>Stereo smile test (filters)
Lang stereo test (no filters, but not a reliable test: movement of card may trigger amacrine)</t>
  </si>
  <si>
    <t>Randot (global) stereo
(98% success rate even w/ small angle strab)</t>
  </si>
  <si>
    <t>Acc fxn:</t>
  </si>
  <si>
    <t>MEM (Dynamic ret)</t>
  </si>
  <si>
    <t>AA (push up/away)
Facility</t>
  </si>
  <si>
    <t>Any VT tests (watch pupils)</t>
  </si>
  <si>
    <t>Other testing</t>
  </si>
  <si>
    <t>Ishihara</t>
  </si>
  <si>
    <t>Automated Perimetry</t>
  </si>
  <si>
    <t>GAT</t>
  </si>
  <si>
    <t xml:space="preserve">11-15 yr
Major physical (body) changes occur </t>
  </si>
  <si>
    <t>&lt;- see timeline in 6/24 slides</t>
  </si>
  <si>
    <t>Family</t>
  </si>
  <si>
    <t>GENERIC NAME</t>
  </si>
  <si>
    <t>Pediatric use</t>
  </si>
  <si>
    <t>Broad specturm</t>
  </si>
  <si>
    <t>MRSA</t>
  </si>
  <si>
    <t>Pseudomonas aeruginosa</t>
  </si>
  <si>
    <t>Gonorrhoeae</t>
  </si>
  <si>
    <t>Chlamydia trachomatis</t>
  </si>
  <si>
    <t>Preg</t>
  </si>
  <si>
    <t>Notes</t>
  </si>
  <si>
    <t>Preserv</t>
  </si>
  <si>
    <t>BCP inactivation</t>
  </si>
  <si>
    <t>ANTI-INFECTIVES </t>
  </si>
  <si>
    <t>Topical Antibiotics</t>
  </si>
  <si>
    <t>AzaSite</t>
  </si>
  <si>
    <t>azithromycin 1%</t>
  </si>
  <si>
    <r>
      <rPr>
        <sz val="11"/>
        <rFont val="Calibri"/>
        <family val="2"/>
      </rPr>
      <t>≥</t>
    </r>
    <r>
      <rPr>
        <sz val="11"/>
        <rFont val="Calibri"/>
        <family val="2"/>
        <scheme val="minor"/>
      </rPr>
      <t>1yr</t>
    </r>
  </si>
  <si>
    <t>Y</t>
  </si>
  <si>
    <t>N</t>
  </si>
  <si>
    <t>oral</t>
  </si>
  <si>
    <t>B</t>
  </si>
  <si>
    <t>Bacitracin (ung)</t>
  </si>
  <si>
    <t>500 units bacitracin per gram</t>
  </si>
  <si>
    <t>Traditional neonatal N/A</t>
  </si>
  <si>
    <t>C</t>
  </si>
  <si>
    <t>Besivance</t>
  </si>
  <si>
    <t>besifloxacin 0.6%</t>
  </si>
  <si>
    <t>≥1yr</t>
  </si>
  <si>
    <t>Ciloxan</t>
  </si>
  <si>
    <t>ciprofloxacin HCL 0.3%</t>
  </si>
  <si>
    <t>DOC</t>
  </si>
  <si>
    <t>Ciloxan (ung)</t>
  </si>
  <si>
    <t>≥2yr</t>
  </si>
  <si>
    <t>Ilotycin (ung)</t>
  </si>
  <si>
    <t>erythromycin 0.5%</t>
  </si>
  <si>
    <t>≥2mo</t>
  </si>
  <si>
    <t>Moxeza</t>
  </si>
  <si>
    <t>moxifloxacin 0.5%</t>
  </si>
  <si>
    <t>≥4mo</t>
  </si>
  <si>
    <t>Ocuflox</t>
  </si>
  <si>
    <t>ofloxacin 0.3%</t>
  </si>
  <si>
    <t>x</t>
  </si>
  <si>
    <t>BAK</t>
  </si>
  <si>
    <t>Neosporin</t>
  </si>
  <si>
    <t>neomycin, polymyxin b, gramicidin</t>
  </si>
  <si>
    <t>not established</t>
  </si>
  <si>
    <t>5-10% incidence delayed hypersensitivity rxn red rash (stops with cessation)</t>
  </si>
  <si>
    <t>Polytrim</t>
  </si>
  <si>
    <t>trimethoprim 0.1% polymixin B</t>
  </si>
  <si>
    <t>Polysporin (OTC topical)</t>
  </si>
  <si>
    <t>polymyxin b, bacitracin</t>
  </si>
  <si>
    <t>&gt;2yr</t>
  </si>
  <si>
    <t>Quixin</t>
  </si>
  <si>
    <t>levofloxacin 0.5%</t>
  </si>
  <si>
    <t>&gt;1yr</t>
  </si>
  <si>
    <t>Y?</t>
  </si>
  <si>
    <t>Tobrex</t>
  </si>
  <si>
    <t>tobramycin 0.3%</t>
  </si>
  <si>
    <t>effective against some penicillin-resistant and gentamicin-resistant strains</t>
  </si>
  <si>
    <t>Tobrex (ung)</t>
  </si>
  <si>
    <t>Vigamox</t>
  </si>
  <si>
    <t>enhanced gram + activity</t>
  </si>
  <si>
    <t>self</t>
  </si>
  <si>
    <t>Zymaxid</t>
  </si>
  <si>
    <t>gatifloxacin 0.5%</t>
  </si>
  <si>
    <t>Topical Vancomycin (compounded)</t>
  </si>
  <si>
    <t>vancomycin (50mg/ml)</t>
  </si>
  <si>
    <t>≥1mo?</t>
  </si>
  <si>
    <t>Garamycin</t>
  </si>
  <si>
    <t>gentamicin sulfate 0.3%</t>
  </si>
  <si>
    <t>&gt;1mo</t>
  </si>
  <si>
    <t>Anti Fungal</t>
  </si>
  <si>
    <t>irritating, poor penetration</t>
  </si>
  <si>
    <t>Anti Viral</t>
  </si>
  <si>
    <t>Famvir</t>
  </si>
  <si>
    <t>famciclovir</t>
  </si>
  <si>
    <t>Valtrex</t>
  </si>
  <si>
    <t>valcyclovir</t>
  </si>
  <si>
    <t>Viroptic</t>
  </si>
  <si>
    <t>trifluridine 1.0%</t>
  </si>
  <si>
    <t>&gt;6yr</t>
  </si>
  <si>
    <t>ganciclovir 0.15%</t>
  </si>
  <si>
    <t>Zovirax</t>
  </si>
  <si>
    <t>acyclovir</t>
  </si>
  <si>
    <t>ORALS</t>
  </si>
  <si>
    <t>Amoxil</t>
  </si>
  <si>
    <t>amoxicillin</t>
  </si>
  <si>
    <t>see dosing</t>
  </si>
  <si>
    <t>contra: pcn allergy</t>
  </si>
  <si>
    <t>Augmentin</t>
  </si>
  <si>
    <t>amoxicillin / clavulanate</t>
  </si>
  <si>
    <t>azithromycin</t>
  </si>
  <si>
    <t>&gt;5mo?</t>
  </si>
  <si>
    <t>Y*</t>
  </si>
  <si>
    <t>CAUTION: Prior MI / angina / heart arrhythmias. Hepatic dz</t>
  </si>
  <si>
    <t>Ceclor</t>
  </si>
  <si>
    <t>cefaclor</t>
  </si>
  <si>
    <t>Diamox</t>
  </si>
  <si>
    <t>acetazolamide</t>
  </si>
  <si>
    <t>sulfa allergy may be fatal. Rxn: SJS, hepatic necrosis, aplastic anemia, agranulocytosis, toxic epidermal necrolysis</t>
  </si>
  <si>
    <t>Dicloxacillin</t>
  </si>
  <si>
    <t>dicloxacillin</t>
  </si>
  <si>
    <t>Doxycycline</t>
  </si>
  <si>
    <t>doxycycline</t>
  </si>
  <si>
    <t>&gt;8yr</t>
  </si>
  <si>
    <t>D</t>
  </si>
  <si>
    <t>Phototoxicity, CAUTION: with coumadin. Dental discoloration in some adults. Take it more than two hours before going to bed, with food but without calcium, antacids or dairy products</t>
  </si>
  <si>
    <t>Controversial</t>
  </si>
  <si>
    <t>minocycline</t>
  </si>
  <si>
    <t>Keflex</t>
  </si>
  <si>
    <t>cephalexin</t>
  </si>
  <si>
    <t>CAUTION: blood thinners (can cause vit k deficiency)</t>
  </si>
  <si>
    <t>Lortab / Norco</t>
  </si>
  <si>
    <t>hydrocodone / acetaminophen</t>
  </si>
  <si>
    <t>CAUTION: liver dz, alcohol</t>
  </si>
  <si>
    <t>Septra DS / (Bactrim)</t>
  </si>
  <si>
    <t>800mg sulfamethoxazole / 160 trimethoprim</t>
  </si>
  <si>
    <t>&gt;2mo see dosing</t>
  </si>
  <si>
    <t>Contra: age &lt;2mo, sulfa allerg, liver/kidney dz</t>
  </si>
  <si>
    <t>Tylenol #3</t>
  </si>
  <si>
    <t>30mg codein, 300mg acetaminophen</t>
  </si>
  <si>
    <t>For VZV, HSV-1/2</t>
  </si>
  <si>
    <t>Vicodin</t>
  </si>
  <si>
    <t>5mg hydrocodone, 300mg acetaminophen</t>
  </si>
  <si>
    <t>Zmax</t>
  </si>
  <si>
    <t>&gt;6mo</t>
  </si>
  <si>
    <t>Z-Pak</t>
  </si>
  <si>
    <t>&gt;5mo</t>
  </si>
  <si>
    <t>clindamycin</t>
  </si>
  <si>
    <t>ANTIBIOTIC/STEROID</t>
  </si>
  <si>
    <t>ANTIBIOTIC</t>
  </si>
  <si>
    <t>STEROID</t>
  </si>
  <si>
    <t>Blephamide</t>
  </si>
  <si>
    <t>sulfacetamide 10%</t>
  </si>
  <si>
    <t>prednisolone acetate 0.2%</t>
  </si>
  <si>
    <t>Blephamide (ung)</t>
  </si>
  <si>
    <t>Maxitrol</t>
  </si>
  <si>
    <t> neomycin 0.35%,   polymyxin B  </t>
  </si>
  <si>
    <t>dexamethasone 0.1%</t>
  </si>
  <si>
    <t>Maxitrol ung</t>
  </si>
  <si>
    <t>Tobradex</t>
  </si>
  <si>
    <t>Tobradex ST</t>
  </si>
  <si>
    <t>dexamethasone 0.05%</t>
  </si>
  <si>
    <t>Tobradex ung</t>
  </si>
  <si>
    <t>'Vasocidin'</t>
  </si>
  <si>
    <t>prednisolone phosphate 0.23%</t>
  </si>
  <si>
    <t>Zylet</t>
  </si>
  <si>
    <t>loteprednol etabonate 0.5%</t>
  </si>
  <si>
    <t> Glaucoma </t>
  </si>
  <si>
    <t>ACTION</t>
  </si>
  <si>
    <t>Alphagan-P</t>
  </si>
  <si>
    <t>alpha agonist</t>
  </si>
  <si>
    <t>brimonidine 0.1, 0.15% (0.2%)¹</t>
  </si>
  <si>
    <t>Azopt   (suspension)</t>
  </si>
  <si>
    <t>cai</t>
  </si>
  <si>
    <t>brinzolamide 1%</t>
  </si>
  <si>
    <t>Betagan</t>
  </si>
  <si>
    <t>beta blocker</t>
  </si>
  <si>
    <t>levobunolol HCL 0.25, 0.5%</t>
  </si>
  <si>
    <t>Betoptic-S</t>
  </si>
  <si>
    <t>betaxolol 0.25%</t>
  </si>
  <si>
    <t>Combigan</t>
  </si>
  <si>
    <t>alpha agonist/beta blocker</t>
  </si>
  <si>
    <t>brimonidine0.2%/timolol0.5%</t>
  </si>
  <si>
    <t>Cosopt  (and PF)</t>
  </si>
  <si>
    <t>cai/beta blocker</t>
  </si>
  <si>
    <t>dorzolamide 2%/timolol 0.5%</t>
  </si>
  <si>
    <t>oral cai</t>
  </si>
  <si>
    <t>Iopidine</t>
  </si>
  <si>
    <t>apraclonidine 0.5%¹</t>
  </si>
  <si>
    <t>Lumigan</t>
  </si>
  <si>
    <t>prostaglandin</t>
  </si>
  <si>
    <t>bimatoprost 0.01%,0.03%</t>
  </si>
  <si>
    <t>Neptazane</t>
  </si>
  <si>
    <t>methazolamide</t>
  </si>
  <si>
    <t>Ocupress</t>
  </si>
  <si>
    <t>carteolol HCL 1%</t>
  </si>
  <si>
    <t>Pilocarpine</t>
  </si>
  <si>
    <t>cholinergic agonist</t>
  </si>
  <si>
    <t>pilocarpine HCL 1%, 2%, 4%</t>
  </si>
  <si>
    <t>Rescula   d</t>
  </si>
  <si>
    <t>docosanoid</t>
  </si>
  <si>
    <t>unoprostone 0.15%</t>
  </si>
  <si>
    <t>Simbrinza</t>
  </si>
  <si>
    <t>cai/alpha 2 agonist</t>
  </si>
  <si>
    <t>brinzolamide 1%/brimonidine 0.2%</t>
  </si>
  <si>
    <t>Timoptic (and Ocudose)</t>
  </si>
  <si>
    <t>timolol maleate 0.25, 0.5%</t>
  </si>
  <si>
    <t>Timoptic XE gel</t>
  </si>
  <si>
    <t>Travatan</t>
  </si>
  <si>
    <t>travoprost 0.004%</t>
  </si>
  <si>
    <t>Travatan (z)</t>
  </si>
  <si>
    <t>Trusopt   (solution)</t>
  </si>
  <si>
    <t>dorzolamide 2.0%</t>
  </si>
  <si>
    <t>Xalatan</t>
  </si>
  <si>
    <t>latanaprost 0.005%</t>
  </si>
  <si>
    <t>Zioptan</t>
  </si>
  <si>
    <t>tafluprost 0.0015%</t>
  </si>
  <si>
    <t> Cycloplegics </t>
  </si>
  <si>
    <t>Atropine</t>
  </si>
  <si>
    <t>atropine sulfate 0.5%, 1%, 2%</t>
  </si>
  <si>
    <t>Atropine Ung</t>
  </si>
  <si>
    <t>atropine sulfate 1%</t>
  </si>
  <si>
    <t>Cyclogyl</t>
  </si>
  <si>
    <t>cyclopentolate 0.5%, 1%, 2%</t>
  </si>
  <si>
    <t>Homatropine</t>
  </si>
  <si>
    <t>homatropine HBr 2%, 5%</t>
  </si>
  <si>
    <t>Mydriacyl</t>
  </si>
  <si>
    <t>tropicamide 0.5, 1%</t>
  </si>
  <si>
    <t>Paremyd</t>
  </si>
  <si>
    <t>hydroxyamphetamine1%/tropicamide0.25%</t>
  </si>
  <si>
    <t>MISC</t>
  </si>
  <si>
    <t>Betadine 5%</t>
  </si>
  <si>
    <t>microbicide</t>
  </si>
  <si>
    <t>povidone-iodine 5%</t>
  </si>
  <si>
    <t>FreshKote (otc)</t>
  </si>
  <si>
    <t>lubricant</t>
  </si>
  <si>
    <t>  2% polyvinyl pyrrolidone, polyvinyl alcohol</t>
  </si>
  <si>
    <t>Lacrisert</t>
  </si>
  <si>
    <t>tear film stabilizer</t>
  </si>
  <si>
    <t>hydroxypropyl cellulose</t>
  </si>
  <si>
    <t>Latisse</t>
  </si>
  <si>
    <t>prostaglandin analog</t>
  </si>
  <si>
    <t>brimatoprost 0.03%</t>
  </si>
  <si>
    <t>Mucomyst compounded</t>
  </si>
  <si>
    <t>mucolytic</t>
  </si>
  <si>
    <t>acetylcysteine 2-20%</t>
  </si>
  <si>
    <t>Muro-128</t>
  </si>
  <si>
    <t>hyperosmotic</t>
  </si>
  <si>
    <t>sodium chloride 2%, 5% sol/ung</t>
  </si>
  <si>
    <t>Restasis</t>
  </si>
  <si>
    <t>immunomodulator</t>
  </si>
  <si>
    <t>cyclosporine 0.05%</t>
  </si>
  <si>
    <t>Xiidra</t>
  </si>
  <si>
    <t>LFA-1 antagonist</t>
  </si>
  <si>
    <t>lifitegrast 5%</t>
  </si>
  <si>
    <t>NSAIDS</t>
  </si>
  <si>
    <t>Acular, Acular PF</t>
  </si>
  <si>
    <t>ketorolac tromethamin 0.5%</t>
  </si>
  <si>
    <t>3yr</t>
  </si>
  <si>
    <t>Acular LS</t>
  </si>
  <si>
    <t>ketorolac tromethamin 0.4%</t>
  </si>
  <si>
    <t>Acuvail</t>
  </si>
  <si>
    <t>ketorolac tromethamin 0.45%</t>
  </si>
  <si>
    <t>N/A</t>
  </si>
  <si>
    <t>Bromday</t>
  </si>
  <si>
    <t>bromfenac 0.09%</t>
  </si>
  <si>
    <t>Ilevro</t>
  </si>
  <si>
    <t>nepafenac suspension 0.3%</t>
  </si>
  <si>
    <t>10 yr</t>
  </si>
  <si>
    <t>Nevanac</t>
  </si>
  <si>
    <t>nepafenac suspension 0.1%</t>
  </si>
  <si>
    <t>Prolensa</t>
  </si>
  <si>
    <t>bromfenac 0.07%</t>
  </si>
  <si>
    <t>Voltaren</t>
  </si>
  <si>
    <t>diclofenac sodium 0.1%</t>
  </si>
  <si>
    <t>Oral Pain</t>
  </si>
  <si>
    <t>30mg codeine, 300mg acetaminophen</t>
  </si>
  <si>
    <t>5mg hydrocodone / 325 acetaminophen</t>
  </si>
  <si>
    <t>STEROIDS</t>
  </si>
  <si>
    <t>Alrex                  (suspension)</t>
  </si>
  <si>
    <t>loteprednol etabonate 0.2%</t>
  </si>
  <si>
    <t>Durezol              (emulsion)</t>
  </si>
  <si>
    <t>difluprednate 0.05%</t>
  </si>
  <si>
    <t>Flarex                (suspension)</t>
  </si>
  <si>
    <t>fluorometholone acetate 0.1%</t>
  </si>
  <si>
    <t>FML                   (suspension)</t>
  </si>
  <si>
    <t>fluorometholone alcohol 0.1%</t>
  </si>
  <si>
    <t>FML ointment</t>
  </si>
  <si>
    <t>FML Forte          (suspension)</t>
  </si>
  <si>
    <t>fluorometholone alcohol 0.25%</t>
  </si>
  <si>
    <t>Inflamase Forte   (solution)</t>
  </si>
  <si>
    <t>prednisolone sodium phosphate 1.0%</t>
  </si>
  <si>
    <t>Lotemax Drops   (suspension)</t>
  </si>
  <si>
    <t>Lotemax Ointment &amp; gel</t>
  </si>
  <si>
    <t>Maxidex             (suspension)</t>
  </si>
  <si>
    <t>Pred Forte         (suspension)</t>
  </si>
  <si>
    <t>prednisolone acetate 1.0%, 1/8%</t>
  </si>
  <si>
    <t>Vexol                  (suspension)</t>
  </si>
  <si>
    <t>rimexolone 1.0%</t>
  </si>
  <si>
    <t>Triamcinolone    (cream)</t>
  </si>
  <si>
    <t>triamcinolone 0.1%</t>
  </si>
  <si>
    <t>TOPICAL ALLERGY</t>
  </si>
  <si>
    <t>Alaway (otc)  (Combination)</t>
  </si>
  <si>
    <t>ketotifen 0.025%</t>
  </si>
  <si>
    <t>Alocril             (Mast Cell Stabilizer)</t>
  </si>
  <si>
    <t>nedocromil sodium 2.0%</t>
  </si>
  <si>
    <t>Alomide        (Mast Cell Stabilizer)</t>
  </si>
  <si>
    <t>lodoxamide tromethamine 0.1%</t>
  </si>
  <si>
    <t>2yr</t>
  </si>
  <si>
    <t>Alrex               (Steroid)</t>
  </si>
  <si>
    <t>12yr</t>
  </si>
  <si>
    <t>Bepreve       (Combination)</t>
  </si>
  <si>
    <t>bepotastine besilate 1.5%</t>
  </si>
  <si>
    <t>Crolom          (Mast Cell Stabilizer)</t>
  </si>
  <si>
    <t>cromolyn sodium 4.0%</t>
  </si>
  <si>
    <t>4yr</t>
  </si>
  <si>
    <t>Elestat           (Combination)</t>
  </si>
  <si>
    <t>epinastine HCL 0.05%</t>
  </si>
  <si>
    <t>Lastacaft     (Combination)</t>
  </si>
  <si>
    <t>alcaftadine 0.25%</t>
  </si>
  <si>
    <t>Livostin        (Antihistamine)</t>
  </si>
  <si>
    <t>levocabastine HCL 0.05%</t>
  </si>
  <si>
    <t>Lotemax    (ointment) &amp; (gel)    (steroid)</t>
  </si>
  <si>
    <t>Optivar          (Combination)</t>
  </si>
  <si>
    <t>azelastine HCL%</t>
  </si>
  <si>
    <t>Pataday        (Combination)</t>
  </si>
  <si>
    <t>olopatadine HCL 0.2%</t>
  </si>
  <si>
    <t>Patanol         (Combination)</t>
  </si>
  <si>
    <t>olopatadine HCL 0.1%</t>
  </si>
  <si>
    <t>Pazeo             (Combination)</t>
  </si>
  <si>
    <t>olopatadine HCL 0.7%</t>
  </si>
  <si>
    <t>Zaditor (otc)  (Combination)</t>
  </si>
  <si>
    <t>Opcon-A      (otc)</t>
  </si>
  <si>
    <t>naphazoline 0.025%</t>
  </si>
  <si>
    <t>Naphcon-A(otc)  Antihistamine/Decongestant</t>
  </si>
  <si>
    <t>pheniramine 0.3%</t>
  </si>
  <si>
    <t>Visine-A     (otc)</t>
  </si>
  <si>
    <t>FDA Pregnancy Risk Categories Prior to 2015</t>
  </si>
  <si>
    <t>Category A</t>
  </si>
  <si>
    <t>Adequate and well-controlled studies have failed to demonstrate a risk to the fetus in the first trimester of pregnancy (and there is no evidence of risk in later trimesters).</t>
  </si>
  <si>
    <r>
      <t>Example drugs or substances: </t>
    </r>
    <r>
      <rPr>
        <b/>
        <sz val="8"/>
        <color rgb="FF3655A2"/>
        <rFont val="Arial"/>
        <family val="2"/>
      </rPr>
      <t>levothyroxine</t>
    </r>
    <r>
      <rPr>
        <sz val="8"/>
        <color rgb="FF474747"/>
        <rFont val="Arial"/>
        <family val="2"/>
      </rPr>
      <t>, </t>
    </r>
    <r>
      <rPr>
        <b/>
        <sz val="8"/>
        <color rgb="FF3655A2"/>
        <rFont val="Arial"/>
        <family val="2"/>
      </rPr>
      <t>folic acid</t>
    </r>
    <r>
      <rPr>
        <sz val="8"/>
        <color rgb="FF474747"/>
        <rFont val="Arial"/>
        <family val="2"/>
      </rPr>
      <t>, </t>
    </r>
    <r>
      <rPr>
        <b/>
        <sz val="8"/>
        <color rgb="FF3655A2"/>
        <rFont val="Arial"/>
        <family val="2"/>
      </rPr>
      <t>liothyronine</t>
    </r>
  </si>
  <si>
    <t>Category B</t>
  </si>
  <si>
    <t>Animal reproduction studies have failed to demonstrate a risk to the fetus and there are no adequate and well-controlled studies in pregnant women.</t>
  </si>
  <si>
    <r>
      <t>Example drugs: </t>
    </r>
    <r>
      <rPr>
        <b/>
        <sz val="8"/>
        <color rgb="FF3655A2"/>
        <rFont val="Arial"/>
        <family val="2"/>
      </rPr>
      <t>metformin</t>
    </r>
    <r>
      <rPr>
        <sz val="8"/>
        <color rgb="FF474747"/>
        <rFont val="Arial"/>
        <family val="2"/>
      </rPr>
      <t>, </t>
    </r>
    <r>
      <rPr>
        <b/>
        <sz val="8"/>
        <color rgb="FF3655A2"/>
        <rFont val="Arial"/>
        <family val="2"/>
      </rPr>
      <t>hydrochlorothiazide</t>
    </r>
    <r>
      <rPr>
        <sz val="8"/>
        <color rgb="FF474747"/>
        <rFont val="Arial"/>
        <family val="2"/>
      </rPr>
      <t>, </t>
    </r>
    <r>
      <rPr>
        <b/>
        <sz val="8"/>
        <color rgb="FF3655A2"/>
        <rFont val="Arial"/>
        <family val="2"/>
      </rPr>
      <t>cyclobenzaprine</t>
    </r>
    <r>
      <rPr>
        <sz val="8"/>
        <color rgb="FF474747"/>
        <rFont val="Arial"/>
        <family val="2"/>
      </rPr>
      <t>, </t>
    </r>
    <r>
      <rPr>
        <b/>
        <sz val="8"/>
        <color rgb="FF3655A2"/>
        <rFont val="Arial"/>
        <family val="2"/>
      </rPr>
      <t>amoxicillin</t>
    </r>
    <r>
      <rPr>
        <sz val="8"/>
        <color rgb="FF474747"/>
        <rFont val="Arial"/>
        <family val="2"/>
      </rPr>
      <t>, </t>
    </r>
    <r>
      <rPr>
        <b/>
        <sz val="8"/>
        <color rgb="FF3655A2"/>
        <rFont val="Arial"/>
        <family val="2"/>
      </rPr>
      <t>pantoprazole</t>
    </r>
  </si>
  <si>
    <t>Category C</t>
  </si>
  <si>
    <t>Animal reproduction studies have shown an adverse effect on the fetus and there are no adequate and well-controlled studies in humans, but potential benefits may warrant use of the drug in pregnant women despite potential risks.</t>
  </si>
  <si>
    <r>
      <t>Example drugs: </t>
    </r>
    <r>
      <rPr>
        <b/>
        <sz val="8"/>
        <color rgb="FF3655A2"/>
        <rFont val="Arial"/>
        <family val="2"/>
      </rPr>
      <t>tramadol</t>
    </r>
    <r>
      <rPr>
        <sz val="8"/>
        <color rgb="FF474747"/>
        <rFont val="Arial"/>
        <family val="2"/>
      </rPr>
      <t>, </t>
    </r>
    <r>
      <rPr>
        <b/>
        <sz val="8"/>
        <color rgb="FF3655A2"/>
        <rFont val="Arial"/>
        <family val="2"/>
      </rPr>
      <t>gabapentin</t>
    </r>
    <r>
      <rPr>
        <sz val="8"/>
        <color rgb="FF474747"/>
        <rFont val="Arial"/>
        <family val="2"/>
      </rPr>
      <t>, </t>
    </r>
    <r>
      <rPr>
        <b/>
        <sz val="8"/>
        <color rgb="FF3655A2"/>
        <rFont val="Arial"/>
        <family val="2"/>
      </rPr>
      <t>amlodipine</t>
    </r>
    <r>
      <rPr>
        <sz val="8"/>
        <color rgb="FF474747"/>
        <rFont val="Arial"/>
        <family val="2"/>
      </rPr>
      <t>, </t>
    </r>
    <r>
      <rPr>
        <b/>
        <sz val="8"/>
        <color rgb="FF3655A2"/>
        <rFont val="Arial"/>
        <family val="2"/>
      </rPr>
      <t>trazodone</t>
    </r>
  </si>
  <si>
    <t>Category D</t>
  </si>
  <si>
    <t>There is positive evidence of human fetal risk based on adverse reaction data from investigational or marketing experience or studies in humans, but potential benefits may warrant use of the drug in pregnant women despite potential risks.</t>
  </si>
  <si>
    <r>
      <t>Example drugs: </t>
    </r>
    <r>
      <rPr>
        <b/>
        <sz val="8"/>
        <color rgb="FF3655A2"/>
        <rFont val="Arial"/>
        <family val="2"/>
      </rPr>
      <t>lisinopril</t>
    </r>
    <r>
      <rPr>
        <sz val="8"/>
        <color rgb="FF474747"/>
        <rFont val="Arial"/>
        <family val="2"/>
      </rPr>
      <t>, </t>
    </r>
    <r>
      <rPr>
        <b/>
        <sz val="8"/>
        <color rgb="FF3655A2"/>
        <rFont val="Arial"/>
        <family val="2"/>
      </rPr>
      <t>alprazolam</t>
    </r>
    <r>
      <rPr>
        <sz val="8"/>
        <color rgb="FF474747"/>
        <rFont val="Arial"/>
        <family val="2"/>
      </rPr>
      <t>, </t>
    </r>
    <r>
      <rPr>
        <b/>
        <sz val="8"/>
        <color rgb="FF3655A2"/>
        <rFont val="Arial"/>
        <family val="2"/>
      </rPr>
      <t>losartan</t>
    </r>
    <r>
      <rPr>
        <sz val="8"/>
        <color rgb="FF474747"/>
        <rFont val="Arial"/>
        <family val="2"/>
      </rPr>
      <t>, </t>
    </r>
    <r>
      <rPr>
        <b/>
        <sz val="8"/>
        <color rgb="FF3655A2"/>
        <rFont val="Arial"/>
        <family val="2"/>
      </rPr>
      <t>clonazepam</t>
    </r>
    <r>
      <rPr>
        <sz val="8"/>
        <color rgb="FF474747"/>
        <rFont val="Arial"/>
        <family val="2"/>
      </rPr>
      <t>, </t>
    </r>
    <r>
      <rPr>
        <b/>
        <sz val="8"/>
        <color rgb="FF3655A2"/>
        <rFont val="Arial"/>
        <family val="2"/>
      </rPr>
      <t>lorazepam</t>
    </r>
  </si>
  <si>
    <t>Category X</t>
  </si>
  <si>
    <t>Studies in animals or humans have demonstrated fetal abnormalities and/or there is positive evidence of human fetal risk based on adverse reaction data from investigational or marketing experience, and the risks involved in use of the drug in pregnant women clearly outweigh potential benefits.</t>
  </si>
  <si>
    <r>
      <t>Example drugs: </t>
    </r>
    <r>
      <rPr>
        <b/>
        <sz val="8"/>
        <color rgb="FF3655A2"/>
        <rFont val="Arial"/>
        <family val="2"/>
      </rPr>
      <t>atorvastatin</t>
    </r>
    <r>
      <rPr>
        <sz val="8"/>
        <color rgb="FF474747"/>
        <rFont val="Arial"/>
        <family val="2"/>
      </rPr>
      <t>, </t>
    </r>
    <r>
      <rPr>
        <b/>
        <sz val="8"/>
        <color rgb="FF3655A2"/>
        <rFont val="Arial"/>
        <family val="2"/>
      </rPr>
      <t>simvastatin</t>
    </r>
    <r>
      <rPr>
        <sz val="8"/>
        <color rgb="FF474747"/>
        <rFont val="Arial"/>
        <family val="2"/>
      </rPr>
      <t>, </t>
    </r>
    <r>
      <rPr>
        <b/>
        <sz val="8"/>
        <color rgb="FF3655A2"/>
        <rFont val="Arial"/>
        <family val="2"/>
      </rPr>
      <t>warfarin</t>
    </r>
    <r>
      <rPr>
        <sz val="8"/>
        <color rgb="FF474747"/>
        <rFont val="Arial"/>
        <family val="2"/>
      </rPr>
      <t>, </t>
    </r>
    <r>
      <rPr>
        <b/>
        <sz val="8"/>
        <color rgb="FF3655A2"/>
        <rFont val="Arial"/>
        <family val="2"/>
      </rPr>
      <t>methotrexate</t>
    </r>
    <r>
      <rPr>
        <sz val="8"/>
        <color rgb="FF474747"/>
        <rFont val="Arial"/>
        <family val="2"/>
      </rPr>
      <t>, </t>
    </r>
    <r>
      <rPr>
        <b/>
        <sz val="8"/>
        <color rgb="FF3655A2"/>
        <rFont val="Arial"/>
        <family val="2"/>
      </rPr>
      <t>finasteride</t>
    </r>
  </si>
  <si>
    <t>Effects only seen in binocular (no amblyopia at all, so 20/20 OD, 20/20 OS) and while no monocular depth cues are present (while a pt is in a leaf room).</t>
  </si>
  <si>
    <t>Geometric effect: Plus cylinder anisometropia on x090 (when x180 is isometropic).  LO (larger and farther) on the eye with more x090 plus.</t>
  </si>
  <si>
    <t>Induced effect: Plus cylinder anisometropia on x180 (when x090 is isometropic). SI (smaller and closer) on the eye with more x180 plus.</t>
  </si>
  <si>
    <t>Floor slopes down and towards larger side in each case.</t>
  </si>
  <si>
    <t>Geometric effect: Plus anisometropia &gt;+4 D of sphere lenses.  LO on the eye with more plus aniso.</t>
  </si>
  <si>
    <t>Oblique effect: Plus anisometropic cylinder on x135 OD, x045 OS (Ceiling appears smaller and closer) or on x045 OD, x135 OS (ceiling appears larger and farther).</t>
  </si>
  <si>
    <t>OD</t>
  </si>
  <si>
    <t>+6.00-2.00x090</t>
  </si>
  <si>
    <t>OS</t>
  </si>
  <si>
    <t>+4.00-2.00x180</t>
  </si>
  <si>
    <t>+4D OD x180</t>
  </si>
  <si>
    <t>OD induced</t>
  </si>
  <si>
    <t>OD SI</t>
  </si>
  <si>
    <t>Pt reports the right side of the room is smaller and closer; the left side of the room is larger and farther.</t>
  </si>
  <si>
    <t>----------------</t>
  </si>
  <si>
    <t>+1.00</t>
  </si>
  <si>
    <t>sph</t>
  </si>
  <si>
    <t>+4.00</t>
  </si>
  <si>
    <t>Pt sees nothing special (aniso must be about &gt; +4D for the patient to notice any geometric effect on more + eye).</t>
  </si>
  <si>
    <t>-------------------</t>
  </si>
  <si>
    <t>+6.00</t>
  </si>
  <si>
    <t>Pt sees geo effect on left eye (left side appears larger and farther than right side).</t>
  </si>
  <si>
    <t>Collection of Norms</t>
  </si>
  <si>
    <t>Expected Norms Compared by Author</t>
  </si>
  <si>
    <t>Analytical Amplitude of Accommodation (Push-Up Method) Norms</t>
  </si>
  <si>
    <t>"7, 4 and out the door"</t>
  </si>
  <si>
    <t>OEP Test Number</t>
  </si>
  <si>
    <t>Analytical Description</t>
  </si>
  <si>
    <t>Functional Analysis Expected</t>
  </si>
  <si>
    <t>Morgan Expected
(±1/2 St. Dev)</t>
  </si>
  <si>
    <t>AOSA 2014 Expected</t>
  </si>
  <si>
    <t>Haynes Expected (±PE)</t>
  </si>
  <si>
    <t>Cooper (±Sdev)</t>
  </si>
  <si>
    <t>Hofstetter's Norms for Amplitudes of Accommodation (AA) by Age</t>
  </si>
  <si>
    <t>#8</t>
  </si>
  <si>
    <t>6m Dissociated Phoria:</t>
  </si>
  <si>
    <t>0.50 exo</t>
  </si>
  <si>
    <t>1(±2) exo</t>
  </si>
  <si>
    <t>1(±1) exo</t>
  </si>
  <si>
    <t>0.5(±1.7) exo</t>
  </si>
  <si>
    <t>Age</t>
  </si>
  <si>
    <t>years old</t>
  </si>
  <si>
    <t>#9</t>
  </si>
  <si>
    <t>6m BO prism to blur:</t>
  </si>
  <si>
    <t>7 to 9</t>
  </si>
  <si>
    <t>9(±4)</t>
  </si>
  <si>
    <t>9(±2)</t>
  </si>
  <si>
    <r>
      <t xml:space="preserve">8 </t>
    </r>
    <r>
      <rPr>
        <u/>
        <sz val="9"/>
        <color rgb="FF000000"/>
        <rFont val="Arial"/>
        <family val="2"/>
      </rPr>
      <t>(12 blur out)</t>
    </r>
    <r>
      <rPr>
        <sz val="9"/>
        <color rgb="FF000000"/>
        <rFont val="Arial"/>
        <family val="2"/>
      </rPr>
      <t xml:space="preserve"> (±3)</t>
    </r>
  </si>
  <si>
    <t>AA(min)</t>
  </si>
  <si>
    <t>#10</t>
  </si>
  <si>
    <t>6m BO prism to break / recovery:</t>
  </si>
  <si>
    <r>
      <t xml:space="preserve">19 / </t>
    </r>
    <r>
      <rPr>
        <u/>
        <sz val="9"/>
        <color rgb="FF000000"/>
        <rFont val="Arial"/>
        <family val="2"/>
      </rPr>
      <t>(1/2 break)</t>
    </r>
  </si>
  <si>
    <t>19(±8) / 10(±4)</t>
  </si>
  <si>
    <t>19(±4) / 10(±2)</t>
  </si>
  <si>
    <t>19(±4.6) / 9(±3)</t>
  </si>
  <si>
    <t>AA(avg)</t>
  </si>
  <si>
    <t>#11</t>
  </si>
  <si>
    <t>6m BI prism to break / recovery:</t>
  </si>
  <si>
    <r>
      <t xml:space="preserve">9 / </t>
    </r>
    <r>
      <rPr>
        <u/>
        <sz val="9"/>
        <color rgb="FF000000"/>
        <rFont val="Arial"/>
        <family val="2"/>
      </rPr>
      <t>(1/2 break)</t>
    </r>
  </si>
  <si>
    <t>7(±3) / 4(±2)</t>
  </si>
  <si>
    <t>7(±2) / 4(±1)</t>
  </si>
  <si>
    <t>8(±2.2) / 3.5(±1.8)</t>
  </si>
  <si>
    <t>AA(max)</t>
  </si>
  <si>
    <t>#13b</t>
  </si>
  <si>
    <t>40 cm Dissociate phoria:</t>
  </si>
  <si>
    <t>6 exo</t>
  </si>
  <si>
    <t>3(±3) exo</t>
  </si>
  <si>
    <t>4.0(±3.5) exo</t>
  </si>
  <si>
    <t>#14a</t>
  </si>
  <si>
    <t>40 cm Monoc. Xcyl ("Dissociated Cross Cyl")</t>
  </si>
  <si>
    <t>1.00(±0.5)</t>
  </si>
  <si>
    <t>+1.00(±0.25)</t>
  </si>
  <si>
    <t>1.25(±0.37)</t>
  </si>
  <si>
    <t>Donder's Norms for Amplitudes of Accommodation (AA) by Age</t>
  </si>
  <si>
    <t>#14b</t>
  </si>
  <si>
    <t>40 cm Binoc. Xcyl ("Fused Cross Cyl")</t>
  </si>
  <si>
    <t>0.50(±0.5)</t>
  </si>
  <si>
    <t>+0.50(±0.25)</t>
  </si>
  <si>
    <t>1(±0.37)</t>
  </si>
  <si>
    <t>AA</t>
  </si>
  <si>
    <t>#16a</t>
  </si>
  <si>
    <t>40 cm BO prism to blur out ("PRC"):</t>
  </si>
  <si>
    <t>17(±5)</t>
  </si>
  <si>
    <t>17(±3)</t>
  </si>
  <si>
    <r>
      <t xml:space="preserve">13 </t>
    </r>
    <r>
      <rPr>
        <u/>
        <sz val="9"/>
        <color rgb="FF000000"/>
        <rFont val="Arial"/>
        <family val="2"/>
      </rPr>
      <t>(16 blur out)</t>
    </r>
    <r>
      <rPr>
        <sz val="9"/>
        <color rgb="FF000000"/>
        <rFont val="Arial"/>
        <family val="2"/>
      </rPr>
      <t xml:space="preserve"> (±4)</t>
    </r>
  </si>
  <si>
    <t>#16b</t>
  </si>
  <si>
    <t>40 cm BO prism to break / recovery ("PFR"):</t>
  </si>
  <si>
    <r>
      <t xml:space="preserve">21 / </t>
    </r>
    <r>
      <rPr>
        <u/>
        <sz val="9"/>
        <color rgb="FF000000"/>
        <rFont val="Arial"/>
        <family val="2"/>
      </rPr>
      <t>(2/3 break)</t>
    </r>
  </si>
  <si>
    <t>21(±6) / 11(±7)</t>
  </si>
  <si>
    <t>21(±3) / 11(±4)</t>
  </si>
  <si>
    <t>19(±4.7) / 9(±4)</t>
  </si>
  <si>
    <t>#17a</t>
  </si>
  <si>
    <t>40 cm BI prism to blur out ("NRC"):</t>
  </si>
  <si>
    <t>13(±4)</t>
  </si>
  <si>
    <t>13(±2)</t>
  </si>
  <si>
    <r>
      <t xml:space="preserve">11 </t>
    </r>
    <r>
      <rPr>
        <u/>
        <sz val="9"/>
        <color rgb="FF000000"/>
        <rFont val="Arial"/>
        <family val="2"/>
      </rPr>
      <t>(14 blur out)</t>
    </r>
    <r>
      <rPr>
        <sz val="9"/>
        <color rgb="FF000000"/>
        <rFont val="Arial"/>
        <family val="2"/>
      </rPr>
      <t xml:space="preserve"> (±3)</t>
    </r>
  </si>
  <si>
    <t>#17b</t>
  </si>
  <si>
    <t>40 cm BI prism to break / recovery ("NFR"):</t>
  </si>
  <si>
    <r>
      <t xml:space="preserve">22 / </t>
    </r>
    <r>
      <rPr>
        <u/>
        <sz val="9"/>
        <color rgb="FF000000"/>
        <rFont val="Arial"/>
        <family val="2"/>
      </rPr>
      <t>(3/4 break)</t>
    </r>
  </si>
  <si>
    <t>21(±4) / 13(±5)</t>
  </si>
  <si>
    <t>21(±2) / 13(±3)</t>
  </si>
  <si>
    <t>20(±2.8) / 12(±2.9)</t>
  </si>
  <si>
    <t>#19</t>
  </si>
  <si>
    <t>Analytical Amplitude of Accommodation (AA):</t>
  </si>
  <si>
    <t>4.25(±1.25)</t>
  </si>
  <si>
    <t>#20</t>
  </si>
  <si>
    <t>Positive Relative Accommodation Blur:</t>
  </si>
  <si>
    <t>-2.25 to -2.50</t>
  </si>
  <si>
    <t>-2.37(±1.12)</t>
  </si>
  <si>
    <t>+2.37(±0.62)</t>
  </si>
  <si>
    <r>
      <t xml:space="preserve">2.5(±0.87) </t>
    </r>
    <r>
      <rPr>
        <u/>
        <sz val="9"/>
        <color rgb="FF000000"/>
        <rFont val="Arial"/>
        <family val="2"/>
      </rPr>
      <t>(3.5 blur out ±1)</t>
    </r>
  </si>
  <si>
    <t>(4.14 blur out ±1.41)</t>
  </si>
  <si>
    <t>(-1.75 to -2.00 w/7a)</t>
  </si>
  <si>
    <t>#21</t>
  </si>
  <si>
    <t>Negative Relative Accommodation Blur:</t>
  </si>
  <si>
    <t>+1.75 to +2.00</t>
  </si>
  <si>
    <t>+2.00(±0.50)</t>
  </si>
  <si>
    <t>+2.00(±0.25)</t>
  </si>
  <si>
    <r>
      <t xml:space="preserve">1.87(±0.37) </t>
    </r>
    <r>
      <rPr>
        <u/>
        <sz val="9"/>
        <color rgb="FF000000"/>
        <rFont val="Arial"/>
        <family val="2"/>
      </rPr>
      <t>(2.37 blur out ±0.50)</t>
    </r>
  </si>
  <si>
    <t>(2.92 blur out ±0.46)</t>
  </si>
  <si>
    <t>(+2.25 to +2.50 w/7a)</t>
  </si>
  <si>
    <t>NPC break</t>
  </si>
  <si>
    <t>6.4(±1.8) cm</t>
  </si>
  <si>
    <t>NPC recovery</t>
  </si>
  <si>
    <t>10.2(±4.3) cm</t>
  </si>
  <si>
    <t>Add
(Attending 1)</t>
  </si>
  <si>
    <t>Add
(Attending 2)</t>
  </si>
  <si>
    <t>Add
(AOSA)</t>
  </si>
  <si>
    <t>Stimulus AC/A (8, 13b)</t>
  </si>
  <si>
    <t>0.75 (±0.23)</t>
  </si>
  <si>
    <t>-</t>
  </si>
  <si>
    <t>Stim. AC/A (8, 15a)</t>
  </si>
  <si>
    <t>0.55 (±0.2)</t>
  </si>
  <si>
    <t>Stim AC/A (8, 15b)</t>
  </si>
  <si>
    <t>0.6 (±0.2)</t>
  </si>
  <si>
    <t>Vergence Response Time 8BO cpm</t>
  </si>
  <si>
    <t>23 (±5)</t>
  </si>
  <si>
    <t>Vergence Response Time 8BI cpm</t>
  </si>
  <si>
    <t>18 (±5)</t>
  </si>
  <si>
    <t>Near far CA/C (using #14b from minus)</t>
  </si>
  <si>
    <t>0.8 (±0.15)</t>
  </si>
  <si>
    <t>60+</t>
  </si>
  <si>
    <t>Near far CA/C (using standard #14b)</t>
  </si>
  <si>
    <t>0.6 (±0.15)</t>
  </si>
  <si>
    <t>MEM: 40 cm with # card</t>
  </si>
  <si>
    <t>0.62 (±0.18)</t>
  </si>
  <si>
    <t>MEM: 40 cm with 20/100</t>
  </si>
  <si>
    <t>Low Neutral at 40 cm</t>
  </si>
  <si>
    <t>0.87 (±0.37)</t>
  </si>
  <si>
    <t>AC/A w/ MEM (20/100)</t>
  </si>
  <si>
    <t>0.8 (±0.08)</t>
  </si>
  <si>
    <t>AC/A based on heterodynamic retinoscopy</t>
  </si>
  <si>
    <t>0.75 (±0.15)</t>
  </si>
  <si>
    <t>Accommodative Response Time +2</t>
  </si>
  <si>
    <t>21 (±5)</t>
  </si>
  <si>
    <t>Accommodative Response Time -2</t>
  </si>
  <si>
    <t>Normative Analysis Worksheet</t>
  </si>
  <si>
    <t>Drs. Morgan &amp; Haynes</t>
  </si>
  <si>
    <t>!! For NPC, both X-cyl, and MEM: Change the sign of SS after calculating !!</t>
  </si>
  <si>
    <t>Convergence sets:</t>
  </si>
  <si>
    <t>Accommodative sets:</t>
  </si>
  <si>
    <t>Convergence posture:</t>
  </si>
  <si>
    <t>Use +/- signs to designate EP/XP</t>
  </si>
  <si>
    <t>Accommodative posture:</t>
  </si>
  <si>
    <t>Compound value calculator</t>
  </si>
  <si>
    <t>Mean</t>
  </si>
  <si>
    <t>PE</t>
  </si>
  <si>
    <t>Score</t>
  </si>
  <si>
    <t>SS</t>
  </si>
  <si>
    <t>PS</t>
  </si>
  <si>
    <t xml:space="preserve">BO (R) </t>
  </si>
  <si>
    <t xml:space="preserve">BI (R) </t>
  </si>
  <si>
    <t>:</t>
  </si>
  <si>
    <t>Ph</t>
  </si>
  <si>
    <t>Ph (D)</t>
  </si>
  <si>
    <t>.5 exo</t>
  </si>
  <si>
    <t>X-cyl (M) (net)</t>
  </si>
  <si>
    <t>+1.25</t>
  </si>
  <si>
    <t>BO (B)</t>
  </si>
  <si>
    <t>Ph (40 cm)</t>
  </si>
  <si>
    <t>4 exo</t>
  </si>
  <si>
    <t>X-cyl (Bi) (net)</t>
  </si>
  <si>
    <t>BO (K)</t>
  </si>
  <si>
    <t>XP</t>
  </si>
  <si>
    <t>y</t>
  </si>
  <si>
    <t>FD</t>
  </si>
  <si>
    <t>MEM at 40 cm</t>
  </si>
  <si>
    <t>result</t>
  </si>
  <si>
    <t>BI (B)</t>
  </si>
  <si>
    <t>Convergence facility:</t>
  </si>
  <si>
    <t>Accommodative facility:</t>
  </si>
  <si>
    <t>BI (K)</t>
  </si>
  <si>
    <t>NPC (K)</t>
  </si>
  <si>
    <t>6.4 cm</t>
  </si>
  <si>
    <t>PRA (B) (net)</t>
  </si>
  <si>
    <t>EP</t>
  </si>
  <si>
    <t>NPC (R)</t>
  </si>
  <si>
    <t>10.2 cm</t>
  </si>
  <si>
    <t>PRA (O) (net)</t>
  </si>
  <si>
    <t>PRA (R) (net)</t>
  </si>
  <si>
    <t>BO</t>
  </si>
  <si>
    <t>Dinstance Findings:</t>
  </si>
  <si>
    <t>Use magnitudes (no signs) for BO/BI</t>
  </si>
  <si>
    <t xml:space="preserve">PRA (O): (R) </t>
  </si>
  <si>
    <t>BI</t>
  </si>
  <si>
    <t>PRA (O): NRA (O)</t>
  </si>
  <si>
    <t>?</t>
  </si>
  <si>
    <t>BO (O)</t>
  </si>
  <si>
    <t>PRA (R): X-cyl (Bi)</t>
  </si>
  <si>
    <t>NRA (B) (net)</t>
  </si>
  <si>
    <t>Note: 0 = "Donder's Line" = "The Demand Line" = Ortho</t>
  </si>
  <si>
    <t>NRA (O) (net)</t>
  </si>
  <si>
    <t>NRA (R) (net)</t>
  </si>
  <si>
    <t xml:space="preserve">NRA (O): (R) </t>
  </si>
  <si>
    <t>BO (R): Ph</t>
  </si>
  <si>
    <t xml:space="preserve">NRA (R): PRA (R) </t>
  </si>
  <si>
    <t>BI (R): Ph</t>
  </si>
  <si>
    <t>NRA (R): X-cyl (Bi)</t>
  </si>
  <si>
    <t>BI (K): BO (K)</t>
  </si>
  <si>
    <t>Amp (net)</t>
  </si>
  <si>
    <t xml:space="preserve">BI (R): BO (R) </t>
  </si>
  <si>
    <t>40 cm findings:</t>
  </si>
  <si>
    <t>Facility (C/M)  (±2.00/pl):</t>
  </si>
  <si>
    <t>Plus (Bi)</t>
  </si>
  <si>
    <t>Minus (Bi)</t>
  </si>
  <si>
    <r>
      <rPr>
        <b/>
        <sz val="12"/>
        <color theme="1"/>
        <rFont val="Times New Roman"/>
        <family val="1"/>
      </rPr>
      <t xml:space="preserve">           </t>
    </r>
    <r>
      <rPr>
        <b/>
        <u/>
        <sz val="12"/>
        <color theme="1"/>
        <rFont val="Times New Roman"/>
        <family val="1"/>
      </rPr>
      <t>Index Scores:</t>
    </r>
  </si>
  <si>
    <t>BI (O)</t>
  </si>
  <si>
    <t>Convergence (total):</t>
  </si>
  <si>
    <t>BI (B): BO (B)</t>
  </si>
  <si>
    <t>BI (O): BO (O)</t>
  </si>
  <si>
    <t>Facility (C/M) (8Δ/pl):</t>
  </si>
  <si>
    <t>Accommodation (total):</t>
  </si>
  <si>
    <t>Key:</t>
  </si>
  <si>
    <t>(B): First blur    (O): Blur-out    (K): Break    (R): Recovery    (Ph): Phoria    (M): Monocular    (Bi): Binocular</t>
  </si>
  <si>
    <t>"Subj" = Maximum plus to 20/20 value - 0.50 DS   **"Net" values obtained by subtracting "Subj" from gross values</t>
  </si>
  <si>
    <t>AC/A?</t>
  </si>
  <si>
    <t>Conversion table:</t>
  </si>
  <si>
    <t>Type I Tests ("physiological")</t>
  </si>
  <si>
    <t>S Score (SS)</t>
  </si>
  <si>
    <t xml:space="preserve"> ≤  -3.1  ≤  -2.1  ≤  -1.1</t>
  </si>
  <si>
    <t xml:space="preserve">    -1   0   1</t>
  </si>
  <si>
    <t xml:space="preserve">   ≥  +1.1</t>
  </si>
  <si>
    <t>Point Score (PS)</t>
  </si>
  <si>
    <t xml:space="preserve">       0        1         2</t>
  </si>
  <si>
    <t>3</t>
  </si>
  <si>
    <t xml:space="preserve">         4</t>
  </si>
  <si>
    <t xml:space="preserve"> </t>
  </si>
  <si>
    <t>PERFORMANCE:</t>
  </si>
  <si>
    <t>INFERIOR (bad)</t>
  </si>
  <si>
    <t>NORMAL (good)</t>
  </si>
  <si>
    <t>SUPERIOR (great)</t>
  </si>
  <si>
    <t>Type II Tests ("postural")</t>
  </si>
  <si>
    <t xml:space="preserve">   ≥  +1.1   ≥  +2.1   ≥  +3.1</t>
  </si>
  <si>
    <t xml:space="preserve">           2             1              0</t>
  </si>
  <si>
    <t>HYPO-ACTIVITY (bad)</t>
  </si>
  <si>
    <t>HYPER-ACTIVITY (bad)</t>
  </si>
  <si>
    <t>AC/A Calculation</t>
  </si>
  <si>
    <t>Use magnitudes (no signs) for EP/XP</t>
  </si>
  <si>
    <t>^ XP</t>
  </si>
  <si>
    <t>Ph (40cm)</t>
  </si>
  <si>
    <t>^/D</t>
  </si>
  <si>
    <t>PD (D)</t>
  </si>
  <si>
    <t>mm</t>
  </si>
  <si>
    <t>^ EP</t>
  </si>
  <si>
    <t>wd</t>
  </si>
  <si>
    <t>cm</t>
  </si>
  <si>
    <t>ORTHO</t>
  </si>
  <si>
    <t>AC/A Smith:</t>
  </si>
  <si>
    <t>Keeping the Hx Near Subjective Lens</t>
  </si>
  <si>
    <t>Distance</t>
  </si>
  <si>
    <t>Add</t>
  </si>
  <si>
    <t>NS (gross)</t>
  </si>
  <si>
    <t>Hx Rx</t>
  </si>
  <si>
    <t>7a</t>
  </si>
  <si>
    <t>Prism adaptation</t>
  </si>
  <si>
    <t>Your pt measures</t>
  </si>
  <si>
    <t>You give the pt</t>
  </si>
  <si>
    <t>After 15 minuts of wear, 
your pt measures</t>
  </si>
  <si>
    <t>Thus, only</t>
  </si>
  <si>
    <t>worked.</t>
  </si>
  <si>
    <t>The pt "adapted to"</t>
  </si>
  <si>
    <t>You should only Rx</t>
  </si>
  <si>
    <t>maximum.</t>
  </si>
  <si>
    <t>The patient's near ranges will be influenced by</t>
  </si>
  <si>
    <t>Dad's Add Power Calculator</t>
  </si>
  <si>
    <t>1.00 - 0.75</t>
  </si>
  <si>
    <t>1.50 - 1.00</t>
  </si>
  <si>
    <t>2.00 - 1.50</t>
  </si>
  <si>
    <t>2.25 - 2.00</t>
  </si>
  <si>
    <t>2.50 - 2.25</t>
  </si>
  <si>
    <t>Add
(Hofstetter)</t>
  </si>
  <si>
    <t>Prism Adaptation</t>
  </si>
  <si>
    <t>A patient loves their HxRx for near work, but hates the distance vision.
You find a new distance lens today.  What should you Rx for the add?</t>
  </si>
  <si>
    <t>Heuristics for SpxRx</t>
  </si>
  <si>
    <t>Add Estimates</t>
  </si>
  <si>
    <t>Add/Age</t>
  </si>
  <si>
    <t>Add/PRA</t>
  </si>
  <si>
    <t>Near-Subjective trial framing will trump all Add estimates</t>
  </si>
  <si>
    <t>natamycin 5%</t>
  </si>
  <si>
    <t>Natacyn</t>
  </si>
  <si>
    <t>Zirgan (gel)</t>
  </si>
  <si>
    <r>
      <t>see dosing</t>
    </r>
    <r>
      <rPr>
        <sz val="11"/>
        <color rgb="FFFF0000"/>
        <rFont val="Calibri"/>
        <family val="2"/>
        <scheme val="minor"/>
      </rPr>
      <t xml:space="preserve"> (not rec neonates)</t>
    </r>
  </si>
  <si>
    <t xml:space="preserve"> - Hyperopes don't usually like full plus.
 - Myopes don't like it when you take minus away.
 - Don't Rx high aniso (mag problems, strange feeling lenses from induced prism)
 - Can Rx high (&gt;4.00D) cylinder if it's symmetric and the pt has worn it since a young age
 - If cylinder is asymmetric and high or new, the patient will likely get strange warping effects.
 - Short lane: Add a quarter plus(?) to final Rx
 - Aniseikonia vs Base Curve: Steeper base curve causes more mag, flatter base curve minifies. (If we ask a lab for a 2% size lens, the optician &amp; lab won't know what to do, but ....if we ask for a flat base curve, we can get it for free.)</t>
  </si>
  <si>
    <t>L2c = L1c / [1 - L1c(VD)]</t>
  </si>
  <si>
    <t>Vertex calc</t>
  </si>
  <si>
    <t>L1c</t>
  </si>
  <si>
    <t>VD</t>
  </si>
  <si>
    <t>m</t>
  </si>
  <si>
    <t>L2c = ?</t>
  </si>
  <si>
    <t>Avg spectacle</t>
  </si>
  <si>
    <t>Avg dive mask</t>
  </si>
  <si>
    <t>VD (m)</t>
  </si>
  <si>
    <t>Spherical equivalent calc</t>
  </si>
  <si>
    <t>SphEq = Sphere + 0.5(cylinder)</t>
  </si>
  <si>
    <t>What is the spherical equivalent of a -4.50 -0.50 x(anything) prescription?</t>
  </si>
  <si>
    <t>Sphere</t>
  </si>
  <si>
    <t>Cyl</t>
  </si>
  <si>
    <t>Axis</t>
  </si>
  <si>
    <t>SphEq</t>
  </si>
  <si>
    <t>"water magnifies objects (25% closer, 33% larger)" - Mike Peters.  Is this true??</t>
  </si>
  <si>
    <t>SphEq vertexed for Dive Mask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</si>
</sst>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164" formatCode="0.0%"/>
    <numFmt numFmtId="165" formatCode="0.0"/>
    <numFmt numFmtId="166" formatCode="\+#0.00;\-#0.00"/>
    <numFmt numFmtId="167" formatCode="#0.0\ &quot;cm&quot;"/>
    <numFmt numFmtId="168" formatCode="\+#0.0;\-#0.0"/>
    <numFmt numFmtId="169" formatCode="000"/>
    <numFmt numFmtId="170" formatCode="0.000"/>
    <numFmt numFmtId="171" formatCode="0.00000000000000_);\(0.00000000000000\)"/>
  </numFmts>
  <fonts count="5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rgb="FFFF0000"/>
      <name val="Calibri"/>
      <family val="2"/>
      <scheme val="minor"/>
    </font>
    <font>
      <b/>
      <sz val="12"/>
      <color theme="1"/>
      <name val="Calibri"/>
      <family val="2"/>
      <scheme val="minor"/>
    </font>
    <font>
      <sz val="12"/>
      <color rgb="FFFF0000"/>
      <name val="Calibri"/>
      <family val="2"/>
      <scheme val="minor"/>
    </font>
    <font>
      <b/>
      <sz val="12"/>
      <color theme="0"/>
      <name val="Calibri"/>
      <family val="2"/>
      <scheme val="minor"/>
    </font>
    <font>
      <i/>
      <sz val="12"/>
      <color theme="1"/>
      <name val="Calibri"/>
      <family val="2"/>
      <scheme val="minor"/>
    </font>
    <font>
      <u/>
      <sz val="11"/>
      <color theme="10"/>
      <name val="Calibri"/>
      <family val="2"/>
      <scheme val="minor"/>
    </font>
    <font>
      <b/>
      <sz val="16"/>
      <color rgb="FFFFFFFF"/>
      <name val="Arial"/>
      <family val="2"/>
    </font>
    <font>
      <b/>
      <sz val="8.8000000000000007"/>
      <color rgb="FFFFFFFF"/>
      <name val="Arial"/>
      <family val="2"/>
    </font>
    <font>
      <b/>
      <sz val="19.8"/>
      <color rgb="FFFFFFFF"/>
      <name val="Arial"/>
      <family val="2"/>
    </font>
    <font>
      <u/>
      <sz val="11"/>
      <name val="Calibri"/>
      <family val="2"/>
      <scheme val="minor"/>
    </font>
    <font>
      <sz val="11"/>
      <name val="Calibri"/>
      <family val="2"/>
      <scheme val="minor"/>
    </font>
    <font>
      <sz val="11"/>
      <name val="Calibri"/>
      <family val="2"/>
    </font>
    <font>
      <sz val="11"/>
      <color theme="9" tint="-0.249977111117893"/>
      <name val="Calibri"/>
      <family val="2"/>
      <scheme val="minor"/>
    </font>
    <font>
      <b/>
      <sz val="18.7"/>
      <color rgb="FFFFFFFF"/>
      <name val="Arial"/>
      <family val="2"/>
    </font>
    <font>
      <b/>
      <sz val="16.5"/>
      <color rgb="FFFFFFFF"/>
      <name val="Arial"/>
      <family val="2"/>
    </font>
    <font>
      <b/>
      <sz val="11"/>
      <color rgb="FFFF0000"/>
      <name val="Calibri"/>
      <family val="2"/>
      <scheme val="minor"/>
    </font>
    <font>
      <b/>
      <sz val="11"/>
      <name val="Calibri"/>
      <family val="2"/>
      <scheme val="minor"/>
    </font>
    <font>
      <b/>
      <sz val="22"/>
      <color rgb="FFFFFFFF"/>
      <name val="Arial"/>
      <family val="2"/>
    </font>
    <font>
      <b/>
      <sz val="12.1"/>
      <color rgb="FFFFFFFF"/>
      <name val="Arial"/>
      <family val="2"/>
    </font>
    <font>
      <sz val="10"/>
      <color rgb="FF000000"/>
      <name val="Arial"/>
      <family val="2"/>
    </font>
    <font>
      <b/>
      <sz val="12.35"/>
      <color rgb="FF555555"/>
      <name val="Arial"/>
      <family val="2"/>
    </font>
    <font>
      <sz val="8"/>
      <color rgb="FF474747"/>
      <name val="Arial"/>
      <family val="2"/>
    </font>
    <font>
      <b/>
      <sz val="8"/>
      <color rgb="FF3655A2"/>
      <name val="Arial"/>
      <family val="2"/>
    </font>
    <font>
      <b/>
      <sz val="9"/>
      <color indexed="81"/>
      <name val="Tahoma"/>
      <family val="2"/>
    </font>
    <font>
      <sz val="9"/>
      <color indexed="81"/>
      <name val="Tahoma"/>
      <family val="2"/>
    </font>
    <font>
      <b/>
      <sz val="20"/>
      <color theme="1"/>
      <name val="Times New Roman"/>
      <family val="1"/>
    </font>
    <font>
      <b/>
      <u/>
      <sz val="16"/>
      <color theme="1"/>
      <name val="Times New Roman"/>
      <family val="1"/>
    </font>
    <font>
      <i/>
      <sz val="11"/>
      <color theme="1"/>
      <name val="Calibri"/>
      <family val="2"/>
      <scheme val="minor"/>
    </font>
    <font>
      <b/>
      <sz val="11"/>
      <color rgb="FF000000"/>
      <name val="Arial"/>
      <family val="2"/>
    </font>
    <font>
      <sz val="11"/>
      <color theme="4"/>
      <name val="Arial"/>
      <family val="2"/>
    </font>
    <font>
      <sz val="9"/>
      <color theme="4"/>
      <name val="Arial"/>
      <family val="2"/>
    </font>
    <font>
      <sz val="9"/>
      <color rgb="FF000000"/>
      <name val="Arial"/>
      <family val="2"/>
    </font>
    <font>
      <sz val="11"/>
      <color rgb="FF000000"/>
      <name val="Arial"/>
      <family val="2"/>
    </font>
    <font>
      <u/>
      <sz val="9"/>
      <color rgb="FF000000"/>
      <name val="Arial"/>
      <family val="2"/>
    </font>
    <font>
      <sz val="11"/>
      <color theme="1"/>
      <name val="Times New Roman"/>
      <family val="1"/>
    </font>
    <font>
      <i/>
      <sz val="11"/>
      <color rgb="FFFF0000"/>
      <name val="Calibri"/>
      <family val="2"/>
      <scheme val="minor"/>
    </font>
    <font>
      <b/>
      <sz val="14"/>
      <color theme="1"/>
      <name val="Times New Roman"/>
      <family val="1"/>
    </font>
    <font>
      <i/>
      <sz val="11"/>
      <color rgb="FFFF0000"/>
      <name val="Times New Roman"/>
      <family val="1"/>
    </font>
    <font>
      <b/>
      <sz val="11"/>
      <color theme="1"/>
      <name val="Times New Roman"/>
      <family val="1"/>
    </font>
    <font>
      <i/>
      <sz val="11"/>
      <name val="Calibri"/>
      <family val="2"/>
      <scheme val="minor"/>
    </font>
    <font>
      <sz val="11"/>
      <color rgb="FFFF0000"/>
      <name val="Times New Roman"/>
      <family val="1"/>
    </font>
    <font>
      <b/>
      <u/>
      <sz val="11"/>
      <color theme="1"/>
      <name val="Times New Roman"/>
      <family val="1"/>
    </font>
    <font>
      <b/>
      <u/>
      <sz val="12"/>
      <color theme="1"/>
      <name val="Times New Roman"/>
      <family val="1"/>
    </font>
    <font>
      <b/>
      <sz val="12"/>
      <color theme="1"/>
      <name val="Times New Roman"/>
      <family val="1"/>
    </font>
    <font>
      <sz val="14"/>
      <color theme="1"/>
      <name val="Times New Roman"/>
      <family val="1"/>
    </font>
    <font>
      <sz val="11"/>
      <color theme="1"/>
      <name val="Calibri"/>
      <family val="2"/>
    </font>
    <font>
      <b/>
      <sz val="9"/>
      <color indexed="81"/>
      <name val="Tahoma"/>
      <charset val="1"/>
    </font>
    <font>
      <sz val="9"/>
      <color indexed="81"/>
      <name val="Tahoma"/>
      <charset val="1"/>
    </font>
    <font>
      <sz val="9"/>
      <color theme="0" tint="-0.34998626667073579"/>
      <name val="Calibri"/>
      <family val="2"/>
      <scheme val="minor"/>
    </font>
    <font>
      <i/>
      <sz val="9"/>
      <color indexed="81"/>
      <name val="Tahoma"/>
      <family val="2"/>
    </font>
    <font>
      <b/>
      <i/>
      <sz val="11"/>
      <color theme="1"/>
      <name val="Calibri"/>
      <family val="2"/>
      <scheme val="minor"/>
    </font>
    <font>
      <sz val="11"/>
      <color rgb="FFFF0000"/>
      <name val="Calibri"/>
      <family val="2"/>
      <scheme val="minor"/>
    </font>
    <font>
      <u/>
      <sz val="11"/>
      <color theme="1"/>
      <name val="Calibri"/>
      <family val="2"/>
      <scheme val="minor"/>
    </font>
  </fonts>
  <fills count="29">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6"/>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bgColor indexed="64"/>
      </patternFill>
    </fill>
    <fill>
      <patternFill patternType="solid">
        <fgColor theme="8" tint="0.59999389629810485"/>
        <bgColor indexed="64"/>
      </patternFill>
    </fill>
    <fill>
      <patternFill patternType="solid">
        <fgColor theme="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bgColor indexed="64"/>
      </patternFill>
    </fill>
    <fill>
      <patternFill patternType="solid">
        <fgColor rgb="FF000000"/>
        <bgColor indexed="64"/>
      </patternFill>
    </fill>
    <fill>
      <patternFill patternType="solid">
        <fgColor rgb="FFFFFFFF"/>
        <bgColor indexed="64"/>
      </patternFill>
    </fill>
    <fill>
      <patternFill patternType="solid">
        <fgColor rgb="FFFF0000"/>
        <bgColor indexed="64"/>
      </patternFill>
    </fill>
    <fill>
      <patternFill patternType="solid">
        <fgColor theme="9"/>
        <bgColor indexed="64"/>
      </patternFill>
    </fill>
    <fill>
      <patternFill patternType="solid">
        <fgColor rgb="FF4FFF9F"/>
        <bgColor indexed="64"/>
      </patternFill>
    </fill>
    <fill>
      <patternFill patternType="solid">
        <fgColor theme="0" tint="-0.14999847407452621"/>
        <bgColor indexed="64"/>
      </patternFill>
    </fill>
  </fills>
  <borders count="62">
    <border>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double">
        <color indexed="64"/>
      </left>
      <right style="thin">
        <color theme="0" tint="-0.249977111117893"/>
      </right>
      <top style="thin">
        <color theme="0" tint="-0.249977111117893"/>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double">
        <color indexed="64"/>
      </left>
      <right style="thin">
        <color theme="0" tint="-0.499984740745262"/>
      </right>
      <top style="thin">
        <color theme="0" tint="-0.499984740745262"/>
      </top>
      <bottom style="thin">
        <color theme="0" tint="-0.499984740745262"/>
      </bottom>
      <diagonal/>
    </border>
    <border>
      <left style="double">
        <color indexed="64"/>
      </left>
      <right/>
      <top/>
      <bottom/>
      <diagonal/>
    </border>
    <border>
      <left style="thin">
        <color theme="0" tint="-0.499984740745262"/>
      </left>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style="thin">
        <color theme="0" tint="-0.499984740745262"/>
      </right>
      <top style="thin">
        <color theme="0" tint="-0.499984740745262"/>
      </top>
      <bottom/>
      <diagonal/>
    </border>
    <border>
      <left style="thin">
        <color theme="0"/>
      </left>
      <right/>
      <top/>
      <bottom/>
      <diagonal/>
    </border>
    <border>
      <left/>
      <right style="thin">
        <color theme="0"/>
      </right>
      <top/>
      <bottom/>
      <diagonal/>
    </border>
    <border>
      <left/>
      <right/>
      <top/>
      <bottom style="thin">
        <color indexed="64"/>
      </bottom>
      <diagonal/>
    </border>
    <border>
      <left style="double">
        <color indexed="64"/>
      </left>
      <right/>
      <top/>
      <bottom style="thin">
        <color indexed="64"/>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top style="thin">
        <color theme="0" tint="-0.499984740745262"/>
      </top>
      <bottom/>
      <diagonal/>
    </border>
    <border>
      <left/>
      <right style="double">
        <color indexed="64"/>
      </right>
      <top style="thin">
        <color theme="0" tint="-0.499984740745262"/>
      </top>
      <bottom style="thin">
        <color theme="0" tint="-0.499984740745262"/>
      </bottom>
      <diagonal/>
    </border>
    <border>
      <left/>
      <right style="double">
        <color indexed="64"/>
      </right>
      <top/>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double">
        <color indexed="64"/>
      </left>
      <right/>
      <top style="thin">
        <color indexed="64"/>
      </top>
      <bottom/>
      <diagonal/>
    </border>
    <border>
      <left style="medium">
        <color rgb="FFABAB9B"/>
      </left>
      <right/>
      <top style="medium">
        <color rgb="FFABAB9B"/>
      </top>
      <bottom style="thin">
        <color rgb="FF808080"/>
      </bottom>
      <diagonal/>
    </border>
    <border>
      <left/>
      <right style="medium">
        <color rgb="FFABAB9B"/>
      </right>
      <top style="medium">
        <color rgb="FFABAB9B"/>
      </top>
      <bottom style="thin">
        <color rgb="FF808080"/>
      </bottom>
      <diagonal/>
    </border>
    <border>
      <left style="thin">
        <color rgb="FF808080"/>
      </left>
      <right/>
      <top style="medium">
        <color rgb="FFABAB9B"/>
      </top>
      <bottom style="thin">
        <color rgb="FF808080"/>
      </bottom>
      <diagonal/>
    </border>
    <border>
      <left style="medium">
        <color rgb="FFABAB9B"/>
      </left>
      <right/>
      <top/>
      <bottom/>
      <diagonal/>
    </border>
    <border>
      <left style="medium">
        <color rgb="FFA3A3A3"/>
      </left>
      <right style="medium">
        <color rgb="FFA3A3A3"/>
      </right>
      <top style="medium">
        <color rgb="FFA3A3A3"/>
      </top>
      <bottom/>
      <diagonal/>
    </border>
    <border>
      <left style="medium">
        <color rgb="FFA3A3A3"/>
      </left>
      <right style="medium">
        <color rgb="FFA3A3A3"/>
      </right>
      <top style="medium">
        <color rgb="FFA3A3A3"/>
      </top>
      <bottom style="medium">
        <color rgb="FFA3A3A3"/>
      </bottom>
      <diagonal/>
    </border>
    <border>
      <left style="thin">
        <color indexed="64"/>
      </left>
      <right/>
      <top/>
      <bottom style="thin">
        <color indexed="64"/>
      </bottom>
      <diagonal/>
    </border>
    <border>
      <left style="medium">
        <color rgb="FFA3A3A3"/>
      </left>
      <right style="medium">
        <color rgb="FFA3A3A3"/>
      </right>
      <top style="thin">
        <color indexed="64"/>
      </top>
      <bottom style="medium">
        <color indexed="64"/>
      </bottom>
      <diagonal/>
    </border>
    <border>
      <left style="medium">
        <color rgb="FFA3A3A3"/>
      </left>
      <right style="medium">
        <color rgb="FFA3A3A3"/>
      </right>
      <top/>
      <bottom/>
      <diagonal/>
    </border>
    <border>
      <left style="medium">
        <color rgb="FFA3A3A3"/>
      </left>
      <right style="medium">
        <color rgb="FFA3A3A3"/>
      </right>
      <top/>
      <bottom style="medium">
        <color rgb="FFA3A3A3"/>
      </bottom>
      <diagonal/>
    </border>
    <border>
      <left/>
      <right style="thin">
        <color indexed="64"/>
      </right>
      <top/>
      <bottom style="thin">
        <color indexed="64"/>
      </bottom>
      <diagonal/>
    </border>
    <border>
      <left/>
      <right/>
      <top style="thin">
        <color indexed="64"/>
      </top>
      <bottom style="medium">
        <color indexed="64"/>
      </bottom>
      <diagonal/>
    </border>
    <border>
      <left/>
      <right style="hair">
        <color indexed="64"/>
      </right>
      <top style="thin">
        <color indexed="64"/>
      </top>
      <bottom/>
      <diagonal/>
    </border>
    <border>
      <left/>
      <right style="hair">
        <color indexed="64"/>
      </right>
      <top/>
      <bottom/>
      <diagonal/>
    </border>
    <border>
      <left style="hair">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4" fontId="1" fillId="0" borderId="0" applyFont="0" applyFill="0" applyBorder="0" applyAlignment="0" applyProtection="0"/>
    <xf numFmtId="0" fontId="4" fillId="0" borderId="0"/>
    <xf numFmtId="0" fontId="10" fillId="0" borderId="0" applyNumberFormat="0" applyFill="0" applyBorder="0" applyAlignment="0" applyProtection="0"/>
  </cellStyleXfs>
  <cellXfs count="361">
    <xf numFmtId="0" fontId="0" fillId="0" borderId="0" xfId="0"/>
    <xf numFmtId="2" fontId="0" fillId="0" borderId="0" xfId="1" applyNumberFormat="1" applyFont="1"/>
    <xf numFmtId="2" fontId="0" fillId="2" borderId="0" xfId="1" applyNumberFormat="1" applyFont="1" applyFill="1"/>
    <xf numFmtId="0" fontId="2" fillId="0" borderId="0" xfId="0" applyFont="1"/>
    <xf numFmtId="2" fontId="0" fillId="0" borderId="0" xfId="0" applyNumberFormat="1"/>
    <xf numFmtId="2" fontId="0" fillId="0" borderId="0" xfId="1" applyNumberFormat="1" applyFont="1" applyFill="1"/>
    <xf numFmtId="0" fontId="4" fillId="0" borderId="0" xfId="2" applyAlignment="1">
      <alignment horizontal="center" vertical="center" wrapText="1"/>
    </xf>
    <xf numFmtId="0" fontId="5" fillId="0" borderId="2" xfId="2" applyFont="1" applyBorder="1" applyAlignment="1">
      <alignment horizontal="center" vertical="center" wrapText="1"/>
    </xf>
    <xf numFmtId="0" fontId="6" fillId="0" borderId="2" xfId="2" applyFont="1" applyBorder="1" applyAlignment="1">
      <alignment horizontal="center" vertical="center" wrapText="1"/>
    </xf>
    <xf numFmtId="0" fontId="5" fillId="0" borderId="3" xfId="2" applyFont="1" applyBorder="1" applyAlignment="1">
      <alignment horizontal="center" vertical="center" wrapText="1"/>
    </xf>
    <xf numFmtId="0" fontId="6" fillId="3" borderId="4" xfId="2" applyFont="1" applyFill="1" applyBorder="1" applyAlignment="1">
      <alignment horizontal="center" vertical="center" wrapText="1"/>
    </xf>
    <xf numFmtId="0" fontId="6" fillId="3" borderId="3" xfId="2" applyFont="1" applyFill="1" applyBorder="1" applyAlignment="1">
      <alignment horizontal="center" vertical="center" wrapText="1"/>
    </xf>
    <xf numFmtId="0" fontId="6" fillId="4" borderId="4" xfId="2" applyFont="1" applyFill="1" applyBorder="1" applyAlignment="1">
      <alignment horizontal="center" vertical="center" wrapText="1"/>
    </xf>
    <xf numFmtId="0" fontId="6" fillId="4" borderId="2" xfId="2" applyFont="1" applyFill="1" applyBorder="1" applyAlignment="1">
      <alignment horizontal="center" vertical="center" wrapText="1"/>
    </xf>
    <xf numFmtId="0" fontId="6" fillId="0" borderId="0" xfId="2" applyFont="1" applyBorder="1" applyAlignment="1">
      <alignment horizontal="center" vertical="center" wrapText="1"/>
    </xf>
    <xf numFmtId="0" fontId="4" fillId="6" borderId="5" xfId="2" applyFill="1" applyBorder="1" applyAlignment="1">
      <alignment horizontal="center" vertical="center" wrapText="1"/>
    </xf>
    <xf numFmtId="0" fontId="7" fillId="6" borderId="9" xfId="2" applyFont="1" applyFill="1" applyBorder="1" applyAlignment="1">
      <alignment horizontal="center" vertical="center" wrapText="1"/>
    </xf>
    <xf numFmtId="0" fontId="4" fillId="5" borderId="5" xfId="2" applyFill="1" applyBorder="1" applyAlignment="1">
      <alignment horizontal="center" vertical="center" wrapText="1"/>
    </xf>
    <xf numFmtId="0" fontId="4" fillId="0" borderId="10" xfId="2" applyBorder="1" applyAlignment="1">
      <alignment horizontal="center" vertical="center" wrapText="1"/>
    </xf>
    <xf numFmtId="0" fontId="4" fillId="5" borderId="11" xfId="2" applyFill="1" applyBorder="1" applyAlignment="1">
      <alignment horizontal="center" vertical="center" wrapText="1"/>
    </xf>
    <xf numFmtId="0" fontId="4" fillId="6" borderId="12" xfId="2" applyFill="1" applyBorder="1" applyAlignment="1">
      <alignment horizontal="center" vertical="center" wrapText="1"/>
    </xf>
    <xf numFmtId="0" fontId="4" fillId="6" borderId="13" xfId="2" applyFill="1" applyBorder="1" applyAlignment="1">
      <alignment horizontal="center" vertical="center" wrapText="1"/>
    </xf>
    <xf numFmtId="0" fontId="4" fillId="8" borderId="5" xfId="2" applyFill="1" applyBorder="1" applyAlignment="1">
      <alignment horizontal="center" vertical="center" wrapText="1"/>
    </xf>
    <xf numFmtId="0" fontId="4" fillId="8" borderId="6" xfId="2" applyFill="1" applyBorder="1" applyAlignment="1">
      <alignment horizontal="center" vertical="center" wrapText="1"/>
    </xf>
    <xf numFmtId="0" fontId="4" fillId="8" borderId="9" xfId="2" applyFill="1" applyBorder="1" applyAlignment="1">
      <alignment horizontal="center" vertical="center" wrapText="1"/>
    </xf>
    <xf numFmtId="0" fontId="4" fillId="9" borderId="5" xfId="2" applyFill="1" applyBorder="1" applyAlignment="1">
      <alignment horizontal="center" vertical="center" wrapText="1"/>
    </xf>
    <xf numFmtId="0" fontId="4" fillId="0" borderId="0" xfId="2" applyFill="1" applyAlignment="1">
      <alignment vertical="center" wrapText="1"/>
    </xf>
    <xf numFmtId="0" fontId="4" fillId="9" borderId="12" xfId="2" applyFill="1" applyBorder="1" applyAlignment="1">
      <alignment horizontal="center" vertical="center" wrapText="1"/>
    </xf>
    <xf numFmtId="0" fontId="4" fillId="0" borderId="0" xfId="2" applyFill="1" applyAlignment="1">
      <alignment horizontal="center" vertical="center" wrapText="1"/>
    </xf>
    <xf numFmtId="0" fontId="4" fillId="9" borderId="18" xfId="2" applyFill="1" applyBorder="1" applyAlignment="1">
      <alignment horizontal="center" vertical="center" wrapText="1"/>
    </xf>
    <xf numFmtId="0" fontId="4" fillId="9" borderId="9" xfId="2" applyFill="1" applyBorder="1" applyAlignment="1">
      <alignment horizontal="center" vertical="center" wrapText="1"/>
    </xf>
    <xf numFmtId="0" fontId="4" fillId="10" borderId="5" xfId="2" applyFill="1" applyBorder="1" applyAlignment="1">
      <alignment horizontal="center" vertical="center" wrapText="1"/>
    </xf>
    <xf numFmtId="0" fontId="4" fillId="10" borderId="12" xfId="2" applyFill="1" applyBorder="1" applyAlignment="1">
      <alignment horizontal="center" vertical="center" wrapText="1"/>
    </xf>
    <xf numFmtId="0" fontId="7" fillId="10" borderId="6" xfId="2" applyFont="1" applyFill="1" applyBorder="1" applyAlignment="1">
      <alignment horizontal="center" vertical="center" wrapText="1"/>
    </xf>
    <xf numFmtId="0" fontId="4" fillId="10" borderId="9" xfId="2" applyFill="1" applyBorder="1" applyAlignment="1">
      <alignment horizontal="center" vertical="center" wrapText="1"/>
    </xf>
    <xf numFmtId="0" fontId="4" fillId="0" borderId="10" xfId="2" applyFill="1" applyBorder="1" applyAlignment="1">
      <alignment horizontal="center" vertical="center" wrapText="1"/>
    </xf>
    <xf numFmtId="0" fontId="4" fillId="0" borderId="0" xfId="2" applyFill="1" applyBorder="1" applyAlignment="1">
      <alignment horizontal="center" vertical="center" wrapText="1"/>
    </xf>
    <xf numFmtId="0" fontId="7" fillId="8" borderId="5" xfId="2" applyFont="1" applyFill="1" applyBorder="1" applyAlignment="1">
      <alignment horizontal="center" vertical="center" wrapText="1"/>
    </xf>
    <xf numFmtId="0" fontId="6" fillId="0" borderId="10" xfId="2" applyFont="1" applyBorder="1" applyAlignment="1">
      <alignment horizontal="center" vertical="center" wrapText="1"/>
    </xf>
    <xf numFmtId="0" fontId="6" fillId="0" borderId="0" xfId="2" applyFont="1" applyAlignment="1">
      <alignment horizontal="center" vertical="center" wrapText="1"/>
    </xf>
    <xf numFmtId="0" fontId="4" fillId="9" borderId="6" xfId="2" applyFill="1" applyBorder="1" applyAlignment="1">
      <alignment horizontal="center" vertical="center" wrapText="1"/>
    </xf>
    <xf numFmtId="0" fontId="4" fillId="0" borderId="0" xfId="2" applyBorder="1" applyAlignment="1">
      <alignment horizontal="center" vertical="center" wrapText="1"/>
    </xf>
    <xf numFmtId="0" fontId="4" fillId="0" borderId="21" xfId="2" applyBorder="1" applyAlignment="1">
      <alignment horizontal="center" vertical="center" wrapText="1"/>
    </xf>
    <xf numFmtId="0" fontId="4" fillId="0" borderId="22" xfId="2" applyBorder="1" applyAlignment="1">
      <alignment horizontal="center" vertical="center" wrapText="1"/>
    </xf>
    <xf numFmtId="0" fontId="4" fillId="14" borderId="5" xfId="2" applyFill="1" applyBorder="1" applyAlignment="1">
      <alignment horizontal="center" vertical="center" wrapText="1"/>
    </xf>
    <xf numFmtId="0" fontId="7" fillId="14" borderId="5" xfId="2" applyFont="1" applyFill="1" applyBorder="1" applyAlignment="1">
      <alignment horizontal="center" vertical="center" wrapText="1"/>
    </xf>
    <xf numFmtId="0" fontId="7" fillId="14" borderId="6" xfId="2" applyFont="1" applyFill="1" applyBorder="1" applyAlignment="1">
      <alignment horizontal="center" vertical="center" wrapText="1"/>
    </xf>
    <xf numFmtId="0" fontId="7" fillId="0" borderId="0" xfId="2" applyFont="1" applyFill="1" applyBorder="1" applyAlignment="1">
      <alignment horizontal="center" vertical="center" wrapText="1"/>
    </xf>
    <xf numFmtId="0" fontId="4" fillId="15" borderId="0" xfId="2" applyFill="1" applyAlignment="1">
      <alignment horizontal="center" vertical="center" wrapText="1"/>
    </xf>
    <xf numFmtId="0" fontId="4" fillId="15" borderId="10" xfId="2" applyFill="1" applyBorder="1" applyAlignment="1">
      <alignment horizontal="center" vertical="center" wrapText="1"/>
    </xf>
    <xf numFmtId="0" fontId="4" fillId="17" borderId="0" xfId="2" applyFill="1" applyAlignment="1">
      <alignment horizontal="center" vertical="center" wrapText="1"/>
    </xf>
    <xf numFmtId="0" fontId="4" fillId="16" borderId="0" xfId="2" applyFill="1" applyAlignment="1">
      <alignment horizontal="center" vertical="center" wrapText="1"/>
    </xf>
    <xf numFmtId="0" fontId="4" fillId="14" borderId="10" xfId="2" applyFill="1" applyBorder="1" applyAlignment="1">
      <alignment horizontal="center" vertical="center" wrapText="1"/>
    </xf>
    <xf numFmtId="0" fontId="4" fillId="14" borderId="0" xfId="2" applyFill="1" applyAlignment="1">
      <alignment horizontal="center" vertical="center" wrapText="1"/>
    </xf>
    <xf numFmtId="0" fontId="7" fillId="6" borderId="0" xfId="2" applyFont="1" applyFill="1" applyAlignment="1">
      <alignment horizontal="center" vertical="center" wrapText="1"/>
    </xf>
    <xf numFmtId="0" fontId="4" fillId="6" borderId="0" xfId="2" applyFill="1" applyAlignment="1">
      <alignment horizontal="center" vertical="center" wrapText="1"/>
    </xf>
    <xf numFmtId="0" fontId="9" fillId="6" borderId="0" xfId="2" applyFont="1" applyFill="1" applyAlignment="1">
      <alignment horizontal="center" vertical="center" wrapText="1"/>
    </xf>
    <xf numFmtId="0" fontId="4" fillId="6" borderId="10" xfId="2" applyFill="1" applyBorder="1" applyAlignment="1">
      <alignment horizontal="center" vertical="center" wrapText="1"/>
    </xf>
    <xf numFmtId="0" fontId="4" fillId="18" borderId="0" xfId="2" applyFill="1" applyAlignment="1">
      <alignment horizontal="center" vertical="center" wrapText="1"/>
    </xf>
    <xf numFmtId="0" fontId="9" fillId="18" borderId="0" xfId="2" applyFont="1" applyFill="1" applyAlignment="1">
      <alignment horizontal="center" vertical="center" wrapText="1"/>
    </xf>
    <xf numFmtId="0" fontId="4" fillId="18" borderId="31" xfId="2" applyFill="1" applyBorder="1" applyAlignment="1">
      <alignment horizontal="center" vertical="center" wrapText="1"/>
    </xf>
    <xf numFmtId="0" fontId="4" fillId="21" borderId="0" xfId="2" applyFill="1" applyAlignment="1">
      <alignment horizontal="center" vertical="center" wrapText="1"/>
    </xf>
    <xf numFmtId="0" fontId="4" fillId="20" borderId="0" xfId="2" applyFill="1" applyAlignment="1">
      <alignment horizontal="center" vertical="center" wrapText="1"/>
    </xf>
    <xf numFmtId="0" fontId="4" fillId="20" borderId="0" xfId="2" applyFill="1" applyBorder="1" applyAlignment="1">
      <alignment horizontal="center" vertical="center" wrapText="1"/>
    </xf>
    <xf numFmtId="0" fontId="4" fillId="20" borderId="10" xfId="2" applyFill="1" applyBorder="1" applyAlignment="1">
      <alignment horizontal="center" vertical="center" wrapText="1"/>
    </xf>
    <xf numFmtId="0" fontId="4" fillId="19" borderId="0" xfId="2" applyFill="1" applyAlignment="1">
      <alignment horizontal="center" vertical="center" wrapText="1"/>
    </xf>
    <xf numFmtId="0" fontId="4" fillId="19" borderId="17" xfId="2" applyFill="1" applyBorder="1" applyAlignment="1">
      <alignment horizontal="center" vertical="center" wrapText="1"/>
    </xf>
    <xf numFmtId="0" fontId="4" fillId="22" borderId="0" xfId="2" applyFill="1" applyAlignment="1">
      <alignment horizontal="center" vertical="center" wrapText="1"/>
    </xf>
    <xf numFmtId="0" fontId="4" fillId="22" borderId="10" xfId="2" applyFill="1" applyBorder="1" applyAlignment="1">
      <alignment horizontal="center" vertical="center" wrapText="1"/>
    </xf>
    <xf numFmtId="0" fontId="4" fillId="0" borderId="17" xfId="2" applyFill="1" applyBorder="1" applyAlignment="1">
      <alignment horizontal="center" vertical="center" wrapText="1"/>
    </xf>
    <xf numFmtId="0" fontId="4" fillId="0" borderId="35" xfId="2" applyBorder="1" applyAlignment="1">
      <alignment horizontal="center" vertical="center" wrapText="1"/>
    </xf>
    <xf numFmtId="0" fontId="4" fillId="0" borderId="38" xfId="2" applyFill="1" applyBorder="1" applyAlignment="1">
      <alignment horizontal="center" vertical="center" wrapText="1"/>
    </xf>
    <xf numFmtId="0" fontId="4" fillId="0" borderId="38" xfId="2" applyBorder="1" applyAlignment="1">
      <alignment horizontal="center" vertical="center" wrapText="1"/>
    </xf>
    <xf numFmtId="0" fontId="11" fillId="23" borderId="39" xfId="0" applyFont="1" applyFill="1" applyBorder="1" applyAlignment="1">
      <alignment horizontal="center" vertical="center" wrapText="1"/>
    </xf>
    <xf numFmtId="0" fontId="12" fillId="23" borderId="41" xfId="0" applyFont="1" applyFill="1" applyBorder="1" applyAlignment="1">
      <alignment horizontal="center" vertical="center" textRotation="90" wrapText="1"/>
    </xf>
    <xf numFmtId="0" fontId="13" fillId="23" borderId="0" xfId="0" applyFont="1" applyFill="1" applyBorder="1" applyAlignment="1">
      <alignment horizontal="center" vertical="center" wrapText="1"/>
    </xf>
    <xf numFmtId="0" fontId="0" fillId="0" borderId="0" xfId="0" applyAlignment="1">
      <alignment wrapText="1"/>
    </xf>
    <xf numFmtId="0" fontId="14" fillId="0" borderId="0" xfId="3" applyFont="1" applyFill="1" applyBorder="1" applyAlignment="1">
      <alignment horizontal="left" vertical="center" wrapText="1"/>
    </xf>
    <xf numFmtId="0" fontId="14" fillId="0" borderId="0" xfId="3" applyFont="1" applyFill="1" applyBorder="1" applyAlignment="1">
      <alignment horizontal="center" vertical="center" wrapText="1"/>
    </xf>
    <xf numFmtId="0" fontId="15" fillId="0" borderId="0" xfId="0" applyFont="1" applyFill="1" applyBorder="1" applyAlignment="1">
      <alignment horizontal="center" vertical="center"/>
    </xf>
    <xf numFmtId="0" fontId="15" fillId="0" borderId="0" xfId="0" applyFont="1" applyFill="1" applyBorder="1" applyAlignment="1">
      <alignment wrapText="1"/>
    </xf>
    <xf numFmtId="0" fontId="15" fillId="0" borderId="0" xfId="0" applyFont="1" applyFill="1" applyBorder="1"/>
    <xf numFmtId="0" fontId="14" fillId="5" borderId="0" xfId="3" applyFont="1" applyFill="1" applyBorder="1" applyAlignment="1">
      <alignment horizontal="left" vertical="center" wrapText="1"/>
    </xf>
    <xf numFmtId="0" fontId="14" fillId="5" borderId="0" xfId="3" applyFont="1" applyFill="1" applyBorder="1" applyAlignment="1">
      <alignment horizontal="center" vertical="center" wrapText="1"/>
    </xf>
    <xf numFmtId="0" fontId="0" fillId="5" borderId="0" xfId="0" applyFill="1"/>
    <xf numFmtId="0" fontId="15" fillId="5" borderId="0" xfId="0" applyFont="1" applyFill="1" applyBorder="1" applyAlignment="1">
      <alignment horizontal="center" vertical="center"/>
    </xf>
    <xf numFmtId="164" fontId="17" fillId="5" borderId="0" xfId="0" applyNumberFormat="1" applyFont="1" applyFill="1" applyBorder="1" applyAlignment="1">
      <alignment horizontal="center" vertical="center"/>
    </xf>
    <xf numFmtId="0" fontId="15" fillId="5" borderId="0" xfId="0" applyFont="1" applyFill="1" applyBorder="1" applyAlignment="1">
      <alignment wrapText="1"/>
    </xf>
    <xf numFmtId="0" fontId="15" fillId="5" borderId="0" xfId="0" applyFont="1" applyFill="1" applyBorder="1"/>
    <xf numFmtId="10" fontId="15" fillId="5" borderId="0" xfId="0" applyNumberFormat="1" applyFont="1" applyFill="1" applyBorder="1" applyAlignment="1">
      <alignment horizontal="center" vertical="center"/>
    </xf>
    <xf numFmtId="10" fontId="15" fillId="0" borderId="0" xfId="0" applyNumberFormat="1" applyFont="1" applyFill="1" applyBorder="1" applyAlignment="1">
      <alignment horizontal="center" vertical="center"/>
    </xf>
    <xf numFmtId="164" fontId="15" fillId="5" borderId="0" xfId="0" applyNumberFormat="1" applyFont="1" applyFill="1" applyBorder="1" applyAlignment="1">
      <alignment horizontal="center" vertical="center"/>
    </xf>
    <xf numFmtId="164" fontId="15" fillId="0" borderId="0" xfId="0" applyNumberFormat="1" applyFont="1" applyFill="1" applyBorder="1" applyAlignment="1">
      <alignment horizontal="center" vertical="center"/>
    </xf>
    <xf numFmtId="0" fontId="18" fillId="23" borderId="0" xfId="0" applyFont="1" applyFill="1" applyBorder="1" applyAlignment="1">
      <alignment horizontal="center" vertical="center" wrapText="1"/>
    </xf>
    <xf numFmtId="0" fontId="0" fillId="0" borderId="0" xfId="0" applyBorder="1"/>
    <xf numFmtId="0" fontId="0" fillId="0" borderId="0" xfId="0" applyBorder="1" applyAlignment="1">
      <alignment horizontal="center" vertical="center"/>
    </xf>
    <xf numFmtId="0" fontId="14" fillId="24" borderId="0" xfId="3" applyFont="1" applyFill="1" applyBorder="1" applyAlignment="1">
      <alignment horizontal="left" vertical="center" wrapText="1"/>
    </xf>
    <xf numFmtId="0" fontId="14" fillId="24" borderId="0" xfId="3" applyFont="1" applyFill="1" applyBorder="1" applyAlignment="1">
      <alignment horizontal="center" vertical="center" wrapText="1"/>
    </xf>
    <xf numFmtId="0" fontId="15" fillId="0" borderId="0" xfId="0" applyFont="1"/>
    <xf numFmtId="0" fontId="15" fillId="0" borderId="0" xfId="0" applyFont="1" applyBorder="1" applyAlignment="1">
      <alignment horizontal="center" vertical="center"/>
    </xf>
    <xf numFmtId="0" fontId="15" fillId="0" borderId="0" xfId="0" applyFont="1" applyAlignment="1">
      <alignment wrapText="1"/>
    </xf>
    <xf numFmtId="0" fontId="15" fillId="0" borderId="0" xfId="0" applyFont="1" applyBorder="1"/>
    <xf numFmtId="0" fontId="15" fillId="5" borderId="0" xfId="0" applyFont="1" applyFill="1"/>
    <xf numFmtId="0" fontId="15" fillId="0" borderId="0" xfId="0" applyFont="1" applyBorder="1" applyAlignment="1">
      <alignment wrapText="1"/>
    </xf>
    <xf numFmtId="0" fontId="19" fillId="23" borderId="0" xfId="0" applyFont="1" applyFill="1" applyBorder="1" applyAlignment="1">
      <alignment horizontal="center" vertical="center" wrapText="1"/>
    </xf>
    <xf numFmtId="0" fontId="0" fillId="0" borderId="0" xfId="0" applyBorder="1" applyAlignment="1">
      <alignment wrapText="1"/>
    </xf>
    <xf numFmtId="0" fontId="20" fillId="0" borderId="0" xfId="0" applyFont="1" applyFill="1" applyBorder="1" applyAlignment="1">
      <alignment horizontal="center" vertical="center"/>
    </xf>
    <xf numFmtId="0" fontId="21" fillId="5" borderId="0" xfId="0" applyFont="1" applyFill="1" applyBorder="1" applyAlignment="1">
      <alignment horizontal="center" vertical="center"/>
    </xf>
    <xf numFmtId="0" fontId="21" fillId="5" borderId="0" xfId="0" applyFont="1" applyFill="1" applyBorder="1"/>
    <xf numFmtId="0" fontId="15" fillId="0" borderId="0" xfId="0" applyFont="1" applyFill="1" applyBorder="1" applyAlignment="1">
      <alignment horizontal="center"/>
    </xf>
    <xf numFmtId="0" fontId="12" fillId="23" borderId="0" xfId="0" applyFont="1" applyFill="1" applyBorder="1" applyAlignment="1">
      <alignment horizontal="center" vertical="center" wrapText="1"/>
    </xf>
    <xf numFmtId="0" fontId="22" fillId="23" borderId="0" xfId="0" applyFont="1" applyFill="1" applyBorder="1" applyAlignment="1">
      <alignment horizontal="center" vertical="center" wrapText="1"/>
    </xf>
    <xf numFmtId="0" fontId="23" fillId="23" borderId="0" xfId="0" applyFont="1" applyFill="1" applyBorder="1" applyAlignment="1">
      <alignment horizontal="center" vertical="center" wrapText="1"/>
    </xf>
    <xf numFmtId="0" fontId="10" fillId="0" borderId="0" xfId="3" applyFill="1" applyBorder="1" applyAlignment="1">
      <alignment horizontal="left" vertical="center" wrapText="1"/>
    </xf>
    <xf numFmtId="0" fontId="0" fillId="0" borderId="0" xfId="0" applyFill="1" applyBorder="1"/>
    <xf numFmtId="0" fontId="10" fillId="0" borderId="0" xfId="3" applyFill="1" applyBorder="1" applyAlignment="1">
      <alignment horizontal="center" vertical="center" wrapText="1"/>
    </xf>
    <xf numFmtId="0" fontId="24" fillId="0" borderId="0" xfId="0" applyFont="1" applyFill="1" applyBorder="1" applyAlignment="1">
      <alignment horizontal="center" vertical="center" wrapText="1"/>
    </xf>
    <xf numFmtId="0" fontId="25" fillId="0" borderId="0" xfId="0" applyFont="1" applyAlignment="1">
      <alignment vertical="center" wrapText="1"/>
    </xf>
    <xf numFmtId="0" fontId="26" fillId="0" borderId="0" xfId="0" applyFont="1" applyAlignment="1">
      <alignment vertical="center" wrapText="1"/>
    </xf>
    <xf numFmtId="0" fontId="0" fillId="0" borderId="0" xfId="0" quotePrefix="1"/>
    <xf numFmtId="0" fontId="30" fillId="0" borderId="0" xfId="0" applyFont="1"/>
    <xf numFmtId="0" fontId="31" fillId="0" borderId="0" xfId="0" applyFont="1"/>
    <xf numFmtId="0" fontId="32" fillId="0" borderId="0" xfId="0" applyFont="1"/>
    <xf numFmtId="0" fontId="33" fillId="0" borderId="43" xfId="0" applyFont="1" applyBorder="1" applyAlignment="1">
      <alignment horizontal="center" vertical="center" wrapText="1"/>
    </xf>
    <xf numFmtId="0" fontId="34" fillId="0" borderId="44" xfId="0" applyFont="1" applyBorder="1" applyAlignment="1">
      <alignment vertical="center" wrapText="1"/>
    </xf>
    <xf numFmtId="0" fontId="35" fillId="0" borderId="44" xfId="0" applyFont="1" applyBorder="1" applyAlignment="1">
      <alignment horizontal="center" vertical="center" wrapText="1"/>
    </xf>
    <xf numFmtId="0" fontId="36" fillId="0" borderId="44" xfId="0" applyFont="1" applyBorder="1" applyAlignment="1">
      <alignment horizontal="center" vertical="center" wrapText="1"/>
    </xf>
    <xf numFmtId="0" fontId="0" fillId="0" borderId="21" xfId="0" applyBorder="1"/>
    <xf numFmtId="0" fontId="0" fillId="2" borderId="21" xfId="0" applyFill="1" applyBorder="1" applyProtection="1">
      <protection locked="0"/>
    </xf>
    <xf numFmtId="0" fontId="37" fillId="0" borderId="44" xfId="0" applyFont="1" applyBorder="1" applyAlignment="1">
      <alignment vertical="center" wrapText="1"/>
    </xf>
    <xf numFmtId="0" fontId="0" fillId="0" borderId="21" xfId="0" applyBorder="1" applyAlignment="1">
      <alignment horizontal="center"/>
    </xf>
    <xf numFmtId="0" fontId="0" fillId="0" borderId="45" xfId="0" applyBorder="1" applyAlignment="1">
      <alignment horizontal="center"/>
    </xf>
    <xf numFmtId="0" fontId="0" fillId="0" borderId="0" xfId="0" applyAlignment="1">
      <alignment horizontal="center"/>
    </xf>
    <xf numFmtId="0" fontId="0" fillId="0" borderId="37" xfId="0" applyBorder="1" applyAlignment="1">
      <alignment horizontal="center"/>
    </xf>
    <xf numFmtId="0" fontId="38" fillId="0" borderId="44" xfId="0" applyFont="1" applyBorder="1" applyAlignment="1">
      <alignment horizontal="center" vertical="center" wrapText="1"/>
    </xf>
    <xf numFmtId="0" fontId="37" fillId="0" borderId="43" xfId="0" applyFont="1" applyBorder="1" applyAlignment="1">
      <alignment vertical="center" wrapText="1"/>
    </xf>
    <xf numFmtId="0" fontId="36" fillId="0" borderId="43" xfId="0" applyFont="1" applyBorder="1" applyAlignment="1">
      <alignment horizontal="center" vertical="center" wrapText="1"/>
    </xf>
    <xf numFmtId="0" fontId="38" fillId="0" borderId="43" xfId="0" applyFont="1" applyBorder="1" applyAlignment="1">
      <alignment horizontal="center" vertical="center" wrapText="1"/>
    </xf>
    <xf numFmtId="0" fontId="33" fillId="0" borderId="46" xfId="0" applyFont="1" applyBorder="1" applyAlignment="1">
      <alignment horizontal="center" vertical="center" wrapText="1"/>
    </xf>
    <xf numFmtId="0" fontId="37" fillId="0" borderId="46" xfId="0" applyFont="1" applyBorder="1" applyAlignment="1">
      <alignment vertical="center" wrapText="1"/>
    </xf>
    <xf numFmtId="0" fontId="36" fillId="0" borderId="46" xfId="0" applyFont="1" applyBorder="1" applyAlignment="1">
      <alignment horizontal="center" vertical="center" wrapText="1"/>
    </xf>
    <xf numFmtId="0" fontId="33" fillId="0" borderId="47" xfId="0" applyFont="1" applyBorder="1" applyAlignment="1">
      <alignment horizontal="center" vertical="center" wrapText="1"/>
    </xf>
    <xf numFmtId="0" fontId="37" fillId="0" borderId="48" xfId="0" applyFont="1" applyBorder="1" applyAlignment="1">
      <alignment vertical="center" wrapText="1"/>
    </xf>
    <xf numFmtId="0" fontId="36" fillId="0" borderId="48" xfId="0" applyFont="1" applyBorder="1" applyAlignment="1">
      <alignment horizontal="center" vertical="center" wrapText="1"/>
    </xf>
    <xf numFmtId="0" fontId="0" fillId="0" borderId="0" xfId="0" quotePrefix="1" applyAlignment="1">
      <alignment horizontal="center"/>
    </xf>
    <xf numFmtId="2" fontId="0" fillId="0" borderId="0" xfId="0" applyNumberFormat="1" applyAlignment="1">
      <alignment horizontal="center"/>
    </xf>
    <xf numFmtId="0" fontId="37" fillId="0" borderId="0" xfId="0" applyFont="1" applyAlignment="1">
      <alignment horizontal="left" vertical="center" indent="4"/>
    </xf>
    <xf numFmtId="0" fontId="39" fillId="0" borderId="0" xfId="0" applyFont="1"/>
    <xf numFmtId="0" fontId="20" fillId="0" borderId="0" xfId="0" applyFont="1"/>
    <xf numFmtId="0" fontId="40" fillId="0" borderId="0" xfId="0" applyFont="1"/>
    <xf numFmtId="0" fontId="41" fillId="0" borderId="0" xfId="0" applyFont="1"/>
    <xf numFmtId="0" fontId="42" fillId="0" borderId="0" xfId="0" applyFont="1"/>
    <xf numFmtId="0" fontId="43" fillId="0" borderId="0" xfId="0" applyFont="1" applyBorder="1"/>
    <xf numFmtId="0" fontId="43" fillId="0" borderId="21" xfId="0" applyFont="1" applyBorder="1"/>
    <xf numFmtId="0" fontId="3" fillId="0" borderId="0" xfId="0" applyFont="1"/>
    <xf numFmtId="0" fontId="2" fillId="2" borderId="30" xfId="0" applyFont="1" applyFill="1" applyBorder="1" applyAlignment="1" applyProtection="1">
      <alignment horizontal="right"/>
      <protection locked="0"/>
    </xf>
    <xf numFmtId="0" fontId="2" fillId="0" borderId="32" xfId="0" applyFont="1" applyBorder="1" applyAlignment="1">
      <alignment horizontal="center"/>
    </xf>
    <xf numFmtId="0" fontId="2" fillId="2" borderId="16" xfId="0" applyFont="1" applyFill="1" applyBorder="1" applyAlignment="1" applyProtection="1">
      <alignment horizontal="left"/>
      <protection locked="0"/>
    </xf>
    <xf numFmtId="0" fontId="44" fillId="0" borderId="0" xfId="0" applyFont="1"/>
    <xf numFmtId="0" fontId="39" fillId="0" borderId="21" xfId="0" applyFont="1" applyBorder="1"/>
    <xf numFmtId="0" fontId="39" fillId="17" borderId="21" xfId="0" applyFont="1" applyFill="1" applyBorder="1" applyAlignment="1">
      <alignment horizontal="left"/>
    </xf>
    <xf numFmtId="165" fontId="39" fillId="2" borderId="21" xfId="0" applyNumberFormat="1" applyFont="1" applyFill="1" applyBorder="1" applyAlignment="1" applyProtection="1">
      <alignment horizontal="center"/>
      <protection locked="0"/>
    </xf>
    <xf numFmtId="166" fontId="39" fillId="0" borderId="21" xfId="0" applyNumberFormat="1" applyFont="1" applyBorder="1" applyAlignment="1">
      <alignment horizontal="center"/>
    </xf>
    <xf numFmtId="0" fontId="45" fillId="0" borderId="21" xfId="0" applyFont="1" applyFill="1" applyBorder="1"/>
    <xf numFmtId="166" fontId="39" fillId="17" borderId="21" xfId="0" applyNumberFormat="1" applyFont="1" applyFill="1" applyBorder="1" applyAlignment="1">
      <alignment horizontal="left"/>
    </xf>
    <xf numFmtId="166" fontId="39" fillId="2" borderId="21" xfId="0" applyNumberFormat="1" applyFont="1" applyFill="1" applyBorder="1" applyAlignment="1" applyProtection="1">
      <alignment horizontal="center"/>
      <protection locked="0"/>
    </xf>
    <xf numFmtId="166" fontId="45" fillId="0" borderId="21" xfId="0" applyNumberFormat="1" applyFont="1" applyBorder="1" applyAlignment="1">
      <alignment horizontal="center"/>
    </xf>
    <xf numFmtId="0" fontId="0" fillId="0" borderId="34" xfId="0" applyBorder="1"/>
    <xf numFmtId="165" fontId="0" fillId="2" borderId="35" xfId="0" applyNumberFormat="1" applyFill="1" applyBorder="1" applyProtection="1">
      <protection locked="0"/>
    </xf>
    <xf numFmtId="0" fontId="0" fillId="0" borderId="36" xfId="0" applyBorder="1"/>
    <xf numFmtId="0" fontId="0" fillId="0" borderId="32" xfId="0" applyBorder="1"/>
    <xf numFmtId="0" fontId="0" fillId="0" borderId="45" xfId="0" applyBorder="1"/>
    <xf numFmtId="165" fontId="0" fillId="2" borderId="21" xfId="0" applyNumberFormat="1" applyFill="1" applyBorder="1" applyProtection="1">
      <protection locked="0"/>
    </xf>
    <xf numFmtId="0" fontId="0" fillId="2" borderId="49" xfId="0" applyFill="1" applyBorder="1" applyProtection="1">
      <protection locked="0"/>
    </xf>
    <xf numFmtId="0" fontId="39" fillId="17" borderId="21" xfId="0" applyFont="1" applyFill="1" applyBorder="1" applyProtection="1">
      <protection locked="0"/>
    </xf>
    <xf numFmtId="165" fontId="0" fillId="0" borderId="0" xfId="0" applyNumberFormat="1"/>
    <xf numFmtId="0" fontId="45" fillId="0" borderId="21" xfId="0" applyFont="1" applyBorder="1"/>
    <xf numFmtId="167" fontId="39" fillId="2" borderId="21" xfId="0" applyNumberFormat="1" applyFont="1" applyFill="1" applyBorder="1" applyAlignment="1" applyProtection="1">
      <alignment horizontal="center"/>
      <protection locked="0"/>
    </xf>
    <xf numFmtId="2" fontId="39" fillId="17" borderId="21" xfId="0" applyNumberFormat="1" applyFont="1" applyFill="1" applyBorder="1" applyAlignment="1">
      <alignment horizontal="left"/>
    </xf>
    <xf numFmtId="2" fontId="39" fillId="2" borderId="21" xfId="0" applyNumberFormat="1" applyFont="1" applyFill="1" applyBorder="1" applyAlignment="1" applyProtection="1">
      <alignment horizontal="center"/>
      <protection locked="0"/>
    </xf>
    <xf numFmtId="0" fontId="39" fillId="0" borderId="0" xfId="0" applyFont="1" applyAlignment="1">
      <alignment horizontal="center"/>
    </xf>
    <xf numFmtId="168" fontId="39" fillId="0" borderId="0" xfId="0" applyNumberFormat="1" applyFont="1" applyAlignment="1">
      <alignment horizontal="center"/>
    </xf>
    <xf numFmtId="0" fontId="39" fillId="0" borderId="32" xfId="0" applyFont="1" applyBorder="1"/>
    <xf numFmtId="2" fontId="39" fillId="17" borderId="32" xfId="0" applyNumberFormat="1" applyFont="1" applyFill="1" applyBorder="1" applyAlignment="1">
      <alignment horizontal="left"/>
    </xf>
    <xf numFmtId="2" fontId="39" fillId="2" borderId="32" xfId="0" applyNumberFormat="1" applyFont="1" applyFill="1" applyBorder="1" applyAlignment="1" applyProtection="1">
      <alignment horizontal="center"/>
      <protection locked="0"/>
    </xf>
    <xf numFmtId="0" fontId="46" fillId="0" borderId="0" xfId="0" applyFont="1"/>
    <xf numFmtId="0" fontId="42" fillId="0" borderId="0" xfId="0" applyFont="1" applyAlignment="1">
      <alignment horizontal="left"/>
    </xf>
    <xf numFmtId="0" fontId="39" fillId="17" borderId="32" xfId="0" applyFont="1" applyFill="1" applyBorder="1" applyAlignment="1">
      <alignment horizontal="left"/>
    </xf>
    <xf numFmtId="165" fontId="39" fillId="2" borderId="32" xfId="0" applyNumberFormat="1" applyFont="1" applyFill="1" applyBorder="1" applyAlignment="1" applyProtection="1">
      <alignment horizontal="center"/>
      <protection locked="0"/>
    </xf>
    <xf numFmtId="0" fontId="2" fillId="0" borderId="0" xfId="0" applyFont="1" applyFill="1" applyBorder="1" applyAlignment="1">
      <alignment horizontal="center"/>
    </xf>
    <xf numFmtId="0" fontId="0" fillId="0" borderId="0" xfId="0" applyFill="1" applyBorder="1" applyProtection="1">
      <protection locked="0"/>
    </xf>
    <xf numFmtId="165" fontId="39" fillId="0" borderId="0" xfId="0" applyNumberFormat="1" applyFont="1" applyAlignment="1">
      <alignment horizontal="center"/>
    </xf>
    <xf numFmtId="166" fontId="39" fillId="0" borderId="0" xfId="0" applyNumberFormat="1" applyFont="1" applyAlignment="1">
      <alignment horizontal="center"/>
    </xf>
    <xf numFmtId="0" fontId="43" fillId="0" borderId="0" xfId="0" applyFont="1"/>
    <xf numFmtId="0" fontId="47" fillId="0" borderId="0" xfId="0" applyFont="1"/>
    <xf numFmtId="165" fontId="39" fillId="0" borderId="21" xfId="0" applyNumberFormat="1" applyFont="1" applyBorder="1"/>
    <xf numFmtId="165" fontId="39" fillId="0" borderId="0" xfId="0" applyNumberFormat="1" applyFont="1"/>
    <xf numFmtId="0" fontId="48" fillId="0" borderId="0" xfId="0" applyFont="1"/>
    <xf numFmtId="0" fontId="2" fillId="0" borderId="21" xfId="0" applyFont="1" applyBorder="1"/>
    <xf numFmtId="0" fontId="39" fillId="17" borderId="32" xfId="0" applyFont="1" applyFill="1" applyBorder="1" applyAlignment="1" applyProtection="1">
      <alignment horizontal="left"/>
      <protection locked="0"/>
    </xf>
    <xf numFmtId="168" fontId="39" fillId="0" borderId="21" xfId="0" applyNumberFormat="1" applyFont="1" applyBorder="1" applyAlignment="1">
      <alignment horizontal="center"/>
    </xf>
    <xf numFmtId="0" fontId="49" fillId="0" borderId="0" xfId="0" applyFont="1"/>
    <xf numFmtId="0" fontId="50" fillId="25" borderId="0" xfId="0" applyFont="1" applyFill="1"/>
    <xf numFmtId="0" fontId="39" fillId="25" borderId="0" xfId="0" applyFont="1" applyFill="1"/>
    <xf numFmtId="0" fontId="39" fillId="26" borderId="0" xfId="0" quotePrefix="1" applyFont="1" applyFill="1"/>
    <xf numFmtId="0" fontId="39" fillId="26" borderId="0" xfId="0" applyFont="1" applyFill="1"/>
    <xf numFmtId="0" fontId="50" fillId="27" borderId="0" xfId="0" applyFont="1" applyFill="1"/>
    <xf numFmtId="0" fontId="0" fillId="27" borderId="0" xfId="0" applyFill="1"/>
    <xf numFmtId="0" fontId="0" fillId="27" borderId="0" xfId="0" quotePrefix="1" applyFill="1"/>
    <xf numFmtId="0" fontId="0" fillId="25" borderId="0" xfId="0" applyFill="1"/>
    <xf numFmtId="0" fontId="0" fillId="26" borderId="0" xfId="0" applyFill="1"/>
    <xf numFmtId="0" fontId="39" fillId="27" borderId="0" xfId="0" applyFont="1" applyFill="1"/>
    <xf numFmtId="0" fontId="0" fillId="25" borderId="0" xfId="0" quotePrefix="1" applyFill="1"/>
    <xf numFmtId="165" fontId="0" fillId="2" borderId="21" xfId="0" quotePrefix="1" applyNumberFormat="1" applyFill="1" applyBorder="1" applyProtection="1">
      <protection locked="0"/>
    </xf>
    <xf numFmtId="0" fontId="32" fillId="2" borderId="21" xfId="0" applyFont="1" applyFill="1" applyBorder="1" applyProtection="1">
      <protection locked="0"/>
    </xf>
    <xf numFmtId="0" fontId="3" fillId="0" borderId="32" xfId="0" applyFont="1" applyBorder="1"/>
    <xf numFmtId="0" fontId="0" fillId="2" borderId="0" xfId="0" applyFill="1"/>
    <xf numFmtId="165" fontId="0" fillId="2" borderId="32" xfId="0" applyNumberFormat="1" applyFill="1" applyBorder="1" applyProtection="1">
      <protection locked="0"/>
    </xf>
    <xf numFmtId="1" fontId="0" fillId="2" borderId="32" xfId="0" applyNumberFormat="1" applyFill="1" applyBorder="1" applyProtection="1">
      <protection locked="0"/>
    </xf>
    <xf numFmtId="0" fontId="32" fillId="0" borderId="32" xfId="0" applyFont="1" applyBorder="1"/>
    <xf numFmtId="0" fontId="0" fillId="0" borderId="50" xfId="0" applyBorder="1"/>
    <xf numFmtId="0" fontId="0" fillId="2" borderId="50" xfId="0" applyFill="1" applyBorder="1" applyProtection="1">
      <protection locked="0"/>
    </xf>
    <xf numFmtId="0" fontId="32" fillId="0" borderId="50" xfId="0" applyFont="1" applyBorder="1"/>
    <xf numFmtId="0" fontId="3" fillId="0" borderId="50" xfId="0" applyFont="1" applyBorder="1"/>
    <xf numFmtId="0" fontId="3" fillId="0" borderId="0" xfId="0" applyFont="1" applyBorder="1"/>
    <xf numFmtId="0" fontId="2" fillId="0" borderId="21" xfId="0" applyFont="1" applyBorder="1" applyAlignment="1">
      <alignment vertical="top"/>
    </xf>
    <xf numFmtId="2" fontId="0" fillId="0" borderId="21" xfId="0" applyNumberFormat="1" applyBorder="1" applyAlignment="1">
      <alignment vertical="top"/>
    </xf>
    <xf numFmtId="0" fontId="32" fillId="0" borderId="21" xfId="0" applyFont="1" applyBorder="1" applyAlignment="1">
      <alignment vertical="top"/>
    </xf>
    <xf numFmtId="0" fontId="0" fillId="0" borderId="21" xfId="0" applyBorder="1" applyAlignment="1">
      <alignment vertical="top"/>
    </xf>
    <xf numFmtId="0" fontId="53" fillId="0" borderId="0" xfId="0" applyFont="1"/>
    <xf numFmtId="2" fontId="53" fillId="0" borderId="0" xfId="0" applyNumberFormat="1" applyFont="1"/>
    <xf numFmtId="2" fontId="53" fillId="0" borderId="21" xfId="0" applyNumberFormat="1" applyFont="1" applyBorder="1"/>
    <xf numFmtId="0" fontId="53" fillId="0" borderId="21" xfId="0" applyFont="1" applyBorder="1"/>
    <xf numFmtId="166" fontId="0" fillId="2" borderId="0" xfId="0" applyNumberFormat="1" applyFill="1"/>
    <xf numFmtId="166" fontId="32" fillId="0" borderId="0" xfId="0" applyNumberFormat="1" applyFont="1"/>
    <xf numFmtId="166" fontId="0" fillId="0" borderId="0" xfId="0" applyNumberFormat="1"/>
    <xf numFmtId="0" fontId="0" fillId="28" borderId="0" xfId="0" applyFont="1" applyFill="1"/>
    <xf numFmtId="2" fontId="1" fillId="28" borderId="0" xfId="1" applyNumberFormat="1" applyFont="1" applyFill="1"/>
    <xf numFmtId="0" fontId="55" fillId="0" borderId="0" xfId="0" applyFont="1"/>
    <xf numFmtId="0" fontId="57" fillId="0" borderId="0" xfId="0" applyFont="1"/>
    <xf numFmtId="0" fontId="0" fillId="0" borderId="21" xfId="0" applyBorder="1" applyAlignment="1">
      <alignment horizontal="center" wrapText="1"/>
    </xf>
    <xf numFmtId="0" fontId="0" fillId="0" borderId="51" xfId="0" applyBorder="1" applyAlignment="1">
      <alignment horizontal="center"/>
    </xf>
    <xf numFmtId="0" fontId="0" fillId="0" borderId="52" xfId="0" applyBorder="1" applyAlignment="1">
      <alignment horizontal="center"/>
    </xf>
    <xf numFmtId="0" fontId="0" fillId="0" borderId="53" xfId="0" applyBorder="1" applyAlignment="1">
      <alignment horizontal="center" wrapText="1"/>
    </xf>
    <xf numFmtId="0" fontId="0" fillId="0" borderId="0" xfId="0" applyBorder="1" applyAlignment="1">
      <alignment horizontal="center"/>
    </xf>
    <xf numFmtId="0" fontId="15" fillId="0" borderId="0" xfId="0" applyFont="1" applyBorder="1" applyAlignment="1">
      <alignment horizontal="center"/>
    </xf>
    <xf numFmtId="0" fontId="21" fillId="0" borderId="0" xfId="0" applyFont="1" applyFill="1" applyBorder="1" applyAlignment="1">
      <alignment vertical="center"/>
    </xf>
    <xf numFmtId="0" fontId="0" fillId="0" borderId="0" xfId="0" applyFill="1" applyBorder="1" applyAlignment="1">
      <alignment horizontal="center"/>
    </xf>
    <xf numFmtId="0" fontId="15" fillId="0" borderId="0" xfId="0" applyFont="1" applyFill="1" applyBorder="1" applyAlignment="1">
      <alignment vertical="center" wrapText="1"/>
    </xf>
    <xf numFmtId="0" fontId="15" fillId="5" borderId="0" xfId="0" applyFont="1" applyFill="1" applyBorder="1" applyAlignment="1">
      <alignment vertical="center" wrapText="1"/>
    </xf>
    <xf numFmtId="171" fontId="0" fillId="0" borderId="0" xfId="0" applyNumberFormat="1"/>
    <xf numFmtId="0" fontId="0" fillId="0" borderId="54" xfId="0" applyBorder="1"/>
    <xf numFmtId="0" fontId="0" fillId="0" borderId="55" xfId="0" applyBorder="1"/>
    <xf numFmtId="0" fontId="0" fillId="0" borderId="56" xfId="0" applyBorder="1"/>
    <xf numFmtId="0" fontId="0" fillId="0" borderId="57" xfId="0" applyBorder="1"/>
    <xf numFmtId="166" fontId="0" fillId="2" borderId="0" xfId="0" applyNumberFormat="1" applyFill="1" applyBorder="1"/>
    <xf numFmtId="0" fontId="0" fillId="0" borderId="58" xfId="0" applyBorder="1"/>
    <xf numFmtId="170" fontId="0" fillId="2" borderId="0" xfId="0" applyNumberFormat="1" applyFill="1" applyBorder="1"/>
    <xf numFmtId="166" fontId="0" fillId="4" borderId="0" xfId="0" applyNumberFormat="1" applyFill="1" applyBorder="1"/>
    <xf numFmtId="170" fontId="0" fillId="17" borderId="0" xfId="0" applyNumberFormat="1" applyFill="1" applyBorder="1"/>
    <xf numFmtId="0" fontId="0" fillId="0" borderId="59" xfId="0" applyBorder="1"/>
    <xf numFmtId="0" fontId="0" fillId="0" borderId="60" xfId="0" applyBorder="1"/>
    <xf numFmtId="166" fontId="0" fillId="4" borderId="60" xfId="0" applyNumberFormat="1" applyFill="1" applyBorder="1"/>
    <xf numFmtId="0" fontId="0" fillId="0" borderId="61" xfId="0" applyBorder="1"/>
    <xf numFmtId="169" fontId="0" fillId="0" borderId="0" xfId="0" applyNumberFormat="1" applyBorder="1"/>
    <xf numFmtId="166" fontId="0" fillId="4" borderId="58" xfId="0" applyNumberFormat="1" applyFill="1" applyBorder="1" applyAlignment="1">
      <alignment horizontal="center"/>
    </xf>
    <xf numFmtId="166" fontId="0" fillId="2" borderId="60" xfId="0" applyNumberFormat="1" applyFill="1" applyBorder="1"/>
    <xf numFmtId="169" fontId="0" fillId="0" borderId="60" xfId="0" applyNumberFormat="1" applyBorder="1"/>
    <xf numFmtId="166" fontId="0" fillId="4" borderId="61" xfId="0" applyNumberFormat="1" applyFill="1" applyBorder="1" applyAlignment="1">
      <alignment horizontal="center"/>
    </xf>
    <xf numFmtId="0" fontId="0" fillId="0" borderId="0" xfId="0" applyAlignment="1"/>
    <xf numFmtId="0" fontId="0" fillId="0" borderId="35" xfId="0" applyBorder="1" applyAlignment="1">
      <alignment vertical="top" wrapText="1"/>
    </xf>
    <xf numFmtId="0" fontId="0" fillId="0" borderId="35" xfId="0" applyBorder="1" applyAlignment="1">
      <alignment wrapText="1"/>
    </xf>
    <xf numFmtId="0" fontId="0" fillId="0" borderId="0" xfId="0" applyAlignment="1">
      <alignment wrapText="1"/>
    </xf>
    <xf numFmtId="0" fontId="0" fillId="0" borderId="0" xfId="0" applyAlignment="1">
      <alignment vertical="center" wrapText="1"/>
    </xf>
    <xf numFmtId="0" fontId="32" fillId="0" borderId="0" xfId="0" applyFont="1" applyAlignment="1"/>
    <xf numFmtId="0" fontId="0" fillId="0" borderId="0" xfId="0" applyAlignment="1">
      <alignment vertical="top" wrapText="1"/>
    </xf>
    <xf numFmtId="0" fontId="0" fillId="0" borderId="0" xfId="0" applyAlignment="1">
      <alignment vertical="top"/>
    </xf>
    <xf numFmtId="0" fontId="11" fillId="23" borderId="39" xfId="0" applyFont="1" applyFill="1" applyBorder="1" applyAlignment="1">
      <alignment horizontal="center" vertical="center" wrapText="1"/>
    </xf>
    <xf numFmtId="0" fontId="0" fillId="0" borderId="40" xfId="0" applyBorder="1" applyAlignment="1">
      <alignment horizontal="center" vertical="center" wrapText="1"/>
    </xf>
    <xf numFmtId="0" fontId="13" fillId="23" borderId="42" xfId="0" applyFont="1" applyFill="1" applyBorder="1" applyAlignment="1">
      <alignment horizontal="center" vertical="center" wrapText="1"/>
    </xf>
    <xf numFmtId="0" fontId="4" fillId="0" borderId="30" xfId="2" applyFill="1" applyBorder="1" applyAlignment="1">
      <alignment horizontal="center" vertical="center" wrapText="1"/>
    </xf>
    <xf numFmtId="0" fontId="4" fillId="0" borderId="32" xfId="2" applyBorder="1" applyAlignment="1">
      <alignment horizontal="center" vertical="center" wrapText="1"/>
    </xf>
    <xf numFmtId="0" fontId="4" fillId="0" borderId="16" xfId="2" applyBorder="1" applyAlignment="1">
      <alignment horizontal="center" vertical="center" wrapText="1"/>
    </xf>
    <xf numFmtId="0" fontId="4" fillId="0" borderId="16" xfId="2" applyFill="1" applyBorder="1" applyAlignment="1">
      <alignment horizontal="center" vertical="center" wrapText="1"/>
    </xf>
    <xf numFmtId="0" fontId="4" fillId="0" borderId="0" xfId="2" applyAlignment="1">
      <alignment horizontal="center" vertical="center" wrapText="1"/>
    </xf>
    <xf numFmtId="0" fontId="4" fillId="22" borderId="30" xfId="2" applyFill="1" applyBorder="1" applyAlignment="1">
      <alignment horizontal="center" vertical="center" wrapText="1"/>
    </xf>
    <xf numFmtId="0" fontId="4" fillId="22" borderId="32" xfId="2" applyFill="1" applyBorder="1" applyAlignment="1">
      <alignment horizontal="center" vertical="center" wrapText="1"/>
    </xf>
    <xf numFmtId="0" fontId="4" fillId="22" borderId="16" xfId="2" applyFill="1" applyBorder="1" applyAlignment="1">
      <alignment horizontal="center" vertical="center" wrapText="1"/>
    </xf>
    <xf numFmtId="0" fontId="4" fillId="22" borderId="10" xfId="2" applyFill="1" applyBorder="1" applyAlignment="1">
      <alignment horizontal="center" vertical="center" wrapText="1"/>
    </xf>
    <xf numFmtId="0" fontId="4" fillId="22" borderId="0" xfId="2" applyFill="1" applyAlignment="1">
      <alignment horizontal="center" vertical="center" wrapText="1"/>
    </xf>
    <xf numFmtId="0" fontId="4" fillId="0" borderId="30" xfId="2" applyBorder="1" applyAlignment="1">
      <alignment horizontal="center" vertical="center" wrapText="1"/>
    </xf>
    <xf numFmtId="0" fontId="4" fillId="0" borderId="34" xfId="2" applyFill="1" applyBorder="1" applyAlignment="1">
      <alignment horizontal="center" vertical="center" wrapText="1"/>
    </xf>
    <xf numFmtId="0" fontId="4" fillId="0" borderId="35" xfId="2" applyBorder="1" applyAlignment="1">
      <alignment horizontal="center" vertical="center" wrapText="1"/>
    </xf>
    <xf numFmtId="0" fontId="4" fillId="0" borderId="36" xfId="2" applyBorder="1" applyAlignment="1">
      <alignment horizontal="center" vertical="center" wrapText="1"/>
    </xf>
    <xf numFmtId="0" fontId="4" fillId="0" borderId="37" xfId="2" applyFill="1" applyBorder="1" applyAlignment="1">
      <alignment horizontal="center" vertical="center" wrapText="1"/>
    </xf>
    <xf numFmtId="0" fontId="4" fillId="0" borderId="0" xfId="2" applyBorder="1" applyAlignment="1">
      <alignment horizontal="center" vertical="center" wrapText="1"/>
    </xf>
    <xf numFmtId="0" fontId="4" fillId="20" borderId="33" xfId="2" applyFill="1" applyBorder="1" applyAlignment="1">
      <alignment horizontal="center" vertical="center" wrapText="1"/>
    </xf>
    <xf numFmtId="0" fontId="4" fillId="19" borderId="17" xfId="2" applyFill="1" applyBorder="1" applyAlignment="1">
      <alignment horizontal="center" vertical="center" wrapText="1"/>
    </xf>
    <xf numFmtId="0" fontId="4" fillId="22" borderId="17" xfId="2" applyFill="1" applyBorder="1" applyAlignment="1">
      <alignment horizontal="center" vertical="center" wrapText="1"/>
    </xf>
    <xf numFmtId="0" fontId="4" fillId="20" borderId="17" xfId="2" applyFill="1" applyBorder="1" applyAlignment="1">
      <alignment horizontal="center" vertical="center" wrapText="1"/>
    </xf>
    <xf numFmtId="0" fontId="4" fillId="6" borderId="0" xfId="2" applyFill="1" applyAlignment="1">
      <alignment horizontal="center" vertical="center" wrapText="1"/>
    </xf>
    <xf numFmtId="0" fontId="4" fillId="6" borderId="29" xfId="2" applyFill="1" applyBorder="1" applyAlignment="1">
      <alignment horizontal="center" vertical="center" wrapText="1"/>
    </xf>
    <xf numFmtId="0" fontId="4" fillId="18" borderId="17" xfId="2" applyFill="1" applyBorder="1" applyAlignment="1">
      <alignment horizontal="center" vertical="center" wrapText="1"/>
    </xf>
    <xf numFmtId="0" fontId="4" fillId="18" borderId="30" xfId="2" applyFill="1" applyBorder="1" applyAlignment="1">
      <alignment horizontal="center" vertical="center" wrapText="1"/>
    </xf>
    <xf numFmtId="0" fontId="9" fillId="18" borderId="16" xfId="2" quotePrefix="1" applyFont="1" applyFill="1" applyBorder="1" applyAlignment="1">
      <alignment horizontal="center" vertical="center" wrapText="1"/>
    </xf>
    <xf numFmtId="0" fontId="9" fillId="18" borderId="17" xfId="2" applyFont="1" applyFill="1" applyBorder="1" applyAlignment="1">
      <alignment horizontal="center" vertical="center" wrapText="1"/>
    </xf>
    <xf numFmtId="0" fontId="4" fillId="18" borderId="32" xfId="2" applyFill="1" applyBorder="1" applyAlignment="1">
      <alignment horizontal="center" vertical="center" wrapText="1"/>
    </xf>
    <xf numFmtId="0" fontId="7" fillId="18" borderId="32" xfId="2" applyFont="1" applyFill="1" applyBorder="1" applyAlignment="1">
      <alignment horizontal="center" vertical="center" wrapText="1"/>
    </xf>
    <xf numFmtId="0" fontId="4" fillId="18" borderId="16" xfId="2" applyFill="1" applyBorder="1" applyAlignment="1">
      <alignment horizontal="center" vertical="center" wrapText="1"/>
    </xf>
    <xf numFmtId="0" fontId="7" fillId="18" borderId="17" xfId="2" applyFont="1" applyFill="1" applyBorder="1" applyAlignment="1">
      <alignment horizontal="center" vertical="center" wrapText="1"/>
    </xf>
    <xf numFmtId="0" fontId="4" fillId="19" borderId="30" xfId="2" applyFill="1" applyBorder="1" applyAlignment="1">
      <alignment horizontal="center" vertical="center" wrapText="1"/>
    </xf>
    <xf numFmtId="0" fontId="4" fillId="19" borderId="32" xfId="2" applyFill="1" applyBorder="1" applyAlignment="1">
      <alignment horizontal="center" vertical="center" wrapText="1"/>
    </xf>
    <xf numFmtId="0" fontId="4" fillId="19" borderId="16" xfId="2" applyFill="1" applyBorder="1" applyAlignment="1">
      <alignment horizontal="center" vertical="center" wrapText="1"/>
    </xf>
    <xf numFmtId="0" fontId="4" fillId="20" borderId="30" xfId="2" applyFill="1" applyBorder="1" applyAlignment="1">
      <alignment horizontal="center" vertical="center" wrapText="1"/>
    </xf>
    <xf numFmtId="0" fontId="4" fillId="20" borderId="16" xfId="2" applyFill="1" applyBorder="1" applyAlignment="1">
      <alignment horizontal="center" vertical="center" wrapText="1"/>
    </xf>
    <xf numFmtId="0" fontId="4" fillId="19" borderId="0" xfId="2" applyFill="1" applyAlignment="1">
      <alignment horizontal="center" vertical="center" wrapText="1"/>
    </xf>
    <xf numFmtId="0" fontId="4" fillId="14" borderId="0" xfId="2" applyFill="1" applyAlignment="1">
      <alignment horizontal="center" vertical="center" wrapText="1"/>
    </xf>
    <xf numFmtId="0" fontId="4" fillId="13" borderId="5" xfId="2" applyFill="1" applyBorder="1" applyAlignment="1">
      <alignment horizontal="center" vertical="center" wrapText="1"/>
    </xf>
    <xf numFmtId="0" fontId="4" fillId="14" borderId="0" xfId="2" applyFill="1" applyBorder="1" applyAlignment="1">
      <alignment horizontal="center" vertical="center" wrapText="1"/>
    </xf>
    <xf numFmtId="0" fontId="4" fillId="16" borderId="0" xfId="2" applyFill="1" applyAlignment="1">
      <alignment horizontal="center" vertical="center" wrapText="1"/>
    </xf>
    <xf numFmtId="0" fontId="4" fillId="16" borderId="29" xfId="2" applyFill="1" applyBorder="1" applyAlignment="1">
      <alignment horizontal="center" vertical="center" wrapText="1"/>
    </xf>
    <xf numFmtId="0" fontId="4" fillId="15" borderId="0" xfId="2" applyFill="1" applyAlignment="1">
      <alignment horizontal="center" vertical="center" wrapText="1"/>
    </xf>
    <xf numFmtId="0" fontId="4" fillId="14" borderId="6" xfId="2" applyFill="1" applyBorder="1" applyAlignment="1">
      <alignment horizontal="center" vertical="center" wrapText="1"/>
    </xf>
    <xf numFmtId="0" fontId="4" fillId="14" borderId="8" xfId="2" applyFill="1" applyBorder="1" applyAlignment="1">
      <alignment horizontal="center" vertical="center" wrapText="1"/>
    </xf>
    <xf numFmtId="0" fontId="7" fillId="14" borderId="5" xfId="2" applyFont="1" applyFill="1" applyBorder="1" applyAlignment="1">
      <alignment horizontal="center" vertical="center" wrapText="1"/>
    </xf>
    <xf numFmtId="0" fontId="7" fillId="14" borderId="12" xfId="2" applyFont="1" applyFill="1" applyBorder="1" applyAlignment="1">
      <alignment horizontal="center" vertical="center" wrapText="1"/>
    </xf>
    <xf numFmtId="0" fontId="4" fillId="9" borderId="5" xfId="2" applyFill="1" applyBorder="1" applyAlignment="1">
      <alignment horizontal="center" vertical="center" wrapText="1"/>
    </xf>
    <xf numFmtId="0" fontId="8" fillId="7" borderId="19" xfId="2" applyFont="1" applyFill="1" applyBorder="1" applyAlignment="1">
      <alignment horizontal="center" vertical="center" wrapText="1"/>
    </xf>
    <xf numFmtId="0" fontId="8" fillId="7" borderId="0" xfId="2" applyFont="1" applyFill="1" applyBorder="1" applyAlignment="1">
      <alignment horizontal="center" vertical="center" wrapText="1"/>
    </xf>
    <xf numFmtId="0" fontId="8" fillId="7" borderId="20" xfId="2" applyFont="1" applyFill="1" applyBorder="1" applyAlignment="1">
      <alignment horizontal="center" vertical="center" wrapText="1"/>
    </xf>
    <xf numFmtId="0" fontId="7" fillId="11" borderId="23" xfId="2" applyFont="1" applyFill="1" applyBorder="1" applyAlignment="1">
      <alignment horizontal="center" vertical="center" wrapText="1"/>
    </xf>
    <xf numFmtId="0" fontId="7" fillId="11" borderId="0" xfId="2" applyFont="1" applyFill="1" applyBorder="1" applyAlignment="1">
      <alignment horizontal="center" vertical="center" wrapText="1"/>
    </xf>
    <xf numFmtId="0" fontId="4" fillId="0" borderId="24" xfId="2" applyBorder="1" applyAlignment="1">
      <alignment horizontal="center" vertical="center" wrapText="1"/>
    </xf>
    <xf numFmtId="0" fontId="4" fillId="11" borderId="25" xfId="2" applyFill="1" applyBorder="1" applyAlignment="1">
      <alignment horizontal="center" vertical="center"/>
    </xf>
    <xf numFmtId="0" fontId="4" fillId="0" borderId="26" xfId="2" applyBorder="1" applyAlignment="1">
      <alignment horizontal="center" vertical="center"/>
    </xf>
    <xf numFmtId="0" fontId="4" fillId="0" borderId="7" xfId="2" applyBorder="1" applyAlignment="1">
      <alignment horizontal="center" vertical="center"/>
    </xf>
    <xf numFmtId="0" fontId="4" fillId="0" borderId="8" xfId="2" applyBorder="1" applyAlignment="1">
      <alignment horizontal="center" vertical="center"/>
    </xf>
    <xf numFmtId="0" fontId="4" fillId="12" borderId="6" xfId="2" applyFill="1" applyBorder="1" applyAlignment="1">
      <alignment horizontal="center" vertical="center" wrapText="1"/>
    </xf>
    <xf numFmtId="0" fontId="4" fillId="12" borderId="7" xfId="2" applyFill="1" applyBorder="1" applyAlignment="1">
      <alignment horizontal="center" vertical="center" wrapText="1"/>
    </xf>
    <xf numFmtId="0" fontId="4" fillId="12" borderId="27" xfId="2" applyFill="1" applyBorder="1" applyAlignment="1">
      <alignment horizontal="center" vertical="center" wrapText="1"/>
    </xf>
    <xf numFmtId="0" fontId="4" fillId="12" borderId="13" xfId="2" applyFill="1" applyBorder="1" applyAlignment="1">
      <alignment horizontal="center" vertical="center" wrapText="1"/>
    </xf>
    <xf numFmtId="0" fontId="4" fillId="0" borderId="6" xfId="2" applyFill="1" applyBorder="1" applyAlignment="1">
      <alignment horizontal="center" vertical="center" wrapText="1"/>
    </xf>
    <xf numFmtId="0" fontId="4" fillId="0" borderId="7" xfId="2" applyBorder="1" applyAlignment="1">
      <alignment horizontal="center" vertical="center" wrapText="1"/>
    </xf>
    <xf numFmtId="0" fontId="4" fillId="0" borderId="28" xfId="2" applyBorder="1" applyAlignment="1">
      <alignment horizontal="center" vertical="center" wrapText="1"/>
    </xf>
    <xf numFmtId="0" fontId="4" fillId="6" borderId="11" xfId="2" applyFill="1" applyBorder="1" applyAlignment="1">
      <alignment horizontal="center" vertical="center" wrapText="1"/>
    </xf>
    <xf numFmtId="0" fontId="4" fillId="6" borderId="13" xfId="2" applyFill="1" applyBorder="1" applyAlignment="1">
      <alignment horizontal="center" vertical="center" wrapText="1"/>
    </xf>
    <xf numFmtId="0" fontId="8" fillId="7" borderId="14" xfId="2" applyFont="1" applyFill="1" applyBorder="1" applyAlignment="1">
      <alignment horizontal="center" vertical="center" wrapText="1"/>
    </xf>
    <xf numFmtId="0" fontId="8" fillId="7" borderId="15" xfId="2" applyFont="1" applyFill="1" applyBorder="1" applyAlignment="1">
      <alignment horizontal="center" vertical="center" wrapText="1"/>
    </xf>
    <xf numFmtId="0" fontId="8" fillId="7" borderId="16" xfId="2" applyFont="1" applyFill="1" applyBorder="1" applyAlignment="1">
      <alignment horizontal="center" vertical="center" wrapText="1"/>
    </xf>
    <xf numFmtId="0" fontId="8" fillId="7" borderId="17" xfId="2" applyFont="1" applyFill="1" applyBorder="1" applyAlignment="1">
      <alignment horizontal="center" vertical="center" wrapText="1"/>
    </xf>
    <xf numFmtId="0" fontId="4" fillId="0" borderId="0" xfId="2" applyFill="1" applyBorder="1" applyAlignment="1">
      <alignment horizontal="center" vertical="center" wrapText="1"/>
    </xf>
    <xf numFmtId="0" fontId="4" fillId="8" borderId="5" xfId="2" applyFill="1" applyBorder="1" applyAlignment="1">
      <alignment horizontal="center" vertical="center" wrapText="1"/>
    </xf>
    <xf numFmtId="0" fontId="4" fillId="0" borderId="1" xfId="2" applyBorder="1" applyAlignment="1">
      <alignment horizontal="left" vertical="center" wrapText="1"/>
    </xf>
    <xf numFmtId="0" fontId="4" fillId="5" borderId="5" xfId="2" applyFill="1" applyBorder="1" applyAlignment="1">
      <alignment horizontal="center" vertical="center" wrapText="1"/>
    </xf>
    <xf numFmtId="0" fontId="4" fillId="6" borderId="6" xfId="2" applyFill="1" applyBorder="1" applyAlignment="1">
      <alignment horizontal="center" vertical="center" wrapText="1"/>
    </xf>
    <xf numFmtId="0" fontId="4" fillId="6" borderId="7" xfId="2" applyFill="1" applyBorder="1" applyAlignment="1">
      <alignment horizontal="center" vertical="center" wrapText="1"/>
    </xf>
    <xf numFmtId="0" fontId="4" fillId="6" borderId="8" xfId="2" applyFill="1" applyBorder="1" applyAlignment="1">
      <alignment horizontal="center" vertical="center" wrapText="1"/>
    </xf>
    <xf numFmtId="0" fontId="4" fillId="5" borderId="6" xfId="2" applyFill="1" applyBorder="1" applyAlignment="1">
      <alignment horizontal="center" vertical="center" wrapText="1"/>
    </xf>
    <xf numFmtId="0" fontId="4" fillId="5" borderId="8" xfId="2" applyFill="1" applyBorder="1" applyAlignment="1">
      <alignment horizontal="center" vertical="center" wrapText="1"/>
    </xf>
    <xf numFmtId="0" fontId="4" fillId="5" borderId="7" xfId="2" applyFill="1" applyBorder="1" applyAlignment="1">
      <alignment horizontal="center" vertical="center" wrapText="1"/>
    </xf>
    <xf numFmtId="0" fontId="4" fillId="5" borderId="11" xfId="2" applyFill="1" applyBorder="1" applyAlignment="1">
      <alignment horizontal="center" vertical="center" wrapText="1"/>
    </xf>
  </cellXfs>
  <cellStyles count="4">
    <cellStyle name="Currency" xfId="1" builtinId="4"/>
    <cellStyle name="Hyperlink" xfId="3" builtinId="8"/>
    <cellStyle name="Normal" xfId="0" builtinId="0"/>
    <cellStyle name="Normal 2" xfId="2" xr:uid="{8155160C-0CE3-4E1E-8E71-601BE4C96E4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Numberline</a:t>
            </a:r>
          </a:p>
        </c:rich>
      </c:tx>
      <c:layout>
        <c:manualLayout>
          <c:xMode val="edge"/>
          <c:yMode val="edge"/>
          <c:x val="0.41440275293715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705056422102154E-2"/>
          <c:y val="0.34142037492639776"/>
          <c:w val="0.91038811955054011"/>
          <c:h val="8.5633391411294432E-2"/>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9EF1EB7F-EBB6-4771-A557-B0EA7BA1360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B25-461C-A3BB-01AE6298DD43}"/>
                </c:ext>
              </c:extLst>
            </c:dLbl>
            <c:dLbl>
              <c:idx val="1"/>
              <c:tx>
                <c:rich>
                  <a:bodyPr/>
                  <a:lstStyle/>
                  <a:p>
                    <a:fld id="{7F79C196-21F3-4E14-99F6-C9C3DEDF17A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B25-461C-A3BB-01AE6298DD43}"/>
                </c:ext>
              </c:extLst>
            </c:dLbl>
            <c:dLbl>
              <c:idx val="2"/>
              <c:tx>
                <c:rich>
                  <a:bodyPr/>
                  <a:lstStyle/>
                  <a:p>
                    <a:fld id="{C98266BC-7E0C-4BBE-B23E-24C4EA5D20B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B25-461C-A3BB-01AE6298DD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'Haynes Norms'!$T$11:$V$11</c:f>
              <c:numCache>
                <c:formatCode>General</c:formatCode>
                <c:ptCount val="3"/>
                <c:pt idx="0">
                  <c:v>-11</c:v>
                </c:pt>
                <c:pt idx="1">
                  <c:v>0</c:v>
                </c:pt>
                <c:pt idx="2">
                  <c:v>-12</c:v>
                </c:pt>
              </c:numCache>
            </c:numRef>
          </c:xVal>
          <c:yVal>
            <c:numRef>
              <c:f>'Haynes Norms'!$T$12:$V$12</c:f>
              <c:numCache>
                <c:formatCode>General</c:formatCode>
                <c:ptCount val="3"/>
                <c:pt idx="0">
                  <c:v>0</c:v>
                </c:pt>
                <c:pt idx="1">
                  <c:v>0</c:v>
                </c:pt>
                <c:pt idx="2">
                  <c:v>0</c:v>
                </c:pt>
              </c:numCache>
            </c:numRef>
          </c:yVal>
          <c:smooth val="0"/>
          <c:extLst>
            <c:ext xmlns:c15="http://schemas.microsoft.com/office/drawing/2012/chart" uri="{02D57815-91ED-43cb-92C2-25804820EDAC}">
              <c15:datalabelsRange>
                <c15:f>'Haynes Norms'!$W$11:$W$13</c15:f>
                <c15:dlblRangeCache>
                  <c:ptCount val="3"/>
                  <c:pt idx="0">
                    <c:v>11^ BI</c:v>
                  </c:pt>
                  <c:pt idx="2">
                    <c:v>12^ XP</c:v>
                  </c:pt>
                </c15:dlblRangeCache>
              </c15:datalabelsRange>
            </c:ext>
            <c:ext xmlns:c16="http://schemas.microsoft.com/office/drawing/2014/chart" uri="{C3380CC4-5D6E-409C-BE32-E72D297353CC}">
              <c16:uniqueId val="{00000003-9B25-461C-A3BB-01AE6298DD43}"/>
            </c:ext>
          </c:extLst>
        </c:ser>
        <c:dLbls>
          <c:showLegendKey val="0"/>
          <c:showVal val="0"/>
          <c:showCatName val="0"/>
          <c:showSerName val="0"/>
          <c:showPercent val="0"/>
          <c:showBubbleSize val="0"/>
        </c:dLbls>
        <c:axId val="337552760"/>
        <c:axId val="423305496"/>
      </c:scatterChart>
      <c:valAx>
        <c:axId val="337552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05496"/>
        <c:crosses val="autoZero"/>
        <c:crossBetween val="midCat"/>
      </c:valAx>
      <c:valAx>
        <c:axId val="423305496"/>
        <c:scaling>
          <c:orientation val="minMax"/>
          <c:min val="0"/>
        </c:scaling>
        <c:delete val="1"/>
        <c:axPos val="l"/>
        <c:numFmt formatCode="General" sourceLinked="1"/>
        <c:majorTickMark val="none"/>
        <c:minorTickMark val="none"/>
        <c:tickLblPos val="nextTo"/>
        <c:crossAx val="337552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chart" Target="../charts/chart1.xml"/><Relationship Id="rId4" Type="http://schemas.openxmlformats.org/officeDocument/2006/relationships/image" Target="../media/image6.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7</xdr:col>
      <xdr:colOff>76656</xdr:colOff>
      <xdr:row>55</xdr:row>
      <xdr:rowOff>190498</xdr:rowOff>
    </xdr:from>
    <xdr:to>
      <xdr:col>7</xdr:col>
      <xdr:colOff>411816</xdr:colOff>
      <xdr:row>58</xdr:row>
      <xdr:rowOff>14379</xdr:rowOff>
    </xdr:to>
    <xdr:pic>
      <xdr:nvPicPr>
        <xdr:cNvPr id="2" name="Picture 1">
          <a:extLst>
            <a:ext uri="{FF2B5EF4-FFF2-40B4-BE49-F238E27FC236}">
              <a16:creationId xmlns:a16="http://schemas.microsoft.com/office/drawing/2014/main" id="{00BE8D33-3CCF-46B1-931C-8BB06068652E}"/>
            </a:ext>
          </a:extLst>
        </xdr:cNvPr>
        <xdr:cNvPicPr>
          <a:picLocks noChangeAspect="1"/>
        </xdr:cNvPicPr>
      </xdr:nvPicPr>
      <xdr:blipFill rotWithShape="1">
        <a:blip xmlns:r="http://schemas.openxmlformats.org/officeDocument/2006/relationships" r:embed="rId1"/>
        <a:srcRect l="-134" t="2986" r="148"/>
        <a:stretch/>
      </xdr:blipFill>
      <xdr:spPr>
        <a:xfrm>
          <a:off x="4505781" y="11172823"/>
          <a:ext cx="335160" cy="395381"/>
        </a:xfrm>
        <a:prstGeom prst="rect">
          <a:avLst/>
        </a:prstGeom>
      </xdr:spPr>
    </xdr:pic>
    <xdr:clientData/>
  </xdr:twoCellAnchor>
  <xdr:twoCellAnchor editAs="oneCell">
    <xdr:from>
      <xdr:col>7</xdr:col>
      <xdr:colOff>495689</xdr:colOff>
      <xdr:row>55</xdr:row>
      <xdr:rowOff>183495</xdr:rowOff>
    </xdr:from>
    <xdr:to>
      <xdr:col>7</xdr:col>
      <xdr:colOff>829235</xdr:colOff>
      <xdr:row>58</xdr:row>
      <xdr:rowOff>27046</xdr:rowOff>
    </xdr:to>
    <xdr:pic>
      <xdr:nvPicPr>
        <xdr:cNvPr id="3" name="Picture 2">
          <a:extLst>
            <a:ext uri="{FF2B5EF4-FFF2-40B4-BE49-F238E27FC236}">
              <a16:creationId xmlns:a16="http://schemas.microsoft.com/office/drawing/2014/main" id="{D0E4D6A7-B817-4A54-9C13-559465149544}"/>
            </a:ext>
          </a:extLst>
        </xdr:cNvPr>
        <xdr:cNvPicPr>
          <a:picLocks noChangeAspect="1"/>
        </xdr:cNvPicPr>
      </xdr:nvPicPr>
      <xdr:blipFill>
        <a:blip xmlns:r="http://schemas.openxmlformats.org/officeDocument/2006/relationships" r:embed="rId2"/>
        <a:stretch>
          <a:fillRect/>
        </a:stretch>
      </xdr:blipFill>
      <xdr:spPr>
        <a:xfrm>
          <a:off x="4924814" y="11165820"/>
          <a:ext cx="333546" cy="415051"/>
        </a:xfrm>
        <a:prstGeom prst="rect">
          <a:avLst/>
        </a:prstGeom>
      </xdr:spPr>
    </xdr:pic>
    <xdr:clientData/>
  </xdr:twoCellAnchor>
  <xdr:twoCellAnchor editAs="oneCell">
    <xdr:from>
      <xdr:col>7</xdr:col>
      <xdr:colOff>907677</xdr:colOff>
      <xdr:row>55</xdr:row>
      <xdr:rowOff>179294</xdr:rowOff>
    </xdr:from>
    <xdr:to>
      <xdr:col>7</xdr:col>
      <xdr:colOff>1235523</xdr:colOff>
      <xdr:row>57</xdr:row>
      <xdr:rowOff>181084</xdr:rowOff>
    </xdr:to>
    <xdr:pic>
      <xdr:nvPicPr>
        <xdr:cNvPr id="4" name="Picture 3">
          <a:extLst>
            <a:ext uri="{FF2B5EF4-FFF2-40B4-BE49-F238E27FC236}">
              <a16:creationId xmlns:a16="http://schemas.microsoft.com/office/drawing/2014/main" id="{F1248B5B-BAE2-4607-BCE4-1DB01CC82844}"/>
            </a:ext>
          </a:extLst>
        </xdr:cNvPr>
        <xdr:cNvPicPr>
          <a:picLocks noChangeAspect="1"/>
        </xdr:cNvPicPr>
      </xdr:nvPicPr>
      <xdr:blipFill>
        <a:blip xmlns:r="http://schemas.openxmlformats.org/officeDocument/2006/relationships" r:embed="rId3"/>
        <a:stretch>
          <a:fillRect/>
        </a:stretch>
      </xdr:blipFill>
      <xdr:spPr>
        <a:xfrm>
          <a:off x="5336802" y="11161619"/>
          <a:ext cx="327846" cy="382790"/>
        </a:xfrm>
        <a:prstGeom prst="rect">
          <a:avLst/>
        </a:prstGeom>
      </xdr:spPr>
    </xdr:pic>
    <xdr:clientData/>
  </xdr:twoCellAnchor>
  <xdr:twoCellAnchor editAs="oneCell">
    <xdr:from>
      <xdr:col>8</xdr:col>
      <xdr:colOff>20506</xdr:colOff>
      <xdr:row>55</xdr:row>
      <xdr:rowOff>190499</xdr:rowOff>
    </xdr:from>
    <xdr:to>
      <xdr:col>8</xdr:col>
      <xdr:colOff>341752</xdr:colOff>
      <xdr:row>58</xdr:row>
      <xdr:rowOff>5138</xdr:rowOff>
    </xdr:to>
    <xdr:pic>
      <xdr:nvPicPr>
        <xdr:cNvPr id="5" name="Picture 4">
          <a:extLst>
            <a:ext uri="{FF2B5EF4-FFF2-40B4-BE49-F238E27FC236}">
              <a16:creationId xmlns:a16="http://schemas.microsoft.com/office/drawing/2014/main" id="{2341C05D-0065-4B93-8D0E-B677EEAAA95D}"/>
            </a:ext>
          </a:extLst>
        </xdr:cNvPr>
        <xdr:cNvPicPr>
          <a:picLocks noChangeAspect="1"/>
        </xdr:cNvPicPr>
      </xdr:nvPicPr>
      <xdr:blipFill>
        <a:blip xmlns:r="http://schemas.openxmlformats.org/officeDocument/2006/relationships" r:embed="rId4"/>
        <a:stretch>
          <a:fillRect/>
        </a:stretch>
      </xdr:blipFill>
      <xdr:spPr>
        <a:xfrm>
          <a:off x="5716456" y="11172824"/>
          <a:ext cx="321246" cy="386139"/>
        </a:xfrm>
        <a:prstGeom prst="rect">
          <a:avLst/>
        </a:prstGeom>
      </xdr:spPr>
    </xdr:pic>
    <xdr:clientData/>
  </xdr:twoCellAnchor>
  <xdr:twoCellAnchor>
    <xdr:from>
      <xdr:col>15</xdr:col>
      <xdr:colOff>8755</xdr:colOff>
      <xdr:row>13</xdr:row>
      <xdr:rowOff>76690</xdr:rowOff>
    </xdr:from>
    <xdr:to>
      <xdr:col>23</xdr:col>
      <xdr:colOff>593560</xdr:colOff>
      <xdr:row>18</xdr:row>
      <xdr:rowOff>166688</xdr:rowOff>
    </xdr:to>
    <xdr:grpSp>
      <xdr:nvGrpSpPr>
        <xdr:cNvPr id="6" name="Group 5">
          <a:extLst>
            <a:ext uri="{FF2B5EF4-FFF2-40B4-BE49-F238E27FC236}">
              <a16:creationId xmlns:a16="http://schemas.microsoft.com/office/drawing/2014/main" id="{9CC04EE6-ED42-4215-AE89-B5D6C65D6DC8}"/>
            </a:ext>
          </a:extLst>
        </xdr:cNvPr>
        <xdr:cNvGrpSpPr/>
      </xdr:nvGrpSpPr>
      <xdr:grpSpPr>
        <a:xfrm>
          <a:off x="9322088" y="2807190"/>
          <a:ext cx="5135639" cy="1095415"/>
          <a:chOff x="8992020" y="3541409"/>
          <a:chExt cx="4817477" cy="780560"/>
        </a:xfrm>
      </xdr:grpSpPr>
      <xdr:graphicFrame macro="">
        <xdr:nvGraphicFramePr>
          <xdr:cNvPr id="7" name="Chart 6">
            <a:extLst>
              <a:ext uri="{FF2B5EF4-FFF2-40B4-BE49-F238E27FC236}">
                <a16:creationId xmlns:a16="http://schemas.microsoft.com/office/drawing/2014/main" id="{8FE5B7B1-ED28-423D-8613-655DE042BD18}"/>
              </a:ext>
            </a:extLst>
          </xdr:cNvPr>
          <xdr:cNvGraphicFramePr/>
        </xdr:nvGraphicFramePr>
        <xdr:xfrm>
          <a:off x="8992020" y="3541409"/>
          <a:ext cx="4817477" cy="78056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8" name="TextBox 7">
            <a:extLst>
              <a:ext uri="{FF2B5EF4-FFF2-40B4-BE49-F238E27FC236}">
                <a16:creationId xmlns:a16="http://schemas.microsoft.com/office/drawing/2014/main" id="{B4814C0A-D7E9-4FDE-882F-EBAC99AC3881}"/>
              </a:ext>
            </a:extLst>
          </xdr:cNvPr>
          <xdr:cNvSpPr txBox="1"/>
        </xdr:nvSpPr>
        <xdr:spPr>
          <a:xfrm>
            <a:off x="12742489" y="4077892"/>
            <a:ext cx="1001526" cy="201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conv / BO / EP</a:t>
            </a:r>
          </a:p>
        </xdr:txBody>
      </xdr:sp>
      <xdr:sp macro="" textlink="">
        <xdr:nvSpPr>
          <xdr:cNvPr id="9" name="TextBox 8">
            <a:extLst>
              <a:ext uri="{FF2B5EF4-FFF2-40B4-BE49-F238E27FC236}">
                <a16:creationId xmlns:a16="http://schemas.microsoft.com/office/drawing/2014/main" id="{9A2D088C-D3DE-4151-B1A0-1AAC8163537A}"/>
              </a:ext>
            </a:extLst>
          </xdr:cNvPr>
          <xdr:cNvSpPr txBox="1"/>
        </xdr:nvSpPr>
        <xdr:spPr>
          <a:xfrm>
            <a:off x="9062758" y="4066684"/>
            <a:ext cx="999425" cy="201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div / BI / XP</a:t>
            </a:r>
          </a:p>
        </xdr:txBody>
      </xdr:sp>
    </xdr:grpSp>
    <xdr:clientData/>
  </xdr:twoCellAnchor>
  <xdr:twoCellAnchor>
    <xdr:from>
      <xdr:col>15</xdr:col>
      <xdr:colOff>321470</xdr:colOff>
      <xdr:row>9</xdr:row>
      <xdr:rowOff>32590</xdr:rowOff>
    </xdr:from>
    <xdr:to>
      <xdr:col>17</xdr:col>
      <xdr:colOff>107156</xdr:colOff>
      <xdr:row>9</xdr:row>
      <xdr:rowOff>71692</xdr:rowOff>
    </xdr:to>
    <xdr:cxnSp macro="">
      <xdr:nvCxnSpPr>
        <xdr:cNvPr id="10" name="Elbow Connector 10">
          <a:extLst>
            <a:ext uri="{FF2B5EF4-FFF2-40B4-BE49-F238E27FC236}">
              <a16:creationId xmlns:a16="http://schemas.microsoft.com/office/drawing/2014/main" id="{0CBB3AAC-4D7C-4A2C-8B2E-1CC745D9F39F}"/>
            </a:ext>
          </a:extLst>
        </xdr:cNvPr>
        <xdr:cNvCxnSpPr/>
      </xdr:nvCxnSpPr>
      <xdr:spPr>
        <a:xfrm rot="10800000">
          <a:off x="9589295" y="1994740"/>
          <a:ext cx="709611" cy="39102"/>
        </a:xfrm>
        <a:prstGeom prst="bentConnector3">
          <a:avLst>
            <a:gd name="adj1" fmla="val 102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38100</xdr:colOff>
      <xdr:row>2</xdr:row>
      <xdr:rowOff>47625</xdr:rowOff>
    </xdr:from>
    <xdr:to>
      <xdr:col>23</xdr:col>
      <xdr:colOff>315327</xdr:colOff>
      <xdr:row>17</xdr:row>
      <xdr:rowOff>114300</xdr:rowOff>
    </xdr:to>
    <xdr:pic>
      <xdr:nvPicPr>
        <xdr:cNvPr id="2" name="Picture 1">
          <a:extLst>
            <a:ext uri="{FF2B5EF4-FFF2-40B4-BE49-F238E27FC236}">
              <a16:creationId xmlns:a16="http://schemas.microsoft.com/office/drawing/2014/main" id="{263D79B4-624B-42CF-8CA5-02EDC9646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72875" y="438150"/>
          <a:ext cx="3934827"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76200</xdr:colOff>
      <xdr:row>30</xdr:row>
      <xdr:rowOff>133350</xdr:rowOff>
    </xdr:from>
    <xdr:to>
      <xdr:col>25</xdr:col>
      <xdr:colOff>314325</xdr:colOff>
      <xdr:row>47</xdr:row>
      <xdr:rowOff>76200</xdr:rowOff>
    </xdr:to>
    <xdr:pic>
      <xdr:nvPicPr>
        <xdr:cNvPr id="3" name="Picture 2">
          <a:extLst>
            <a:ext uri="{FF2B5EF4-FFF2-40B4-BE49-F238E27FC236}">
              <a16:creationId xmlns:a16="http://schemas.microsoft.com/office/drawing/2014/main" id="{5B7CA9DA-7AC1-4C5B-8BDC-AFCBF0FB27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5886450"/>
          <a:ext cx="16040100" cy="318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48</xdr:row>
      <xdr:rowOff>180975</xdr:rowOff>
    </xdr:from>
    <xdr:to>
      <xdr:col>25</xdr:col>
      <xdr:colOff>266700</xdr:colOff>
      <xdr:row>65</xdr:row>
      <xdr:rowOff>123825</xdr:rowOff>
    </xdr:to>
    <xdr:pic>
      <xdr:nvPicPr>
        <xdr:cNvPr id="4" name="Picture 3">
          <a:extLst>
            <a:ext uri="{FF2B5EF4-FFF2-40B4-BE49-F238E27FC236}">
              <a16:creationId xmlns:a16="http://schemas.microsoft.com/office/drawing/2014/main" id="{FB3E544A-91D0-4207-9A94-4E1CB846EB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9363075"/>
          <a:ext cx="16040100" cy="318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17" Type="http://schemas.openxmlformats.org/officeDocument/2006/relationships/hyperlink" Target="http://odspecs.com/meddetails/betadine.html" TargetMode="External"/><Relationship Id="rId21" Type="http://schemas.openxmlformats.org/officeDocument/2006/relationships/hyperlink" Target="http://odspecs.com/meddetails/maxitrol.html" TargetMode="External"/><Relationship Id="rId42" Type="http://schemas.openxmlformats.org/officeDocument/2006/relationships/hyperlink" Target="http://odspecs.com/meddetails/alphaganp.html" TargetMode="External"/><Relationship Id="rId63" Type="http://schemas.openxmlformats.org/officeDocument/2006/relationships/hyperlink" Target="http://odspecs.com/meddetails/iopidine.html" TargetMode="External"/><Relationship Id="rId84" Type="http://schemas.openxmlformats.org/officeDocument/2006/relationships/hyperlink" Target="http://odspecs.com/meddetails/timoptic.html" TargetMode="External"/><Relationship Id="rId138" Type="http://schemas.openxmlformats.org/officeDocument/2006/relationships/hyperlink" Target="http://odspecs.com/meddetails/xiidra.html" TargetMode="External"/><Relationship Id="rId159" Type="http://schemas.openxmlformats.org/officeDocument/2006/relationships/hyperlink" Target="http://odspecs.com/meddetails/vn.html" TargetMode="External"/><Relationship Id="rId170" Type="http://schemas.openxmlformats.org/officeDocument/2006/relationships/hyperlink" Target="http://odspecs.com/meddetails/fmlung.html" TargetMode="External"/><Relationship Id="rId191" Type="http://schemas.openxmlformats.org/officeDocument/2006/relationships/hyperlink" Target="http://odspecs.com/meddetails/alomide.html" TargetMode="External"/><Relationship Id="rId205" Type="http://schemas.openxmlformats.org/officeDocument/2006/relationships/hyperlink" Target="http://odspecs.com/meddetails/lotemaxointment.html" TargetMode="External"/><Relationship Id="rId226" Type="http://schemas.openxmlformats.org/officeDocument/2006/relationships/hyperlink" Target="http://odspecs.com/meddetails/azithromycin.html" TargetMode="External"/><Relationship Id="rId247" Type="http://schemas.openxmlformats.org/officeDocument/2006/relationships/hyperlink" Target="http://odspecs.com/meddetails/valtrex.html" TargetMode="External"/><Relationship Id="rId107" Type="http://schemas.openxmlformats.org/officeDocument/2006/relationships/hyperlink" Target="http://odspecs.com/meddetails/cyclogyl.html" TargetMode="External"/><Relationship Id="rId268" Type="http://schemas.openxmlformats.org/officeDocument/2006/relationships/hyperlink" Target="http://odspecs.com/meddetails/neosporin.html" TargetMode="External"/><Relationship Id="rId11" Type="http://schemas.openxmlformats.org/officeDocument/2006/relationships/hyperlink" Target="http://odspecs.com/meddetails/zovirax.html" TargetMode="External"/><Relationship Id="rId32" Type="http://schemas.openxmlformats.org/officeDocument/2006/relationships/hyperlink" Target="http://odspecs.com/meddetails/tobradexung.html" TargetMode="External"/><Relationship Id="rId53" Type="http://schemas.openxmlformats.org/officeDocument/2006/relationships/hyperlink" Target="http://odspecs.com/meddetails/combigan.html" TargetMode="External"/><Relationship Id="rId74" Type="http://schemas.openxmlformats.org/officeDocument/2006/relationships/hyperlink" Target="http://odspecs.com/meddetails/pilocarpine.html" TargetMode="External"/><Relationship Id="rId128" Type="http://schemas.openxmlformats.org/officeDocument/2006/relationships/hyperlink" Target="http://odspecs.com/meddetails/mucomyst.html" TargetMode="External"/><Relationship Id="rId149" Type="http://schemas.openxmlformats.org/officeDocument/2006/relationships/hyperlink" Target="http://odspecs.com/meddetails/nevanac.html" TargetMode="External"/><Relationship Id="rId5" Type="http://schemas.openxmlformats.org/officeDocument/2006/relationships/hyperlink" Target="http://odspecs.com/meddetails/valtrex.html" TargetMode="External"/><Relationship Id="rId95" Type="http://schemas.openxmlformats.org/officeDocument/2006/relationships/hyperlink" Target="http://odspecs.com/meddetails/trusopt.html" TargetMode="External"/><Relationship Id="rId160" Type="http://schemas.openxmlformats.org/officeDocument/2006/relationships/hyperlink" Target="http://odspecs.com/meddetails/vn.html" TargetMode="External"/><Relationship Id="rId181" Type="http://schemas.openxmlformats.org/officeDocument/2006/relationships/hyperlink" Target="http://odspecs.com/meddetails/predforte.html" TargetMode="External"/><Relationship Id="rId216" Type="http://schemas.openxmlformats.org/officeDocument/2006/relationships/hyperlink" Target="http://odspecs.com/meddetails/zaditor.html" TargetMode="External"/><Relationship Id="rId237" Type="http://schemas.openxmlformats.org/officeDocument/2006/relationships/hyperlink" Target="http://odspecs.com/meddetails/famvir.html" TargetMode="External"/><Relationship Id="rId258" Type="http://schemas.openxmlformats.org/officeDocument/2006/relationships/hyperlink" Target="http://odspecs.com/meddetails/vigamox.html" TargetMode="External"/><Relationship Id="rId279" Type="http://schemas.openxmlformats.org/officeDocument/2006/relationships/hyperlink" Target="http://odspecs.com/meddetails/ciloxan.html" TargetMode="External"/><Relationship Id="rId22" Type="http://schemas.openxmlformats.org/officeDocument/2006/relationships/hyperlink" Target="http://odspecs.com/meddetails/maxitrolointment.html" TargetMode="External"/><Relationship Id="rId43" Type="http://schemas.openxmlformats.org/officeDocument/2006/relationships/hyperlink" Target="http://odspecs.com/meddetails/azopt.html" TargetMode="External"/><Relationship Id="rId64" Type="http://schemas.openxmlformats.org/officeDocument/2006/relationships/hyperlink" Target="http://odspecs.com/meddetails/lumigan.html" TargetMode="External"/><Relationship Id="rId118" Type="http://schemas.openxmlformats.org/officeDocument/2006/relationships/hyperlink" Target="http://odspecs.com/meddetails/freshkote.html" TargetMode="External"/><Relationship Id="rId139" Type="http://schemas.openxmlformats.org/officeDocument/2006/relationships/hyperlink" Target="http://odspecs.com/meddetails/acular.html" TargetMode="External"/><Relationship Id="rId85" Type="http://schemas.openxmlformats.org/officeDocument/2006/relationships/hyperlink" Target="http://odspecs.com/meddetails/timopticxe.html" TargetMode="External"/><Relationship Id="rId150" Type="http://schemas.openxmlformats.org/officeDocument/2006/relationships/hyperlink" Target="http://odspecs.com/meddetails/nevanac.html" TargetMode="External"/><Relationship Id="rId171" Type="http://schemas.openxmlformats.org/officeDocument/2006/relationships/hyperlink" Target="http://odspecs.com/meddetails/fmlforte.html" TargetMode="External"/><Relationship Id="rId192" Type="http://schemas.openxmlformats.org/officeDocument/2006/relationships/hyperlink" Target="http://odspecs.com/meddetails/alomide.html" TargetMode="External"/><Relationship Id="rId206" Type="http://schemas.openxmlformats.org/officeDocument/2006/relationships/hyperlink" Target="http://odspecs.com/meddetails/lotemaxointment.html" TargetMode="External"/><Relationship Id="rId227" Type="http://schemas.openxmlformats.org/officeDocument/2006/relationships/hyperlink" Target="http://odspecs.com/meddetails/azithromycin.html" TargetMode="External"/><Relationship Id="rId248" Type="http://schemas.openxmlformats.org/officeDocument/2006/relationships/hyperlink" Target="http://odspecs.com/meddetails/vn.html" TargetMode="External"/><Relationship Id="rId269" Type="http://schemas.openxmlformats.org/officeDocument/2006/relationships/hyperlink" Target="http://odspecs.com/meddetails/neosporin.html" TargetMode="External"/><Relationship Id="rId12" Type="http://schemas.openxmlformats.org/officeDocument/2006/relationships/hyperlink" Target="http://odspecs.com/meddetails/zovirax.html" TargetMode="External"/><Relationship Id="rId33" Type="http://schemas.openxmlformats.org/officeDocument/2006/relationships/hyperlink" Target="http://odspecs.com/meddetails/tobradexung.html" TargetMode="External"/><Relationship Id="rId108" Type="http://schemas.openxmlformats.org/officeDocument/2006/relationships/hyperlink" Target="http://odspecs.com/meddetails/cyclogyl.html" TargetMode="External"/><Relationship Id="rId129" Type="http://schemas.openxmlformats.org/officeDocument/2006/relationships/hyperlink" Target="http://odspecs.com/meddetails/mucomyst.html" TargetMode="External"/><Relationship Id="rId280" Type="http://schemas.openxmlformats.org/officeDocument/2006/relationships/hyperlink" Target="http://odspecs.com/meddetails/besivance.html" TargetMode="External"/><Relationship Id="rId54" Type="http://schemas.openxmlformats.org/officeDocument/2006/relationships/hyperlink" Target="http://odspecs.com/meddetails/combigan.html" TargetMode="External"/><Relationship Id="rId75" Type="http://schemas.openxmlformats.org/officeDocument/2006/relationships/hyperlink" Target="http://odspecs.com/meddetails/pilocarpine.html" TargetMode="External"/><Relationship Id="rId96" Type="http://schemas.openxmlformats.org/officeDocument/2006/relationships/hyperlink" Target="http://odspecs.com/meddetails/trusopt.html" TargetMode="External"/><Relationship Id="rId140" Type="http://schemas.openxmlformats.org/officeDocument/2006/relationships/hyperlink" Target="http://odspecs.com/meddetails/acular.html" TargetMode="External"/><Relationship Id="rId161" Type="http://schemas.openxmlformats.org/officeDocument/2006/relationships/hyperlink" Target="http://odspecs.com/meddetails/alrex.html" TargetMode="External"/><Relationship Id="rId182" Type="http://schemas.openxmlformats.org/officeDocument/2006/relationships/hyperlink" Target="http://odspecs.com/meddetails/predforte.html" TargetMode="External"/><Relationship Id="rId217" Type="http://schemas.openxmlformats.org/officeDocument/2006/relationships/hyperlink" Target="http://odspecs.com/meddetails/opcona.html" TargetMode="External"/><Relationship Id="rId6" Type="http://schemas.openxmlformats.org/officeDocument/2006/relationships/hyperlink" Target="http://odspecs.com/meddetails/valtrex.html" TargetMode="External"/><Relationship Id="rId238" Type="http://schemas.openxmlformats.org/officeDocument/2006/relationships/hyperlink" Target="http://odspecs.com/meddetails/keflex.html" TargetMode="External"/><Relationship Id="rId259" Type="http://schemas.openxmlformats.org/officeDocument/2006/relationships/hyperlink" Target="http://odspecs.com/meddetails/vigamox.html" TargetMode="External"/><Relationship Id="rId23" Type="http://schemas.openxmlformats.org/officeDocument/2006/relationships/hyperlink" Target="http://odspecs.com/meddetails/maxitrolointment.html" TargetMode="External"/><Relationship Id="rId119" Type="http://schemas.openxmlformats.org/officeDocument/2006/relationships/hyperlink" Target="http://odspecs.com/meddetails/freshkote.html" TargetMode="External"/><Relationship Id="rId270" Type="http://schemas.openxmlformats.org/officeDocument/2006/relationships/hyperlink" Target="http://odspecs.com/meddetails/ocuflox.html" TargetMode="External"/><Relationship Id="rId44" Type="http://schemas.openxmlformats.org/officeDocument/2006/relationships/hyperlink" Target="http://odspecs.com/meddetails/azopt.html" TargetMode="External"/><Relationship Id="rId65" Type="http://schemas.openxmlformats.org/officeDocument/2006/relationships/hyperlink" Target="http://odspecs.com/meddetails/lumigan.html" TargetMode="External"/><Relationship Id="rId86" Type="http://schemas.openxmlformats.org/officeDocument/2006/relationships/hyperlink" Target="http://odspecs.com/meddetails/timopticxe.html" TargetMode="External"/><Relationship Id="rId130" Type="http://schemas.openxmlformats.org/officeDocument/2006/relationships/hyperlink" Target="http://odspecs.com/meddetails/muro.html" TargetMode="External"/><Relationship Id="rId151" Type="http://schemas.openxmlformats.org/officeDocument/2006/relationships/hyperlink" Target="http://odspecs.com/meddetails/prolensa.html" TargetMode="External"/><Relationship Id="rId172" Type="http://schemas.openxmlformats.org/officeDocument/2006/relationships/hyperlink" Target="http://odspecs.com/meddetails/fmlforte.html" TargetMode="External"/><Relationship Id="rId193" Type="http://schemas.openxmlformats.org/officeDocument/2006/relationships/hyperlink" Target="http://odspecs.com/meddetails/alrex.html" TargetMode="External"/><Relationship Id="rId207" Type="http://schemas.openxmlformats.org/officeDocument/2006/relationships/hyperlink" Target="http://odspecs.com/meddetails/optivar.html" TargetMode="External"/><Relationship Id="rId228" Type="http://schemas.openxmlformats.org/officeDocument/2006/relationships/hyperlink" Target="http://odspecs.com/meddetails/cefaclor.html" TargetMode="External"/><Relationship Id="rId249" Type="http://schemas.openxmlformats.org/officeDocument/2006/relationships/hyperlink" Target="http://odspecs.com/meddetails/vn.html" TargetMode="External"/><Relationship Id="rId13" Type="http://schemas.openxmlformats.org/officeDocument/2006/relationships/hyperlink" Target="http://odspecs.com/meddetails/blephamide.html" TargetMode="External"/><Relationship Id="rId18" Type="http://schemas.openxmlformats.org/officeDocument/2006/relationships/hyperlink" Target="http://odspecs.com/meddetails/blephamideung.html" TargetMode="External"/><Relationship Id="rId39" Type="http://schemas.openxmlformats.org/officeDocument/2006/relationships/hyperlink" Target="http://odspecs.com/meddetails/zylet.html" TargetMode="External"/><Relationship Id="rId109" Type="http://schemas.openxmlformats.org/officeDocument/2006/relationships/hyperlink" Target="http://odspecs.com/meddetails/homatropine.html" TargetMode="External"/><Relationship Id="rId260" Type="http://schemas.openxmlformats.org/officeDocument/2006/relationships/hyperlink" Target="http://odspecs.com/meddetails/tobrexung.html" TargetMode="External"/><Relationship Id="rId265" Type="http://schemas.openxmlformats.org/officeDocument/2006/relationships/hyperlink" Target="http://odspecs.com/meddetails/quixin.html" TargetMode="External"/><Relationship Id="rId281" Type="http://schemas.openxmlformats.org/officeDocument/2006/relationships/hyperlink" Target="http://odspecs.com/meddetails/besivance.html" TargetMode="External"/><Relationship Id="rId286" Type="http://schemas.openxmlformats.org/officeDocument/2006/relationships/printerSettings" Target="../printerSettings/printerSettings3.bin"/><Relationship Id="rId34" Type="http://schemas.openxmlformats.org/officeDocument/2006/relationships/hyperlink" Target="http://odspecs.com/meddetails/vasocidin.html" TargetMode="External"/><Relationship Id="rId50" Type="http://schemas.openxmlformats.org/officeDocument/2006/relationships/hyperlink" Target="http://odspecs.com/meddetails/betoptics.html" TargetMode="External"/><Relationship Id="rId55" Type="http://schemas.openxmlformats.org/officeDocument/2006/relationships/hyperlink" Target="http://odspecs.com/meddetails/cosopt.html" TargetMode="External"/><Relationship Id="rId76" Type="http://schemas.openxmlformats.org/officeDocument/2006/relationships/hyperlink" Target="http://odspecs.com/meddetails/rescula.html" TargetMode="External"/><Relationship Id="rId97" Type="http://schemas.openxmlformats.org/officeDocument/2006/relationships/hyperlink" Target="http://odspecs.com/meddetails/xalatan.html" TargetMode="External"/><Relationship Id="rId104" Type="http://schemas.openxmlformats.org/officeDocument/2006/relationships/hyperlink" Target="http://odspecs.com/meddetails/atropine.html" TargetMode="External"/><Relationship Id="rId120" Type="http://schemas.openxmlformats.org/officeDocument/2006/relationships/hyperlink" Target="http://odspecs.com/meddetails/freshkote.html" TargetMode="External"/><Relationship Id="rId125" Type="http://schemas.openxmlformats.org/officeDocument/2006/relationships/hyperlink" Target="http://odspecs.com/meddetails/latisse.html" TargetMode="External"/><Relationship Id="rId141" Type="http://schemas.openxmlformats.org/officeDocument/2006/relationships/hyperlink" Target="http://odspecs.com/meddetails/acularls.html" TargetMode="External"/><Relationship Id="rId146" Type="http://schemas.openxmlformats.org/officeDocument/2006/relationships/hyperlink" Target="http://odspecs.com/meddetails/bromday.html" TargetMode="External"/><Relationship Id="rId167" Type="http://schemas.openxmlformats.org/officeDocument/2006/relationships/hyperlink" Target="http://odspecs.com/meddetails/fml.html" TargetMode="External"/><Relationship Id="rId188" Type="http://schemas.openxmlformats.org/officeDocument/2006/relationships/hyperlink" Target="http://odspecs.com/meddetails/alaway.html" TargetMode="External"/><Relationship Id="rId7" Type="http://schemas.openxmlformats.org/officeDocument/2006/relationships/hyperlink" Target="http://odspecs.com/meddetails/viroptic.html" TargetMode="External"/><Relationship Id="rId71" Type="http://schemas.openxmlformats.org/officeDocument/2006/relationships/hyperlink" Target="http://odspecs.com/meddetails/ocupress.html" TargetMode="External"/><Relationship Id="rId92" Type="http://schemas.openxmlformats.org/officeDocument/2006/relationships/hyperlink" Target="http://odspecs.com/meddetails/travatan.html" TargetMode="External"/><Relationship Id="rId162" Type="http://schemas.openxmlformats.org/officeDocument/2006/relationships/hyperlink" Target="http://odspecs.com/meddetails/alrex.html" TargetMode="External"/><Relationship Id="rId183" Type="http://schemas.openxmlformats.org/officeDocument/2006/relationships/hyperlink" Target="http://odspecs.com/meddetails/vexol.html" TargetMode="External"/><Relationship Id="rId213" Type="http://schemas.openxmlformats.org/officeDocument/2006/relationships/hyperlink" Target="http://odspecs.com/meddetails/pazeo.html" TargetMode="External"/><Relationship Id="rId218" Type="http://schemas.openxmlformats.org/officeDocument/2006/relationships/hyperlink" Target="http://odspecs.com/meddetails/opcona.html" TargetMode="External"/><Relationship Id="rId234" Type="http://schemas.openxmlformats.org/officeDocument/2006/relationships/hyperlink" Target="http://odspecs.com/meddetails/vibramycin.html" TargetMode="External"/><Relationship Id="rId239" Type="http://schemas.openxmlformats.org/officeDocument/2006/relationships/hyperlink" Target="http://odspecs.com/meddetails/keflex.html" TargetMode="External"/><Relationship Id="rId2" Type="http://schemas.openxmlformats.org/officeDocument/2006/relationships/hyperlink" Target="http://odspecs.com/meddetails/natacyn.html" TargetMode="External"/><Relationship Id="rId29" Type="http://schemas.openxmlformats.org/officeDocument/2006/relationships/hyperlink" Target="http://odspecs.com/meddetails/tobradexst.html" TargetMode="External"/><Relationship Id="rId250" Type="http://schemas.openxmlformats.org/officeDocument/2006/relationships/hyperlink" Target="http://odspecs.com/meddetails/zmax.html" TargetMode="External"/><Relationship Id="rId255" Type="http://schemas.openxmlformats.org/officeDocument/2006/relationships/hyperlink" Target="http://odspecs.com/meddetails/zovirax.html" TargetMode="External"/><Relationship Id="rId271" Type="http://schemas.openxmlformats.org/officeDocument/2006/relationships/hyperlink" Target="http://odspecs.com/meddetails/ocuflox.html" TargetMode="External"/><Relationship Id="rId276" Type="http://schemas.openxmlformats.org/officeDocument/2006/relationships/hyperlink" Target="http://odspecs.com/meddetails/ciloxanung.html" TargetMode="External"/><Relationship Id="rId24" Type="http://schemas.openxmlformats.org/officeDocument/2006/relationships/hyperlink" Target="http://odspecs.com/meddetails/maxitrolointment.html" TargetMode="External"/><Relationship Id="rId40" Type="http://schemas.openxmlformats.org/officeDocument/2006/relationships/hyperlink" Target="http://odspecs.com/meddetails/alphaganp.html" TargetMode="External"/><Relationship Id="rId45" Type="http://schemas.openxmlformats.org/officeDocument/2006/relationships/hyperlink" Target="http://odspecs.com/meddetails/azopt.html" TargetMode="External"/><Relationship Id="rId66" Type="http://schemas.openxmlformats.org/officeDocument/2006/relationships/hyperlink" Target="http://odspecs.com/meddetails/lumigan.html" TargetMode="External"/><Relationship Id="rId87" Type="http://schemas.openxmlformats.org/officeDocument/2006/relationships/hyperlink" Target="http://odspecs.com/meddetails/timopticxe.html" TargetMode="External"/><Relationship Id="rId110" Type="http://schemas.openxmlformats.org/officeDocument/2006/relationships/hyperlink" Target="http://odspecs.com/meddetails/homatropine.html" TargetMode="External"/><Relationship Id="rId115" Type="http://schemas.openxmlformats.org/officeDocument/2006/relationships/hyperlink" Target="http://odspecs.com/meddetails/betadine.html" TargetMode="External"/><Relationship Id="rId131" Type="http://schemas.openxmlformats.org/officeDocument/2006/relationships/hyperlink" Target="http://odspecs.com/meddetails/muro.html" TargetMode="External"/><Relationship Id="rId136" Type="http://schemas.openxmlformats.org/officeDocument/2006/relationships/hyperlink" Target="http://odspecs.com/meddetails/xiidra.html" TargetMode="External"/><Relationship Id="rId157" Type="http://schemas.openxmlformats.org/officeDocument/2006/relationships/hyperlink" Target="http://odspecs.com/meddetails/lortab.html" TargetMode="External"/><Relationship Id="rId178" Type="http://schemas.openxmlformats.org/officeDocument/2006/relationships/hyperlink" Target="http://odspecs.com/meddetails/lotemaxointment.html" TargetMode="External"/><Relationship Id="rId61" Type="http://schemas.openxmlformats.org/officeDocument/2006/relationships/hyperlink" Target="http://odspecs.com/meddetails/iopidine.html" TargetMode="External"/><Relationship Id="rId82" Type="http://schemas.openxmlformats.org/officeDocument/2006/relationships/hyperlink" Target="http://odspecs.com/meddetails/timoptic.html" TargetMode="External"/><Relationship Id="rId152" Type="http://schemas.openxmlformats.org/officeDocument/2006/relationships/hyperlink" Target="http://odspecs.com/meddetails/prolensa.html" TargetMode="External"/><Relationship Id="rId173" Type="http://schemas.openxmlformats.org/officeDocument/2006/relationships/hyperlink" Target="http://odspecs.com/meddetails/inflamaseforte.html" TargetMode="External"/><Relationship Id="rId194" Type="http://schemas.openxmlformats.org/officeDocument/2006/relationships/hyperlink" Target="http://odspecs.com/meddetails/alrex.html" TargetMode="External"/><Relationship Id="rId199" Type="http://schemas.openxmlformats.org/officeDocument/2006/relationships/hyperlink" Target="http://odspecs.com/meddetails/elestat.html" TargetMode="External"/><Relationship Id="rId203" Type="http://schemas.openxmlformats.org/officeDocument/2006/relationships/hyperlink" Target="http://odspecs.com/meddetails/livostin.html" TargetMode="External"/><Relationship Id="rId208" Type="http://schemas.openxmlformats.org/officeDocument/2006/relationships/hyperlink" Target="http://odspecs.com/meddetails/optivar.html" TargetMode="External"/><Relationship Id="rId229" Type="http://schemas.openxmlformats.org/officeDocument/2006/relationships/hyperlink" Target="http://odspecs.com/meddetails/cefaclor.html" TargetMode="External"/><Relationship Id="rId19" Type="http://schemas.openxmlformats.org/officeDocument/2006/relationships/hyperlink" Target="http://odspecs.com/meddetails/maxitrol.html" TargetMode="External"/><Relationship Id="rId224" Type="http://schemas.openxmlformats.org/officeDocument/2006/relationships/hyperlink" Target="http://odspecs.com/meddetails/augmentin.html" TargetMode="External"/><Relationship Id="rId240" Type="http://schemas.openxmlformats.org/officeDocument/2006/relationships/hyperlink" Target="http://odspecs.com/meddetails/lortab.html" TargetMode="External"/><Relationship Id="rId245" Type="http://schemas.openxmlformats.org/officeDocument/2006/relationships/hyperlink" Target="http://odspecs.com/meddetails/tylenol3.html" TargetMode="External"/><Relationship Id="rId261" Type="http://schemas.openxmlformats.org/officeDocument/2006/relationships/hyperlink" Target="http://odspecs.com/meddetails/tobrexung.html" TargetMode="External"/><Relationship Id="rId266" Type="http://schemas.openxmlformats.org/officeDocument/2006/relationships/hyperlink" Target="http://odspecs.com/meddetails/polytrim.html" TargetMode="External"/><Relationship Id="rId287" Type="http://schemas.openxmlformats.org/officeDocument/2006/relationships/vmlDrawing" Target="../drawings/vmlDrawing3.vml"/><Relationship Id="rId14" Type="http://schemas.openxmlformats.org/officeDocument/2006/relationships/hyperlink" Target="http://odspecs.com/meddetails/blephamide.html" TargetMode="External"/><Relationship Id="rId30" Type="http://schemas.openxmlformats.org/officeDocument/2006/relationships/hyperlink" Target="http://odspecs.com/meddetails/tobradexst.html" TargetMode="External"/><Relationship Id="rId35" Type="http://schemas.openxmlformats.org/officeDocument/2006/relationships/hyperlink" Target="http://odspecs.com/meddetails/vasocidin.html" TargetMode="External"/><Relationship Id="rId56" Type="http://schemas.openxmlformats.org/officeDocument/2006/relationships/hyperlink" Target="http://odspecs.com/meddetails/cosopt.html" TargetMode="External"/><Relationship Id="rId77" Type="http://schemas.openxmlformats.org/officeDocument/2006/relationships/hyperlink" Target="http://odspecs.com/meddetails/rescula.html" TargetMode="External"/><Relationship Id="rId100" Type="http://schemas.openxmlformats.org/officeDocument/2006/relationships/hyperlink" Target="http://odspecs.com/meddetails/zioptan.html" TargetMode="External"/><Relationship Id="rId105" Type="http://schemas.openxmlformats.org/officeDocument/2006/relationships/hyperlink" Target="http://odspecs.com/meddetails/atropineung.html" TargetMode="External"/><Relationship Id="rId126" Type="http://schemas.openxmlformats.org/officeDocument/2006/relationships/hyperlink" Target="http://odspecs.com/meddetails/latisse.html" TargetMode="External"/><Relationship Id="rId147" Type="http://schemas.openxmlformats.org/officeDocument/2006/relationships/hyperlink" Target="http://odspecs.com/meddetails/ilevro.html" TargetMode="External"/><Relationship Id="rId168" Type="http://schemas.openxmlformats.org/officeDocument/2006/relationships/hyperlink" Target="http://odspecs.com/meddetails/fml.html" TargetMode="External"/><Relationship Id="rId282" Type="http://schemas.openxmlformats.org/officeDocument/2006/relationships/hyperlink" Target="http://odspecs.com/meddetails/bacitacin.html" TargetMode="External"/><Relationship Id="rId8" Type="http://schemas.openxmlformats.org/officeDocument/2006/relationships/hyperlink" Target="http://odspecs.com/meddetails/viroptic.html" TargetMode="External"/><Relationship Id="rId51" Type="http://schemas.openxmlformats.org/officeDocument/2006/relationships/hyperlink" Target="http://odspecs.com/meddetails/betoptics.html" TargetMode="External"/><Relationship Id="rId72" Type="http://schemas.openxmlformats.org/officeDocument/2006/relationships/hyperlink" Target="http://odspecs.com/meddetails/ocupress.html" TargetMode="External"/><Relationship Id="rId93" Type="http://schemas.openxmlformats.org/officeDocument/2006/relationships/hyperlink" Target="http://odspecs.com/meddetails/travatan.html" TargetMode="External"/><Relationship Id="rId98" Type="http://schemas.openxmlformats.org/officeDocument/2006/relationships/hyperlink" Target="http://odspecs.com/meddetails/xalatan.html" TargetMode="External"/><Relationship Id="rId121" Type="http://schemas.openxmlformats.org/officeDocument/2006/relationships/hyperlink" Target="http://odspecs.com/meddetails/lacrisert.html" TargetMode="External"/><Relationship Id="rId142" Type="http://schemas.openxmlformats.org/officeDocument/2006/relationships/hyperlink" Target="http://odspecs.com/meddetails/acularls.html" TargetMode="External"/><Relationship Id="rId163" Type="http://schemas.openxmlformats.org/officeDocument/2006/relationships/hyperlink" Target="http://odspecs.com/meddetails/durezol.html" TargetMode="External"/><Relationship Id="rId184" Type="http://schemas.openxmlformats.org/officeDocument/2006/relationships/hyperlink" Target="http://odspecs.com/meddetails/vexol.html" TargetMode="External"/><Relationship Id="rId189" Type="http://schemas.openxmlformats.org/officeDocument/2006/relationships/hyperlink" Target="http://odspecs.com/meddetails/alocril.html" TargetMode="External"/><Relationship Id="rId219" Type="http://schemas.openxmlformats.org/officeDocument/2006/relationships/hyperlink" Target="http://odspecs.com/meddetails/opcona.html" TargetMode="External"/><Relationship Id="rId3" Type="http://schemas.openxmlformats.org/officeDocument/2006/relationships/hyperlink" Target="http://odspecs.com/meddetails/famvir.html" TargetMode="External"/><Relationship Id="rId214" Type="http://schemas.openxmlformats.org/officeDocument/2006/relationships/hyperlink" Target="http://odspecs.com/meddetails/pazeo.html" TargetMode="External"/><Relationship Id="rId230" Type="http://schemas.openxmlformats.org/officeDocument/2006/relationships/hyperlink" Target="http://odspecs.com/meddetails/diamox.html" TargetMode="External"/><Relationship Id="rId235" Type="http://schemas.openxmlformats.org/officeDocument/2006/relationships/hyperlink" Target="http://odspecs.com/meddetails/vibramycin.html" TargetMode="External"/><Relationship Id="rId251" Type="http://schemas.openxmlformats.org/officeDocument/2006/relationships/hyperlink" Target="http://odspecs.com/meddetails/zmax.html" TargetMode="External"/><Relationship Id="rId256" Type="http://schemas.openxmlformats.org/officeDocument/2006/relationships/hyperlink" Target="http://odspecs.com/meddetails/zymaxid.html" TargetMode="External"/><Relationship Id="rId277" Type="http://schemas.openxmlformats.org/officeDocument/2006/relationships/hyperlink" Target="http://odspecs.com/meddetails/ciloxanung.html" TargetMode="External"/><Relationship Id="rId25" Type="http://schemas.openxmlformats.org/officeDocument/2006/relationships/hyperlink" Target="http://odspecs.com/meddetails/tobradex.html" TargetMode="External"/><Relationship Id="rId46" Type="http://schemas.openxmlformats.org/officeDocument/2006/relationships/hyperlink" Target="http://odspecs.com/meddetails/betagan.html" TargetMode="External"/><Relationship Id="rId67" Type="http://schemas.openxmlformats.org/officeDocument/2006/relationships/hyperlink" Target="http://odspecs.com/meddetails/neptazane.html" TargetMode="External"/><Relationship Id="rId116" Type="http://schemas.openxmlformats.org/officeDocument/2006/relationships/hyperlink" Target="http://odspecs.com/meddetails/betadine.html" TargetMode="External"/><Relationship Id="rId137" Type="http://schemas.openxmlformats.org/officeDocument/2006/relationships/hyperlink" Target="http://odspecs.com/meddetails/xiidra.html" TargetMode="External"/><Relationship Id="rId158" Type="http://schemas.openxmlformats.org/officeDocument/2006/relationships/hyperlink" Target="http://odspecs.com/meddetails/lortab.html" TargetMode="External"/><Relationship Id="rId272" Type="http://schemas.openxmlformats.org/officeDocument/2006/relationships/hyperlink" Target="http://odspecs.com/meddetails/moxeza.html" TargetMode="External"/><Relationship Id="rId20" Type="http://schemas.openxmlformats.org/officeDocument/2006/relationships/hyperlink" Target="http://odspecs.com/meddetails/maxitrol.html" TargetMode="External"/><Relationship Id="rId41" Type="http://schemas.openxmlformats.org/officeDocument/2006/relationships/hyperlink" Target="http://odspecs.com/meddetails/alphaganp.html" TargetMode="External"/><Relationship Id="rId62" Type="http://schemas.openxmlformats.org/officeDocument/2006/relationships/hyperlink" Target="http://odspecs.com/meddetails/iopidine.html" TargetMode="External"/><Relationship Id="rId83" Type="http://schemas.openxmlformats.org/officeDocument/2006/relationships/hyperlink" Target="http://odspecs.com/meddetails/timoptic.html" TargetMode="External"/><Relationship Id="rId88" Type="http://schemas.openxmlformats.org/officeDocument/2006/relationships/hyperlink" Target="http://odspecs.com/meddetails/travatan.html" TargetMode="External"/><Relationship Id="rId111" Type="http://schemas.openxmlformats.org/officeDocument/2006/relationships/hyperlink" Target="http://odspecs.com/meddetails/tropicamide.html" TargetMode="External"/><Relationship Id="rId132" Type="http://schemas.openxmlformats.org/officeDocument/2006/relationships/hyperlink" Target="http://odspecs.com/meddetails/muro.html" TargetMode="External"/><Relationship Id="rId153" Type="http://schemas.openxmlformats.org/officeDocument/2006/relationships/hyperlink" Target="http://odspecs.com/meddetails/voltaren.html" TargetMode="External"/><Relationship Id="rId174" Type="http://schemas.openxmlformats.org/officeDocument/2006/relationships/hyperlink" Target="http://odspecs.com/meddetails/inflamaseforte.html" TargetMode="External"/><Relationship Id="rId179" Type="http://schemas.openxmlformats.org/officeDocument/2006/relationships/hyperlink" Target="http://odspecs.com/meddetails/maxidex.html" TargetMode="External"/><Relationship Id="rId195" Type="http://schemas.openxmlformats.org/officeDocument/2006/relationships/hyperlink" Target="http://odspecs.com/meddetails/bepreve.html" TargetMode="External"/><Relationship Id="rId209" Type="http://schemas.openxmlformats.org/officeDocument/2006/relationships/hyperlink" Target="http://odspecs.com/meddetails/pataday.html" TargetMode="External"/><Relationship Id="rId190" Type="http://schemas.openxmlformats.org/officeDocument/2006/relationships/hyperlink" Target="http://odspecs.com/meddetails/alocril.html" TargetMode="External"/><Relationship Id="rId204" Type="http://schemas.openxmlformats.org/officeDocument/2006/relationships/hyperlink" Target="http://odspecs.com/meddetails/livostin.html" TargetMode="External"/><Relationship Id="rId220" Type="http://schemas.openxmlformats.org/officeDocument/2006/relationships/hyperlink" Target="http://odspecs.com/meddetails/opcona.html" TargetMode="External"/><Relationship Id="rId225" Type="http://schemas.openxmlformats.org/officeDocument/2006/relationships/hyperlink" Target="http://odspecs.com/meddetails/augmentin.html" TargetMode="External"/><Relationship Id="rId241" Type="http://schemas.openxmlformats.org/officeDocument/2006/relationships/hyperlink" Target="http://odspecs.com/meddetails/lortab.html" TargetMode="External"/><Relationship Id="rId246" Type="http://schemas.openxmlformats.org/officeDocument/2006/relationships/hyperlink" Target="http://odspecs.com/meddetails/valtrex.html" TargetMode="External"/><Relationship Id="rId267" Type="http://schemas.openxmlformats.org/officeDocument/2006/relationships/hyperlink" Target="http://odspecs.com/meddetails/polytrim.html" TargetMode="External"/><Relationship Id="rId288" Type="http://schemas.openxmlformats.org/officeDocument/2006/relationships/comments" Target="../comments3.xml"/><Relationship Id="rId15" Type="http://schemas.openxmlformats.org/officeDocument/2006/relationships/hyperlink" Target="http://odspecs.com/meddetails/blephamide.html" TargetMode="External"/><Relationship Id="rId36" Type="http://schemas.openxmlformats.org/officeDocument/2006/relationships/hyperlink" Target="http://odspecs.com/meddetails/vasocidin.html" TargetMode="External"/><Relationship Id="rId57" Type="http://schemas.openxmlformats.org/officeDocument/2006/relationships/hyperlink" Target="http://odspecs.com/meddetails/cosopt.html" TargetMode="External"/><Relationship Id="rId106" Type="http://schemas.openxmlformats.org/officeDocument/2006/relationships/hyperlink" Target="http://odspecs.com/meddetails/atropineung.html" TargetMode="External"/><Relationship Id="rId127" Type="http://schemas.openxmlformats.org/officeDocument/2006/relationships/hyperlink" Target="http://odspecs.com/meddetails/mucomyst.html" TargetMode="External"/><Relationship Id="rId262" Type="http://schemas.openxmlformats.org/officeDocument/2006/relationships/hyperlink" Target="http://odspecs.com/meddetails/tobrex.html" TargetMode="External"/><Relationship Id="rId283" Type="http://schemas.openxmlformats.org/officeDocument/2006/relationships/hyperlink" Target="http://odspecs.com/meddetails/bacitacin.html" TargetMode="External"/><Relationship Id="rId10" Type="http://schemas.openxmlformats.org/officeDocument/2006/relationships/hyperlink" Target="http://odspecs.com/meddetails/zirgan.html" TargetMode="External"/><Relationship Id="rId31" Type="http://schemas.openxmlformats.org/officeDocument/2006/relationships/hyperlink" Target="http://odspecs.com/meddetails/tobradexung.html" TargetMode="External"/><Relationship Id="rId52" Type="http://schemas.openxmlformats.org/officeDocument/2006/relationships/hyperlink" Target="http://odspecs.com/meddetails/combigan.html" TargetMode="External"/><Relationship Id="rId73" Type="http://schemas.openxmlformats.org/officeDocument/2006/relationships/hyperlink" Target="http://odspecs.com/meddetails/pilocarpine.html" TargetMode="External"/><Relationship Id="rId78" Type="http://schemas.openxmlformats.org/officeDocument/2006/relationships/hyperlink" Target="http://odspecs.com/meddetails/rescula.html" TargetMode="External"/><Relationship Id="rId94" Type="http://schemas.openxmlformats.org/officeDocument/2006/relationships/hyperlink" Target="http://odspecs.com/meddetails/trusopt.html" TargetMode="External"/><Relationship Id="rId99" Type="http://schemas.openxmlformats.org/officeDocument/2006/relationships/hyperlink" Target="http://odspecs.com/meddetails/xalatan.html" TargetMode="External"/><Relationship Id="rId101" Type="http://schemas.openxmlformats.org/officeDocument/2006/relationships/hyperlink" Target="http://odspecs.com/meddetails/zioptan.html" TargetMode="External"/><Relationship Id="rId122" Type="http://schemas.openxmlformats.org/officeDocument/2006/relationships/hyperlink" Target="http://odspecs.com/meddetails/lacrisert.html" TargetMode="External"/><Relationship Id="rId143" Type="http://schemas.openxmlformats.org/officeDocument/2006/relationships/hyperlink" Target="http://odspecs.com/meddetails/acuvail.html" TargetMode="External"/><Relationship Id="rId148" Type="http://schemas.openxmlformats.org/officeDocument/2006/relationships/hyperlink" Target="http://odspecs.com/meddetails/ilevro.html" TargetMode="External"/><Relationship Id="rId164" Type="http://schemas.openxmlformats.org/officeDocument/2006/relationships/hyperlink" Target="http://odspecs.com/meddetails/durezol.html" TargetMode="External"/><Relationship Id="rId169" Type="http://schemas.openxmlformats.org/officeDocument/2006/relationships/hyperlink" Target="http://odspecs.com/meddetails/fmlung.html" TargetMode="External"/><Relationship Id="rId185" Type="http://schemas.openxmlformats.org/officeDocument/2006/relationships/hyperlink" Target="http://odspecs.com/meddetails/triamcinolone.html" TargetMode="External"/><Relationship Id="rId4" Type="http://schemas.openxmlformats.org/officeDocument/2006/relationships/hyperlink" Target="http://odspecs.com/meddetails/famvir.html" TargetMode="External"/><Relationship Id="rId9" Type="http://schemas.openxmlformats.org/officeDocument/2006/relationships/hyperlink" Target="http://odspecs.com/meddetails/zirgan.html" TargetMode="External"/><Relationship Id="rId180" Type="http://schemas.openxmlformats.org/officeDocument/2006/relationships/hyperlink" Target="http://odspecs.com/meddetails/maxidex.html" TargetMode="External"/><Relationship Id="rId210" Type="http://schemas.openxmlformats.org/officeDocument/2006/relationships/hyperlink" Target="http://odspecs.com/meddetails/pataday.html" TargetMode="External"/><Relationship Id="rId215" Type="http://schemas.openxmlformats.org/officeDocument/2006/relationships/hyperlink" Target="http://odspecs.com/meddetails/zaditor.html" TargetMode="External"/><Relationship Id="rId236" Type="http://schemas.openxmlformats.org/officeDocument/2006/relationships/hyperlink" Target="http://odspecs.com/meddetails/famvir.html" TargetMode="External"/><Relationship Id="rId257" Type="http://schemas.openxmlformats.org/officeDocument/2006/relationships/hyperlink" Target="http://odspecs.com/meddetails/zymaxid.html" TargetMode="External"/><Relationship Id="rId278" Type="http://schemas.openxmlformats.org/officeDocument/2006/relationships/hyperlink" Target="http://odspecs.com/meddetails/ciloxan.html" TargetMode="External"/><Relationship Id="rId26" Type="http://schemas.openxmlformats.org/officeDocument/2006/relationships/hyperlink" Target="http://odspecs.com/meddetails/tobradex.html" TargetMode="External"/><Relationship Id="rId231" Type="http://schemas.openxmlformats.org/officeDocument/2006/relationships/hyperlink" Target="http://odspecs.com/meddetails/diamox.html" TargetMode="External"/><Relationship Id="rId252" Type="http://schemas.openxmlformats.org/officeDocument/2006/relationships/hyperlink" Target="http://odspecs.com/meddetails/zpak.html" TargetMode="External"/><Relationship Id="rId273" Type="http://schemas.openxmlformats.org/officeDocument/2006/relationships/hyperlink" Target="http://odspecs.com/meddetails/moxeza.html" TargetMode="External"/><Relationship Id="rId47" Type="http://schemas.openxmlformats.org/officeDocument/2006/relationships/hyperlink" Target="http://odspecs.com/meddetails/betagan.html" TargetMode="External"/><Relationship Id="rId68" Type="http://schemas.openxmlformats.org/officeDocument/2006/relationships/hyperlink" Target="http://odspecs.com/meddetails/neptazane.html" TargetMode="External"/><Relationship Id="rId89" Type="http://schemas.openxmlformats.org/officeDocument/2006/relationships/hyperlink" Target="http://odspecs.com/meddetails/travatan.html" TargetMode="External"/><Relationship Id="rId112" Type="http://schemas.openxmlformats.org/officeDocument/2006/relationships/hyperlink" Target="http://odspecs.com/meddetails/tropicamide.html" TargetMode="External"/><Relationship Id="rId133" Type="http://schemas.openxmlformats.org/officeDocument/2006/relationships/hyperlink" Target="http://odspecs.com/meddetails/restasis.html" TargetMode="External"/><Relationship Id="rId154" Type="http://schemas.openxmlformats.org/officeDocument/2006/relationships/hyperlink" Target="http://odspecs.com/meddetails/voltaren.html" TargetMode="External"/><Relationship Id="rId175" Type="http://schemas.openxmlformats.org/officeDocument/2006/relationships/hyperlink" Target="http://odspecs.com/meddetails/lotemaxsol.html" TargetMode="External"/><Relationship Id="rId196" Type="http://schemas.openxmlformats.org/officeDocument/2006/relationships/hyperlink" Target="http://odspecs.com/meddetails/bepreve.html" TargetMode="External"/><Relationship Id="rId200" Type="http://schemas.openxmlformats.org/officeDocument/2006/relationships/hyperlink" Target="http://odspecs.com/meddetails/elestat.html" TargetMode="External"/><Relationship Id="rId16" Type="http://schemas.openxmlformats.org/officeDocument/2006/relationships/hyperlink" Target="http://odspecs.com/meddetails/blephamideung.html" TargetMode="External"/><Relationship Id="rId221" Type="http://schemas.openxmlformats.org/officeDocument/2006/relationships/hyperlink" Target="http://odspecs.com/meddetails/opcona.html" TargetMode="External"/><Relationship Id="rId242" Type="http://schemas.openxmlformats.org/officeDocument/2006/relationships/hyperlink" Target="http://odspecs.com/meddetails/septra.html" TargetMode="External"/><Relationship Id="rId263" Type="http://schemas.openxmlformats.org/officeDocument/2006/relationships/hyperlink" Target="http://odspecs.com/meddetails/tobrex.html" TargetMode="External"/><Relationship Id="rId284" Type="http://schemas.openxmlformats.org/officeDocument/2006/relationships/hyperlink" Target="http://odspecs.com/meddetails/azasite.html" TargetMode="External"/><Relationship Id="rId37" Type="http://schemas.openxmlformats.org/officeDocument/2006/relationships/hyperlink" Target="http://odspecs.com/meddetails/zylet.html" TargetMode="External"/><Relationship Id="rId58" Type="http://schemas.openxmlformats.org/officeDocument/2006/relationships/hyperlink" Target="http://odspecs.com/meddetails/diamox.html" TargetMode="External"/><Relationship Id="rId79" Type="http://schemas.openxmlformats.org/officeDocument/2006/relationships/hyperlink" Target="http://odspecs.com/meddetails/simbrinza.html" TargetMode="External"/><Relationship Id="rId102" Type="http://schemas.openxmlformats.org/officeDocument/2006/relationships/hyperlink" Target="http://odspecs.com/meddetails/zioptan.html" TargetMode="External"/><Relationship Id="rId123" Type="http://schemas.openxmlformats.org/officeDocument/2006/relationships/hyperlink" Target="http://odspecs.com/meddetails/lacrisert.html" TargetMode="External"/><Relationship Id="rId144" Type="http://schemas.openxmlformats.org/officeDocument/2006/relationships/hyperlink" Target="http://odspecs.com/meddetails/acuvail.html" TargetMode="External"/><Relationship Id="rId90" Type="http://schemas.openxmlformats.org/officeDocument/2006/relationships/hyperlink" Target="http://odspecs.com/meddetails/travatan.html" TargetMode="External"/><Relationship Id="rId165" Type="http://schemas.openxmlformats.org/officeDocument/2006/relationships/hyperlink" Target="http://odspecs.com/meddetails/flarex.html" TargetMode="External"/><Relationship Id="rId186" Type="http://schemas.openxmlformats.org/officeDocument/2006/relationships/hyperlink" Target="http://odspecs.com/meddetails/triamcinolone.html" TargetMode="External"/><Relationship Id="rId211" Type="http://schemas.openxmlformats.org/officeDocument/2006/relationships/hyperlink" Target="http://odspecs.com/meddetails/patanol.html" TargetMode="External"/><Relationship Id="rId232" Type="http://schemas.openxmlformats.org/officeDocument/2006/relationships/hyperlink" Target="http://odspecs.com/meddetails/dynapen%20.html" TargetMode="External"/><Relationship Id="rId253" Type="http://schemas.openxmlformats.org/officeDocument/2006/relationships/hyperlink" Target="http://odspecs.com/meddetails/zpak.html" TargetMode="External"/><Relationship Id="rId274" Type="http://schemas.openxmlformats.org/officeDocument/2006/relationships/hyperlink" Target="http://odspecs.com/meddetails/erythromycin.html" TargetMode="External"/><Relationship Id="rId27" Type="http://schemas.openxmlformats.org/officeDocument/2006/relationships/hyperlink" Target="http://odspecs.com/meddetails/tobradex.html" TargetMode="External"/><Relationship Id="rId48" Type="http://schemas.openxmlformats.org/officeDocument/2006/relationships/hyperlink" Target="http://odspecs.com/meddetails/betagan.html" TargetMode="External"/><Relationship Id="rId69" Type="http://schemas.openxmlformats.org/officeDocument/2006/relationships/hyperlink" Target="http://odspecs.com/meddetails/neptazane.html" TargetMode="External"/><Relationship Id="rId113" Type="http://schemas.openxmlformats.org/officeDocument/2006/relationships/hyperlink" Target="http://odspecs.com/meddetails/paremyd.html" TargetMode="External"/><Relationship Id="rId134" Type="http://schemas.openxmlformats.org/officeDocument/2006/relationships/hyperlink" Target="http://odspecs.com/meddetails/restasis.html" TargetMode="External"/><Relationship Id="rId80" Type="http://schemas.openxmlformats.org/officeDocument/2006/relationships/hyperlink" Target="http://odspecs.com/meddetails/simbrinza.html" TargetMode="External"/><Relationship Id="rId155" Type="http://schemas.openxmlformats.org/officeDocument/2006/relationships/hyperlink" Target="http://odspecs.com/meddetails/tylenol3.html" TargetMode="External"/><Relationship Id="rId176" Type="http://schemas.openxmlformats.org/officeDocument/2006/relationships/hyperlink" Target="http://odspecs.com/meddetails/lotemaxsol.html" TargetMode="External"/><Relationship Id="rId197" Type="http://schemas.openxmlformats.org/officeDocument/2006/relationships/hyperlink" Target="http://odspecs.com/meddetails/crolom.html" TargetMode="External"/><Relationship Id="rId201" Type="http://schemas.openxmlformats.org/officeDocument/2006/relationships/hyperlink" Target="http://odspecs.com/meddetails/lastacaft.html" TargetMode="External"/><Relationship Id="rId222" Type="http://schemas.openxmlformats.org/officeDocument/2006/relationships/hyperlink" Target="http://odspecs.com/meddetails/amoxil.html" TargetMode="External"/><Relationship Id="rId243" Type="http://schemas.openxmlformats.org/officeDocument/2006/relationships/hyperlink" Target="http://odspecs.com/meddetails/septra.html" TargetMode="External"/><Relationship Id="rId264" Type="http://schemas.openxmlformats.org/officeDocument/2006/relationships/hyperlink" Target="http://odspecs.com/meddetails/quixin.html" TargetMode="External"/><Relationship Id="rId285" Type="http://schemas.openxmlformats.org/officeDocument/2006/relationships/hyperlink" Target="http://odspecs.com/meddetails/azasite.html" TargetMode="External"/><Relationship Id="rId17" Type="http://schemas.openxmlformats.org/officeDocument/2006/relationships/hyperlink" Target="http://odspecs.com/meddetails/blephamideung.html" TargetMode="External"/><Relationship Id="rId38" Type="http://schemas.openxmlformats.org/officeDocument/2006/relationships/hyperlink" Target="http://odspecs.com/meddetails/zylet.html" TargetMode="External"/><Relationship Id="rId59" Type="http://schemas.openxmlformats.org/officeDocument/2006/relationships/hyperlink" Target="http://odspecs.com/meddetails/diamox.html" TargetMode="External"/><Relationship Id="rId103" Type="http://schemas.openxmlformats.org/officeDocument/2006/relationships/hyperlink" Target="http://odspecs.com/meddetails/atropine.html" TargetMode="External"/><Relationship Id="rId124" Type="http://schemas.openxmlformats.org/officeDocument/2006/relationships/hyperlink" Target="http://odspecs.com/meddetails/latisse.html" TargetMode="External"/><Relationship Id="rId70" Type="http://schemas.openxmlformats.org/officeDocument/2006/relationships/hyperlink" Target="http://odspecs.com/meddetails/ocupress.html" TargetMode="External"/><Relationship Id="rId91" Type="http://schemas.openxmlformats.org/officeDocument/2006/relationships/hyperlink" Target="http://odspecs.com/meddetails/travatan.html" TargetMode="External"/><Relationship Id="rId145" Type="http://schemas.openxmlformats.org/officeDocument/2006/relationships/hyperlink" Target="http://odspecs.com/meddetails/bromday.html" TargetMode="External"/><Relationship Id="rId166" Type="http://schemas.openxmlformats.org/officeDocument/2006/relationships/hyperlink" Target="http://odspecs.com/meddetails/flarex.html" TargetMode="External"/><Relationship Id="rId187" Type="http://schemas.openxmlformats.org/officeDocument/2006/relationships/hyperlink" Target="http://odspecs.com/meddetails/alaway.html" TargetMode="External"/><Relationship Id="rId1" Type="http://schemas.openxmlformats.org/officeDocument/2006/relationships/hyperlink" Target="http://odspecs.com/meddetails/natacyn.html" TargetMode="External"/><Relationship Id="rId212" Type="http://schemas.openxmlformats.org/officeDocument/2006/relationships/hyperlink" Target="http://odspecs.com/meddetails/patanol.html" TargetMode="External"/><Relationship Id="rId233" Type="http://schemas.openxmlformats.org/officeDocument/2006/relationships/hyperlink" Target="http://odspecs.com/meddetails/dynapen%20.html" TargetMode="External"/><Relationship Id="rId254" Type="http://schemas.openxmlformats.org/officeDocument/2006/relationships/hyperlink" Target="http://odspecs.com/meddetails/zovirax.html" TargetMode="External"/><Relationship Id="rId28" Type="http://schemas.openxmlformats.org/officeDocument/2006/relationships/hyperlink" Target="http://odspecs.com/meddetails/tobradexst.html" TargetMode="External"/><Relationship Id="rId49" Type="http://schemas.openxmlformats.org/officeDocument/2006/relationships/hyperlink" Target="http://odspecs.com/meddetails/betoptics.html" TargetMode="External"/><Relationship Id="rId114" Type="http://schemas.openxmlformats.org/officeDocument/2006/relationships/hyperlink" Target="http://odspecs.com/meddetails/paremyd.html" TargetMode="External"/><Relationship Id="rId275" Type="http://schemas.openxmlformats.org/officeDocument/2006/relationships/hyperlink" Target="http://odspecs.com/meddetails/erythromycin.html" TargetMode="External"/><Relationship Id="rId60" Type="http://schemas.openxmlformats.org/officeDocument/2006/relationships/hyperlink" Target="http://odspecs.com/meddetails/diamox.html" TargetMode="External"/><Relationship Id="rId81" Type="http://schemas.openxmlformats.org/officeDocument/2006/relationships/hyperlink" Target="http://odspecs.com/meddetails/simbrinza.html" TargetMode="External"/><Relationship Id="rId135" Type="http://schemas.openxmlformats.org/officeDocument/2006/relationships/hyperlink" Target="http://odspecs.com/meddetails/restasis.html" TargetMode="External"/><Relationship Id="rId156" Type="http://schemas.openxmlformats.org/officeDocument/2006/relationships/hyperlink" Target="http://odspecs.com/meddetails/tylenol3.html" TargetMode="External"/><Relationship Id="rId177" Type="http://schemas.openxmlformats.org/officeDocument/2006/relationships/hyperlink" Target="http://odspecs.com/meddetails/lotemaxointment.html" TargetMode="External"/><Relationship Id="rId198" Type="http://schemas.openxmlformats.org/officeDocument/2006/relationships/hyperlink" Target="http://odspecs.com/meddetails/crolom.html" TargetMode="External"/><Relationship Id="rId202" Type="http://schemas.openxmlformats.org/officeDocument/2006/relationships/hyperlink" Target="http://odspecs.com/meddetails/lastacaft.html" TargetMode="External"/><Relationship Id="rId223" Type="http://schemas.openxmlformats.org/officeDocument/2006/relationships/hyperlink" Target="http://odspecs.com/meddetails/amoxil.html" TargetMode="External"/><Relationship Id="rId244" Type="http://schemas.openxmlformats.org/officeDocument/2006/relationships/hyperlink" Target="http://odspecs.com/meddetails/tylenol3.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A8D-B18C-4079-8042-3D69DDB445C5}">
  <dimension ref="B1:X77"/>
  <sheetViews>
    <sheetView tabSelected="1" topLeftCell="C1" zoomScale="85" zoomScaleNormal="85" workbookViewId="0">
      <selection activeCell="S10" sqref="S10"/>
    </sheetView>
  </sheetViews>
  <sheetFormatPr defaultRowHeight="15" x14ac:dyDescent="0.25"/>
  <cols>
    <col min="2" max="2" width="32.140625" customWidth="1"/>
    <col min="3" max="3" width="24.42578125" customWidth="1"/>
    <col min="4" max="4" width="15.5703125" customWidth="1"/>
    <col min="5" max="5" width="17.85546875" customWidth="1"/>
    <col min="6" max="7" width="15.5703125" customWidth="1"/>
    <col min="8" max="8" width="13.28515625" customWidth="1"/>
    <col min="10" max="10" width="14.28515625" customWidth="1"/>
    <col min="11" max="11" width="13.42578125" customWidth="1"/>
    <col min="12" max="12" width="14.85546875" customWidth="1"/>
    <col min="13" max="13" width="13.5703125" customWidth="1"/>
    <col min="15" max="15" width="16.42578125" customWidth="1"/>
  </cols>
  <sheetData>
    <row r="1" spans="2:24" ht="25.5" x14ac:dyDescent="0.35">
      <c r="B1" s="120" t="s">
        <v>536</v>
      </c>
    </row>
    <row r="3" spans="2:24" ht="20.25" x14ac:dyDescent="0.3">
      <c r="B3" s="121" t="s">
        <v>537</v>
      </c>
      <c r="J3" s="121" t="s">
        <v>808</v>
      </c>
    </row>
    <row r="4" spans="2:24" ht="15.75" thickBot="1" x14ac:dyDescent="0.3">
      <c r="B4" s="122" t="s">
        <v>539</v>
      </c>
      <c r="D4" s="122"/>
      <c r="J4" s="3" t="s">
        <v>809</v>
      </c>
      <c r="P4" s="3" t="s">
        <v>810</v>
      </c>
    </row>
    <row r="5" spans="2:24" ht="45.75" thickBot="1" x14ac:dyDescent="0.3">
      <c r="B5" s="123" t="s">
        <v>540</v>
      </c>
      <c r="C5" s="123" t="s">
        <v>541</v>
      </c>
      <c r="D5" s="123" t="s">
        <v>542</v>
      </c>
      <c r="E5" s="123" t="s">
        <v>543</v>
      </c>
      <c r="F5" s="123" t="s">
        <v>544</v>
      </c>
      <c r="G5" s="123" t="s">
        <v>545</v>
      </c>
      <c r="H5" s="123" t="s">
        <v>546</v>
      </c>
      <c r="J5" s="127" t="s">
        <v>554</v>
      </c>
      <c r="K5" s="243" t="s">
        <v>639</v>
      </c>
      <c r="L5" s="240" t="s">
        <v>640</v>
      </c>
      <c r="M5" s="240" t="s">
        <v>804</v>
      </c>
      <c r="N5" s="240" t="s">
        <v>641</v>
      </c>
      <c r="P5" s="239" t="s">
        <v>798</v>
      </c>
    </row>
    <row r="6" spans="2:24" ht="15.75" thickBot="1" x14ac:dyDescent="0.3">
      <c r="B6" s="123" t="s">
        <v>548</v>
      </c>
      <c r="C6" s="124" t="s">
        <v>549</v>
      </c>
      <c r="D6" s="125" t="s">
        <v>550</v>
      </c>
      <c r="E6" s="125" t="s">
        <v>551</v>
      </c>
      <c r="F6" s="125" t="s">
        <v>552</v>
      </c>
      <c r="G6" s="125" t="s">
        <v>553</v>
      </c>
      <c r="H6" s="126"/>
      <c r="J6" s="241">
        <v>35</v>
      </c>
      <c r="K6" s="144" t="s">
        <v>644</v>
      </c>
      <c r="L6" s="144" t="s">
        <v>644</v>
      </c>
      <c r="M6" s="144" t="s">
        <v>644</v>
      </c>
      <c r="N6" s="144" t="s">
        <v>644</v>
      </c>
      <c r="P6" s="269" t="s">
        <v>0</v>
      </c>
      <c r="Q6" s="269"/>
      <c r="R6" s="269"/>
      <c r="S6" s="2">
        <v>1</v>
      </c>
    </row>
    <row r="7" spans="2:24" ht="15.75" thickBot="1" x14ac:dyDescent="0.3">
      <c r="B7" s="123" t="s">
        <v>556</v>
      </c>
      <c r="C7" s="129" t="s">
        <v>557</v>
      </c>
      <c r="D7" s="126" t="s">
        <v>558</v>
      </c>
      <c r="E7" s="126" t="s">
        <v>559</v>
      </c>
      <c r="F7" s="126" t="s">
        <v>560</v>
      </c>
      <c r="G7" s="126" t="s">
        <v>561</v>
      </c>
      <c r="H7" s="126"/>
      <c r="J7" s="242">
        <v>40</v>
      </c>
      <c r="K7" s="145">
        <v>1.5</v>
      </c>
      <c r="L7" s="145">
        <v>1</v>
      </c>
      <c r="M7" s="132" t="s">
        <v>799</v>
      </c>
      <c r="N7" s="145">
        <v>0.75</v>
      </c>
      <c r="P7" s="269" t="s">
        <v>3</v>
      </c>
      <c r="Q7" s="269"/>
      <c r="R7" s="269"/>
      <c r="S7" s="2">
        <v>1.5</v>
      </c>
    </row>
    <row r="8" spans="2:24" ht="29.25" thickBot="1" x14ac:dyDescent="0.3">
      <c r="B8" s="123" t="s">
        <v>563</v>
      </c>
      <c r="C8" s="129" t="s">
        <v>564</v>
      </c>
      <c r="D8" s="126" t="s">
        <v>565</v>
      </c>
      <c r="E8" s="126" t="s">
        <v>566</v>
      </c>
      <c r="F8" s="126" t="s">
        <v>567</v>
      </c>
      <c r="G8" s="126" t="s">
        <v>568</v>
      </c>
      <c r="H8" s="126"/>
      <c r="J8" s="242">
        <v>45</v>
      </c>
      <c r="K8" s="145">
        <v>1.75</v>
      </c>
      <c r="L8" s="145">
        <v>1.5</v>
      </c>
      <c r="M8" s="132" t="s">
        <v>800</v>
      </c>
      <c r="N8" s="145">
        <v>1.25</v>
      </c>
      <c r="P8" t="s">
        <v>5</v>
      </c>
      <c r="S8" s="5">
        <f>(S6-S7)</f>
        <v>-0.5</v>
      </c>
    </row>
    <row r="9" spans="2:24" ht="29.25" thickBot="1" x14ac:dyDescent="0.3">
      <c r="B9" s="123" t="s">
        <v>570</v>
      </c>
      <c r="C9" s="129" t="s">
        <v>571</v>
      </c>
      <c r="D9" s="126" t="s">
        <v>572</v>
      </c>
      <c r="E9" s="126" t="s">
        <v>573</v>
      </c>
      <c r="F9" s="126" t="s">
        <v>574</v>
      </c>
      <c r="G9" s="126" t="s">
        <v>575</v>
      </c>
      <c r="H9" s="126"/>
      <c r="J9" s="242">
        <v>50</v>
      </c>
      <c r="K9" s="145">
        <v>2</v>
      </c>
      <c r="L9" s="145">
        <v>2</v>
      </c>
      <c r="M9" s="132" t="s">
        <v>801</v>
      </c>
      <c r="N9" s="145">
        <v>1.5</v>
      </c>
      <c r="P9" t="s">
        <v>4</v>
      </c>
      <c r="S9" s="4">
        <f>ABS(0.5*(S8-2.5))</f>
        <v>1.5</v>
      </c>
    </row>
    <row r="10" spans="2:24" ht="29.25" thickBot="1" x14ac:dyDescent="0.3">
      <c r="B10" s="123" t="s">
        <v>577</v>
      </c>
      <c r="C10" s="124" t="s">
        <v>578</v>
      </c>
      <c r="D10" s="125" t="s">
        <v>579</v>
      </c>
      <c r="E10" s="125" t="s">
        <v>580</v>
      </c>
      <c r="F10" s="125" t="s">
        <v>580</v>
      </c>
      <c r="G10" s="125" t="s">
        <v>581</v>
      </c>
      <c r="H10" s="126"/>
      <c r="J10" s="242">
        <v>55</v>
      </c>
      <c r="K10" s="145">
        <v>2.25</v>
      </c>
      <c r="L10" s="145">
        <v>2.5</v>
      </c>
      <c r="M10" s="132" t="s">
        <v>802</v>
      </c>
      <c r="N10" s="145">
        <v>1.75</v>
      </c>
      <c r="R10" s="236" t="s">
        <v>1</v>
      </c>
      <c r="S10" s="237">
        <f>(2.5-S9)</f>
        <v>1</v>
      </c>
      <c r="T10" t="s">
        <v>2</v>
      </c>
    </row>
    <row r="11" spans="2:24" ht="46.5" customHeight="1" thickBot="1" x14ac:dyDescent="0.3">
      <c r="B11" s="123" t="s">
        <v>582</v>
      </c>
      <c r="C11" s="129" t="s">
        <v>583</v>
      </c>
      <c r="D11" s="126"/>
      <c r="E11" s="126" t="s">
        <v>584</v>
      </c>
      <c r="F11" s="126" t="s">
        <v>585</v>
      </c>
      <c r="G11" s="126" t="s">
        <v>586</v>
      </c>
      <c r="H11" s="126"/>
      <c r="J11" s="242" t="s">
        <v>655</v>
      </c>
      <c r="K11" s="145">
        <v>2.5</v>
      </c>
      <c r="L11" s="145">
        <v>2.5</v>
      </c>
      <c r="M11" s="132" t="s">
        <v>803</v>
      </c>
      <c r="N11" s="145">
        <v>2</v>
      </c>
      <c r="P11" s="238" t="s">
        <v>811</v>
      </c>
    </row>
    <row r="12" spans="2:24" ht="29.25" thickBot="1" x14ac:dyDescent="0.3">
      <c r="B12" s="123" t="s">
        <v>588</v>
      </c>
      <c r="C12" s="129" t="s">
        <v>589</v>
      </c>
      <c r="D12" s="126"/>
      <c r="E12" s="126" t="s">
        <v>590</v>
      </c>
      <c r="F12" s="126" t="s">
        <v>591</v>
      </c>
      <c r="G12" s="126" t="s">
        <v>592</v>
      </c>
      <c r="H12" s="126"/>
      <c r="S12" s="1"/>
    </row>
    <row r="13" spans="2:24" ht="29.25" thickBot="1" x14ac:dyDescent="0.35">
      <c r="B13" s="123" t="s">
        <v>594</v>
      </c>
      <c r="C13" s="129" t="s">
        <v>595</v>
      </c>
      <c r="D13" s="126">
        <v>15</v>
      </c>
      <c r="E13" s="126" t="s">
        <v>596</v>
      </c>
      <c r="F13" s="126" t="s">
        <v>597</v>
      </c>
      <c r="G13" s="126" t="s">
        <v>598</v>
      </c>
      <c r="H13" s="126"/>
      <c r="J13" s="121" t="s">
        <v>782</v>
      </c>
      <c r="P13" s="121" t="s">
        <v>807</v>
      </c>
    </row>
    <row r="14" spans="2:24" ht="43.5" thickBot="1" x14ac:dyDescent="0.3">
      <c r="B14" s="123" t="s">
        <v>599</v>
      </c>
      <c r="C14" s="129" t="s">
        <v>600</v>
      </c>
      <c r="D14" s="126" t="s">
        <v>601</v>
      </c>
      <c r="E14" s="126" t="s">
        <v>602</v>
      </c>
      <c r="F14" s="126" t="s">
        <v>603</v>
      </c>
      <c r="G14" s="126" t="s">
        <v>604</v>
      </c>
      <c r="H14" s="126"/>
      <c r="J14" s="273" t="s">
        <v>806</v>
      </c>
      <c r="K14" s="269"/>
      <c r="L14" s="269"/>
      <c r="M14" s="269"/>
      <c r="N14" s="269"/>
      <c r="P14" s="275" t="s">
        <v>816</v>
      </c>
      <c r="Q14" s="276"/>
      <c r="R14" s="276"/>
      <c r="S14" s="276"/>
      <c r="T14" s="276"/>
      <c r="U14" s="276"/>
      <c r="V14" s="276"/>
      <c r="W14" s="276"/>
      <c r="X14" s="276"/>
    </row>
    <row r="15" spans="2:24" ht="29.25" thickBot="1" x14ac:dyDescent="0.3">
      <c r="B15" s="123" t="s">
        <v>605</v>
      </c>
      <c r="C15" s="129" t="s">
        <v>606</v>
      </c>
      <c r="D15" s="126">
        <v>14</v>
      </c>
      <c r="E15" s="126" t="s">
        <v>607</v>
      </c>
      <c r="F15" s="126" t="s">
        <v>608</v>
      </c>
      <c r="G15" s="126" t="s">
        <v>609</v>
      </c>
      <c r="H15" s="126"/>
      <c r="K15" t="s">
        <v>783</v>
      </c>
      <c r="L15" t="s">
        <v>784</v>
      </c>
      <c r="M15" s="122" t="s">
        <v>785</v>
      </c>
      <c r="P15" s="276"/>
      <c r="Q15" s="276"/>
      <c r="R15" s="276"/>
      <c r="S15" s="276"/>
      <c r="T15" s="276"/>
      <c r="U15" s="276"/>
      <c r="V15" s="276"/>
      <c r="W15" s="276"/>
      <c r="X15" s="276"/>
    </row>
    <row r="16" spans="2:24" ht="29.25" thickBot="1" x14ac:dyDescent="0.3">
      <c r="B16" s="123" t="s">
        <v>610</v>
      </c>
      <c r="C16" s="129" t="s">
        <v>611</v>
      </c>
      <c r="D16" s="126" t="s">
        <v>612</v>
      </c>
      <c r="E16" s="126" t="s">
        <v>613</v>
      </c>
      <c r="F16" s="126" t="s">
        <v>614</v>
      </c>
      <c r="G16" s="126" t="s">
        <v>615</v>
      </c>
      <c r="H16" s="126"/>
      <c r="J16" t="s">
        <v>786</v>
      </c>
      <c r="K16" s="233">
        <v>-0.5</v>
      </c>
      <c r="L16" s="233">
        <v>1.5</v>
      </c>
      <c r="M16" s="234">
        <f>K16+L16</f>
        <v>1</v>
      </c>
      <c r="P16" s="276"/>
      <c r="Q16" s="276"/>
      <c r="R16" s="276"/>
      <c r="S16" s="276"/>
      <c r="T16" s="276"/>
      <c r="U16" s="276"/>
      <c r="V16" s="276"/>
      <c r="W16" s="276"/>
      <c r="X16" s="276"/>
    </row>
    <row r="17" spans="2:24" ht="29.25" thickBot="1" x14ac:dyDescent="0.3">
      <c r="B17" s="123" t="s">
        <v>616</v>
      </c>
      <c r="C17" s="129" t="s">
        <v>617</v>
      </c>
      <c r="D17" s="126">
        <v>5</v>
      </c>
      <c r="E17" s="126"/>
      <c r="F17" s="126"/>
      <c r="G17" s="126" t="s">
        <v>618</v>
      </c>
      <c r="H17" s="126"/>
      <c r="J17" t="s">
        <v>787</v>
      </c>
      <c r="K17" s="233">
        <v>-1</v>
      </c>
      <c r="L17" s="235">
        <f>M16-K17</f>
        <v>2</v>
      </c>
      <c r="M17" s="234">
        <f>K17+L17</f>
        <v>1</v>
      </c>
      <c r="P17" s="276"/>
      <c r="Q17" s="276"/>
      <c r="R17" s="276"/>
      <c r="S17" s="276"/>
      <c r="T17" s="276"/>
      <c r="U17" s="276"/>
      <c r="V17" s="276"/>
      <c r="W17" s="276"/>
      <c r="X17" s="276"/>
    </row>
    <row r="18" spans="2:24" ht="29.25" thickBot="1" x14ac:dyDescent="0.3">
      <c r="B18" s="123" t="s">
        <v>619</v>
      </c>
      <c r="C18" s="129" t="s">
        <v>620</v>
      </c>
      <c r="D18" s="126" t="s">
        <v>621</v>
      </c>
      <c r="E18" s="126" t="s">
        <v>622</v>
      </c>
      <c r="F18" s="126" t="s">
        <v>623</v>
      </c>
      <c r="G18" s="126" t="s">
        <v>624</v>
      </c>
      <c r="H18" s="134" t="s">
        <v>625</v>
      </c>
      <c r="P18" s="276"/>
      <c r="Q18" s="276"/>
      <c r="R18" s="276"/>
      <c r="S18" s="276"/>
      <c r="T18" s="276"/>
      <c r="U18" s="276"/>
      <c r="V18" s="276"/>
      <c r="W18" s="276"/>
      <c r="X18" s="276"/>
    </row>
    <row r="19" spans="2:24" ht="24.75" thickBot="1" x14ac:dyDescent="0.3">
      <c r="B19" s="123"/>
      <c r="C19" s="129"/>
      <c r="D19" s="126" t="s">
        <v>626</v>
      </c>
      <c r="E19" s="126"/>
      <c r="F19" s="126"/>
      <c r="G19" s="126"/>
      <c r="H19" s="126"/>
      <c r="P19" s="276"/>
      <c r="Q19" s="276"/>
      <c r="R19" s="276"/>
      <c r="S19" s="276"/>
      <c r="T19" s="276"/>
      <c r="U19" s="276"/>
      <c r="V19" s="276"/>
      <c r="W19" s="276"/>
      <c r="X19" s="276"/>
    </row>
    <row r="20" spans="2:24" ht="28.5" x14ac:dyDescent="0.3">
      <c r="B20" s="123" t="s">
        <v>627</v>
      </c>
      <c r="C20" s="135" t="s">
        <v>628</v>
      </c>
      <c r="D20" s="136" t="s">
        <v>629</v>
      </c>
      <c r="E20" s="136" t="s">
        <v>630</v>
      </c>
      <c r="F20" s="136" t="s">
        <v>631</v>
      </c>
      <c r="G20" s="136" t="s">
        <v>632</v>
      </c>
      <c r="H20" s="137" t="s">
        <v>633</v>
      </c>
      <c r="J20" s="121" t="s">
        <v>538</v>
      </c>
    </row>
    <row r="21" spans="2:24" ht="24.75" thickBot="1" x14ac:dyDescent="0.3">
      <c r="B21" s="138"/>
      <c r="C21" s="139"/>
      <c r="D21" s="140" t="s">
        <v>634</v>
      </c>
      <c r="E21" s="140"/>
      <c r="F21" s="140"/>
      <c r="G21" s="140"/>
      <c r="H21" s="140"/>
      <c r="J21" s="3" t="s">
        <v>587</v>
      </c>
      <c r="Q21" s="3" t="s">
        <v>547</v>
      </c>
    </row>
    <row r="22" spans="2:24" ht="15.75" thickBot="1" x14ac:dyDescent="0.3">
      <c r="B22" s="141" t="s">
        <v>635</v>
      </c>
      <c r="C22" s="142"/>
      <c r="D22" s="143"/>
      <c r="E22" s="143"/>
      <c r="F22" s="143"/>
      <c r="G22" s="143" t="s">
        <v>636</v>
      </c>
      <c r="H22" s="143"/>
      <c r="J22" s="130" t="s">
        <v>554</v>
      </c>
      <c r="K22" s="130" t="s">
        <v>593</v>
      </c>
      <c r="L22" s="131" t="s">
        <v>554</v>
      </c>
      <c r="M22" s="130" t="s">
        <v>593</v>
      </c>
      <c r="Q22" s="127" t="s">
        <v>554</v>
      </c>
      <c r="R22" s="128">
        <v>50</v>
      </c>
      <c r="S22" s="127" t="s">
        <v>555</v>
      </c>
    </row>
    <row r="23" spans="2:24" ht="15.75" thickBot="1" x14ac:dyDescent="0.3">
      <c r="B23" s="123" t="s">
        <v>637</v>
      </c>
      <c r="C23" s="129"/>
      <c r="D23" s="126"/>
      <c r="E23" s="126"/>
      <c r="F23" s="126"/>
      <c r="G23" s="126" t="s">
        <v>638</v>
      </c>
      <c r="H23" s="126"/>
      <c r="J23" s="132">
        <v>10</v>
      </c>
      <c r="K23" s="132">
        <v>14</v>
      </c>
      <c r="L23" s="133">
        <v>45</v>
      </c>
      <c r="M23" s="132">
        <v>3.5</v>
      </c>
      <c r="Q23" t="s">
        <v>562</v>
      </c>
      <c r="R23" t="str">
        <f>CONCATENATE(15-(R22/4)," D")</f>
        <v>2.5 D</v>
      </c>
      <c r="S23" t="str">
        <f>CONCATENATE(ROUND(100*(1/(15-(R22/4))),0.01), " cm closest pushup")</f>
        <v>40 cm closest pushup</v>
      </c>
    </row>
    <row r="24" spans="2:24" ht="33.75" customHeight="1" thickBot="1" x14ac:dyDescent="0.3">
      <c r="B24" s="123" t="s">
        <v>642</v>
      </c>
      <c r="C24" s="129"/>
      <c r="D24" s="126"/>
      <c r="E24" s="126"/>
      <c r="F24" s="126"/>
      <c r="G24" s="126" t="s">
        <v>643</v>
      </c>
      <c r="H24" s="126"/>
      <c r="J24" s="132">
        <v>15</v>
      </c>
      <c r="K24" s="132">
        <v>12</v>
      </c>
      <c r="L24" s="133">
        <v>50</v>
      </c>
      <c r="M24" s="132">
        <v>2.5</v>
      </c>
      <c r="Q24" t="s">
        <v>569</v>
      </c>
      <c r="R24" t="str">
        <f>CONCATENATE(18.5 - (0.3 * R22)," D")</f>
        <v>3.5 D</v>
      </c>
      <c r="S24" t="str">
        <f>CONCATENATE(ROUND(100*(1/(18.5 - (0.3 * R22))),0.01), " cm closest  pushup")</f>
        <v>29 cm closest  pushup</v>
      </c>
    </row>
    <row r="25" spans="2:24" ht="15.75" thickBot="1" x14ac:dyDescent="0.3">
      <c r="B25" s="123" t="s">
        <v>645</v>
      </c>
      <c r="C25" s="129"/>
      <c r="D25" s="126"/>
      <c r="E25" s="126"/>
      <c r="F25" s="126"/>
      <c r="G25" s="126" t="s">
        <v>646</v>
      </c>
      <c r="H25" s="126"/>
      <c r="J25" s="132">
        <v>20</v>
      </c>
      <c r="K25" s="132">
        <v>10</v>
      </c>
      <c r="L25" s="133">
        <v>55</v>
      </c>
      <c r="M25" s="132">
        <v>1.75</v>
      </c>
      <c r="Q25" t="s">
        <v>576</v>
      </c>
      <c r="R25" t="str">
        <f>CONCATENATE(25 - (0.4 * R22)," D")</f>
        <v>5 D</v>
      </c>
      <c r="S25" t="str">
        <f>CONCATENATE(ROUND(100*(1/(25 - (0.4 * R22))),0.01), " cm closest  pushup")</f>
        <v>20 cm closest  pushup</v>
      </c>
    </row>
    <row r="26" spans="2:24" ht="15.75" thickBot="1" x14ac:dyDescent="0.3">
      <c r="B26" s="123" t="s">
        <v>647</v>
      </c>
      <c r="C26" s="129"/>
      <c r="D26" s="126"/>
      <c r="E26" s="126"/>
      <c r="F26" s="126"/>
      <c r="G26" s="126" t="s">
        <v>648</v>
      </c>
      <c r="H26" s="126"/>
      <c r="J26" s="132">
        <v>25</v>
      </c>
      <c r="K26" s="132">
        <v>8.5</v>
      </c>
      <c r="L26" s="133">
        <v>60</v>
      </c>
      <c r="M26" s="132">
        <v>1</v>
      </c>
    </row>
    <row r="27" spans="2:24" ht="30.75" thickBot="1" x14ac:dyDescent="0.3">
      <c r="B27" s="123" t="s">
        <v>649</v>
      </c>
      <c r="C27" s="129"/>
      <c r="D27" s="126"/>
      <c r="E27" s="126"/>
      <c r="F27" s="126"/>
      <c r="G27" s="126" t="s">
        <v>650</v>
      </c>
      <c r="H27" s="126"/>
      <c r="J27" s="132">
        <v>30</v>
      </c>
      <c r="K27" s="132">
        <v>7</v>
      </c>
      <c r="L27" s="133">
        <v>65</v>
      </c>
      <c r="M27" s="132">
        <v>0.5</v>
      </c>
    </row>
    <row r="28" spans="2:24" ht="30.75" thickBot="1" x14ac:dyDescent="0.3">
      <c r="B28" s="123" t="s">
        <v>651</v>
      </c>
      <c r="C28" s="129"/>
      <c r="D28" s="126"/>
      <c r="E28" s="126"/>
      <c r="F28" s="126"/>
      <c r="G28" s="126" t="s">
        <v>652</v>
      </c>
      <c r="H28" s="126"/>
      <c r="J28" s="132">
        <v>35</v>
      </c>
      <c r="K28" s="132">
        <v>5.5</v>
      </c>
      <c r="L28" s="133">
        <v>70</v>
      </c>
      <c r="M28" s="132">
        <v>0.25</v>
      </c>
    </row>
    <row r="29" spans="2:24" ht="30.75" thickBot="1" x14ac:dyDescent="0.3">
      <c r="B29" s="123" t="s">
        <v>653</v>
      </c>
      <c r="C29" s="129"/>
      <c r="D29" s="126"/>
      <c r="E29" s="126"/>
      <c r="F29" s="126"/>
      <c r="G29" s="126" t="s">
        <v>654</v>
      </c>
      <c r="H29" s="126"/>
      <c r="J29" s="132">
        <v>40</v>
      </c>
      <c r="K29" s="132">
        <v>4.5</v>
      </c>
      <c r="L29" s="133">
        <v>75</v>
      </c>
      <c r="M29" s="132">
        <v>0</v>
      </c>
    </row>
    <row r="30" spans="2:24" ht="30.75" thickBot="1" x14ac:dyDescent="0.3">
      <c r="B30" s="123" t="s">
        <v>656</v>
      </c>
      <c r="C30" s="129"/>
      <c r="D30" s="126"/>
      <c r="E30" s="126"/>
      <c r="F30" s="126"/>
      <c r="G30" s="126" t="s">
        <v>657</v>
      </c>
      <c r="H30" s="126"/>
    </row>
    <row r="31" spans="2:24" ht="21" thickBot="1" x14ac:dyDescent="0.35">
      <c r="B31" s="123" t="s">
        <v>658</v>
      </c>
      <c r="C31" s="129"/>
      <c r="D31" s="126"/>
      <c r="E31" s="126"/>
      <c r="F31" s="126"/>
      <c r="G31" s="126" t="s">
        <v>659</v>
      </c>
      <c r="H31" s="126"/>
      <c r="J31" s="121" t="s">
        <v>805</v>
      </c>
    </row>
    <row r="32" spans="2:24" ht="15.75" thickBot="1" x14ac:dyDescent="0.3">
      <c r="B32" s="123" t="s">
        <v>660</v>
      </c>
      <c r="C32" s="129"/>
      <c r="D32" s="126"/>
      <c r="E32" s="126"/>
      <c r="F32" s="126"/>
      <c r="G32" s="126" t="s">
        <v>659</v>
      </c>
      <c r="H32" s="126"/>
      <c r="J32" s="3" t="s">
        <v>770</v>
      </c>
      <c r="O32" s="3" t="s">
        <v>788</v>
      </c>
    </row>
    <row r="33" spans="2:19" ht="26.25" thickBot="1" x14ac:dyDescent="0.4">
      <c r="B33" s="123" t="s">
        <v>661</v>
      </c>
      <c r="C33" s="129"/>
      <c r="D33" s="126"/>
      <c r="E33" s="126"/>
      <c r="F33" s="126"/>
      <c r="G33" s="126" t="s">
        <v>662</v>
      </c>
      <c r="H33" s="126"/>
      <c r="J33" s="186" t="s">
        <v>771</v>
      </c>
      <c r="L33" s="120"/>
      <c r="O33" s="269" t="s">
        <v>789</v>
      </c>
      <c r="P33" s="269"/>
      <c r="Q33" s="216">
        <v>8</v>
      </c>
      <c r="R33" s="216" t="s">
        <v>709</v>
      </c>
    </row>
    <row r="34" spans="2:19" ht="31.5" customHeight="1" thickBot="1" x14ac:dyDescent="0.3">
      <c r="B34" s="123" t="s">
        <v>663</v>
      </c>
      <c r="C34" s="129"/>
      <c r="D34" s="126"/>
      <c r="E34" s="126"/>
      <c r="F34" s="126"/>
      <c r="G34" s="126" t="s">
        <v>664</v>
      </c>
      <c r="H34" s="126"/>
      <c r="J34" s="3"/>
      <c r="K34" s="198" t="s">
        <v>681</v>
      </c>
      <c r="L34" s="127"/>
      <c r="M34" s="127"/>
      <c r="O34" s="269" t="s">
        <v>790</v>
      </c>
      <c r="P34" s="269"/>
      <c r="Q34" s="216">
        <v>6</v>
      </c>
      <c r="R34" s="216" t="s">
        <v>714</v>
      </c>
    </row>
    <row r="35" spans="2:19" ht="30.75" thickBot="1" x14ac:dyDescent="0.3">
      <c r="B35" s="123" t="s">
        <v>665</v>
      </c>
      <c r="C35" s="129"/>
      <c r="D35" s="126"/>
      <c r="E35" s="126"/>
      <c r="F35" s="126"/>
      <c r="G35" s="126" t="s">
        <v>666</v>
      </c>
      <c r="H35" s="126"/>
      <c r="J35" s="127" t="s">
        <v>688</v>
      </c>
      <c r="K35" s="213">
        <v>6</v>
      </c>
      <c r="L35" s="214" t="s">
        <v>772</v>
      </c>
      <c r="M35" s="215">
        <f>IF(L35="^ XP",K35*-1,K35*1)</f>
        <v>-6</v>
      </c>
      <c r="O35" s="272" t="s">
        <v>791</v>
      </c>
      <c r="P35" s="272"/>
      <c r="Q35" s="216">
        <v>4</v>
      </c>
      <c r="R35" s="216" t="s">
        <v>709</v>
      </c>
    </row>
    <row r="36" spans="2:19" ht="30.75" thickBot="1" x14ac:dyDescent="0.3">
      <c r="B36" s="123" t="s">
        <v>667</v>
      </c>
      <c r="C36" s="129"/>
      <c r="D36" s="126"/>
      <c r="E36" s="126"/>
      <c r="F36" s="126"/>
      <c r="G36" s="126" t="s">
        <v>668</v>
      </c>
      <c r="H36" s="126"/>
      <c r="J36" s="170" t="s">
        <v>773</v>
      </c>
      <c r="K36" s="217">
        <v>2</v>
      </c>
      <c r="L36" s="214" t="s">
        <v>772</v>
      </c>
      <c r="M36" s="215">
        <f>IF(L36="^ XP",K36*-1,K36*1)</f>
        <v>-2</v>
      </c>
      <c r="O36" s="269" t="s">
        <v>792</v>
      </c>
      <c r="P36" s="269"/>
      <c r="Q36">
        <v>4</v>
      </c>
      <c r="R36" t="s">
        <v>714</v>
      </c>
      <c r="S36" t="s">
        <v>793</v>
      </c>
    </row>
    <row r="37" spans="2:19" ht="30.75" thickBot="1" x14ac:dyDescent="0.3">
      <c r="B37" s="123" t="s">
        <v>669</v>
      </c>
      <c r="C37" s="129"/>
      <c r="D37" s="126"/>
      <c r="E37" s="126"/>
      <c r="F37" s="126"/>
      <c r="G37" s="126" t="s">
        <v>668</v>
      </c>
      <c r="H37" s="126"/>
      <c r="J37" s="170" t="s">
        <v>775</v>
      </c>
      <c r="K37" s="218">
        <v>60</v>
      </c>
      <c r="L37" s="219" t="s">
        <v>776</v>
      </c>
      <c r="M37" s="215" t="s">
        <v>777</v>
      </c>
      <c r="O37" s="274" t="s">
        <v>794</v>
      </c>
      <c r="P37" s="269"/>
      <c r="Q37" s="122">
        <v>2</v>
      </c>
      <c r="R37" s="122" t="s">
        <v>714</v>
      </c>
    </row>
    <row r="38" spans="2:19" ht="15.75" thickBot="1" x14ac:dyDescent="0.3">
      <c r="J38" s="220" t="s">
        <v>778</v>
      </c>
      <c r="K38" s="221">
        <v>40</v>
      </c>
      <c r="L38" s="222" t="s">
        <v>779</v>
      </c>
      <c r="M38" s="223" t="s">
        <v>772</v>
      </c>
      <c r="O38" s="269" t="s">
        <v>795</v>
      </c>
      <c r="P38" s="269"/>
      <c r="Q38">
        <f>Q36</f>
        <v>4</v>
      </c>
      <c r="R38" t="str">
        <f>R36</f>
        <v>BO</v>
      </c>
      <c r="S38" t="s">
        <v>796</v>
      </c>
    </row>
    <row r="39" spans="2:19" x14ac:dyDescent="0.25">
      <c r="J39" s="94"/>
      <c r="K39" s="94"/>
      <c r="L39" s="94"/>
      <c r="M39" s="224" t="s">
        <v>780</v>
      </c>
      <c r="O39" t="s">
        <v>797</v>
      </c>
    </row>
    <row r="40" spans="2:19" x14ac:dyDescent="0.25">
      <c r="J40" s="225" t="s">
        <v>781</v>
      </c>
      <c r="K40" s="226">
        <f>IF(M40="High",(1*ABS(M36-M35)*(K38/100)+(K37/10)),(-1*ABS(M36-M35)*(K38/100)+(K37/10)))</f>
        <v>7.6</v>
      </c>
      <c r="L40" s="227" t="s">
        <v>774</v>
      </c>
      <c r="M40" s="228" t="str">
        <f>IF(M36&gt;M35,"High","Low")</f>
        <v>High</v>
      </c>
      <c r="Q40">
        <f>Q36</f>
        <v>4</v>
      </c>
      <c r="R40" t="str">
        <f>R36</f>
        <v>BO</v>
      </c>
    </row>
    <row r="41" spans="2:19" x14ac:dyDescent="0.25">
      <c r="J41" s="229"/>
      <c r="K41" s="230"/>
      <c r="L41" s="229"/>
    </row>
    <row r="42" spans="2:19" x14ac:dyDescent="0.25">
      <c r="J42" s="127" t="s">
        <v>189</v>
      </c>
      <c r="K42" s="231"/>
      <c r="L42" s="232"/>
      <c r="M42" s="127"/>
    </row>
    <row r="43" spans="2:19" x14ac:dyDescent="0.25">
      <c r="J43" s="270" t="str">
        <f>IF(M40="High","Patient is likely a ""prism adapter"" due high AC/A.  Consider lenses tx or VT rather than prism tx.","Patient may not ""adapt"" to prism due low AC/A.  Patient may be a good candidate for prism tx.")</f>
        <v>Patient is likely a "prism adapter" due high AC/A.  Consider lenses tx or VT rather than prism tx.</v>
      </c>
      <c r="K43" s="271"/>
      <c r="L43" s="271"/>
      <c r="M43" s="271"/>
    </row>
    <row r="44" spans="2:19" x14ac:dyDescent="0.25">
      <c r="J44" s="272"/>
      <c r="K44" s="272"/>
      <c r="L44" s="272"/>
      <c r="M44" s="272"/>
    </row>
    <row r="45" spans="2:19" x14ac:dyDescent="0.25">
      <c r="J45" s="272"/>
      <c r="K45" s="272"/>
      <c r="L45" s="272"/>
      <c r="M45" s="272"/>
    </row>
    <row r="54" ht="15" customHeight="1" x14ac:dyDescent="0.25"/>
    <row r="77" spans="2:2" x14ac:dyDescent="0.25">
      <c r="B77" s="146"/>
    </row>
  </sheetData>
  <mergeCells count="11">
    <mergeCell ref="P7:R7"/>
    <mergeCell ref="P6:R6"/>
    <mergeCell ref="J43:M45"/>
    <mergeCell ref="J14:N14"/>
    <mergeCell ref="O33:P33"/>
    <mergeCell ref="O34:P34"/>
    <mergeCell ref="O35:P35"/>
    <mergeCell ref="O36:P36"/>
    <mergeCell ref="O37:P37"/>
    <mergeCell ref="O38:P38"/>
    <mergeCell ref="P14:X19"/>
  </mergeCells>
  <dataValidations count="1">
    <dataValidation type="list" allowBlank="1" showInputMessage="1" showErrorMessage="1" sqref="L35:L36" xr:uid="{F05C3E73-4B4A-4E95-944C-BC529DF2E9ED}">
      <formula1>$E$16:$E$18</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C4D68-733E-4302-9596-1F49DD138698}">
  <dimension ref="A1:X71"/>
  <sheetViews>
    <sheetView zoomScale="90" zoomScaleNormal="90" workbookViewId="0">
      <selection activeCell="K13" sqref="K13"/>
    </sheetView>
  </sheetViews>
  <sheetFormatPr defaultRowHeight="15" x14ac:dyDescent="0.25"/>
  <cols>
    <col min="1" max="1" width="14.42578125" customWidth="1"/>
    <col min="4" max="4" width="9.140625" customWidth="1"/>
    <col min="5" max="5" width="10.140625" bestFit="1" customWidth="1"/>
    <col min="7" max="7" width="5.28515625" customWidth="1"/>
    <col min="8" max="8" width="19" customWidth="1"/>
    <col min="13" max="13" width="5" bestFit="1" customWidth="1"/>
    <col min="14" max="14" width="5.85546875" customWidth="1"/>
    <col min="15" max="15" width="6.140625" customWidth="1"/>
    <col min="16" max="16" width="8.42578125" bestFit="1" customWidth="1"/>
    <col min="17" max="17" width="5.42578125" customWidth="1"/>
    <col min="18" max="18" width="8.42578125" bestFit="1" customWidth="1"/>
  </cols>
  <sheetData>
    <row r="1" spans="1:23" ht="25.5" x14ac:dyDescent="0.35">
      <c r="A1" s="147"/>
      <c r="B1" s="147"/>
      <c r="C1" s="147"/>
      <c r="D1" s="147"/>
      <c r="E1" s="120" t="s">
        <v>670</v>
      </c>
      <c r="F1" s="147"/>
      <c r="G1" s="147"/>
      <c r="H1" s="147"/>
      <c r="I1" s="147"/>
      <c r="J1" s="147"/>
      <c r="K1" s="147"/>
      <c r="L1" s="147"/>
      <c r="M1" s="147"/>
    </row>
    <row r="2" spans="1:23" x14ac:dyDescent="0.25">
      <c r="A2" s="147"/>
      <c r="B2" s="147"/>
      <c r="C2" s="147"/>
      <c r="D2" s="147"/>
      <c r="F2" s="147"/>
      <c r="G2" s="147"/>
      <c r="H2" s="147"/>
      <c r="I2" s="147"/>
      <c r="J2" s="147"/>
      <c r="K2" s="147"/>
      <c r="L2" s="147"/>
      <c r="M2" s="147"/>
    </row>
    <row r="3" spans="1:23" x14ac:dyDescent="0.25">
      <c r="B3" s="147"/>
      <c r="C3" s="147"/>
      <c r="D3" s="147"/>
      <c r="F3" s="147"/>
      <c r="G3" t="s">
        <v>671</v>
      </c>
      <c r="H3" s="147"/>
      <c r="I3" s="147"/>
      <c r="J3" s="147"/>
      <c r="K3" s="147"/>
      <c r="L3" s="147"/>
    </row>
    <row r="4" spans="1:23" x14ac:dyDescent="0.25">
      <c r="B4" s="147"/>
      <c r="C4" s="147"/>
      <c r="D4" s="147"/>
      <c r="E4" s="148" t="s">
        <v>672</v>
      </c>
      <c r="F4" s="147"/>
      <c r="G4" s="147"/>
      <c r="H4" s="147"/>
      <c r="I4" s="147"/>
      <c r="J4" s="147"/>
      <c r="K4" s="147"/>
    </row>
    <row r="5" spans="1:23" x14ac:dyDescent="0.25">
      <c r="A5" s="147"/>
      <c r="B5" s="147"/>
      <c r="C5" s="147"/>
      <c r="D5" s="147"/>
      <c r="G5" s="147"/>
      <c r="H5" s="147"/>
      <c r="I5" s="147"/>
      <c r="J5" s="147"/>
      <c r="K5" s="147"/>
    </row>
    <row r="6" spans="1:23" ht="20.25" x14ac:dyDescent="0.3">
      <c r="A6" s="121" t="s">
        <v>673</v>
      </c>
      <c r="B6" s="147"/>
      <c r="C6" s="147"/>
      <c r="D6" s="147"/>
      <c r="E6" s="147"/>
      <c r="F6" s="147"/>
      <c r="G6" s="147"/>
      <c r="H6" s="121" t="s">
        <v>674</v>
      </c>
      <c r="I6" s="147"/>
      <c r="J6" s="147"/>
      <c r="K6" s="147"/>
      <c r="L6" s="147"/>
      <c r="M6" s="147"/>
    </row>
    <row r="7" spans="1:23" x14ac:dyDescent="0.25">
      <c r="A7" s="147"/>
      <c r="B7" s="149"/>
      <c r="C7" s="147"/>
      <c r="D7" s="147"/>
      <c r="E7" s="147"/>
      <c r="F7" s="147"/>
      <c r="G7" s="147"/>
      <c r="H7" s="147"/>
      <c r="I7" s="147"/>
      <c r="J7" s="147"/>
      <c r="K7" s="147"/>
      <c r="L7" s="147"/>
      <c r="M7" s="147"/>
    </row>
    <row r="8" spans="1:23" x14ac:dyDescent="0.25">
      <c r="A8" s="147"/>
      <c r="B8" s="122"/>
      <c r="C8" s="147"/>
      <c r="D8" s="147"/>
      <c r="E8" s="147"/>
      <c r="F8" s="147"/>
      <c r="G8" s="147"/>
      <c r="H8" s="147"/>
      <c r="I8" s="147"/>
      <c r="J8" s="147"/>
      <c r="K8" s="147"/>
      <c r="L8" s="147"/>
      <c r="M8" s="147"/>
    </row>
    <row r="9" spans="1:23" ht="18.75" x14ac:dyDescent="0.3">
      <c r="A9" s="150" t="s">
        <v>675</v>
      </c>
      <c r="B9" s="147"/>
      <c r="C9" s="147"/>
      <c r="D9" s="151" t="s">
        <v>676</v>
      </c>
      <c r="E9" s="147"/>
      <c r="F9" s="147"/>
      <c r="G9" s="147"/>
      <c r="H9" s="150" t="s">
        <v>677</v>
      </c>
      <c r="I9" s="147"/>
      <c r="J9" s="147"/>
      <c r="K9" s="147"/>
      <c r="L9" s="147"/>
      <c r="M9" s="147"/>
      <c r="P9" s="152" t="s">
        <v>678</v>
      </c>
    </row>
    <row r="10" spans="1:23" x14ac:dyDescent="0.25">
      <c r="A10" s="147"/>
      <c r="B10" s="153" t="s">
        <v>679</v>
      </c>
      <c r="C10" s="153" t="s">
        <v>680</v>
      </c>
      <c r="D10" s="153" t="s">
        <v>681</v>
      </c>
      <c r="E10" s="153" t="s">
        <v>682</v>
      </c>
      <c r="F10" s="153" t="s">
        <v>683</v>
      </c>
      <c r="G10" s="147"/>
      <c r="H10" s="147"/>
      <c r="I10" s="153" t="s">
        <v>679</v>
      </c>
      <c r="J10" s="153" t="s">
        <v>680</v>
      </c>
      <c r="K10" s="153" t="s">
        <v>681</v>
      </c>
      <c r="L10" s="153" t="s">
        <v>682</v>
      </c>
      <c r="M10" s="153" t="s">
        <v>683</v>
      </c>
      <c r="O10" s="154" t="s">
        <v>684</v>
      </c>
      <c r="P10" s="155" t="s">
        <v>685</v>
      </c>
      <c r="Q10" s="156" t="s">
        <v>686</v>
      </c>
      <c r="R10" s="157" t="s">
        <v>687</v>
      </c>
      <c r="S10" s="158" t="str">
        <f>CONCATENATE("""How much ",P10," do I have from the ",R10,"?""")</f>
        <v>"How much BI (R)  do I have from the Ph?"</v>
      </c>
      <c r="T10" s="98"/>
      <c r="U10" s="98"/>
      <c r="V10" s="98"/>
      <c r="W10" s="98"/>
    </row>
    <row r="11" spans="1:23" x14ac:dyDescent="0.25">
      <c r="A11" s="159" t="s">
        <v>688</v>
      </c>
      <c r="B11" s="160" t="s">
        <v>689</v>
      </c>
      <c r="C11" s="160">
        <v>1.7</v>
      </c>
      <c r="D11" s="161">
        <v>0</v>
      </c>
      <c r="E11" s="162">
        <f>IF(COUNT(D11)=0,"",(D11-(-0.5))/C11)</f>
        <v>0.29411764705882354</v>
      </c>
      <c r="F11" s="130">
        <f>IF(COUNT(E11)=0,"",IF(E11&lt;=-3.1,0,IF(E11&lt;=-2.1,1,IF(E11&lt;=-1.1,2,IF(E11&gt;=3.1,0,IF(E11&gt;=2.1,1,IF(E11&gt;=1.1,2,3)))))))</f>
        <v>3</v>
      </c>
      <c r="G11" s="159"/>
      <c r="H11" s="163" t="s">
        <v>690</v>
      </c>
      <c r="I11" s="164" t="s">
        <v>691</v>
      </c>
      <c r="J11" s="160">
        <v>0.37</v>
      </c>
      <c r="K11" s="165"/>
      <c r="L11" s="166" t="str">
        <f>IF(COUNT(K11)=0,"",-1*(K11-I11)/J11)</f>
        <v/>
      </c>
      <c r="M11" s="130" t="str">
        <f>IF(COUNT(L11)=0,"",IF(L11&lt;=-3.1,0,IF(L11&lt;=-2.1,1,IF(L11&lt;=-1.1,2,IF(L11&gt;=3.1,0,IF(L11&gt;=2.1,1,IF(L11&gt;=1.1,2,3)))))))</f>
        <v/>
      </c>
      <c r="N11" s="127"/>
      <c r="O11" s="154" t="s">
        <v>692</v>
      </c>
      <c r="P11" s="167" t="str">
        <f>P10</f>
        <v xml:space="preserve">BI (R) </v>
      </c>
      <c r="Q11" s="168">
        <v>11</v>
      </c>
      <c r="R11" s="169" t="str">
        <f>IF(OR(P10=O10,P10=O11,P10=O12),"BO",IF(OR(P10=O13,P10=O14,P10=O15),"BI","error"))</f>
        <v>BI</v>
      </c>
      <c r="S11" s="154" t="s">
        <v>221</v>
      </c>
      <c r="T11" s="154">
        <f>IF(OR(R11="BO",R11="EP"),Q11,Q11*-1)</f>
        <v>-11</v>
      </c>
      <c r="U11" s="154">
        <v>0</v>
      </c>
      <c r="V11" s="154">
        <f>IF(OR(R12="BO",R12="EP"),Q12,Q12*-1)</f>
        <v>-12</v>
      </c>
      <c r="W11" s="154" t="str">
        <f>CONCATENATE(Q11,"^ ",R11)</f>
        <v>11^ BI</v>
      </c>
    </row>
    <row r="12" spans="1:23" x14ac:dyDescent="0.25">
      <c r="A12" s="159" t="s">
        <v>693</v>
      </c>
      <c r="B12" s="160" t="s">
        <v>694</v>
      </c>
      <c r="C12" s="160">
        <v>3.5</v>
      </c>
      <c r="D12" s="161">
        <v>2</v>
      </c>
      <c r="E12" s="162">
        <f>IF(COUNT(D12)=0,"",(D12-(-4))/C12)</f>
        <v>1.7142857142857142</v>
      </c>
      <c r="F12" s="130">
        <f>IF(COUNT(E12)=0,"",IF(E12&lt;=-3.1,0,IF(E12&lt;=-2.1,1,IF(E12&lt;=-1.1,2,IF(E12&gt;=3.1,0,IF(E12&gt;=2.1,1,IF(E12&gt;=1.1,2,3)))))))</f>
        <v>2</v>
      </c>
      <c r="G12" s="159"/>
      <c r="H12" s="163" t="s">
        <v>695</v>
      </c>
      <c r="I12" s="164" t="s">
        <v>529</v>
      </c>
      <c r="J12" s="160">
        <v>0.37</v>
      </c>
      <c r="K12" s="165"/>
      <c r="L12" s="166" t="str">
        <f>IF(COUNT(K12)=0,"",-1*(K12-I12)/J12)</f>
        <v/>
      </c>
      <c r="M12" s="130" t="str">
        <f>IF(COUNT(L12)=0,"",IF(L12&lt;=-3.1,0,IF(L12&lt;=-2.1,1,IF(L12&lt;=-1.1,2,IF(L12&gt;=3.1,0,IF(L12&gt;=2.1,1,IF(L12&gt;=1.1,2,3)))))))</f>
        <v/>
      </c>
      <c r="N12" s="170"/>
      <c r="O12" s="154" t="s">
        <v>696</v>
      </c>
      <c r="P12" s="171" t="str">
        <f>R10</f>
        <v>Ph</v>
      </c>
      <c r="Q12" s="172">
        <v>12</v>
      </c>
      <c r="R12" s="173" t="s">
        <v>697</v>
      </c>
      <c r="S12" s="154" t="s">
        <v>698</v>
      </c>
      <c r="T12" s="154">
        <v>0</v>
      </c>
      <c r="U12" s="154">
        <v>0</v>
      </c>
      <c r="V12" s="154">
        <v>0</v>
      </c>
      <c r="W12" s="154"/>
    </row>
    <row r="13" spans="1:23" x14ac:dyDescent="0.25">
      <c r="A13" s="159" t="s">
        <v>699</v>
      </c>
      <c r="B13" s="174"/>
      <c r="C13" s="174"/>
      <c r="D13" s="161"/>
      <c r="E13" s="162" t="str">
        <f>IF(COUNT(D13)=0,"",(D13-B13)/C13)</f>
        <v/>
      </c>
      <c r="F13" s="130" t="str">
        <f>IF(COUNT(E13)=0,"",IF(E13&lt;=-3.1,0,IF(E13&lt;=-2.1,1,IF(E13&lt;=-1.1,2,IF(E13&gt;=3.1,0,IF(E13&gt;=2.1,1,IF(E13&gt;=1.1,2,3)))))))</f>
        <v/>
      </c>
      <c r="G13" s="159"/>
      <c r="H13" s="163" t="s">
        <v>700</v>
      </c>
      <c r="I13" s="164">
        <v>0.62</v>
      </c>
      <c r="J13" s="160">
        <v>0.18</v>
      </c>
      <c r="K13" s="165">
        <v>0.75</v>
      </c>
      <c r="L13" s="166">
        <f>IF(COUNT(K13)=0,"",-1*(K13-I13)/J13)</f>
        <v>-0.72222222222222232</v>
      </c>
      <c r="M13" s="130">
        <f>IF(COUNT(L13)=0,"",IF(L13&lt;=-3.1,0,IF(L13&lt;=-2.1,1,IF(L13&lt;=-1.1,2,IF(L13&gt;=3.1,0,IF(L13&gt;=2.1,1,IF(L13&gt;=1.1,2,3)))))))</f>
        <v>3</v>
      </c>
      <c r="N13" s="170"/>
      <c r="O13" s="154" t="s">
        <v>685</v>
      </c>
      <c r="P13" t="s">
        <v>701</v>
      </c>
      <c r="Q13" s="175">
        <f>IF(R11="BO",T11-V11,V11-T11)</f>
        <v>-1</v>
      </c>
      <c r="R13" t="str">
        <f>IF(OR(P10=O10,P10=O11,P10=O12),"BO",IF(OR(P10=O13,P10=O14,P10=O15),"BI","error"))</f>
        <v>BI</v>
      </c>
      <c r="S13" s="98"/>
      <c r="T13" s="98"/>
      <c r="U13" s="98"/>
      <c r="V13" s="98"/>
      <c r="W13" s="154" t="str">
        <f>CONCATENATE(Q12,"^ ",R12)</f>
        <v>12^ XP</v>
      </c>
    </row>
    <row r="14" spans="1:23" x14ac:dyDescent="0.25">
      <c r="A14" s="147"/>
      <c r="B14" s="147"/>
      <c r="C14" s="147"/>
      <c r="D14" s="147"/>
      <c r="E14" s="147"/>
      <c r="F14" s="147"/>
      <c r="G14" s="147"/>
      <c r="H14" s="147"/>
      <c r="I14" s="147"/>
      <c r="J14" s="147"/>
      <c r="K14" s="147"/>
      <c r="L14" s="147"/>
      <c r="M14" s="147"/>
      <c r="O14" s="154" t="s">
        <v>702</v>
      </c>
    </row>
    <row r="15" spans="1:23" ht="18.75" x14ac:dyDescent="0.3">
      <c r="A15" s="150" t="s">
        <v>703</v>
      </c>
      <c r="B15" s="147"/>
      <c r="C15" s="147"/>
      <c r="D15" s="147"/>
      <c r="E15" s="147"/>
      <c r="F15" s="147"/>
      <c r="G15" s="147"/>
      <c r="H15" s="150" t="s">
        <v>704</v>
      </c>
      <c r="I15" s="147"/>
      <c r="J15" s="147"/>
      <c r="K15" s="147"/>
      <c r="L15" s="147"/>
      <c r="M15" s="147"/>
      <c r="O15" s="154" t="s">
        <v>705</v>
      </c>
    </row>
    <row r="16" spans="1:23" x14ac:dyDescent="0.25">
      <c r="A16" s="147"/>
      <c r="B16" s="153" t="s">
        <v>679</v>
      </c>
      <c r="C16" s="153" t="s">
        <v>680</v>
      </c>
      <c r="D16" s="153" t="s">
        <v>681</v>
      </c>
      <c r="E16" s="153" t="s">
        <v>682</v>
      </c>
      <c r="F16" s="153" t="s">
        <v>683</v>
      </c>
      <c r="G16" s="147"/>
      <c r="H16" s="147"/>
      <c r="I16" s="153" t="s">
        <v>679</v>
      </c>
      <c r="J16" s="153" t="s">
        <v>680</v>
      </c>
      <c r="K16" s="153" t="s">
        <v>681</v>
      </c>
      <c r="L16" s="153" t="s">
        <v>682</v>
      </c>
      <c r="M16" s="153" t="s">
        <v>683</v>
      </c>
      <c r="O16" s="154" t="s">
        <v>687</v>
      </c>
    </row>
    <row r="17" spans="1:24" x14ac:dyDescent="0.25">
      <c r="A17" s="176" t="s">
        <v>706</v>
      </c>
      <c r="B17" s="160" t="s">
        <v>707</v>
      </c>
      <c r="C17" s="160">
        <v>1.8</v>
      </c>
      <c r="D17" s="177">
        <v>0</v>
      </c>
      <c r="E17" s="166">
        <f>IF(COUNT(D17)=0,"",-1*(D17-6.4)/C17)</f>
        <v>3.5555555555555558</v>
      </c>
      <c r="F17" s="130">
        <f>IF(COUNT(E17)=0,"",IF(E17&lt;=-3.1,0,IF(E17&lt;=-2.1,1,IF(E17&lt;=-1.1,2,IF(E17&gt;=1.1,4,3)))))</f>
        <v>4</v>
      </c>
      <c r="G17" s="159"/>
      <c r="H17" s="159" t="s">
        <v>708</v>
      </c>
      <c r="I17" s="178">
        <v>2.5</v>
      </c>
      <c r="J17" s="178">
        <v>0.87</v>
      </c>
      <c r="K17" s="179">
        <v>5</v>
      </c>
      <c r="L17" s="162">
        <f t="shared" ref="L17:L29" si="0">IF(COUNT(K17)=0,"",(K17-I17)/J17)</f>
        <v>2.8735632183908044</v>
      </c>
      <c r="M17" s="130">
        <f t="shared" ref="M17:M29" si="1">IF(COUNT(L17)=0,"",IF(L17&lt;=-3.1,0,IF(L17&lt;=-2.1,1,IF(L17&lt;=-1.1,2,IF(L17&gt;=1.1,4,3)))))</f>
        <v>4</v>
      </c>
      <c r="N17" s="127"/>
      <c r="O17" s="154" t="s">
        <v>709</v>
      </c>
    </row>
    <row r="18" spans="1:24" x14ac:dyDescent="0.25">
      <c r="A18" s="176" t="s">
        <v>710</v>
      </c>
      <c r="B18" s="160" t="s">
        <v>711</v>
      </c>
      <c r="C18" s="160">
        <v>4.3</v>
      </c>
      <c r="D18" s="177"/>
      <c r="E18" s="166" t="str">
        <f>IF(COUNT(D18)=0,"",-1*(D18-10.2)/C18)</f>
        <v/>
      </c>
      <c r="F18" s="130" t="str">
        <f>IF(COUNT(E18)=0,"",IF(E18&lt;=-3.1,0,IF(E18&lt;=-2.1,1,IF(E18&lt;=-1.1,2,IF(E18&gt;=1.1,4,3)))))</f>
        <v/>
      </c>
      <c r="G18" s="159"/>
      <c r="H18" s="159" t="s">
        <v>712</v>
      </c>
      <c r="I18" s="178">
        <v>3.5</v>
      </c>
      <c r="J18" s="178">
        <v>1</v>
      </c>
      <c r="K18" s="179">
        <v>-1.5</v>
      </c>
      <c r="L18" s="162">
        <f t="shared" si="0"/>
        <v>-5</v>
      </c>
      <c r="M18" s="130">
        <f t="shared" si="1"/>
        <v>0</v>
      </c>
      <c r="N18" s="127"/>
      <c r="O18" s="154" t="s">
        <v>697</v>
      </c>
    </row>
    <row r="19" spans="1:24" x14ac:dyDescent="0.25">
      <c r="A19" s="147"/>
      <c r="B19" s="147"/>
      <c r="C19" s="147"/>
      <c r="D19" s="180"/>
      <c r="E19" s="181"/>
      <c r="F19" s="180"/>
      <c r="G19" s="147"/>
      <c r="H19" s="182" t="s">
        <v>713</v>
      </c>
      <c r="I19" s="183">
        <v>2.62</v>
      </c>
      <c r="J19" s="183">
        <v>1</v>
      </c>
      <c r="K19" s="184">
        <v>2.25</v>
      </c>
      <c r="L19" s="162">
        <f t="shared" si="0"/>
        <v>-0.37000000000000011</v>
      </c>
      <c r="M19" s="130">
        <f t="shared" si="1"/>
        <v>3</v>
      </c>
      <c r="N19" s="170"/>
      <c r="O19" s="154" t="s">
        <v>714</v>
      </c>
    </row>
    <row r="20" spans="1:24" x14ac:dyDescent="0.25">
      <c r="A20" s="185" t="s">
        <v>715</v>
      </c>
      <c r="B20" s="147"/>
      <c r="C20" s="147"/>
      <c r="D20" s="186" t="s">
        <v>716</v>
      </c>
      <c r="E20" s="181"/>
      <c r="F20" s="180"/>
      <c r="G20" s="147"/>
      <c r="H20" s="182" t="s">
        <v>717</v>
      </c>
      <c r="I20" s="183">
        <v>0.87</v>
      </c>
      <c r="J20" s="183">
        <v>0.62</v>
      </c>
      <c r="K20" s="184"/>
      <c r="L20" s="162" t="str">
        <f t="shared" si="0"/>
        <v/>
      </c>
      <c r="M20" s="130" t="str">
        <f t="shared" si="1"/>
        <v/>
      </c>
      <c r="N20" s="170"/>
      <c r="O20" s="154" t="s">
        <v>718</v>
      </c>
      <c r="P20" t="str">
        <f>CONCATENATE("Draw an arrow on the numberline, starting from ",R10," moving towards ",P10,".")</f>
        <v>Draw an arrow on the numberline, starting from Ph moving towards BI (R) .</v>
      </c>
    </row>
    <row r="21" spans="1:24" x14ac:dyDescent="0.25">
      <c r="A21" s="159" t="s">
        <v>692</v>
      </c>
      <c r="B21" s="160">
        <v>8</v>
      </c>
      <c r="C21" s="160">
        <v>3</v>
      </c>
      <c r="D21" s="161"/>
      <c r="E21" s="162" t="str">
        <f t="shared" ref="E21:E30" si="2">IF(COUNT(D21)=0,"",(D21-B21)/C21)</f>
        <v/>
      </c>
      <c r="F21" s="130" t="str">
        <f t="shared" ref="F21:F30" si="3">IF(COUNT(E21)=0,"",IF(E21&lt;=-3.1,0,IF(E21&lt;=-2.1,1,IF(E21&lt;=-1.1,2,IF(E21&gt;=1.1,4,3)))))</f>
        <v/>
      </c>
      <c r="G21" s="159"/>
      <c r="H21" s="182" t="s">
        <v>719</v>
      </c>
      <c r="I21" s="183">
        <v>6</v>
      </c>
      <c r="J21" s="183">
        <v>1.1200000000000001</v>
      </c>
      <c r="K21" s="184"/>
      <c r="L21" s="162" t="str">
        <f t="shared" si="0"/>
        <v/>
      </c>
      <c r="M21" s="130" t="str">
        <f t="shared" si="1"/>
        <v/>
      </c>
      <c r="N21" s="170" t="s">
        <v>720</v>
      </c>
      <c r="P21" t="str">
        <f>CONCATENATE("If that drawn """,P10,""" arrow moves towards the graph's ",R11," direction, then the result is a positive value.")</f>
        <v>If that drawn "BI (R) " arrow moves towards the graph's BI direction, then the result is a positive value.</v>
      </c>
    </row>
    <row r="22" spans="1:24" x14ac:dyDescent="0.25">
      <c r="A22" s="182" t="s">
        <v>721</v>
      </c>
      <c r="B22" s="187">
        <v>12</v>
      </c>
      <c r="C22" s="187">
        <v>3</v>
      </c>
      <c r="D22" s="188"/>
      <c r="E22" s="162" t="str">
        <f t="shared" si="2"/>
        <v/>
      </c>
      <c r="F22" s="130" t="str">
        <f t="shared" si="3"/>
        <v/>
      </c>
      <c r="G22" s="182"/>
      <c r="H22" s="182" t="s">
        <v>722</v>
      </c>
      <c r="I22" s="183">
        <v>4.5</v>
      </c>
      <c r="J22" s="183">
        <v>1.1200000000000001</v>
      </c>
      <c r="K22" s="184">
        <v>0.25</v>
      </c>
      <c r="L22" s="162">
        <f t="shared" si="0"/>
        <v>-3.7946428571428568</v>
      </c>
      <c r="M22" s="130">
        <f t="shared" si="1"/>
        <v>0</v>
      </c>
      <c r="N22" s="170" t="s">
        <v>720</v>
      </c>
      <c r="P22" s="122" t="str">
        <f>CONCATENATE("If that drawn """,P11,""" arrow moves in the opposite direction, then the result is a negative value.")</f>
        <v>If that drawn "BI (R) " arrow moves in the opposite direction, then the result is a negative value.</v>
      </c>
    </row>
    <row r="23" spans="1:24" x14ac:dyDescent="0.25">
      <c r="A23" s="182" t="s">
        <v>696</v>
      </c>
      <c r="B23" s="187">
        <v>19</v>
      </c>
      <c r="C23" s="187">
        <v>4.5999999999999996</v>
      </c>
      <c r="D23" s="188">
        <v>20</v>
      </c>
      <c r="E23" s="162">
        <f t="shared" si="2"/>
        <v>0.21739130434782611</v>
      </c>
      <c r="F23" s="130">
        <f t="shared" si="3"/>
        <v>3</v>
      </c>
      <c r="G23" s="182"/>
      <c r="H23" s="182" t="s">
        <v>723</v>
      </c>
      <c r="I23" s="183">
        <v>1.87</v>
      </c>
      <c r="J23" s="183">
        <v>0.37</v>
      </c>
      <c r="K23" s="184"/>
      <c r="L23" s="162" t="str">
        <f t="shared" si="0"/>
        <v/>
      </c>
      <c r="M23" s="130" t="str">
        <f t="shared" si="1"/>
        <v/>
      </c>
      <c r="N23" s="170"/>
      <c r="P23" t="s">
        <v>724</v>
      </c>
    </row>
    <row r="24" spans="1:24" x14ac:dyDescent="0.25">
      <c r="A24" s="182" t="s">
        <v>684</v>
      </c>
      <c r="B24" s="187">
        <v>9</v>
      </c>
      <c r="C24" s="187">
        <v>3</v>
      </c>
      <c r="D24" s="188">
        <v>18</v>
      </c>
      <c r="E24" s="162">
        <f t="shared" si="2"/>
        <v>3</v>
      </c>
      <c r="F24" s="130">
        <f t="shared" si="3"/>
        <v>4</v>
      </c>
      <c r="G24" s="182"/>
      <c r="H24" s="182" t="s">
        <v>725</v>
      </c>
      <c r="I24" s="183">
        <v>2.37</v>
      </c>
      <c r="J24" s="183">
        <v>0.5</v>
      </c>
      <c r="K24" s="184"/>
      <c r="L24" s="162" t="str">
        <f t="shared" si="0"/>
        <v/>
      </c>
      <c r="M24" s="130" t="str">
        <f t="shared" si="1"/>
        <v/>
      </c>
      <c r="N24" s="170"/>
    </row>
    <row r="25" spans="1:24" x14ac:dyDescent="0.25">
      <c r="A25" s="182" t="s">
        <v>705</v>
      </c>
      <c r="B25" s="187">
        <v>8</v>
      </c>
      <c r="C25" s="187">
        <v>2.2000000000000002</v>
      </c>
      <c r="D25" s="188">
        <v>8</v>
      </c>
      <c r="E25" s="162">
        <f t="shared" si="2"/>
        <v>0</v>
      </c>
      <c r="F25" s="130">
        <f t="shared" si="3"/>
        <v>3</v>
      </c>
      <c r="G25" s="182"/>
      <c r="H25" s="182" t="s">
        <v>726</v>
      </c>
      <c r="I25" s="183">
        <v>1.87</v>
      </c>
      <c r="J25" s="183">
        <v>0.37</v>
      </c>
      <c r="K25" s="184">
        <v>2.25</v>
      </c>
      <c r="L25" s="162">
        <f t="shared" si="0"/>
        <v>1.0270270270270268</v>
      </c>
      <c r="M25" s="130">
        <f t="shared" si="1"/>
        <v>3</v>
      </c>
      <c r="N25" s="170"/>
    </row>
    <row r="26" spans="1:24" x14ac:dyDescent="0.25">
      <c r="A26" s="182" t="s">
        <v>685</v>
      </c>
      <c r="B26" s="187">
        <v>3.5</v>
      </c>
      <c r="C26" s="187">
        <v>1.8</v>
      </c>
      <c r="D26" s="188">
        <v>6</v>
      </c>
      <c r="E26" s="162">
        <f t="shared" si="2"/>
        <v>1.3888888888888888</v>
      </c>
      <c r="F26" s="130">
        <f t="shared" si="3"/>
        <v>4</v>
      </c>
      <c r="G26" s="182"/>
      <c r="H26" s="182" t="s">
        <v>727</v>
      </c>
      <c r="I26" s="183">
        <v>0.5</v>
      </c>
      <c r="J26" s="183">
        <v>0.37</v>
      </c>
      <c r="K26" s="184"/>
      <c r="L26" s="162" t="str">
        <f t="shared" si="0"/>
        <v/>
      </c>
      <c r="M26" s="130" t="str">
        <f t="shared" si="1"/>
        <v/>
      </c>
      <c r="N26" s="170"/>
      <c r="O26" s="98"/>
      <c r="P26" s="152"/>
    </row>
    <row r="27" spans="1:24" x14ac:dyDescent="0.25">
      <c r="A27" s="182" t="s">
        <v>728</v>
      </c>
      <c r="B27" s="187">
        <v>9</v>
      </c>
      <c r="C27" s="187">
        <v>3</v>
      </c>
      <c r="D27" s="188"/>
      <c r="E27" s="162" t="str">
        <f t="shared" si="2"/>
        <v/>
      </c>
      <c r="F27" s="130" t="str">
        <f t="shared" si="3"/>
        <v/>
      </c>
      <c r="G27" s="182"/>
      <c r="H27" s="182" t="s">
        <v>729</v>
      </c>
      <c r="I27" s="183">
        <v>5.25</v>
      </c>
      <c r="J27" s="183">
        <v>1.1200000000000001</v>
      </c>
      <c r="K27" s="184"/>
      <c r="L27" s="162" t="str">
        <f t="shared" si="0"/>
        <v/>
      </c>
      <c r="M27" s="130" t="str">
        <f t="shared" si="1"/>
        <v/>
      </c>
      <c r="N27" s="170"/>
      <c r="O27" s="98"/>
      <c r="Q27" s="189"/>
      <c r="R27" s="158"/>
      <c r="T27" s="98"/>
      <c r="U27" s="98"/>
      <c r="V27" s="98"/>
      <c r="W27" s="98"/>
      <c r="X27" s="98"/>
    </row>
    <row r="28" spans="1:24" x14ac:dyDescent="0.25">
      <c r="A28" s="182" t="s">
        <v>730</v>
      </c>
      <c r="B28" s="187">
        <v>3</v>
      </c>
      <c r="C28" s="187">
        <v>1.8</v>
      </c>
      <c r="D28" s="188">
        <v>-1</v>
      </c>
      <c r="E28" s="162">
        <f t="shared" si="2"/>
        <v>-2.2222222222222223</v>
      </c>
      <c r="F28" s="130">
        <f t="shared" si="3"/>
        <v>1</v>
      </c>
      <c r="G28" s="182"/>
      <c r="H28" s="182" t="s">
        <v>731</v>
      </c>
      <c r="I28" s="183">
        <v>1</v>
      </c>
      <c r="J28" s="183">
        <v>0.37</v>
      </c>
      <c r="K28" s="184">
        <v>0.53</v>
      </c>
      <c r="L28" s="162">
        <f t="shared" si="0"/>
        <v>-1.2702702702702702</v>
      </c>
      <c r="M28" s="130">
        <f t="shared" si="1"/>
        <v>2</v>
      </c>
      <c r="N28" s="170"/>
      <c r="O28" s="98"/>
      <c r="P28" s="114"/>
      <c r="Q28" s="190"/>
      <c r="R28" s="114"/>
      <c r="S28" s="98"/>
      <c r="T28" s="98"/>
      <c r="U28" s="98"/>
      <c r="V28" s="98"/>
      <c r="W28" s="98"/>
      <c r="X28" s="98"/>
    </row>
    <row r="29" spans="1:24" x14ac:dyDescent="0.25">
      <c r="A29" s="182" t="s">
        <v>732</v>
      </c>
      <c r="B29" s="187">
        <v>28</v>
      </c>
      <c r="C29" s="187">
        <v>4</v>
      </c>
      <c r="D29" s="188"/>
      <c r="E29" s="162" t="str">
        <f t="shared" si="2"/>
        <v/>
      </c>
      <c r="F29" s="130" t="str">
        <f t="shared" si="3"/>
        <v/>
      </c>
      <c r="G29" s="182"/>
      <c r="H29" s="182" t="s">
        <v>733</v>
      </c>
      <c r="I29" s="183">
        <v>4.25</v>
      </c>
      <c r="J29" s="183">
        <v>1.25</v>
      </c>
      <c r="K29" s="184"/>
      <c r="L29" s="162" t="str">
        <f t="shared" si="0"/>
        <v/>
      </c>
      <c r="M29" s="130" t="str">
        <f t="shared" si="1"/>
        <v/>
      </c>
      <c r="N29" s="170"/>
      <c r="O29" s="98"/>
      <c r="P29" s="114"/>
      <c r="Q29" s="190"/>
      <c r="R29" s="190"/>
      <c r="S29" s="98"/>
      <c r="T29" s="98"/>
      <c r="U29" s="98"/>
      <c r="V29" s="98"/>
      <c r="W29" s="98"/>
      <c r="X29" s="98"/>
    </row>
    <row r="30" spans="1:24" x14ac:dyDescent="0.25">
      <c r="A30" s="182" t="s">
        <v>734</v>
      </c>
      <c r="B30" s="187">
        <v>12</v>
      </c>
      <c r="C30" s="187">
        <v>2.8</v>
      </c>
      <c r="D30" s="188"/>
      <c r="E30" s="162" t="str">
        <f t="shared" si="2"/>
        <v/>
      </c>
      <c r="F30" s="130" t="str">
        <f t="shared" si="3"/>
        <v/>
      </c>
      <c r="G30" s="182"/>
      <c r="H30" s="147"/>
      <c r="I30" s="147"/>
      <c r="J30" s="147"/>
      <c r="K30" s="180"/>
      <c r="L30" s="191"/>
      <c r="M30" s="180"/>
      <c r="O30" s="98"/>
      <c r="S30" s="98"/>
      <c r="T30" s="98"/>
      <c r="U30" s="98"/>
      <c r="V30" s="98"/>
      <c r="W30" s="98"/>
      <c r="X30" s="98"/>
    </row>
    <row r="31" spans="1:24" x14ac:dyDescent="0.25">
      <c r="A31" s="147"/>
      <c r="B31" s="147"/>
      <c r="C31" s="147"/>
      <c r="D31" s="191"/>
      <c r="E31" s="192"/>
      <c r="F31" s="180"/>
      <c r="G31" s="147"/>
      <c r="H31" s="147"/>
      <c r="I31" s="147"/>
      <c r="J31" s="147"/>
      <c r="K31" s="180"/>
      <c r="L31" s="191"/>
      <c r="M31" s="180"/>
      <c r="O31" s="98"/>
    </row>
    <row r="32" spans="1:24" x14ac:dyDescent="0.25">
      <c r="A32" s="185" t="s">
        <v>735</v>
      </c>
      <c r="B32" s="147"/>
      <c r="C32" s="147"/>
      <c r="D32" s="191"/>
      <c r="E32" s="192"/>
      <c r="F32" s="180"/>
      <c r="G32" s="147"/>
      <c r="H32" s="193" t="s">
        <v>736</v>
      </c>
      <c r="I32" s="147"/>
      <c r="J32" s="147"/>
      <c r="K32" s="180"/>
      <c r="L32" s="191"/>
      <c r="M32" s="180"/>
      <c r="O32" s="98"/>
    </row>
    <row r="33" spans="1:16" x14ac:dyDescent="0.25">
      <c r="A33" s="159" t="s">
        <v>692</v>
      </c>
      <c r="B33" s="160">
        <v>13</v>
      </c>
      <c r="C33" s="160">
        <v>4</v>
      </c>
      <c r="D33" s="161"/>
      <c r="E33" s="162" t="str">
        <f t="shared" ref="E33:E46" si="4">IF(COUNT(D33)=0,"",(D33-B33)/C33)</f>
        <v/>
      </c>
      <c r="F33" s="130" t="str">
        <f t="shared" ref="F33:F46" si="5">IF(COUNT(E33)=0,"",IF(E33&lt;=-3.1,0,IF(E33&lt;=-2.1,1,IF(E33&lt;=-1.1,2,IF(E33&gt;=1.1,4,3)))))</f>
        <v/>
      </c>
      <c r="G33" s="159"/>
      <c r="H33" s="159" t="s">
        <v>737</v>
      </c>
      <c r="I33" s="160">
        <v>21</v>
      </c>
      <c r="J33" s="160">
        <v>5</v>
      </c>
      <c r="K33" s="161"/>
      <c r="L33" s="162" t="str">
        <f>IF(COUNT(K33)=0,"",(K33-I33)/J33)</f>
        <v/>
      </c>
      <c r="M33" s="130" t="str">
        <f>IF(COUNT(L33)=0,"",IF(L33&lt;=-3.1,0,IF(L33&lt;=-2.1,1,IF(L33&lt;=-1.1,2,IF(L33&gt;=1.1,4,3)))))</f>
        <v/>
      </c>
      <c r="N33" s="127"/>
      <c r="O33" s="98"/>
    </row>
    <row r="34" spans="1:16" x14ac:dyDescent="0.25">
      <c r="A34" s="182" t="s">
        <v>721</v>
      </c>
      <c r="B34" s="187">
        <v>16</v>
      </c>
      <c r="C34" s="187">
        <v>4</v>
      </c>
      <c r="D34" s="188"/>
      <c r="E34" s="162" t="str">
        <f t="shared" si="4"/>
        <v/>
      </c>
      <c r="F34" s="130" t="str">
        <f t="shared" si="5"/>
        <v/>
      </c>
      <c r="G34" s="182"/>
      <c r="H34" s="182" t="s">
        <v>738</v>
      </c>
      <c r="I34" s="187">
        <v>21</v>
      </c>
      <c r="J34" s="187">
        <v>5</v>
      </c>
      <c r="K34" s="188"/>
      <c r="L34" s="162" t="str">
        <f>IF(COUNT(K34)=0,"",(K34-I34)/J34)</f>
        <v/>
      </c>
      <c r="M34" s="130" t="str">
        <f>IF(COUNT(L34)=0,"",IF(L34&lt;=-3.1,0,IF(L34&lt;=-2.1,1,IF(L34&lt;=-1.1,2,IF(L34&gt;=1.1,4,3)))))</f>
        <v/>
      </c>
      <c r="N34" s="170"/>
      <c r="O34" s="98"/>
    </row>
    <row r="35" spans="1:16" x14ac:dyDescent="0.25">
      <c r="A35" s="182" t="s">
        <v>696</v>
      </c>
      <c r="B35" s="187">
        <v>19</v>
      </c>
      <c r="C35" s="187">
        <v>4.7</v>
      </c>
      <c r="D35" s="188">
        <v>22</v>
      </c>
      <c r="E35" s="162">
        <f t="shared" si="4"/>
        <v>0.63829787234042545</v>
      </c>
      <c r="F35" s="130">
        <f t="shared" si="5"/>
        <v>3</v>
      </c>
      <c r="G35" s="182"/>
      <c r="H35" s="147"/>
      <c r="I35" s="147"/>
      <c r="J35" s="147"/>
      <c r="K35" s="147"/>
      <c r="L35" s="147"/>
      <c r="M35" s="147"/>
      <c r="O35" s="98"/>
    </row>
    <row r="36" spans="1:16" x14ac:dyDescent="0.25">
      <c r="A36" s="182" t="s">
        <v>684</v>
      </c>
      <c r="B36" s="187">
        <v>9</v>
      </c>
      <c r="C36" s="187">
        <v>4</v>
      </c>
      <c r="D36" s="188">
        <v>18</v>
      </c>
      <c r="E36" s="162">
        <f t="shared" si="4"/>
        <v>2.25</v>
      </c>
      <c r="F36" s="130">
        <f t="shared" si="5"/>
        <v>4</v>
      </c>
      <c r="G36" s="182"/>
      <c r="H36" s="147"/>
      <c r="I36" s="147"/>
      <c r="J36" s="147"/>
      <c r="K36" s="147"/>
      <c r="L36" s="147"/>
      <c r="M36" s="147"/>
      <c r="O36" s="98"/>
    </row>
    <row r="37" spans="1:16" ht="15.75" x14ac:dyDescent="0.25">
      <c r="A37" s="182" t="s">
        <v>702</v>
      </c>
      <c r="B37" s="187">
        <v>11</v>
      </c>
      <c r="C37" s="187">
        <v>3</v>
      </c>
      <c r="D37" s="188">
        <v>14</v>
      </c>
      <c r="E37" s="162">
        <f t="shared" si="4"/>
        <v>1</v>
      </c>
      <c r="F37" s="130">
        <f t="shared" si="5"/>
        <v>3</v>
      </c>
      <c r="G37" s="182"/>
      <c r="H37" s="194" t="s">
        <v>739</v>
      </c>
      <c r="J37" s="147"/>
      <c r="K37" s="147"/>
      <c r="L37" s="147"/>
      <c r="M37" s="147"/>
      <c r="O37" s="98"/>
    </row>
    <row r="38" spans="1:16" x14ac:dyDescent="0.25">
      <c r="A38" s="182" t="s">
        <v>740</v>
      </c>
      <c r="B38" s="187">
        <v>14</v>
      </c>
      <c r="C38" s="187">
        <v>3</v>
      </c>
      <c r="D38" s="188">
        <v>18</v>
      </c>
      <c r="E38" s="162">
        <f t="shared" si="4"/>
        <v>1.3333333333333333</v>
      </c>
      <c r="F38" s="130">
        <f t="shared" si="5"/>
        <v>4</v>
      </c>
      <c r="G38" s="182"/>
      <c r="H38" s="147"/>
      <c r="I38" s="159" t="s">
        <v>675</v>
      </c>
      <c r="J38" s="127"/>
      <c r="K38" s="159"/>
      <c r="L38" s="195">
        <f>IF(COUNT(F11:F13)=0,"",(SUM(F11:F13)/COUNT(F11:F13))*10)</f>
        <v>25</v>
      </c>
      <c r="M38" s="159"/>
      <c r="N38" s="127"/>
      <c r="O38" s="98"/>
    </row>
    <row r="39" spans="1:16" x14ac:dyDescent="0.25">
      <c r="A39" s="182" t="s">
        <v>705</v>
      </c>
      <c r="B39" s="187">
        <v>20</v>
      </c>
      <c r="C39" s="187">
        <v>2.8</v>
      </c>
      <c r="D39" s="188">
        <v>21</v>
      </c>
      <c r="E39" s="162">
        <f t="shared" si="4"/>
        <v>0.35714285714285715</v>
      </c>
      <c r="F39" s="130">
        <f t="shared" si="5"/>
        <v>3</v>
      </c>
      <c r="G39" s="182"/>
      <c r="H39" s="147"/>
      <c r="I39" s="147"/>
      <c r="K39" s="147"/>
      <c r="L39" s="196"/>
      <c r="M39" s="147"/>
      <c r="O39" s="98"/>
      <c r="P39" s="122"/>
    </row>
    <row r="40" spans="1:16" x14ac:dyDescent="0.25">
      <c r="A40" s="182" t="s">
        <v>685</v>
      </c>
      <c r="B40" s="187">
        <v>12</v>
      </c>
      <c r="C40" s="187">
        <v>2.9</v>
      </c>
      <c r="D40" s="188">
        <v>18</v>
      </c>
      <c r="E40" s="162">
        <f t="shared" si="4"/>
        <v>2.0689655172413794</v>
      </c>
      <c r="F40" s="130">
        <f t="shared" si="5"/>
        <v>4</v>
      </c>
      <c r="G40" s="182"/>
      <c r="H40" s="147"/>
      <c r="I40" s="159" t="s">
        <v>703</v>
      </c>
      <c r="J40" s="127"/>
      <c r="K40" s="159"/>
      <c r="L40" s="195">
        <f>IF(COUNT(F17:F18,F21:F30,F33:F46,F49:F50)=0,"",(SUM(F17:F18,F21:F30,F33:F46,F49:F50)/COUNT(F17:F18,F21:F30,F33:F46,F49:F50))*10)</f>
        <v>31.333333333333332</v>
      </c>
      <c r="M40" s="159"/>
      <c r="N40" s="127"/>
      <c r="O40" s="98"/>
    </row>
    <row r="41" spans="1:16" x14ac:dyDescent="0.25">
      <c r="A41" s="182" t="s">
        <v>728</v>
      </c>
      <c r="B41" s="187">
        <v>11</v>
      </c>
      <c r="C41" s="187">
        <v>4</v>
      </c>
      <c r="D41" s="188">
        <v>25</v>
      </c>
      <c r="E41" s="162">
        <f t="shared" si="4"/>
        <v>3.5</v>
      </c>
      <c r="F41" s="130">
        <f t="shared" si="5"/>
        <v>4</v>
      </c>
      <c r="G41" s="182"/>
      <c r="H41" s="147"/>
      <c r="I41" s="147"/>
      <c r="K41" s="147"/>
      <c r="L41" s="196"/>
      <c r="M41" s="147"/>
      <c r="O41" s="98"/>
    </row>
    <row r="42" spans="1:16" x14ac:dyDescent="0.25">
      <c r="A42" s="182" t="s">
        <v>730</v>
      </c>
      <c r="B42" s="187">
        <v>8</v>
      </c>
      <c r="C42" s="187">
        <v>3.3</v>
      </c>
      <c r="D42" s="188">
        <v>-1</v>
      </c>
      <c r="E42" s="162">
        <f t="shared" si="4"/>
        <v>-2.7272727272727275</v>
      </c>
      <c r="F42" s="130">
        <f t="shared" si="5"/>
        <v>1</v>
      </c>
      <c r="G42" s="182"/>
      <c r="H42" s="147"/>
      <c r="I42" s="159" t="s">
        <v>741</v>
      </c>
      <c r="J42" s="127"/>
      <c r="K42" s="159"/>
      <c r="L42" s="195">
        <f>IF(COUNT(F11:F13,F17:F18,F21:F30,F33:F46,F49:F50)=0,"",(SUM(F11:F13,F17:F18,F21:F30,F33:F46,F49:F50)/COUNT(F11:F13,F17:F18,F21:F30,F33:F46,F49:F50))*10)</f>
        <v>30.588235294117645</v>
      </c>
      <c r="M42" s="159"/>
      <c r="N42" s="127"/>
    </row>
    <row r="43" spans="1:16" x14ac:dyDescent="0.25">
      <c r="A43" s="182" t="s">
        <v>742</v>
      </c>
      <c r="B43" s="187">
        <v>23</v>
      </c>
      <c r="C43" s="187">
        <v>5</v>
      </c>
      <c r="D43" s="188"/>
      <c r="E43" s="162" t="str">
        <f t="shared" si="4"/>
        <v/>
      </c>
      <c r="F43" s="130" t="str">
        <f t="shared" si="5"/>
        <v/>
      </c>
      <c r="G43" s="182"/>
      <c r="H43" s="147"/>
      <c r="I43" s="147"/>
      <c r="K43" s="147"/>
      <c r="L43" s="196"/>
      <c r="M43" s="147"/>
    </row>
    <row r="44" spans="1:16" x14ac:dyDescent="0.25">
      <c r="A44" s="182" t="s">
        <v>743</v>
      </c>
      <c r="B44" s="187">
        <v>30</v>
      </c>
      <c r="C44" s="187">
        <v>6</v>
      </c>
      <c r="D44" s="188"/>
      <c r="E44" s="162" t="str">
        <f t="shared" si="4"/>
        <v/>
      </c>
      <c r="F44" s="130" t="str">
        <f t="shared" si="5"/>
        <v/>
      </c>
      <c r="G44" s="182"/>
      <c r="H44" s="147"/>
      <c r="I44" s="147"/>
      <c r="K44" s="147"/>
      <c r="L44" s="196"/>
      <c r="M44" s="147"/>
    </row>
    <row r="45" spans="1:16" x14ac:dyDescent="0.25">
      <c r="A45" s="182" t="s">
        <v>732</v>
      </c>
      <c r="B45" s="187">
        <v>38</v>
      </c>
      <c r="C45" s="187">
        <v>5</v>
      </c>
      <c r="D45" s="188">
        <v>30</v>
      </c>
      <c r="E45" s="162">
        <f t="shared" si="4"/>
        <v>-1.6</v>
      </c>
      <c r="F45" s="130">
        <f t="shared" si="5"/>
        <v>2</v>
      </c>
      <c r="G45" s="182"/>
      <c r="H45" s="147"/>
      <c r="I45" s="147"/>
      <c r="K45" s="147"/>
      <c r="L45" s="196"/>
      <c r="M45" s="147"/>
    </row>
    <row r="46" spans="1:16" x14ac:dyDescent="0.25">
      <c r="A46" s="182" t="s">
        <v>734</v>
      </c>
      <c r="B46" s="187">
        <v>22</v>
      </c>
      <c r="C46" s="187">
        <v>4</v>
      </c>
      <c r="D46" s="188"/>
      <c r="E46" s="162" t="str">
        <f t="shared" si="4"/>
        <v/>
      </c>
      <c r="F46" s="130" t="str">
        <f t="shared" si="5"/>
        <v/>
      </c>
      <c r="G46" s="182"/>
      <c r="H46" s="147"/>
      <c r="I46" s="159" t="s">
        <v>677</v>
      </c>
      <c r="J46" s="127"/>
      <c r="K46" s="159"/>
      <c r="L46" s="195">
        <f>IF(COUNT(M11:M13)=0,"",(SUM(M11:M13)/COUNT(M11:M13))*10)</f>
        <v>30</v>
      </c>
      <c r="M46" s="159"/>
      <c r="N46" s="127"/>
    </row>
    <row r="47" spans="1:16" x14ac:dyDescent="0.25">
      <c r="A47" s="147"/>
      <c r="B47" s="147"/>
      <c r="C47" s="147"/>
      <c r="D47" s="191"/>
      <c r="E47" s="192"/>
      <c r="F47" s="180"/>
      <c r="G47" s="147"/>
      <c r="H47" s="147"/>
      <c r="I47" s="147"/>
      <c r="K47" s="147"/>
      <c r="L47" s="196"/>
      <c r="M47" s="147"/>
    </row>
    <row r="48" spans="1:16" x14ac:dyDescent="0.25">
      <c r="A48" s="193" t="s">
        <v>744</v>
      </c>
      <c r="B48" s="147"/>
      <c r="C48" s="147"/>
      <c r="D48" s="191"/>
      <c r="E48" s="192"/>
      <c r="F48" s="180"/>
      <c r="G48" s="147"/>
      <c r="H48" s="147"/>
      <c r="I48" s="159" t="s">
        <v>704</v>
      </c>
      <c r="J48" s="127"/>
      <c r="K48" s="159"/>
      <c r="L48" s="195">
        <f>IF(COUNT(M17:M29,M33:M34)=0,"",(SUM(M17:M29,M33:M34)/COUNT(M17:M29,M33:M34))*10)</f>
        <v>20</v>
      </c>
      <c r="M48" s="159"/>
      <c r="N48" s="127"/>
    </row>
    <row r="49" spans="1:14" x14ac:dyDescent="0.25">
      <c r="A49" s="159" t="s">
        <v>714</v>
      </c>
      <c r="B49" s="160">
        <v>23</v>
      </c>
      <c r="C49" s="160">
        <v>5</v>
      </c>
      <c r="D49" s="161"/>
      <c r="E49" s="162" t="str">
        <f>IF(COUNT(D49)=0,"",(D49-B49)/C49)</f>
        <v/>
      </c>
      <c r="F49" s="130" t="str">
        <f>IF(COUNT(E49)=0,"",IF(E49&lt;=-3.1,0,IF(E49&lt;=-2.1,1,IF(E49&lt;=-1.1,2,IF(E49&gt;=1.1,4,3)))))</f>
        <v/>
      </c>
      <c r="G49" s="159"/>
      <c r="H49" s="147"/>
      <c r="I49" s="147"/>
      <c r="K49" s="147"/>
      <c r="L49" s="196"/>
      <c r="M49" s="147"/>
    </row>
    <row r="50" spans="1:14" x14ac:dyDescent="0.25">
      <c r="A50" s="182" t="s">
        <v>718</v>
      </c>
      <c r="B50" s="187">
        <v>18</v>
      </c>
      <c r="C50" s="187">
        <v>5</v>
      </c>
      <c r="D50" s="188"/>
      <c r="E50" s="162" t="str">
        <f>IF(COUNT(D50)=0,"",(D50-B50)/C50)</f>
        <v/>
      </c>
      <c r="F50" s="130" t="str">
        <f>IF(COUNT(E50)=0,"",IF(E50&lt;=-3.1,0,IF(E50&lt;=-2.1,1,IF(E50&lt;=-1.1,2,IF(E50&gt;=1.1,4,3)))))</f>
        <v/>
      </c>
      <c r="G50" s="182"/>
      <c r="H50" s="147"/>
      <c r="I50" s="159" t="s">
        <v>745</v>
      </c>
      <c r="J50" s="127"/>
      <c r="K50" s="159"/>
      <c r="L50" s="195">
        <f>IF(COUNT(M11:M13,M17:M29,M33:M34)=0,"",(SUM(M11:M13,M17:M29,M33:M34)/COUNT(M11:M13,M17:M29,M33:M34))*10)</f>
        <v>21.428571428571427</v>
      </c>
      <c r="M50" s="159"/>
      <c r="N50" s="127"/>
    </row>
    <row r="51" spans="1:14" x14ac:dyDescent="0.25">
      <c r="A51" s="147"/>
      <c r="B51" s="147"/>
      <c r="C51" s="147"/>
      <c r="D51" s="147"/>
      <c r="E51" s="147"/>
      <c r="F51" s="147"/>
      <c r="G51" s="147"/>
      <c r="H51" s="147"/>
      <c r="I51" s="147"/>
      <c r="J51" s="147"/>
      <c r="K51" s="147"/>
      <c r="L51" s="147"/>
      <c r="M51" s="147"/>
    </row>
    <row r="52" spans="1:14" ht="15.75" x14ac:dyDescent="0.25">
      <c r="A52" s="197" t="s">
        <v>746</v>
      </c>
      <c r="B52" s="147"/>
      <c r="C52" s="147"/>
      <c r="D52" s="147"/>
      <c r="E52" s="147"/>
      <c r="F52" s="147"/>
      <c r="G52" s="147"/>
      <c r="H52" s="147"/>
      <c r="I52" s="147"/>
      <c r="J52" s="147"/>
      <c r="K52" s="147"/>
      <c r="L52" s="147"/>
      <c r="M52" s="147"/>
    </row>
    <row r="53" spans="1:14" x14ac:dyDescent="0.25">
      <c r="A53" s="147" t="s">
        <v>747</v>
      </c>
      <c r="B53" s="147"/>
      <c r="C53" s="147"/>
      <c r="D53" s="147"/>
      <c r="E53" s="147"/>
      <c r="F53" s="147"/>
      <c r="G53" s="147"/>
      <c r="H53" s="147"/>
      <c r="I53" s="147"/>
      <c r="J53" s="147"/>
      <c r="K53" s="147"/>
      <c r="L53" s="147"/>
      <c r="M53" s="147"/>
    </row>
    <row r="54" spans="1:14" x14ac:dyDescent="0.25">
      <c r="A54" s="147" t="s">
        <v>748</v>
      </c>
      <c r="B54" s="147"/>
      <c r="C54" s="147"/>
      <c r="D54" s="147"/>
      <c r="E54" s="147"/>
      <c r="F54" s="147"/>
      <c r="G54" s="147"/>
      <c r="H54" s="147"/>
      <c r="I54" s="147"/>
      <c r="J54" s="147"/>
      <c r="K54" s="147"/>
      <c r="L54" s="147"/>
      <c r="M54" s="147"/>
    </row>
    <row r="56" spans="1:14" x14ac:dyDescent="0.25">
      <c r="B56" s="198" t="s">
        <v>679</v>
      </c>
      <c r="C56" s="198" t="s">
        <v>680</v>
      </c>
      <c r="D56" s="198" t="s">
        <v>681</v>
      </c>
      <c r="E56" s="198" t="s">
        <v>682</v>
      </c>
      <c r="F56" s="198" t="s">
        <v>683</v>
      </c>
    </row>
    <row r="57" spans="1:14" x14ac:dyDescent="0.25">
      <c r="A57" s="198" t="s">
        <v>749</v>
      </c>
      <c r="B57" s="199"/>
      <c r="C57" s="199"/>
      <c r="D57" s="188"/>
      <c r="E57" s="200" t="str">
        <f>IF(COUNT(D57)=0,"",(D57-B57)/C57)</f>
        <v/>
      </c>
      <c r="F57" s="130" t="str">
        <f>IF(COUNT(E57)=0,"",IF(E57&lt;=-3.1,0,IF(E57&lt;=-2.1,1,IF(E57&lt;=-1.1,2,IF(E57&gt;=3.1,0,IF(E57&gt;=2.1,1,IF(E57&gt;=1.1,2,3)))))))</f>
        <v/>
      </c>
    </row>
    <row r="58" spans="1:14" x14ac:dyDescent="0.25">
      <c r="A58" s="94"/>
      <c r="B58" s="94"/>
      <c r="C58" s="94"/>
      <c r="D58" s="94"/>
      <c r="E58" s="94"/>
      <c r="F58" s="94"/>
    </row>
    <row r="60" spans="1:14" ht="20.25" x14ac:dyDescent="0.3">
      <c r="A60" s="121" t="s">
        <v>750</v>
      </c>
      <c r="B60" s="147"/>
      <c r="C60" s="147"/>
      <c r="D60" s="147"/>
      <c r="E60" s="147"/>
      <c r="F60" s="147"/>
      <c r="G60" s="147"/>
      <c r="H60" s="147"/>
    </row>
    <row r="61" spans="1:14" x14ac:dyDescent="0.25">
      <c r="A61" s="147"/>
      <c r="B61" s="147"/>
      <c r="C61" s="147"/>
      <c r="D61" s="147"/>
      <c r="E61" s="147"/>
      <c r="F61" s="147"/>
      <c r="G61" s="147"/>
      <c r="H61" s="147"/>
    </row>
    <row r="62" spans="1:14" ht="18.75" x14ac:dyDescent="0.3">
      <c r="A62" s="201" t="s">
        <v>751</v>
      </c>
      <c r="B62" s="147"/>
      <c r="C62" s="147"/>
      <c r="D62" s="147"/>
      <c r="E62" s="147"/>
      <c r="F62" s="147"/>
      <c r="G62" s="147"/>
      <c r="H62" s="147"/>
    </row>
    <row r="63" spans="1:14" x14ac:dyDescent="0.25">
      <c r="B63" s="147" t="s">
        <v>752</v>
      </c>
      <c r="C63" s="147"/>
      <c r="D63" s="202" t="s">
        <v>753</v>
      </c>
      <c r="E63" s="203"/>
      <c r="F63" s="203"/>
      <c r="G63" s="204" t="s">
        <v>754</v>
      </c>
      <c r="H63" s="205"/>
      <c r="I63" s="206" t="s">
        <v>755</v>
      </c>
      <c r="J63" s="207"/>
      <c r="K63" s="207"/>
    </row>
    <row r="64" spans="1:14" x14ac:dyDescent="0.25">
      <c r="B64" s="147" t="s">
        <v>756</v>
      </c>
      <c r="C64" s="147"/>
      <c r="D64" s="203" t="s">
        <v>757</v>
      </c>
      <c r="E64" s="203"/>
      <c r="F64" s="203"/>
      <c r="G64" s="205"/>
      <c r="H64" s="204" t="s">
        <v>758</v>
      </c>
      <c r="I64" s="208" t="s">
        <v>759</v>
      </c>
      <c r="J64" s="207"/>
      <c r="K64" s="207"/>
    </row>
    <row r="65" spans="1:11" x14ac:dyDescent="0.25">
      <c r="A65" s="147" t="s">
        <v>760</v>
      </c>
      <c r="B65" s="147" t="s">
        <v>761</v>
      </c>
      <c r="D65" s="203" t="s">
        <v>762</v>
      </c>
      <c r="E65" s="203"/>
      <c r="F65" s="209"/>
      <c r="G65" s="205" t="s">
        <v>763</v>
      </c>
      <c r="H65" s="210"/>
      <c r="I65" s="211" t="s">
        <v>764</v>
      </c>
      <c r="J65" s="207"/>
      <c r="K65" s="207"/>
    </row>
    <row r="66" spans="1:11" x14ac:dyDescent="0.25">
      <c r="A66" s="147"/>
    </row>
    <row r="67" spans="1:11" ht="18.75" x14ac:dyDescent="0.3">
      <c r="A67" s="201" t="s">
        <v>765</v>
      </c>
      <c r="B67" s="147"/>
      <c r="C67" s="147"/>
      <c r="D67" s="147"/>
      <c r="E67" s="147"/>
      <c r="F67" s="147"/>
      <c r="G67" s="147"/>
      <c r="H67" s="147"/>
    </row>
    <row r="68" spans="1:11" x14ac:dyDescent="0.25">
      <c r="A68" s="147"/>
      <c r="B68" s="147" t="s">
        <v>752</v>
      </c>
      <c r="C68" s="147"/>
      <c r="D68" s="202" t="s">
        <v>753</v>
      </c>
      <c r="E68" s="203"/>
      <c r="F68" s="203"/>
      <c r="G68" s="204" t="s">
        <v>754</v>
      </c>
      <c r="H68" s="205"/>
      <c r="I68" s="202" t="s">
        <v>766</v>
      </c>
      <c r="J68" s="209"/>
      <c r="K68" s="209"/>
    </row>
    <row r="69" spans="1:11" x14ac:dyDescent="0.25">
      <c r="A69" s="147"/>
      <c r="B69" s="147" t="s">
        <v>756</v>
      </c>
      <c r="C69" s="147"/>
      <c r="D69" s="203" t="s">
        <v>757</v>
      </c>
      <c r="E69" s="203"/>
      <c r="F69" s="203"/>
      <c r="G69" s="205"/>
      <c r="H69" s="204" t="s">
        <v>758</v>
      </c>
      <c r="I69" s="212" t="s">
        <v>767</v>
      </c>
      <c r="J69" s="209"/>
      <c r="K69" s="209"/>
    </row>
    <row r="70" spans="1:11" x14ac:dyDescent="0.25">
      <c r="A70" s="147"/>
      <c r="B70" s="147" t="s">
        <v>761</v>
      </c>
      <c r="C70" s="147"/>
      <c r="D70" s="203" t="s">
        <v>768</v>
      </c>
      <c r="E70" s="203"/>
      <c r="F70" s="209"/>
      <c r="G70" s="205" t="s">
        <v>763</v>
      </c>
      <c r="H70" s="210"/>
      <c r="I70" s="203" t="s">
        <v>769</v>
      </c>
      <c r="J70" s="209"/>
      <c r="K70" s="209"/>
    </row>
    <row r="71" spans="1:11" x14ac:dyDescent="0.25">
      <c r="A71" s="147"/>
    </row>
  </sheetData>
  <conditionalFormatting sqref="F11">
    <cfRule type="colorScale" priority="16">
      <colorScale>
        <cfvo type="num" val="0"/>
        <cfvo type="num" val="3"/>
        <cfvo type="num" val="4"/>
        <color rgb="FFFF0000"/>
        <color theme="9"/>
        <color rgb="FF4FFF9F"/>
      </colorScale>
    </cfRule>
  </conditionalFormatting>
  <conditionalFormatting sqref="F12:F13">
    <cfRule type="colorScale" priority="15">
      <colorScale>
        <cfvo type="num" val="0"/>
        <cfvo type="num" val="3"/>
        <cfvo type="num" val="4"/>
        <color rgb="FFFF0000"/>
        <color theme="9"/>
        <color rgb="FF4FFF9F"/>
      </colorScale>
    </cfRule>
  </conditionalFormatting>
  <conditionalFormatting sqref="F17:F18">
    <cfRule type="colorScale" priority="14">
      <colorScale>
        <cfvo type="num" val="0"/>
        <cfvo type="num" val="3"/>
        <cfvo type="num" val="4"/>
        <color rgb="FFFF0000"/>
        <color theme="9"/>
        <color rgb="FF4FFF9F"/>
      </colorScale>
    </cfRule>
  </conditionalFormatting>
  <conditionalFormatting sqref="F21:F30">
    <cfRule type="colorScale" priority="13">
      <colorScale>
        <cfvo type="num" val="0"/>
        <cfvo type="num" val="3"/>
        <cfvo type="num" val="4"/>
        <color rgb="FFFF0000"/>
        <color theme="9"/>
        <color rgb="FF4FFF9F"/>
      </colorScale>
    </cfRule>
  </conditionalFormatting>
  <conditionalFormatting sqref="F33:F46">
    <cfRule type="colorScale" priority="12">
      <colorScale>
        <cfvo type="num" val="0"/>
        <cfvo type="num" val="3"/>
        <cfvo type="num" val="4"/>
        <color rgb="FFFF0000"/>
        <color theme="9"/>
        <color rgb="FF4FFF9F"/>
      </colorScale>
    </cfRule>
  </conditionalFormatting>
  <conditionalFormatting sqref="F49:F50">
    <cfRule type="colorScale" priority="11">
      <colorScale>
        <cfvo type="num" val="0"/>
        <cfvo type="num" val="3"/>
        <cfvo type="num" val="4"/>
        <color rgb="FFFF0000"/>
        <color theme="9"/>
        <color rgb="FF4FFF9F"/>
      </colorScale>
    </cfRule>
  </conditionalFormatting>
  <conditionalFormatting sqref="M11:M13">
    <cfRule type="colorScale" priority="10">
      <colorScale>
        <cfvo type="num" val="0"/>
        <cfvo type="num" val="3"/>
        <cfvo type="num" val="4"/>
        <color rgb="FFFF0000"/>
        <color theme="9"/>
        <color rgb="FF4FFF9F"/>
      </colorScale>
    </cfRule>
  </conditionalFormatting>
  <conditionalFormatting sqref="M17:M29">
    <cfRule type="colorScale" priority="9">
      <colorScale>
        <cfvo type="num" val="0"/>
        <cfvo type="num" val="3"/>
        <cfvo type="num" val="4"/>
        <color rgb="FFFF0000"/>
        <color theme="9"/>
        <color rgb="FF4FFF9F"/>
      </colorScale>
    </cfRule>
  </conditionalFormatting>
  <conditionalFormatting sqref="M33:M34">
    <cfRule type="colorScale" priority="8">
      <colorScale>
        <cfvo type="num" val="0"/>
        <cfvo type="num" val="3"/>
        <cfvo type="num" val="4"/>
        <color rgb="FFFF0000"/>
        <color theme="9"/>
        <color rgb="FF4FFF9F"/>
      </colorScale>
    </cfRule>
  </conditionalFormatting>
  <conditionalFormatting sqref="L38">
    <cfRule type="colorScale" priority="7">
      <colorScale>
        <cfvo type="num" val="0"/>
        <cfvo type="num" val="30"/>
        <cfvo type="num" val="40"/>
        <color rgb="FFFF0000"/>
        <color theme="9"/>
        <color rgb="FF4FFF9F"/>
      </colorScale>
    </cfRule>
  </conditionalFormatting>
  <conditionalFormatting sqref="L40">
    <cfRule type="colorScale" priority="6">
      <colorScale>
        <cfvo type="num" val="0"/>
        <cfvo type="num" val="30"/>
        <cfvo type="num" val="40"/>
        <color rgb="FFFF0000"/>
        <color theme="9"/>
        <color rgb="FF4FFF9F"/>
      </colorScale>
    </cfRule>
  </conditionalFormatting>
  <conditionalFormatting sqref="L42">
    <cfRule type="colorScale" priority="5">
      <colorScale>
        <cfvo type="num" val="0"/>
        <cfvo type="num" val="30"/>
        <cfvo type="num" val="40"/>
        <color rgb="FFFF0000"/>
        <color theme="9"/>
        <color rgb="FF4FFF9F"/>
      </colorScale>
    </cfRule>
  </conditionalFormatting>
  <conditionalFormatting sqref="L46">
    <cfRule type="colorScale" priority="4">
      <colorScale>
        <cfvo type="num" val="0"/>
        <cfvo type="num" val="30"/>
        <cfvo type="num" val="40"/>
        <color rgb="FFFF0000"/>
        <color theme="9"/>
        <color rgb="FF4FFF9F"/>
      </colorScale>
    </cfRule>
  </conditionalFormatting>
  <conditionalFormatting sqref="L48">
    <cfRule type="colorScale" priority="3">
      <colorScale>
        <cfvo type="num" val="0"/>
        <cfvo type="num" val="30"/>
        <cfvo type="num" val="40"/>
        <color rgb="FFFF0000"/>
        <color theme="9"/>
        <color rgb="FF4FFF9F"/>
      </colorScale>
    </cfRule>
  </conditionalFormatting>
  <conditionalFormatting sqref="L50">
    <cfRule type="colorScale" priority="2">
      <colorScale>
        <cfvo type="num" val="0"/>
        <cfvo type="num" val="30"/>
        <cfvo type="num" val="40"/>
        <color rgb="FFFF0000"/>
        <color theme="9"/>
        <color rgb="FF4FFF9F"/>
      </colorScale>
    </cfRule>
  </conditionalFormatting>
  <conditionalFormatting sqref="F57">
    <cfRule type="colorScale" priority="1">
      <colorScale>
        <cfvo type="num" val="0"/>
        <cfvo type="num" val="3"/>
        <cfvo type="num" val="4"/>
        <color rgb="FFFF0000"/>
        <color theme="9"/>
        <color rgb="FF4FFF9F"/>
      </colorScale>
    </cfRule>
  </conditionalFormatting>
  <dataValidations count="3">
    <dataValidation type="list" allowBlank="1" showInputMessage="1" showErrorMessage="1" sqref="R12 R29" xr:uid="{9A473FC3-1A54-4B16-BC6F-D4C015D8DE5F}">
      <formula1>$O$17:$O$20</formula1>
    </dataValidation>
    <dataValidation type="list" allowBlank="1" showInputMessage="1" showErrorMessage="1" sqref="P10" xr:uid="{7876E4F9-5113-4C12-8118-F392DB7A4DFB}">
      <formula1>$O$10:$O$15</formula1>
    </dataValidation>
    <dataValidation type="list" allowBlank="1" showInputMessage="1" showErrorMessage="1" sqref="R10" xr:uid="{52223D78-3915-4595-9732-44BC5789496F}">
      <formula1>$O$10:$O$16</formula1>
    </dataValidation>
  </dataValidations>
  <pageMargins left="0.7" right="0.7" top="0.75" bottom="0.75" header="0.3" footer="0.3"/>
  <pageSetup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6A780-DB81-4745-B7D5-FF7FCF09AC40}">
  <dimension ref="B1:D27"/>
  <sheetViews>
    <sheetView workbookViewId="0">
      <selection activeCell="D15" sqref="D15"/>
    </sheetView>
  </sheetViews>
  <sheetFormatPr defaultRowHeight="15" x14ac:dyDescent="0.25"/>
  <sheetData>
    <row r="1" spans="2:3" x14ac:dyDescent="0.25">
      <c r="B1" t="s">
        <v>514</v>
      </c>
    </row>
    <row r="3" spans="2:3" x14ac:dyDescent="0.25">
      <c r="B3" t="s">
        <v>515</v>
      </c>
    </row>
    <row r="4" spans="2:3" x14ac:dyDescent="0.25">
      <c r="B4" t="s">
        <v>516</v>
      </c>
    </row>
    <row r="5" spans="2:3" x14ac:dyDescent="0.25">
      <c r="C5" t="s">
        <v>517</v>
      </c>
    </row>
    <row r="6" spans="2:3" x14ac:dyDescent="0.25">
      <c r="B6" t="s">
        <v>518</v>
      </c>
    </row>
    <row r="7" spans="2:3" x14ac:dyDescent="0.25">
      <c r="B7" t="s">
        <v>519</v>
      </c>
    </row>
    <row r="9" spans="2:3" x14ac:dyDescent="0.25">
      <c r="B9" t="s">
        <v>520</v>
      </c>
      <c r="C9" s="119" t="s">
        <v>521</v>
      </c>
    </row>
    <row r="10" spans="2:3" x14ac:dyDescent="0.25">
      <c r="B10" t="s">
        <v>522</v>
      </c>
      <c r="C10" s="119" t="s">
        <v>523</v>
      </c>
    </row>
    <row r="12" spans="2:3" x14ac:dyDescent="0.25">
      <c r="C12" s="119" t="s">
        <v>524</v>
      </c>
    </row>
    <row r="13" spans="2:3" x14ac:dyDescent="0.25">
      <c r="C13" t="s">
        <v>525</v>
      </c>
    </row>
    <row r="14" spans="2:3" x14ac:dyDescent="0.25">
      <c r="C14" t="s">
        <v>526</v>
      </c>
    </row>
    <row r="16" spans="2:3" x14ac:dyDescent="0.25">
      <c r="C16" t="s">
        <v>527</v>
      </c>
    </row>
    <row r="17" spans="2:4" x14ac:dyDescent="0.25">
      <c r="B17" s="119" t="s">
        <v>528</v>
      </c>
    </row>
    <row r="18" spans="2:4" x14ac:dyDescent="0.25">
      <c r="B18" t="s">
        <v>520</v>
      </c>
      <c r="C18" s="119" t="s">
        <v>529</v>
      </c>
      <c r="D18" t="s">
        <v>530</v>
      </c>
    </row>
    <row r="19" spans="2:4" x14ac:dyDescent="0.25">
      <c r="B19" t="s">
        <v>522</v>
      </c>
      <c r="C19" s="119" t="s">
        <v>531</v>
      </c>
      <c r="D19" t="s">
        <v>530</v>
      </c>
    </row>
    <row r="21" spans="2:4" x14ac:dyDescent="0.25">
      <c r="C21" t="s">
        <v>532</v>
      </c>
    </row>
    <row r="22" spans="2:4" x14ac:dyDescent="0.25">
      <c r="B22" s="119" t="s">
        <v>533</v>
      </c>
    </row>
    <row r="24" spans="2:4" x14ac:dyDescent="0.25">
      <c r="B24" t="s">
        <v>520</v>
      </c>
      <c r="C24" s="119" t="s">
        <v>529</v>
      </c>
      <c r="D24" t="s">
        <v>530</v>
      </c>
    </row>
    <row r="25" spans="2:4" x14ac:dyDescent="0.25">
      <c r="B25" t="s">
        <v>522</v>
      </c>
      <c r="C25" s="119" t="s">
        <v>534</v>
      </c>
      <c r="D25" t="s">
        <v>530</v>
      </c>
    </row>
    <row r="27" spans="2:4" x14ac:dyDescent="0.25">
      <c r="C27" t="s">
        <v>535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50DCE-3147-43C5-A801-2BEE4977A167}">
  <dimension ref="A1:ED174"/>
  <sheetViews>
    <sheetView zoomScale="55" zoomScaleNormal="55" workbookViewId="0">
      <pane ySplit="1" topLeftCell="A2" activePane="bottomLeft" state="frozen"/>
      <selection activeCell="B1" sqref="B1"/>
      <selection pane="bottomLeft" activeCell="R44" sqref="R44"/>
    </sheetView>
  </sheetViews>
  <sheetFormatPr defaultRowHeight="15" x14ac:dyDescent="0.25"/>
  <cols>
    <col min="1" max="1" width="37.42578125" customWidth="1"/>
    <col min="2" max="2" width="29.85546875" customWidth="1"/>
    <col min="3" max="3" width="32.140625" customWidth="1"/>
    <col min="4" max="4" width="20.7109375" customWidth="1"/>
    <col min="5" max="5" width="5.28515625" customWidth="1"/>
    <col min="6" max="6" width="9.140625" customWidth="1"/>
    <col min="7" max="7" width="5.42578125" bestFit="1" customWidth="1"/>
    <col min="8" max="8" width="3.28515625" bestFit="1" customWidth="1"/>
    <col min="9" max="9" width="4.85546875" customWidth="1"/>
    <col min="10" max="10" width="8.140625" bestFit="1" customWidth="1"/>
    <col min="11" max="11" width="46.140625" style="76" customWidth="1"/>
    <col min="12" max="12" width="12.28515625" customWidth="1"/>
    <col min="13" max="13" width="18.42578125" customWidth="1"/>
    <col min="14" max="134" width="9.140625" style="114"/>
  </cols>
  <sheetData>
    <row r="1" spans="1:134" ht="82.5" customHeight="1" x14ac:dyDescent="0.25">
      <c r="A1" s="73" t="s">
        <v>180</v>
      </c>
      <c r="B1" s="277" t="s">
        <v>181</v>
      </c>
      <c r="C1" s="278"/>
      <c r="D1" s="73" t="s">
        <v>182</v>
      </c>
      <c r="E1" s="74" t="s">
        <v>183</v>
      </c>
      <c r="F1" s="74" t="s">
        <v>184</v>
      </c>
      <c r="G1" s="74" t="s">
        <v>185</v>
      </c>
      <c r="H1" s="74" t="s">
        <v>186</v>
      </c>
      <c r="I1" s="74" t="s">
        <v>187</v>
      </c>
      <c r="J1" s="73" t="s">
        <v>188</v>
      </c>
      <c r="K1" s="73" t="s">
        <v>189</v>
      </c>
      <c r="L1" s="73" t="s">
        <v>190</v>
      </c>
      <c r="M1" s="73" t="s">
        <v>191</v>
      </c>
    </row>
    <row r="2" spans="1:134" ht="25.5" customHeight="1" x14ac:dyDescent="0.25">
      <c r="A2" s="279" t="s">
        <v>192</v>
      </c>
      <c r="B2" s="269"/>
      <c r="C2" s="269"/>
      <c r="D2" s="269"/>
      <c r="E2" s="269"/>
      <c r="F2" s="269"/>
      <c r="G2" s="269"/>
      <c r="H2" s="269"/>
      <c r="I2" s="269"/>
      <c r="J2" s="269"/>
      <c r="K2" s="269"/>
      <c r="L2" s="269"/>
      <c r="M2" s="269"/>
    </row>
    <row r="3" spans="1:134" ht="25.5" customHeight="1" x14ac:dyDescent="0.25">
      <c r="A3" s="75" t="s">
        <v>193</v>
      </c>
    </row>
    <row r="4" spans="1:134" x14ac:dyDescent="0.25">
      <c r="A4" s="77" t="s">
        <v>194</v>
      </c>
      <c r="B4" s="78" t="s">
        <v>195</v>
      </c>
      <c r="D4" s="79" t="s">
        <v>196</v>
      </c>
      <c r="E4" s="79" t="s">
        <v>197</v>
      </c>
      <c r="F4" s="79" t="s">
        <v>198</v>
      </c>
      <c r="G4" s="79"/>
      <c r="H4" s="79"/>
      <c r="I4" s="79" t="s">
        <v>199</v>
      </c>
      <c r="J4" s="79" t="s">
        <v>200</v>
      </c>
      <c r="K4" s="80"/>
      <c r="L4" s="81"/>
      <c r="M4" s="81"/>
    </row>
    <row r="5" spans="1:134" s="84" customFormat="1" x14ac:dyDescent="0.25">
      <c r="A5" s="82" t="s">
        <v>201</v>
      </c>
      <c r="B5" s="83" t="s">
        <v>202</v>
      </c>
      <c r="D5" s="85" t="s">
        <v>203</v>
      </c>
      <c r="E5" s="85"/>
      <c r="F5" s="86">
        <v>0.89300000000000002</v>
      </c>
      <c r="G5" s="85"/>
      <c r="H5" s="85"/>
      <c r="I5" s="85"/>
      <c r="J5" s="85" t="s">
        <v>204</v>
      </c>
      <c r="K5" s="87"/>
      <c r="L5" s="88"/>
      <c r="M5" s="88"/>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114"/>
      <c r="AZ5" s="114"/>
      <c r="BA5" s="114"/>
      <c r="BB5" s="114"/>
      <c r="BC5" s="114"/>
      <c r="BD5" s="114"/>
      <c r="BE5" s="114"/>
      <c r="BF5" s="114"/>
      <c r="BG5" s="114"/>
      <c r="BH5" s="114"/>
      <c r="BI5" s="114"/>
      <c r="BJ5" s="114"/>
      <c r="BK5" s="114"/>
      <c r="BL5" s="114"/>
      <c r="BM5" s="114"/>
      <c r="BN5" s="114"/>
      <c r="BO5" s="114"/>
      <c r="BP5" s="114"/>
      <c r="BQ5" s="114"/>
      <c r="BR5" s="114"/>
      <c r="BS5" s="114"/>
      <c r="BT5" s="114"/>
      <c r="BU5" s="114"/>
      <c r="BV5" s="114"/>
      <c r="BW5" s="114"/>
      <c r="BX5" s="114"/>
      <c r="BY5" s="114"/>
      <c r="BZ5" s="114"/>
      <c r="CA5" s="114"/>
      <c r="CB5" s="114"/>
      <c r="CC5" s="114"/>
      <c r="CD5" s="114"/>
      <c r="CE5" s="114"/>
      <c r="CF5" s="114"/>
      <c r="CG5" s="114"/>
      <c r="CH5" s="114"/>
      <c r="CI5" s="114"/>
      <c r="CJ5" s="114"/>
      <c r="CK5" s="114"/>
      <c r="CL5" s="114"/>
      <c r="CM5" s="114"/>
      <c r="CN5" s="114"/>
      <c r="CO5" s="114"/>
      <c r="CP5" s="114"/>
      <c r="CQ5" s="114"/>
      <c r="CR5" s="114"/>
      <c r="CS5" s="114"/>
      <c r="CT5" s="114"/>
      <c r="CU5" s="114"/>
      <c r="CV5" s="114"/>
      <c r="CW5" s="114"/>
      <c r="CX5" s="114"/>
      <c r="CY5" s="114"/>
      <c r="CZ5" s="114"/>
      <c r="DA5" s="114"/>
      <c r="DB5" s="114"/>
      <c r="DC5" s="114"/>
      <c r="DD5" s="114"/>
      <c r="DE5" s="114"/>
      <c r="DF5" s="114"/>
      <c r="DG5" s="114"/>
      <c r="DH5" s="114"/>
      <c r="DI5" s="114"/>
      <c r="DJ5" s="114"/>
      <c r="DK5" s="114"/>
      <c r="DL5" s="114"/>
      <c r="DM5" s="114"/>
      <c r="DN5" s="114"/>
      <c r="DO5" s="114"/>
      <c r="DP5" s="114"/>
      <c r="DQ5" s="114"/>
      <c r="DR5" s="114"/>
      <c r="DS5" s="114"/>
      <c r="DT5" s="114"/>
      <c r="DU5" s="114"/>
      <c r="DV5" s="114"/>
      <c r="DW5" s="114"/>
      <c r="DX5" s="114"/>
      <c r="DY5" s="114"/>
      <c r="DZ5" s="114"/>
      <c r="EA5" s="114"/>
      <c r="EB5" s="114"/>
      <c r="EC5" s="114"/>
      <c r="ED5" s="114"/>
    </row>
    <row r="6" spans="1:134" x14ac:dyDescent="0.25">
      <c r="A6" s="77" t="s">
        <v>205</v>
      </c>
      <c r="B6" s="78" t="s">
        <v>206</v>
      </c>
      <c r="D6" s="79" t="s">
        <v>207</v>
      </c>
      <c r="E6" s="79" t="s">
        <v>197</v>
      </c>
      <c r="F6" s="79" t="s">
        <v>197</v>
      </c>
      <c r="G6" s="79" t="s">
        <v>197</v>
      </c>
      <c r="H6" s="79"/>
      <c r="I6" s="79"/>
      <c r="J6" s="79" t="s">
        <v>204</v>
      </c>
      <c r="K6" s="80"/>
      <c r="L6" s="81"/>
      <c r="M6" s="81"/>
    </row>
    <row r="7" spans="1:134" s="84" customFormat="1" x14ac:dyDescent="0.25">
      <c r="A7" s="82" t="s">
        <v>208</v>
      </c>
      <c r="B7" s="83" t="s">
        <v>209</v>
      </c>
      <c r="D7" s="85" t="s">
        <v>207</v>
      </c>
      <c r="E7" s="85" t="s">
        <v>197</v>
      </c>
      <c r="F7" s="89" t="s">
        <v>198</v>
      </c>
      <c r="G7" s="85" t="s">
        <v>210</v>
      </c>
      <c r="H7" s="85"/>
      <c r="I7" s="85"/>
      <c r="J7" s="85" t="s">
        <v>204</v>
      </c>
      <c r="K7" s="87"/>
      <c r="L7" s="88"/>
      <c r="M7" s="88"/>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4"/>
      <c r="BC7" s="114"/>
      <c r="BD7" s="114"/>
      <c r="BE7" s="114"/>
      <c r="BF7" s="114"/>
      <c r="BG7" s="114"/>
      <c r="BH7" s="114"/>
      <c r="BI7" s="114"/>
      <c r="BJ7" s="114"/>
      <c r="BK7" s="114"/>
      <c r="BL7" s="114"/>
      <c r="BM7" s="114"/>
      <c r="BN7" s="114"/>
      <c r="BO7" s="114"/>
      <c r="BP7" s="114"/>
      <c r="BQ7" s="114"/>
      <c r="BR7" s="114"/>
      <c r="BS7" s="114"/>
      <c r="BT7" s="114"/>
      <c r="BU7" s="114"/>
      <c r="BV7" s="114"/>
      <c r="BW7" s="114"/>
      <c r="BX7" s="114"/>
      <c r="BY7" s="114"/>
      <c r="BZ7" s="114"/>
      <c r="CA7" s="114"/>
      <c r="CB7" s="114"/>
      <c r="CC7" s="114"/>
      <c r="CD7" s="114"/>
      <c r="CE7" s="114"/>
      <c r="CF7" s="114"/>
      <c r="CG7" s="114"/>
      <c r="CH7" s="114"/>
      <c r="CI7" s="114"/>
      <c r="CJ7" s="114"/>
      <c r="CK7" s="114"/>
      <c r="CL7" s="114"/>
      <c r="CM7" s="114"/>
      <c r="CN7" s="114"/>
      <c r="CO7" s="114"/>
      <c r="CP7" s="114"/>
      <c r="CQ7" s="114"/>
      <c r="CR7" s="114"/>
      <c r="CS7" s="114"/>
      <c r="CT7" s="114"/>
      <c r="CU7" s="114"/>
      <c r="CV7" s="114"/>
      <c r="CW7" s="114"/>
      <c r="CX7" s="114"/>
      <c r="CY7" s="114"/>
      <c r="CZ7" s="114"/>
      <c r="DA7" s="114"/>
      <c r="DB7" s="114"/>
      <c r="DC7" s="114"/>
      <c r="DD7" s="114"/>
      <c r="DE7" s="114"/>
      <c r="DF7" s="114"/>
      <c r="DG7" s="114"/>
      <c r="DH7" s="114"/>
      <c r="DI7" s="114"/>
      <c r="DJ7" s="114"/>
      <c r="DK7" s="114"/>
      <c r="DL7" s="114"/>
      <c r="DM7" s="114"/>
      <c r="DN7" s="114"/>
      <c r="DO7" s="114"/>
      <c r="DP7" s="114"/>
      <c r="DQ7" s="114"/>
      <c r="DR7" s="114"/>
      <c r="DS7" s="114"/>
      <c r="DT7" s="114"/>
      <c r="DU7" s="114"/>
      <c r="DV7" s="114"/>
      <c r="DW7" s="114"/>
      <c r="DX7" s="114"/>
      <c r="DY7" s="114"/>
      <c r="DZ7" s="114"/>
      <c r="EA7" s="114"/>
      <c r="EB7" s="114"/>
      <c r="EC7" s="114"/>
      <c r="ED7" s="114"/>
    </row>
    <row r="8" spans="1:134" x14ac:dyDescent="0.25">
      <c r="A8" s="77" t="s">
        <v>211</v>
      </c>
      <c r="B8" s="78" t="s">
        <v>209</v>
      </c>
      <c r="D8" s="79" t="s">
        <v>212</v>
      </c>
      <c r="E8" s="79" t="s">
        <v>197</v>
      </c>
      <c r="F8" s="90" t="s">
        <v>198</v>
      </c>
      <c r="G8" s="79" t="s">
        <v>210</v>
      </c>
      <c r="H8" s="79"/>
      <c r="I8" s="79"/>
      <c r="J8" s="79" t="s">
        <v>204</v>
      </c>
      <c r="K8" s="80"/>
      <c r="L8" s="81"/>
      <c r="M8" s="81"/>
    </row>
    <row r="9" spans="1:134" s="84" customFormat="1" x14ac:dyDescent="0.25">
      <c r="A9" s="82" t="s">
        <v>213</v>
      </c>
      <c r="B9" s="83" t="s">
        <v>214</v>
      </c>
      <c r="D9" s="85" t="s">
        <v>215</v>
      </c>
      <c r="E9" s="85"/>
      <c r="F9" s="85" t="s">
        <v>198</v>
      </c>
      <c r="G9" s="85"/>
      <c r="H9" s="85" t="s">
        <v>197</v>
      </c>
      <c r="I9" s="85" t="s">
        <v>197</v>
      </c>
      <c r="J9" s="85" t="s">
        <v>200</v>
      </c>
      <c r="K9" s="87"/>
      <c r="L9" s="88"/>
      <c r="M9" s="88"/>
      <c r="N9" s="114"/>
      <c r="O9" s="114"/>
      <c r="P9" s="114"/>
      <c r="Q9" s="114"/>
      <c r="R9" s="114"/>
      <c r="S9" s="114"/>
      <c r="T9" s="114"/>
      <c r="U9" s="114"/>
      <c r="V9" s="114"/>
      <c r="W9" s="114"/>
      <c r="X9" s="114"/>
      <c r="Y9" s="114"/>
      <c r="Z9" s="114"/>
      <c r="AA9" s="114"/>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c r="BJ9" s="114"/>
      <c r="BK9" s="114"/>
      <c r="BL9" s="114"/>
      <c r="BM9" s="114"/>
      <c r="BN9" s="114"/>
      <c r="BO9" s="114"/>
      <c r="BP9" s="114"/>
      <c r="BQ9" s="114"/>
      <c r="BR9" s="114"/>
      <c r="BS9" s="114"/>
      <c r="BT9" s="114"/>
      <c r="BU9" s="114"/>
      <c r="BV9" s="114"/>
      <c r="BW9" s="114"/>
      <c r="BX9" s="114"/>
      <c r="BY9" s="114"/>
      <c r="BZ9" s="114"/>
      <c r="CA9" s="114"/>
      <c r="CB9" s="114"/>
      <c r="CC9" s="114"/>
      <c r="CD9" s="114"/>
      <c r="CE9" s="114"/>
      <c r="CF9" s="114"/>
      <c r="CG9" s="114"/>
      <c r="CH9" s="114"/>
      <c r="CI9" s="114"/>
      <c r="CJ9" s="114"/>
      <c r="CK9" s="114"/>
      <c r="CL9" s="114"/>
      <c r="CM9" s="114"/>
      <c r="CN9" s="114"/>
      <c r="CO9" s="114"/>
      <c r="CP9" s="114"/>
      <c r="CQ9" s="114"/>
      <c r="CR9" s="114"/>
      <c r="CS9" s="114"/>
      <c r="CT9" s="114"/>
      <c r="CU9" s="114"/>
      <c r="CV9" s="114"/>
      <c r="CW9" s="114"/>
      <c r="CX9" s="114"/>
      <c r="CY9" s="114"/>
      <c r="CZ9" s="114"/>
      <c r="DA9" s="114"/>
      <c r="DB9" s="114"/>
      <c r="DC9" s="114"/>
      <c r="DD9" s="114"/>
      <c r="DE9" s="114"/>
      <c r="DF9" s="114"/>
      <c r="DG9" s="114"/>
      <c r="DH9" s="114"/>
      <c r="DI9" s="114"/>
      <c r="DJ9" s="114"/>
      <c r="DK9" s="114"/>
      <c r="DL9" s="114"/>
      <c r="DM9" s="114"/>
      <c r="DN9" s="114"/>
      <c r="DO9" s="114"/>
      <c r="DP9" s="114"/>
      <c r="DQ9" s="114"/>
      <c r="DR9" s="114"/>
      <c r="DS9" s="114"/>
      <c r="DT9" s="114"/>
      <c r="DU9" s="114"/>
      <c r="DV9" s="114"/>
      <c r="DW9" s="114"/>
      <c r="DX9" s="114"/>
      <c r="DY9" s="114"/>
      <c r="DZ9" s="114"/>
      <c r="EA9" s="114"/>
      <c r="EB9" s="114"/>
      <c r="EC9" s="114"/>
      <c r="ED9" s="114"/>
    </row>
    <row r="10" spans="1:134" x14ac:dyDescent="0.25">
      <c r="A10" s="77" t="s">
        <v>216</v>
      </c>
      <c r="B10" s="78" t="s">
        <v>217</v>
      </c>
      <c r="D10" s="79" t="s">
        <v>218</v>
      </c>
      <c r="E10" s="79" t="s">
        <v>197</v>
      </c>
      <c r="F10" s="79" t="s">
        <v>197</v>
      </c>
      <c r="G10" s="79" t="s">
        <v>197</v>
      </c>
      <c r="H10" s="79"/>
      <c r="I10" s="79"/>
      <c r="J10" s="79" t="s">
        <v>204</v>
      </c>
      <c r="K10" s="80"/>
      <c r="L10" s="81"/>
      <c r="M10" s="81"/>
    </row>
    <row r="11" spans="1:134" s="84" customFormat="1" x14ac:dyDescent="0.25">
      <c r="A11" s="82" t="s">
        <v>219</v>
      </c>
      <c r="B11" s="83" t="s">
        <v>220</v>
      </c>
      <c r="D11" s="85" t="s">
        <v>207</v>
      </c>
      <c r="E11" s="85" t="s">
        <v>197</v>
      </c>
      <c r="F11" s="85" t="s">
        <v>221</v>
      </c>
      <c r="G11" s="85" t="s">
        <v>197</v>
      </c>
      <c r="H11" s="85"/>
      <c r="I11" s="85" t="s">
        <v>221</v>
      </c>
      <c r="J11" s="85" t="s">
        <v>204</v>
      </c>
      <c r="K11" s="87"/>
      <c r="L11" s="88" t="s">
        <v>222</v>
      </c>
      <c r="M11" s="88"/>
      <c r="N11" s="114"/>
      <c r="O11" s="114"/>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c r="AM11" s="114"/>
      <c r="AN11" s="114"/>
      <c r="AO11" s="114"/>
      <c r="AP11" s="114"/>
      <c r="AQ11" s="114"/>
      <c r="AR11" s="114"/>
      <c r="AS11" s="114"/>
      <c r="AT11" s="114"/>
      <c r="AU11" s="114"/>
      <c r="AV11" s="114"/>
      <c r="AW11" s="114"/>
      <c r="AX11" s="114"/>
      <c r="AY11" s="114"/>
      <c r="AZ11" s="114"/>
      <c r="BA11" s="114"/>
      <c r="BB11" s="114"/>
      <c r="BC11" s="114"/>
      <c r="BD11" s="114"/>
      <c r="BE11" s="114"/>
      <c r="BF11" s="114"/>
      <c r="BG11" s="114"/>
      <c r="BH11" s="114"/>
      <c r="BI11" s="114"/>
      <c r="BJ11" s="114"/>
      <c r="BK11" s="114"/>
      <c r="BL11" s="114"/>
      <c r="BM11" s="114"/>
      <c r="BN11" s="114"/>
      <c r="BO11" s="114"/>
      <c r="BP11" s="114"/>
      <c r="BQ11" s="114"/>
      <c r="BR11" s="114"/>
      <c r="BS11" s="114"/>
      <c r="BT11" s="114"/>
      <c r="BU11" s="114"/>
      <c r="BV11" s="114"/>
      <c r="BW11" s="114"/>
      <c r="BX11" s="114"/>
      <c r="BY11" s="114"/>
      <c r="BZ11" s="114"/>
      <c r="CA11" s="114"/>
      <c r="CB11" s="114"/>
      <c r="CC11" s="114"/>
      <c r="CD11" s="114"/>
      <c r="CE11" s="114"/>
      <c r="CF11" s="114"/>
      <c r="CG11" s="114"/>
      <c r="CH11" s="114"/>
      <c r="CI11" s="114"/>
      <c r="CJ11" s="114"/>
      <c r="CK11" s="114"/>
      <c r="CL11" s="114"/>
      <c r="CM11" s="114"/>
      <c r="CN11" s="114"/>
      <c r="CO11" s="114"/>
      <c r="CP11" s="114"/>
      <c r="CQ11" s="114"/>
      <c r="CR11" s="114"/>
      <c r="CS11" s="114"/>
      <c r="CT11" s="114"/>
      <c r="CU11" s="114"/>
      <c r="CV11" s="114"/>
      <c r="CW11" s="114"/>
      <c r="CX11" s="114"/>
      <c r="CY11" s="114"/>
      <c r="CZ11" s="114"/>
      <c r="DA11" s="114"/>
      <c r="DB11" s="114"/>
      <c r="DC11" s="114"/>
      <c r="DD11" s="114"/>
      <c r="DE11" s="114"/>
      <c r="DF11" s="114"/>
      <c r="DG11" s="114"/>
      <c r="DH11" s="114"/>
      <c r="DI11" s="114"/>
      <c r="DJ11" s="114"/>
      <c r="DK11" s="114"/>
      <c r="DL11" s="114"/>
      <c r="DM11" s="114"/>
      <c r="DN11" s="114"/>
      <c r="DO11" s="114"/>
      <c r="DP11" s="114"/>
      <c r="DQ11" s="114"/>
      <c r="DR11" s="114"/>
      <c r="DS11" s="114"/>
      <c r="DT11" s="114"/>
      <c r="DU11" s="114"/>
      <c r="DV11" s="114"/>
      <c r="DW11" s="114"/>
      <c r="DX11" s="114"/>
      <c r="DY11" s="114"/>
      <c r="DZ11" s="114"/>
      <c r="EA11" s="114"/>
      <c r="EB11" s="114"/>
      <c r="EC11" s="114"/>
      <c r="ED11" s="114"/>
    </row>
    <row r="12" spans="1:134" ht="30" x14ac:dyDescent="0.25">
      <c r="A12" s="77" t="s">
        <v>223</v>
      </c>
      <c r="B12" s="78" t="s">
        <v>224</v>
      </c>
      <c r="D12" s="79" t="s">
        <v>225</v>
      </c>
      <c r="E12" s="79"/>
      <c r="F12" s="79"/>
      <c r="G12" s="79" t="s">
        <v>197</v>
      </c>
      <c r="H12" s="79" t="s">
        <v>197</v>
      </c>
      <c r="I12" s="79"/>
      <c r="J12" s="79" t="s">
        <v>204</v>
      </c>
      <c r="K12" s="80" t="s">
        <v>226</v>
      </c>
      <c r="L12" s="81"/>
      <c r="M12" s="81"/>
    </row>
    <row r="13" spans="1:134" s="84" customFormat="1" x14ac:dyDescent="0.25">
      <c r="A13" s="82" t="s">
        <v>227</v>
      </c>
      <c r="B13" s="83" t="s">
        <v>228</v>
      </c>
      <c r="D13" s="85" t="s">
        <v>215</v>
      </c>
      <c r="E13" s="85" t="s">
        <v>197</v>
      </c>
      <c r="F13" s="91">
        <v>0.88500000000000001</v>
      </c>
      <c r="G13" s="85" t="s">
        <v>197</v>
      </c>
      <c r="H13" s="85"/>
      <c r="I13" s="85"/>
      <c r="J13" s="85" t="s">
        <v>204</v>
      </c>
      <c r="K13" s="87"/>
      <c r="L13" s="88"/>
      <c r="M13" s="88"/>
      <c r="N13" s="114"/>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c r="CG13" s="114"/>
      <c r="CH13" s="114"/>
      <c r="CI13" s="114"/>
      <c r="CJ13" s="114"/>
      <c r="CK13" s="114"/>
      <c r="CL13" s="114"/>
      <c r="CM13" s="114"/>
      <c r="CN13" s="114"/>
      <c r="CO13" s="114"/>
      <c r="CP13" s="114"/>
      <c r="CQ13" s="114"/>
      <c r="CR13" s="114"/>
      <c r="CS13" s="114"/>
      <c r="CT13" s="114"/>
      <c r="CU13" s="114"/>
      <c r="CV13" s="114"/>
      <c r="CW13" s="114"/>
      <c r="CX13" s="114"/>
      <c r="CY13" s="114"/>
      <c r="CZ13" s="114"/>
      <c r="DA13" s="114"/>
      <c r="DB13" s="114"/>
      <c r="DC13" s="114"/>
      <c r="DD13" s="114"/>
      <c r="DE13" s="114"/>
      <c r="DF13" s="114"/>
      <c r="DG13" s="114"/>
      <c r="DH13" s="114"/>
      <c r="DI13" s="114"/>
      <c r="DJ13" s="114"/>
      <c r="DK13" s="114"/>
      <c r="DL13" s="114"/>
      <c r="DM13" s="114"/>
      <c r="DN13" s="114"/>
      <c r="DO13" s="114"/>
      <c r="DP13" s="114"/>
      <c r="DQ13" s="114"/>
      <c r="DR13" s="114"/>
      <c r="DS13" s="114"/>
      <c r="DT13" s="114"/>
      <c r="DU13" s="114"/>
      <c r="DV13" s="114"/>
      <c r="DW13" s="114"/>
      <c r="DX13" s="114"/>
      <c r="DY13" s="114"/>
      <c r="DZ13" s="114"/>
      <c r="EA13" s="114"/>
      <c r="EB13" s="114"/>
      <c r="EC13" s="114"/>
      <c r="ED13" s="114"/>
    </row>
    <row r="14" spans="1:134" x14ac:dyDescent="0.25">
      <c r="A14" s="77" t="s">
        <v>229</v>
      </c>
      <c r="B14" s="78" t="s">
        <v>230</v>
      </c>
      <c r="D14" s="79" t="s">
        <v>231</v>
      </c>
      <c r="E14" s="79" t="s">
        <v>197</v>
      </c>
      <c r="F14" s="92" t="s">
        <v>197</v>
      </c>
      <c r="G14" s="79"/>
      <c r="H14" s="79"/>
      <c r="I14" s="79"/>
      <c r="J14" s="79" t="s">
        <v>204</v>
      </c>
      <c r="K14" s="80"/>
      <c r="L14" s="81"/>
      <c r="M14" s="81"/>
    </row>
    <row r="15" spans="1:134" s="84" customFormat="1" x14ac:dyDescent="0.25">
      <c r="A15" s="82" t="s">
        <v>232</v>
      </c>
      <c r="B15" s="83" t="s">
        <v>233</v>
      </c>
      <c r="D15" s="85" t="s">
        <v>234</v>
      </c>
      <c r="E15" s="85" t="s">
        <v>197</v>
      </c>
      <c r="F15" s="85" t="s">
        <v>235</v>
      </c>
      <c r="G15" s="85"/>
      <c r="H15" s="85"/>
      <c r="I15" s="85"/>
      <c r="J15" s="85" t="s">
        <v>204</v>
      </c>
      <c r="K15" s="87"/>
      <c r="L15" s="88"/>
      <c r="M15" s="88"/>
      <c r="N15" s="114"/>
      <c r="O15" s="114"/>
      <c r="P15" s="114"/>
      <c r="Q15" s="114"/>
      <c r="R15" s="114"/>
      <c r="S15" s="114"/>
      <c r="T15" s="114"/>
      <c r="U15" s="114"/>
      <c r="V15" s="114"/>
      <c r="W15" s="114"/>
      <c r="X15" s="114"/>
      <c r="Y15" s="114"/>
      <c r="Z15" s="114"/>
      <c r="AA15" s="114"/>
      <c r="AB15" s="114"/>
      <c r="AC15" s="114"/>
      <c r="AD15" s="114"/>
      <c r="AE15" s="114"/>
      <c r="AF15" s="114"/>
      <c r="AG15" s="114"/>
      <c r="AH15" s="114"/>
      <c r="AI15" s="114"/>
      <c r="AJ15" s="114"/>
      <c r="AK15" s="114"/>
      <c r="AL15" s="114"/>
      <c r="AM15" s="114"/>
      <c r="AN15" s="114"/>
      <c r="AO15" s="114"/>
      <c r="AP15" s="114"/>
      <c r="AQ15" s="114"/>
      <c r="AR15" s="114"/>
      <c r="AS15" s="114"/>
      <c r="AT15" s="114"/>
      <c r="AU15" s="114"/>
      <c r="AV15" s="114"/>
      <c r="AW15" s="114"/>
      <c r="AX15" s="114"/>
      <c r="AY15" s="114"/>
      <c r="AZ15" s="114"/>
      <c r="BA15" s="114"/>
      <c r="BB15" s="114"/>
      <c r="BC15" s="114"/>
      <c r="BD15" s="114"/>
      <c r="BE15" s="114"/>
      <c r="BF15" s="114"/>
      <c r="BG15" s="114"/>
      <c r="BH15" s="114"/>
      <c r="BI15" s="114"/>
      <c r="BJ15" s="114"/>
      <c r="BK15" s="114"/>
      <c r="BL15" s="114"/>
      <c r="BM15" s="114"/>
      <c r="BN15" s="114"/>
      <c r="BO15" s="114"/>
      <c r="BP15" s="114"/>
      <c r="BQ15" s="114"/>
      <c r="BR15" s="114"/>
      <c r="BS15" s="114"/>
      <c r="BT15" s="114"/>
      <c r="BU15" s="114"/>
      <c r="BV15" s="114"/>
      <c r="BW15" s="114"/>
      <c r="BX15" s="114"/>
      <c r="BY15" s="114"/>
      <c r="BZ15" s="114"/>
      <c r="CA15" s="114"/>
      <c r="CB15" s="114"/>
      <c r="CC15" s="114"/>
      <c r="CD15" s="114"/>
      <c r="CE15" s="114"/>
      <c r="CF15" s="114"/>
      <c r="CG15" s="114"/>
      <c r="CH15" s="114"/>
      <c r="CI15" s="114"/>
      <c r="CJ15" s="114"/>
      <c r="CK15" s="114"/>
      <c r="CL15" s="114"/>
      <c r="CM15" s="114"/>
      <c r="CN15" s="114"/>
      <c r="CO15" s="114"/>
      <c r="CP15" s="114"/>
      <c r="CQ15" s="114"/>
      <c r="CR15" s="114"/>
      <c r="CS15" s="114"/>
      <c r="CT15" s="114"/>
      <c r="CU15" s="114"/>
      <c r="CV15" s="114"/>
      <c r="CW15" s="114"/>
      <c r="CX15" s="114"/>
      <c r="CY15" s="114"/>
      <c r="CZ15" s="114"/>
      <c r="DA15" s="114"/>
      <c r="DB15" s="114"/>
      <c r="DC15" s="114"/>
      <c r="DD15" s="114"/>
      <c r="DE15" s="114"/>
      <c r="DF15" s="114"/>
      <c r="DG15" s="114"/>
      <c r="DH15" s="114"/>
      <c r="DI15" s="114"/>
      <c r="DJ15" s="114"/>
      <c r="DK15" s="114"/>
      <c r="DL15" s="114"/>
      <c r="DM15" s="114"/>
      <c r="DN15" s="114"/>
      <c r="DO15" s="114"/>
      <c r="DP15" s="114"/>
      <c r="DQ15" s="114"/>
      <c r="DR15" s="114"/>
      <c r="DS15" s="114"/>
      <c r="DT15" s="114"/>
      <c r="DU15" s="114"/>
      <c r="DV15" s="114"/>
      <c r="DW15" s="114"/>
      <c r="DX15" s="114"/>
      <c r="DY15" s="114"/>
      <c r="DZ15" s="114"/>
      <c r="EA15" s="114"/>
      <c r="EB15" s="114"/>
      <c r="EC15" s="114"/>
      <c r="ED15" s="114"/>
    </row>
    <row r="16" spans="1:134" ht="30" x14ac:dyDescent="0.25">
      <c r="A16" s="77" t="s">
        <v>236</v>
      </c>
      <c r="B16" s="78" t="s">
        <v>237</v>
      </c>
      <c r="D16" s="79" t="s">
        <v>215</v>
      </c>
      <c r="E16" s="79" t="s">
        <v>197</v>
      </c>
      <c r="F16" s="79" t="s">
        <v>198</v>
      </c>
      <c r="G16" s="79" t="s">
        <v>197</v>
      </c>
      <c r="H16" s="79"/>
      <c r="I16" s="79"/>
      <c r="J16" s="79" t="s">
        <v>200</v>
      </c>
      <c r="K16" s="80" t="s">
        <v>238</v>
      </c>
      <c r="L16" s="81"/>
      <c r="M16" s="81"/>
    </row>
    <row r="17" spans="1:134" s="84" customFormat="1" ht="30" x14ac:dyDescent="0.25">
      <c r="A17" s="82" t="s">
        <v>239</v>
      </c>
      <c r="B17" s="83" t="s">
        <v>237</v>
      </c>
      <c r="D17" s="85" t="s">
        <v>215</v>
      </c>
      <c r="E17" s="85" t="s">
        <v>197</v>
      </c>
      <c r="F17" s="85" t="s">
        <v>198</v>
      </c>
      <c r="G17" s="85" t="s">
        <v>197</v>
      </c>
      <c r="H17" s="85"/>
      <c r="I17" s="85"/>
      <c r="J17" s="85" t="s">
        <v>200</v>
      </c>
      <c r="K17" s="87" t="s">
        <v>238</v>
      </c>
      <c r="L17" s="88"/>
      <c r="M17" s="88"/>
      <c r="N17" s="114"/>
      <c r="O17" s="114"/>
      <c r="P17" s="114"/>
      <c r="Q17" s="114"/>
      <c r="R17" s="114"/>
      <c r="S17" s="114"/>
      <c r="T17" s="114"/>
      <c r="U17" s="114"/>
      <c r="V17" s="114"/>
      <c r="W17" s="114"/>
      <c r="X17" s="114"/>
      <c r="Y17" s="114"/>
      <c r="Z17" s="114"/>
      <c r="AA17" s="114"/>
      <c r="AB17" s="114"/>
      <c r="AC17" s="114"/>
      <c r="AD17" s="114"/>
      <c r="AE17" s="114"/>
      <c r="AF17" s="114"/>
      <c r="AG17" s="114"/>
      <c r="AH17" s="114"/>
      <c r="AI17" s="114"/>
      <c r="AJ17" s="114"/>
      <c r="AK17" s="114"/>
      <c r="AL17" s="114"/>
      <c r="AM17" s="114"/>
      <c r="AN17" s="114"/>
      <c r="AO17" s="114"/>
      <c r="AP17" s="114"/>
      <c r="AQ17" s="114"/>
      <c r="AR17" s="114"/>
      <c r="AS17" s="114"/>
      <c r="AT17" s="114"/>
      <c r="AU17" s="114"/>
      <c r="AV17" s="114"/>
      <c r="AW17" s="114"/>
      <c r="AX17" s="114"/>
      <c r="AY17" s="114"/>
      <c r="AZ17" s="114"/>
      <c r="BA17" s="114"/>
      <c r="BB17" s="114"/>
      <c r="BC17" s="114"/>
      <c r="BD17" s="114"/>
      <c r="BE17" s="114"/>
      <c r="BF17" s="114"/>
      <c r="BG17" s="114"/>
      <c r="BH17" s="114"/>
      <c r="BI17" s="114"/>
      <c r="BJ17" s="114"/>
      <c r="BK17" s="114"/>
      <c r="BL17" s="114"/>
      <c r="BM17" s="114"/>
      <c r="BN17" s="114"/>
      <c r="BO17" s="114"/>
      <c r="BP17" s="114"/>
      <c r="BQ17" s="114"/>
      <c r="BR17" s="114"/>
      <c r="BS17" s="114"/>
      <c r="BT17" s="114"/>
      <c r="BU17" s="114"/>
      <c r="BV17" s="114"/>
      <c r="BW17" s="114"/>
      <c r="BX17" s="114"/>
      <c r="BY17" s="114"/>
      <c r="BZ17" s="114"/>
      <c r="CA17" s="114"/>
      <c r="CB17" s="114"/>
      <c r="CC17" s="114"/>
      <c r="CD17" s="114"/>
      <c r="CE17" s="114"/>
      <c r="CF17" s="114"/>
      <c r="CG17" s="114"/>
      <c r="CH17" s="114"/>
      <c r="CI17" s="114"/>
      <c r="CJ17" s="114"/>
      <c r="CK17" s="114"/>
      <c r="CL17" s="114"/>
      <c r="CM17" s="114"/>
      <c r="CN17" s="114"/>
      <c r="CO17" s="114"/>
      <c r="CP17" s="114"/>
      <c r="CQ17" s="114"/>
      <c r="CR17" s="114"/>
      <c r="CS17" s="114"/>
      <c r="CT17" s="114"/>
      <c r="CU17" s="114"/>
      <c r="CV17" s="114"/>
      <c r="CW17" s="114"/>
      <c r="CX17" s="114"/>
      <c r="CY17" s="114"/>
      <c r="CZ17" s="114"/>
      <c r="DA17" s="114"/>
      <c r="DB17" s="114"/>
      <c r="DC17" s="114"/>
      <c r="DD17" s="114"/>
      <c r="DE17" s="114"/>
      <c r="DF17" s="114"/>
      <c r="DG17" s="114"/>
      <c r="DH17" s="114"/>
      <c r="DI17" s="114"/>
      <c r="DJ17" s="114"/>
      <c r="DK17" s="114"/>
      <c r="DL17" s="114"/>
      <c r="DM17" s="114"/>
      <c r="DN17" s="114"/>
      <c r="DO17" s="114"/>
      <c r="DP17" s="114"/>
      <c r="DQ17" s="114"/>
      <c r="DR17" s="114"/>
      <c r="DS17" s="114"/>
      <c r="DT17" s="114"/>
      <c r="DU17" s="114"/>
      <c r="DV17" s="114"/>
      <c r="DW17" s="114"/>
      <c r="DX17" s="114"/>
      <c r="DY17" s="114"/>
      <c r="DZ17" s="114"/>
      <c r="EA17" s="114"/>
      <c r="EB17" s="114"/>
      <c r="EC17" s="114"/>
      <c r="ED17" s="114"/>
    </row>
    <row r="18" spans="1:134" x14ac:dyDescent="0.25">
      <c r="A18" s="77" t="s">
        <v>240</v>
      </c>
      <c r="B18" s="78" t="s">
        <v>217</v>
      </c>
      <c r="D18" s="79" t="s">
        <v>207</v>
      </c>
      <c r="E18" s="79" t="s">
        <v>197</v>
      </c>
      <c r="F18" s="79" t="s">
        <v>197</v>
      </c>
      <c r="G18" s="79" t="s">
        <v>197</v>
      </c>
      <c r="H18" s="79"/>
      <c r="I18" s="79"/>
      <c r="J18" s="79" t="s">
        <v>204</v>
      </c>
      <c r="K18" s="80" t="s">
        <v>241</v>
      </c>
      <c r="L18" s="81" t="s">
        <v>242</v>
      </c>
      <c r="M18" s="81"/>
    </row>
    <row r="19" spans="1:134" s="84" customFormat="1" x14ac:dyDescent="0.25">
      <c r="A19" s="82" t="s">
        <v>243</v>
      </c>
      <c r="B19" s="83" t="s">
        <v>244</v>
      </c>
      <c r="D19" s="85" t="s">
        <v>207</v>
      </c>
      <c r="E19" s="85" t="s">
        <v>197</v>
      </c>
      <c r="F19" s="85" t="s">
        <v>197</v>
      </c>
      <c r="G19" s="85" t="s">
        <v>197</v>
      </c>
      <c r="H19" s="85"/>
      <c r="I19" s="85"/>
      <c r="J19" s="85" t="s">
        <v>204</v>
      </c>
      <c r="K19" s="87" t="s">
        <v>241</v>
      </c>
      <c r="L19" s="88" t="s">
        <v>222</v>
      </c>
      <c r="M19" s="88"/>
      <c r="N19" s="114"/>
      <c r="O19" s="114"/>
      <c r="P19" s="114"/>
      <c r="Q19" s="114"/>
      <c r="R19" s="114"/>
      <c r="S19" s="114"/>
      <c r="T19" s="114"/>
      <c r="U19" s="114"/>
      <c r="V19" s="114"/>
      <c r="W19" s="114"/>
      <c r="X19" s="114"/>
      <c r="Y19" s="114"/>
      <c r="Z19" s="114"/>
      <c r="AA19" s="114"/>
      <c r="AB19" s="114"/>
      <c r="AC19" s="114"/>
      <c r="AD19" s="114"/>
      <c r="AE19" s="114"/>
      <c r="AF19" s="114"/>
      <c r="AG19" s="114"/>
      <c r="AH19" s="114"/>
      <c r="AI19" s="114"/>
      <c r="AJ19" s="114"/>
      <c r="AK19" s="114"/>
      <c r="AL19" s="114"/>
      <c r="AM19" s="114"/>
      <c r="AN19" s="114"/>
      <c r="AO19" s="114"/>
      <c r="AP19" s="114"/>
      <c r="AQ19" s="114"/>
      <c r="AR19" s="114"/>
      <c r="AS19" s="114"/>
      <c r="AT19" s="114"/>
      <c r="AU19" s="114"/>
      <c r="AV19" s="114"/>
      <c r="AW19" s="114"/>
      <c r="AX19" s="114"/>
      <c r="AY19" s="114"/>
      <c r="AZ19" s="114"/>
      <c r="BA19" s="114"/>
      <c r="BB19" s="114"/>
      <c r="BC19" s="114"/>
      <c r="BD19" s="114"/>
      <c r="BE19" s="114"/>
      <c r="BF19" s="114"/>
      <c r="BG19" s="114"/>
      <c r="BH19" s="114"/>
      <c r="BI19" s="114"/>
      <c r="BJ19" s="114"/>
      <c r="BK19" s="114"/>
      <c r="BL19" s="114"/>
      <c r="BM19" s="114"/>
      <c r="BN19" s="114"/>
      <c r="BO19" s="114"/>
      <c r="BP19" s="114"/>
      <c r="BQ19" s="114"/>
      <c r="BR19" s="114"/>
      <c r="BS19" s="114"/>
      <c r="BT19" s="114"/>
      <c r="BU19" s="114"/>
      <c r="BV19" s="114"/>
      <c r="BW19" s="114"/>
      <c r="BX19" s="114"/>
      <c r="BY19" s="114"/>
      <c r="BZ19" s="114"/>
      <c r="CA19" s="114"/>
      <c r="CB19" s="114"/>
      <c r="CC19" s="114"/>
      <c r="CD19" s="114"/>
      <c r="CE19" s="114"/>
      <c r="CF19" s="114"/>
      <c r="CG19" s="114"/>
      <c r="CH19" s="114"/>
      <c r="CI19" s="114"/>
      <c r="CJ19" s="114"/>
      <c r="CK19" s="114"/>
      <c r="CL19" s="114"/>
      <c r="CM19" s="114"/>
      <c r="CN19" s="114"/>
      <c r="CO19" s="114"/>
      <c r="CP19" s="114"/>
      <c r="CQ19" s="114"/>
      <c r="CR19" s="114"/>
      <c r="CS19" s="114"/>
      <c r="CT19" s="114"/>
      <c r="CU19" s="114"/>
      <c r="CV19" s="114"/>
      <c r="CW19" s="114"/>
      <c r="CX19" s="114"/>
      <c r="CY19" s="114"/>
      <c r="CZ19" s="114"/>
      <c r="DA19" s="114"/>
      <c r="DB19" s="114"/>
      <c r="DC19" s="114"/>
      <c r="DD19" s="114"/>
      <c r="DE19" s="114"/>
      <c r="DF19" s="114"/>
      <c r="DG19" s="114"/>
      <c r="DH19" s="114"/>
      <c r="DI19" s="114"/>
      <c r="DJ19" s="114"/>
      <c r="DK19" s="114"/>
      <c r="DL19" s="114"/>
      <c r="DM19" s="114"/>
      <c r="DN19" s="114"/>
      <c r="DO19" s="114"/>
      <c r="DP19" s="114"/>
      <c r="DQ19" s="114"/>
      <c r="DR19" s="114"/>
      <c r="DS19" s="114"/>
      <c r="DT19" s="114"/>
      <c r="DU19" s="114"/>
      <c r="DV19" s="114"/>
      <c r="DW19" s="114"/>
      <c r="DX19" s="114"/>
      <c r="DY19" s="114"/>
      <c r="DZ19" s="114"/>
      <c r="EA19" s="114"/>
      <c r="EB19" s="114"/>
      <c r="EC19" s="114"/>
      <c r="ED19" s="114"/>
    </row>
    <row r="20" spans="1:134" x14ac:dyDescent="0.25">
      <c r="A20" s="77" t="s">
        <v>245</v>
      </c>
      <c r="B20" s="78" t="s">
        <v>246</v>
      </c>
      <c r="D20" s="79" t="s">
        <v>247</v>
      </c>
      <c r="E20" s="79" t="s">
        <v>197</v>
      </c>
      <c r="F20" s="79" t="s">
        <v>210</v>
      </c>
      <c r="G20" s="79"/>
      <c r="H20" s="79"/>
      <c r="I20" s="79"/>
      <c r="J20" s="79" t="s">
        <v>204</v>
      </c>
      <c r="K20" s="80"/>
      <c r="L20" s="81"/>
      <c r="M20" s="81"/>
    </row>
    <row r="21" spans="1:134" s="84" customFormat="1" x14ac:dyDescent="0.25">
      <c r="A21" s="82" t="s">
        <v>248</v>
      </c>
      <c r="B21" s="83" t="s">
        <v>249</v>
      </c>
      <c r="D21" s="85" t="s">
        <v>250</v>
      </c>
      <c r="E21" s="85" t="s">
        <v>197</v>
      </c>
      <c r="F21" s="91">
        <v>0.86099999999999999</v>
      </c>
      <c r="G21" s="85" t="s">
        <v>197</v>
      </c>
      <c r="H21" s="85" t="s">
        <v>197</v>
      </c>
      <c r="I21" s="85"/>
      <c r="J21" s="85" t="s">
        <v>204</v>
      </c>
      <c r="K21" s="87"/>
      <c r="L21" s="88"/>
      <c r="M21" s="88"/>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14"/>
      <c r="BD21" s="114"/>
      <c r="BE21" s="114"/>
      <c r="BF21" s="114"/>
      <c r="BG21" s="114"/>
      <c r="BH21" s="114"/>
      <c r="BI21" s="114"/>
      <c r="BJ21" s="114"/>
      <c r="BK21" s="114"/>
      <c r="BL21" s="114"/>
      <c r="BM21" s="114"/>
      <c r="BN21" s="114"/>
      <c r="BO21" s="114"/>
      <c r="BP21" s="114"/>
      <c r="BQ21" s="114"/>
      <c r="BR21" s="114"/>
      <c r="BS21" s="114"/>
      <c r="BT21" s="114"/>
      <c r="BU21" s="114"/>
      <c r="BV21" s="114"/>
      <c r="BW21" s="114"/>
      <c r="BX21" s="114"/>
      <c r="BY21" s="114"/>
      <c r="BZ21" s="114"/>
      <c r="CA21" s="114"/>
      <c r="CB21" s="114"/>
      <c r="CC21" s="114"/>
      <c r="CD21" s="114"/>
      <c r="CE21" s="114"/>
      <c r="CF21" s="114"/>
      <c r="CG21" s="114"/>
      <c r="CH21" s="114"/>
      <c r="CI21" s="114"/>
      <c r="CJ21" s="114"/>
      <c r="CK21" s="114"/>
      <c r="CL21" s="114"/>
      <c r="CM21" s="114"/>
      <c r="CN21" s="114"/>
      <c r="CO21" s="114"/>
      <c r="CP21" s="114"/>
      <c r="CQ21" s="114"/>
      <c r="CR21" s="114"/>
      <c r="CS21" s="114"/>
      <c r="CT21" s="114"/>
      <c r="CU21" s="114"/>
      <c r="CV21" s="114"/>
      <c r="CW21" s="114"/>
      <c r="CX21" s="114"/>
      <c r="CY21" s="114"/>
      <c r="CZ21" s="114"/>
      <c r="DA21" s="114"/>
      <c r="DB21" s="114"/>
      <c r="DC21" s="114"/>
      <c r="DD21" s="114"/>
      <c r="DE21" s="114"/>
      <c r="DF21" s="114"/>
      <c r="DG21" s="114"/>
      <c r="DH21" s="114"/>
      <c r="DI21" s="114"/>
      <c r="DJ21" s="114"/>
      <c r="DK21" s="114"/>
      <c r="DL21" s="114"/>
      <c r="DM21" s="114"/>
      <c r="DN21" s="114"/>
      <c r="DO21" s="114"/>
      <c r="DP21" s="114"/>
      <c r="DQ21" s="114"/>
      <c r="DR21" s="114"/>
      <c r="DS21" s="114"/>
      <c r="DT21" s="114"/>
      <c r="DU21" s="114"/>
      <c r="DV21" s="114"/>
      <c r="DW21" s="114"/>
      <c r="DX21" s="114"/>
      <c r="DY21" s="114"/>
      <c r="DZ21" s="114"/>
      <c r="EA21" s="114"/>
      <c r="EB21" s="114"/>
      <c r="EC21" s="114"/>
      <c r="ED21" s="114"/>
    </row>
    <row r="22" spans="1:134" ht="24" x14ac:dyDescent="0.25">
      <c r="A22" s="93" t="s">
        <v>251</v>
      </c>
      <c r="B22" s="94"/>
      <c r="C22" s="94"/>
      <c r="D22" s="95"/>
      <c r="E22" s="95"/>
      <c r="F22" s="95"/>
      <c r="G22" s="95"/>
      <c r="H22" s="95"/>
      <c r="I22" s="95"/>
      <c r="J22" s="95"/>
      <c r="L22" s="94"/>
      <c r="M22" s="94"/>
    </row>
    <row r="23" spans="1:134" s="98" customFormat="1" x14ac:dyDescent="0.25">
      <c r="A23" s="96" t="s">
        <v>813</v>
      </c>
      <c r="B23" s="97" t="s">
        <v>812</v>
      </c>
      <c r="D23" s="99" t="s">
        <v>225</v>
      </c>
      <c r="E23" s="99"/>
      <c r="F23" s="99"/>
      <c r="G23" s="99"/>
      <c r="H23" s="99"/>
      <c r="I23" s="99"/>
      <c r="J23" s="99" t="s">
        <v>204</v>
      </c>
      <c r="K23" s="100" t="s">
        <v>252</v>
      </c>
      <c r="L23" s="101"/>
      <c r="M23" s="10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1"/>
      <c r="BT23" s="81"/>
      <c r="BU23" s="81"/>
      <c r="BV23" s="81"/>
      <c r="BW23" s="81"/>
      <c r="BX23" s="81"/>
      <c r="BY23" s="81"/>
      <c r="BZ23" s="81"/>
      <c r="CA23" s="81"/>
      <c r="CB23" s="81"/>
      <c r="CC23" s="81"/>
      <c r="CD23" s="81"/>
      <c r="CE23" s="81"/>
      <c r="CF23" s="81"/>
      <c r="CG23" s="81"/>
      <c r="CH23" s="81"/>
      <c r="CI23" s="81"/>
      <c r="CJ23" s="81"/>
      <c r="CK23" s="81"/>
      <c r="CL23" s="81"/>
      <c r="CM23" s="81"/>
      <c r="CN23" s="81"/>
      <c r="CO23" s="81"/>
      <c r="CP23" s="81"/>
      <c r="CQ23" s="81"/>
      <c r="CR23" s="81"/>
      <c r="CS23" s="81"/>
      <c r="CT23" s="81"/>
      <c r="CU23" s="81"/>
      <c r="CV23" s="81"/>
      <c r="CW23" s="81"/>
      <c r="CX23" s="81"/>
      <c r="CY23" s="81"/>
      <c r="CZ23" s="81"/>
      <c r="DA23" s="81"/>
      <c r="DB23" s="81"/>
      <c r="DC23" s="81"/>
      <c r="DD23" s="81"/>
      <c r="DE23" s="81"/>
      <c r="DF23" s="81"/>
      <c r="DG23" s="81"/>
      <c r="DH23" s="81"/>
      <c r="DI23" s="81"/>
      <c r="DJ23" s="81"/>
      <c r="DK23" s="81"/>
      <c r="DL23" s="81"/>
      <c r="DM23" s="81"/>
      <c r="DN23" s="81"/>
      <c r="DO23" s="81"/>
      <c r="DP23" s="81"/>
      <c r="DQ23" s="81"/>
      <c r="DR23" s="81"/>
      <c r="DS23" s="81"/>
      <c r="DT23" s="81"/>
      <c r="DU23" s="81"/>
      <c r="DV23" s="81"/>
      <c r="DW23" s="81"/>
      <c r="DX23" s="81"/>
      <c r="DY23" s="81"/>
      <c r="DZ23" s="81"/>
      <c r="EA23" s="81"/>
      <c r="EB23" s="81"/>
      <c r="EC23" s="81"/>
      <c r="ED23" s="81"/>
    </row>
    <row r="24" spans="1:134" ht="24" x14ac:dyDescent="0.25">
      <c r="A24" s="93" t="s">
        <v>253</v>
      </c>
      <c r="B24" s="94"/>
      <c r="C24" s="94"/>
      <c r="D24" s="95"/>
      <c r="E24" s="95"/>
      <c r="F24" s="95"/>
      <c r="G24" s="95"/>
      <c r="H24" s="95"/>
      <c r="I24" s="95"/>
      <c r="J24" s="95"/>
      <c r="L24" s="94"/>
      <c r="M24" s="94"/>
    </row>
    <row r="25" spans="1:134" s="98" customFormat="1" ht="14.45" customHeight="1" x14ac:dyDescent="0.25">
      <c r="A25" s="77" t="s">
        <v>254</v>
      </c>
      <c r="B25" s="78" t="s">
        <v>255</v>
      </c>
      <c r="D25" s="79" t="s">
        <v>225</v>
      </c>
      <c r="E25" s="79"/>
      <c r="F25" s="99"/>
      <c r="G25" s="99"/>
      <c r="H25" s="99"/>
      <c r="I25" s="99"/>
      <c r="J25" s="99" t="s">
        <v>200</v>
      </c>
      <c r="K25" s="100"/>
      <c r="L25" s="101"/>
      <c r="M25" s="10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81"/>
      <c r="BO25" s="81"/>
      <c r="BP25" s="81"/>
      <c r="BQ25" s="81"/>
      <c r="BR25" s="81"/>
      <c r="BS25" s="81"/>
      <c r="BT25" s="81"/>
      <c r="BU25" s="81"/>
      <c r="BV25" s="81"/>
      <c r="BW25" s="81"/>
      <c r="BX25" s="81"/>
      <c r="BY25" s="81"/>
      <c r="BZ25" s="81"/>
      <c r="CA25" s="81"/>
      <c r="CB25" s="81"/>
      <c r="CC25" s="81"/>
      <c r="CD25" s="81"/>
      <c r="CE25" s="81"/>
      <c r="CF25" s="81"/>
      <c r="CG25" s="81"/>
      <c r="CH25" s="81"/>
      <c r="CI25" s="81"/>
      <c r="CJ25" s="81"/>
      <c r="CK25" s="81"/>
      <c r="CL25" s="81"/>
      <c r="CM25" s="81"/>
      <c r="CN25" s="81"/>
      <c r="CO25" s="81"/>
      <c r="CP25" s="81"/>
      <c r="CQ25" s="81"/>
      <c r="CR25" s="81"/>
      <c r="CS25" s="81"/>
      <c r="CT25" s="81"/>
      <c r="CU25" s="81"/>
      <c r="CV25" s="81"/>
      <c r="CW25" s="81"/>
      <c r="CX25" s="81"/>
      <c r="CY25" s="81"/>
      <c r="CZ25" s="81"/>
      <c r="DA25" s="81"/>
      <c r="DB25" s="81"/>
      <c r="DC25" s="81"/>
      <c r="DD25" s="81"/>
      <c r="DE25" s="81"/>
      <c r="DF25" s="81"/>
      <c r="DG25" s="81"/>
      <c r="DH25" s="81"/>
      <c r="DI25" s="81"/>
      <c r="DJ25" s="81"/>
      <c r="DK25" s="81"/>
      <c r="DL25" s="81"/>
      <c r="DM25" s="81"/>
      <c r="DN25" s="81"/>
      <c r="DO25" s="81"/>
      <c r="DP25" s="81"/>
      <c r="DQ25" s="81"/>
      <c r="DR25" s="81"/>
      <c r="DS25" s="81"/>
      <c r="DT25" s="81"/>
      <c r="DU25" s="81"/>
      <c r="DV25" s="81"/>
      <c r="DW25" s="81"/>
      <c r="DX25" s="81"/>
      <c r="DY25" s="81"/>
      <c r="DZ25" s="81"/>
      <c r="EA25" s="81"/>
      <c r="EB25" s="81"/>
      <c r="EC25" s="81"/>
      <c r="ED25" s="81"/>
    </row>
    <row r="26" spans="1:134" s="102" customFormat="1" x14ac:dyDescent="0.25">
      <c r="A26" s="82" t="s">
        <v>256</v>
      </c>
      <c r="B26" s="83" t="s">
        <v>257</v>
      </c>
      <c r="D26" s="85" t="s">
        <v>225</v>
      </c>
      <c r="E26" s="85"/>
      <c r="F26" s="85"/>
      <c r="G26" s="85"/>
      <c r="H26" s="85"/>
      <c r="I26" s="85"/>
      <c r="J26" s="85" t="s">
        <v>200</v>
      </c>
      <c r="K26" s="87"/>
      <c r="L26" s="88"/>
      <c r="M26" s="88"/>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c r="BO26" s="81"/>
      <c r="BP26" s="81"/>
      <c r="BQ26" s="81"/>
      <c r="BR26" s="81"/>
      <c r="BS26" s="81"/>
      <c r="BT26" s="81"/>
      <c r="BU26" s="81"/>
      <c r="BV26" s="81"/>
      <c r="BW26" s="81"/>
      <c r="BX26" s="81"/>
      <c r="BY26" s="81"/>
      <c r="BZ26" s="81"/>
      <c r="CA26" s="81"/>
      <c r="CB26" s="81"/>
      <c r="CC26" s="81"/>
      <c r="CD26" s="81"/>
      <c r="CE26" s="81"/>
      <c r="CF26" s="81"/>
      <c r="CG26" s="81"/>
      <c r="CH26" s="81"/>
      <c r="CI26" s="81"/>
      <c r="CJ26" s="81"/>
      <c r="CK26" s="81"/>
      <c r="CL26" s="81"/>
      <c r="CM26" s="81"/>
      <c r="CN26" s="81"/>
      <c r="CO26" s="81"/>
      <c r="CP26" s="81"/>
      <c r="CQ26" s="81"/>
      <c r="CR26" s="81"/>
      <c r="CS26" s="81"/>
      <c r="CT26" s="81"/>
      <c r="CU26" s="81"/>
      <c r="CV26" s="81"/>
      <c r="CW26" s="81"/>
      <c r="CX26" s="81"/>
      <c r="CY26" s="81"/>
      <c r="CZ26" s="81"/>
      <c r="DA26" s="81"/>
      <c r="DB26" s="81"/>
      <c r="DC26" s="81"/>
      <c r="DD26" s="81"/>
      <c r="DE26" s="81"/>
      <c r="DF26" s="81"/>
      <c r="DG26" s="81"/>
      <c r="DH26" s="81"/>
      <c r="DI26" s="81"/>
      <c r="DJ26" s="81"/>
      <c r="DK26" s="81"/>
      <c r="DL26" s="81"/>
      <c r="DM26" s="81"/>
      <c r="DN26" s="81"/>
      <c r="DO26" s="81"/>
      <c r="DP26" s="81"/>
      <c r="DQ26" s="81"/>
      <c r="DR26" s="81"/>
      <c r="DS26" s="81"/>
      <c r="DT26" s="81"/>
      <c r="DU26" s="81"/>
      <c r="DV26" s="81"/>
      <c r="DW26" s="81"/>
      <c r="DX26" s="81"/>
      <c r="DY26" s="81"/>
      <c r="DZ26" s="81"/>
      <c r="EA26" s="81"/>
      <c r="EB26" s="81"/>
      <c r="EC26" s="81"/>
      <c r="ED26" s="81"/>
    </row>
    <row r="27" spans="1:134" s="98" customFormat="1" x14ac:dyDescent="0.25">
      <c r="A27" s="77" t="s">
        <v>258</v>
      </c>
      <c r="B27" s="78" t="s">
        <v>259</v>
      </c>
      <c r="D27" s="79" t="s">
        <v>260</v>
      </c>
      <c r="E27" s="79"/>
      <c r="F27" s="99"/>
      <c r="G27" s="99"/>
      <c r="H27" s="99"/>
      <c r="I27" s="99"/>
      <c r="J27" s="99" t="s">
        <v>204</v>
      </c>
      <c r="K27" s="103"/>
      <c r="L27" s="101"/>
      <c r="M27" s="10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81"/>
      <c r="BO27" s="81"/>
      <c r="BP27" s="81"/>
      <c r="BQ27" s="81"/>
      <c r="BR27" s="81"/>
      <c r="BS27" s="81"/>
      <c r="BT27" s="81"/>
      <c r="BU27" s="81"/>
      <c r="BV27" s="81"/>
      <c r="BW27" s="81"/>
      <c r="BX27" s="81"/>
      <c r="BY27" s="81"/>
      <c r="BZ27" s="81"/>
      <c r="CA27" s="81"/>
      <c r="CB27" s="81"/>
      <c r="CC27" s="81"/>
      <c r="CD27" s="81"/>
      <c r="CE27" s="81"/>
      <c r="CF27" s="81"/>
      <c r="CG27" s="81"/>
      <c r="CH27" s="81"/>
      <c r="CI27" s="81"/>
      <c r="CJ27" s="81"/>
      <c r="CK27" s="81"/>
      <c r="CL27" s="81"/>
      <c r="CM27" s="81"/>
      <c r="CN27" s="81"/>
      <c r="CO27" s="81"/>
      <c r="CP27" s="81"/>
      <c r="CQ27" s="81"/>
      <c r="CR27" s="81"/>
      <c r="CS27" s="81"/>
      <c r="CT27" s="81"/>
      <c r="CU27" s="81"/>
      <c r="CV27" s="81"/>
      <c r="CW27" s="81"/>
      <c r="CX27" s="81"/>
      <c r="CY27" s="81"/>
      <c r="CZ27" s="81"/>
      <c r="DA27" s="81"/>
      <c r="DB27" s="81"/>
      <c r="DC27" s="81"/>
      <c r="DD27" s="81"/>
      <c r="DE27" s="81"/>
      <c r="DF27" s="81"/>
      <c r="DG27" s="81"/>
      <c r="DH27" s="81"/>
      <c r="DI27" s="81"/>
      <c r="DJ27" s="81"/>
      <c r="DK27" s="81"/>
      <c r="DL27" s="81"/>
      <c r="DM27" s="81"/>
      <c r="DN27" s="81"/>
      <c r="DO27" s="81"/>
      <c r="DP27" s="81"/>
      <c r="DQ27" s="81"/>
      <c r="DR27" s="81"/>
      <c r="DS27" s="81"/>
      <c r="DT27" s="81"/>
      <c r="DU27" s="81"/>
      <c r="DV27" s="81"/>
      <c r="DW27" s="81"/>
      <c r="DX27" s="81"/>
      <c r="DY27" s="81"/>
      <c r="DZ27" s="81"/>
      <c r="EA27" s="81"/>
      <c r="EB27" s="81"/>
      <c r="EC27" s="81"/>
      <c r="ED27" s="81"/>
    </row>
    <row r="28" spans="1:134" s="102" customFormat="1" x14ac:dyDescent="0.25">
      <c r="A28" s="82" t="s">
        <v>814</v>
      </c>
      <c r="B28" s="83" t="s">
        <v>261</v>
      </c>
      <c r="D28" s="85" t="s">
        <v>231</v>
      </c>
      <c r="E28" s="85"/>
      <c r="F28" s="85"/>
      <c r="G28" s="85"/>
      <c r="H28" s="85"/>
      <c r="I28" s="85"/>
      <c r="J28" s="85" t="s">
        <v>204</v>
      </c>
      <c r="K28" s="87"/>
      <c r="L28" s="88" t="s">
        <v>222</v>
      </c>
      <c r="M28" s="88"/>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81"/>
      <c r="BO28" s="81"/>
      <c r="BP28" s="81"/>
      <c r="BQ28" s="81"/>
      <c r="BR28" s="81"/>
      <c r="BS28" s="81"/>
      <c r="BT28" s="81"/>
      <c r="BU28" s="81"/>
      <c r="BV28" s="81"/>
      <c r="BW28" s="81"/>
      <c r="BX28" s="81"/>
      <c r="BY28" s="81"/>
      <c r="BZ28" s="81"/>
      <c r="CA28" s="81"/>
      <c r="CB28" s="81"/>
      <c r="CC28" s="81"/>
      <c r="CD28" s="81"/>
      <c r="CE28" s="81"/>
      <c r="CF28" s="81"/>
      <c r="CG28" s="81"/>
      <c r="CH28" s="81"/>
      <c r="CI28" s="81"/>
      <c r="CJ28" s="81"/>
      <c r="CK28" s="81"/>
      <c r="CL28" s="81"/>
      <c r="CM28" s="81"/>
      <c r="CN28" s="81"/>
      <c r="CO28" s="81"/>
      <c r="CP28" s="81"/>
      <c r="CQ28" s="81"/>
      <c r="CR28" s="81"/>
      <c r="CS28" s="81"/>
      <c r="CT28" s="81"/>
      <c r="CU28" s="81"/>
      <c r="CV28" s="81"/>
      <c r="CW28" s="81"/>
      <c r="CX28" s="81"/>
      <c r="CY28" s="81"/>
      <c r="CZ28" s="81"/>
      <c r="DA28" s="81"/>
      <c r="DB28" s="81"/>
      <c r="DC28" s="81"/>
      <c r="DD28" s="81"/>
      <c r="DE28" s="81"/>
      <c r="DF28" s="81"/>
      <c r="DG28" s="81"/>
      <c r="DH28" s="81"/>
      <c r="DI28" s="81"/>
      <c r="DJ28" s="81"/>
      <c r="DK28" s="81"/>
      <c r="DL28" s="81"/>
      <c r="DM28" s="81"/>
      <c r="DN28" s="81"/>
      <c r="DO28" s="81"/>
      <c r="DP28" s="81"/>
      <c r="DQ28" s="81"/>
      <c r="DR28" s="81"/>
      <c r="DS28" s="81"/>
      <c r="DT28" s="81"/>
      <c r="DU28" s="81"/>
      <c r="DV28" s="81"/>
      <c r="DW28" s="81"/>
      <c r="DX28" s="81"/>
      <c r="DY28" s="81"/>
      <c r="DZ28" s="81"/>
      <c r="EA28" s="81"/>
      <c r="EB28" s="81"/>
      <c r="EC28" s="81"/>
      <c r="ED28" s="81"/>
    </row>
    <row r="29" spans="1:134" s="98" customFormat="1" x14ac:dyDescent="0.25">
      <c r="A29" s="77" t="s">
        <v>262</v>
      </c>
      <c r="B29" s="78" t="s">
        <v>263</v>
      </c>
      <c r="D29" s="79" t="s">
        <v>231</v>
      </c>
      <c r="E29" s="79"/>
      <c r="F29" s="99"/>
      <c r="G29" s="99"/>
      <c r="H29" s="99"/>
      <c r="I29" s="99"/>
      <c r="J29" s="99" t="s">
        <v>200</v>
      </c>
      <c r="K29" s="103"/>
      <c r="L29" s="101"/>
      <c r="M29" s="10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1"/>
      <c r="BT29" s="81"/>
      <c r="BU29" s="81"/>
      <c r="BV29" s="81"/>
      <c r="BW29" s="81"/>
      <c r="BX29" s="81"/>
      <c r="BY29" s="81"/>
      <c r="BZ29" s="81"/>
      <c r="CA29" s="81"/>
      <c r="CB29" s="81"/>
      <c r="CC29" s="81"/>
      <c r="CD29" s="81"/>
      <c r="CE29" s="81"/>
      <c r="CF29" s="81"/>
      <c r="CG29" s="81"/>
      <c r="CH29" s="81"/>
      <c r="CI29" s="81"/>
      <c r="CJ29" s="81"/>
      <c r="CK29" s="81"/>
      <c r="CL29" s="81"/>
      <c r="CM29" s="81"/>
      <c r="CN29" s="81"/>
      <c r="CO29" s="81"/>
      <c r="CP29" s="81"/>
      <c r="CQ29" s="81"/>
      <c r="CR29" s="81"/>
      <c r="CS29" s="81"/>
      <c r="CT29" s="81"/>
      <c r="CU29" s="81"/>
      <c r="CV29" s="81"/>
      <c r="CW29" s="81"/>
      <c r="CX29" s="81"/>
      <c r="CY29" s="81"/>
      <c r="CZ29" s="81"/>
      <c r="DA29" s="81"/>
      <c r="DB29" s="81"/>
      <c r="DC29" s="81"/>
      <c r="DD29" s="81"/>
      <c r="DE29" s="81"/>
      <c r="DF29" s="81"/>
      <c r="DG29" s="81"/>
      <c r="DH29" s="81"/>
      <c r="DI29" s="81"/>
      <c r="DJ29" s="81"/>
      <c r="DK29" s="81"/>
      <c r="DL29" s="81"/>
      <c r="DM29" s="81"/>
      <c r="DN29" s="81"/>
      <c r="DO29" s="81"/>
      <c r="DP29" s="81"/>
      <c r="DQ29" s="81"/>
      <c r="DR29" s="81"/>
      <c r="DS29" s="81"/>
      <c r="DT29" s="81"/>
      <c r="DU29" s="81"/>
      <c r="DV29" s="81"/>
      <c r="DW29" s="81"/>
      <c r="DX29" s="81"/>
      <c r="DY29" s="81"/>
      <c r="DZ29" s="81"/>
      <c r="EA29" s="81"/>
      <c r="EB29" s="81"/>
      <c r="EC29" s="81"/>
      <c r="ED29" s="81"/>
    </row>
    <row r="30" spans="1:134" ht="21" x14ac:dyDescent="0.25">
      <c r="A30" s="104" t="s">
        <v>264</v>
      </c>
      <c r="B30" s="94"/>
      <c r="C30" s="94"/>
      <c r="D30" s="95"/>
      <c r="E30" s="95"/>
      <c r="F30" s="95"/>
      <c r="G30" s="95"/>
      <c r="H30" s="95"/>
      <c r="I30" s="95"/>
      <c r="J30" s="95"/>
      <c r="K30" s="105"/>
      <c r="L30" s="94"/>
      <c r="M30" s="94"/>
    </row>
    <row r="31" spans="1:134" s="98" customFormat="1" x14ac:dyDescent="0.25">
      <c r="A31" s="77" t="s">
        <v>265</v>
      </c>
      <c r="B31" s="78" t="s">
        <v>266</v>
      </c>
      <c r="D31" s="79" t="s">
        <v>267</v>
      </c>
      <c r="E31" s="79"/>
      <c r="F31" s="79" t="s">
        <v>198</v>
      </c>
      <c r="G31" s="79" t="s">
        <v>198</v>
      </c>
      <c r="H31" s="79"/>
      <c r="I31" s="79"/>
      <c r="J31" s="79" t="s">
        <v>200</v>
      </c>
      <c r="K31" s="80" t="s">
        <v>268</v>
      </c>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81"/>
      <c r="BO31" s="81"/>
      <c r="BP31" s="81"/>
      <c r="BQ31" s="81"/>
      <c r="BR31" s="81"/>
      <c r="BS31" s="81"/>
      <c r="BT31" s="81"/>
      <c r="BU31" s="81"/>
      <c r="BV31" s="81"/>
      <c r="BW31" s="81"/>
      <c r="BX31" s="81"/>
      <c r="BY31" s="81"/>
      <c r="BZ31" s="81"/>
      <c r="CA31" s="81"/>
      <c r="CB31" s="81"/>
      <c r="CC31" s="81"/>
      <c r="CD31" s="81"/>
      <c r="CE31" s="81"/>
      <c r="CF31" s="81"/>
      <c r="CG31" s="81"/>
      <c r="CH31" s="81"/>
      <c r="CI31" s="81"/>
      <c r="CJ31" s="81"/>
      <c r="CK31" s="81"/>
      <c r="CL31" s="81"/>
      <c r="CM31" s="81"/>
      <c r="CN31" s="81"/>
      <c r="CO31" s="81"/>
      <c r="CP31" s="81"/>
      <c r="CQ31" s="81"/>
      <c r="CR31" s="81"/>
      <c r="CS31" s="81"/>
      <c r="CT31" s="81"/>
      <c r="CU31" s="81"/>
      <c r="CV31" s="81"/>
      <c r="CW31" s="81"/>
      <c r="CX31" s="81"/>
      <c r="CY31" s="81"/>
      <c r="CZ31" s="81"/>
      <c r="DA31" s="81"/>
      <c r="DB31" s="81"/>
      <c r="DC31" s="81"/>
      <c r="DD31" s="81"/>
      <c r="DE31" s="81"/>
      <c r="DF31" s="81"/>
      <c r="DG31" s="81"/>
      <c r="DH31" s="81"/>
      <c r="DI31" s="81"/>
      <c r="DJ31" s="81"/>
      <c r="DK31" s="81"/>
      <c r="DL31" s="81"/>
      <c r="DM31" s="81"/>
      <c r="DN31" s="81"/>
      <c r="DO31" s="81"/>
      <c r="DP31" s="81"/>
      <c r="DQ31" s="81"/>
      <c r="DR31" s="81"/>
      <c r="DS31" s="81"/>
      <c r="DT31" s="81"/>
      <c r="DU31" s="81"/>
      <c r="DV31" s="81"/>
      <c r="DW31" s="81"/>
      <c r="DX31" s="81"/>
      <c r="DY31" s="81"/>
      <c r="DZ31" s="81"/>
      <c r="EA31" s="81"/>
      <c r="EB31" s="81"/>
      <c r="EC31" s="81"/>
      <c r="ED31" s="81"/>
    </row>
    <row r="32" spans="1:134" s="102" customFormat="1" x14ac:dyDescent="0.25">
      <c r="A32" s="82" t="s">
        <v>269</v>
      </c>
      <c r="B32" s="83" t="s">
        <v>270</v>
      </c>
      <c r="D32" s="85" t="s">
        <v>267</v>
      </c>
      <c r="E32" s="85"/>
      <c r="F32" s="85"/>
      <c r="G32" s="85"/>
      <c r="H32" s="85"/>
      <c r="I32" s="85"/>
      <c r="J32" s="85"/>
      <c r="K32" s="87" t="s">
        <v>268</v>
      </c>
      <c r="L32" s="88"/>
      <c r="M32" s="88"/>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1"/>
      <c r="BT32" s="81"/>
      <c r="BU32" s="81"/>
      <c r="BV32" s="81"/>
      <c r="BW32" s="81"/>
      <c r="BX32" s="81"/>
      <c r="BY32" s="81"/>
      <c r="BZ32" s="81"/>
      <c r="CA32" s="81"/>
      <c r="CB32" s="81"/>
      <c r="CC32" s="81"/>
      <c r="CD32" s="81"/>
      <c r="CE32" s="81"/>
      <c r="CF32" s="81"/>
      <c r="CG32" s="81"/>
      <c r="CH32" s="81"/>
      <c r="CI32" s="81"/>
      <c r="CJ32" s="81"/>
      <c r="CK32" s="81"/>
      <c r="CL32" s="81"/>
      <c r="CM32" s="81"/>
      <c r="CN32" s="81"/>
      <c r="CO32" s="81"/>
      <c r="CP32" s="81"/>
      <c r="CQ32" s="81"/>
      <c r="CR32" s="81"/>
      <c r="CS32" s="81"/>
      <c r="CT32" s="81"/>
      <c r="CU32" s="81"/>
      <c r="CV32" s="81"/>
      <c r="CW32" s="81"/>
      <c r="CX32" s="81"/>
      <c r="CY32" s="81"/>
      <c r="CZ32" s="81"/>
      <c r="DA32" s="81"/>
      <c r="DB32" s="81"/>
      <c r="DC32" s="81"/>
      <c r="DD32" s="81"/>
      <c r="DE32" s="81"/>
      <c r="DF32" s="81"/>
      <c r="DG32" s="81"/>
      <c r="DH32" s="81"/>
      <c r="DI32" s="81"/>
      <c r="DJ32" s="81"/>
      <c r="DK32" s="81"/>
      <c r="DL32" s="81"/>
      <c r="DM32" s="81"/>
      <c r="DN32" s="81"/>
      <c r="DO32" s="81"/>
      <c r="DP32" s="81"/>
      <c r="DQ32" s="81"/>
      <c r="DR32" s="81"/>
      <c r="DS32" s="81"/>
      <c r="DT32" s="81"/>
      <c r="DU32" s="81"/>
      <c r="DV32" s="81"/>
      <c r="DW32" s="81"/>
      <c r="DX32" s="81"/>
      <c r="DY32" s="81"/>
      <c r="DZ32" s="81"/>
      <c r="EA32" s="81"/>
      <c r="EB32" s="81"/>
      <c r="EC32" s="81"/>
      <c r="ED32" s="81"/>
    </row>
    <row r="33" spans="1:134" s="98" customFormat="1" ht="30" x14ac:dyDescent="0.25">
      <c r="A33" s="77" t="s">
        <v>271</v>
      </c>
      <c r="B33" s="78" t="s">
        <v>271</v>
      </c>
      <c r="D33" s="79" t="s">
        <v>272</v>
      </c>
      <c r="E33" s="79"/>
      <c r="F33" s="79" t="s">
        <v>198</v>
      </c>
      <c r="G33" s="79"/>
      <c r="H33" s="79" t="s">
        <v>273</v>
      </c>
      <c r="I33" s="79" t="s">
        <v>197</v>
      </c>
      <c r="J33" s="79" t="s">
        <v>200</v>
      </c>
      <c r="K33" s="80" t="s">
        <v>274</v>
      </c>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1"/>
      <c r="BT33" s="81"/>
      <c r="BU33" s="81"/>
      <c r="BV33" s="81"/>
      <c r="BW33" s="81"/>
      <c r="BX33" s="81"/>
      <c r="BY33" s="81"/>
      <c r="BZ33" s="81"/>
      <c r="CA33" s="81"/>
      <c r="CB33" s="81"/>
      <c r="CC33" s="81"/>
      <c r="CD33" s="81"/>
      <c r="CE33" s="81"/>
      <c r="CF33" s="81"/>
      <c r="CG33" s="81"/>
      <c r="CH33" s="81"/>
      <c r="CI33" s="81"/>
      <c r="CJ33" s="81"/>
      <c r="CK33" s="81"/>
      <c r="CL33" s="81"/>
      <c r="CM33" s="81"/>
      <c r="CN33" s="81"/>
      <c r="CO33" s="81"/>
      <c r="CP33" s="81"/>
      <c r="CQ33" s="81"/>
      <c r="CR33" s="81"/>
      <c r="CS33" s="81"/>
      <c r="CT33" s="81"/>
      <c r="CU33" s="81"/>
      <c r="CV33" s="81"/>
      <c r="CW33" s="81"/>
      <c r="CX33" s="81"/>
      <c r="CY33" s="81"/>
      <c r="CZ33" s="81"/>
      <c r="DA33" s="81"/>
      <c r="DB33" s="81"/>
      <c r="DC33" s="81"/>
      <c r="DD33" s="81"/>
      <c r="DE33" s="81"/>
      <c r="DF33" s="81"/>
      <c r="DG33" s="81"/>
      <c r="DH33" s="81"/>
      <c r="DI33" s="81"/>
      <c r="DJ33" s="81"/>
      <c r="DK33" s="81"/>
      <c r="DL33" s="81"/>
      <c r="DM33" s="81"/>
      <c r="DN33" s="81"/>
      <c r="DO33" s="81"/>
      <c r="DP33" s="81"/>
      <c r="DQ33" s="81"/>
      <c r="DR33" s="81"/>
      <c r="DS33" s="81"/>
      <c r="DT33" s="81"/>
      <c r="DU33" s="81"/>
      <c r="DV33" s="81"/>
      <c r="DW33" s="81"/>
      <c r="DX33" s="81"/>
      <c r="DY33" s="81"/>
      <c r="DZ33" s="81"/>
      <c r="EA33" s="81"/>
      <c r="EB33" s="81"/>
      <c r="EC33" s="81"/>
      <c r="ED33" s="81"/>
    </row>
    <row r="34" spans="1:134" s="102" customFormat="1" x14ac:dyDescent="0.25">
      <c r="A34" s="82" t="s">
        <v>275</v>
      </c>
      <c r="B34" s="83" t="s">
        <v>276</v>
      </c>
      <c r="D34" s="85" t="s">
        <v>250</v>
      </c>
      <c r="E34" s="85"/>
      <c r="F34" s="85"/>
      <c r="G34" s="85"/>
      <c r="H34" s="85"/>
      <c r="I34" s="85"/>
      <c r="J34" s="85" t="s">
        <v>200</v>
      </c>
      <c r="K34" s="87"/>
      <c r="L34" s="88"/>
      <c r="M34" s="88"/>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c r="BO34" s="81"/>
      <c r="BP34" s="81"/>
      <c r="BQ34" s="81"/>
      <c r="BR34" s="81"/>
      <c r="BS34" s="81"/>
      <c r="BT34" s="81"/>
      <c r="BU34" s="81"/>
      <c r="BV34" s="81"/>
      <c r="BW34" s="81"/>
      <c r="BX34" s="81"/>
      <c r="BY34" s="81"/>
      <c r="BZ34" s="81"/>
      <c r="CA34" s="81"/>
      <c r="CB34" s="81"/>
      <c r="CC34" s="81"/>
      <c r="CD34" s="81"/>
      <c r="CE34" s="81"/>
      <c r="CF34" s="81"/>
      <c r="CG34" s="81"/>
      <c r="CH34" s="81"/>
      <c r="CI34" s="81"/>
      <c r="CJ34" s="81"/>
      <c r="CK34" s="81"/>
      <c r="CL34" s="81"/>
      <c r="CM34" s="81"/>
      <c r="CN34" s="81"/>
      <c r="CO34" s="81"/>
      <c r="CP34" s="81"/>
      <c r="CQ34" s="81"/>
      <c r="CR34" s="81"/>
      <c r="CS34" s="81"/>
      <c r="CT34" s="81"/>
      <c r="CU34" s="81"/>
      <c r="CV34" s="81"/>
      <c r="CW34" s="81"/>
      <c r="CX34" s="81"/>
      <c r="CY34" s="81"/>
      <c r="CZ34" s="81"/>
      <c r="DA34" s="81"/>
      <c r="DB34" s="81"/>
      <c r="DC34" s="81"/>
      <c r="DD34" s="81"/>
      <c r="DE34" s="81"/>
      <c r="DF34" s="81"/>
      <c r="DG34" s="81"/>
      <c r="DH34" s="81"/>
      <c r="DI34" s="81"/>
      <c r="DJ34" s="81"/>
      <c r="DK34" s="81"/>
      <c r="DL34" s="81"/>
      <c r="DM34" s="81"/>
      <c r="DN34" s="81"/>
      <c r="DO34" s="81"/>
      <c r="DP34" s="81"/>
      <c r="DQ34" s="81"/>
      <c r="DR34" s="81"/>
      <c r="DS34" s="81"/>
      <c r="DT34" s="81"/>
      <c r="DU34" s="81"/>
      <c r="DV34" s="81"/>
      <c r="DW34" s="81"/>
      <c r="DX34" s="81"/>
      <c r="DY34" s="81"/>
      <c r="DZ34" s="81"/>
      <c r="EA34" s="81"/>
      <c r="EB34" s="81"/>
      <c r="EC34" s="81"/>
      <c r="ED34" s="81"/>
    </row>
    <row r="35" spans="1:134" s="98" customFormat="1" ht="45" x14ac:dyDescent="0.25">
      <c r="A35" s="77" t="s">
        <v>277</v>
      </c>
      <c r="B35" s="78" t="s">
        <v>278</v>
      </c>
      <c r="D35" s="79" t="s">
        <v>225</v>
      </c>
      <c r="E35" s="79"/>
      <c r="F35" s="79"/>
      <c r="G35" s="79"/>
      <c r="H35" s="79"/>
      <c r="I35" s="79"/>
      <c r="J35" s="79" t="s">
        <v>204</v>
      </c>
      <c r="K35" s="80" t="s">
        <v>279</v>
      </c>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81"/>
      <c r="BO35" s="81"/>
      <c r="BP35" s="81"/>
      <c r="BQ35" s="81"/>
      <c r="BR35" s="81"/>
      <c r="BS35" s="81"/>
      <c r="BT35" s="81"/>
      <c r="BU35" s="81"/>
      <c r="BV35" s="81"/>
      <c r="BW35" s="81"/>
      <c r="BX35" s="81"/>
      <c r="BY35" s="81"/>
      <c r="BZ35" s="81"/>
      <c r="CA35" s="81"/>
      <c r="CB35" s="81"/>
      <c r="CC35" s="81"/>
      <c r="CD35" s="81"/>
      <c r="CE35" s="81"/>
      <c r="CF35" s="81"/>
      <c r="CG35" s="81"/>
      <c r="CH35" s="81"/>
      <c r="CI35" s="81"/>
      <c r="CJ35" s="81"/>
      <c r="CK35" s="81"/>
      <c r="CL35" s="81"/>
      <c r="CM35" s="81"/>
      <c r="CN35" s="81"/>
      <c r="CO35" s="81"/>
      <c r="CP35" s="81"/>
      <c r="CQ35" s="81"/>
      <c r="CR35" s="81"/>
      <c r="CS35" s="81"/>
      <c r="CT35" s="81"/>
      <c r="CU35" s="81"/>
      <c r="CV35" s="81"/>
      <c r="CW35" s="81"/>
      <c r="CX35" s="81"/>
      <c r="CY35" s="81"/>
      <c r="CZ35" s="81"/>
      <c r="DA35" s="81"/>
      <c r="DB35" s="81"/>
      <c r="DC35" s="81"/>
      <c r="DD35" s="81"/>
      <c r="DE35" s="81"/>
      <c r="DF35" s="81"/>
      <c r="DG35" s="81"/>
      <c r="DH35" s="81"/>
      <c r="DI35" s="81"/>
      <c r="DJ35" s="81"/>
      <c r="DK35" s="81"/>
      <c r="DL35" s="81"/>
      <c r="DM35" s="81"/>
      <c r="DN35" s="81"/>
      <c r="DO35" s="81"/>
      <c r="DP35" s="81"/>
      <c r="DQ35" s="81"/>
      <c r="DR35" s="81"/>
      <c r="DS35" s="81"/>
      <c r="DT35" s="81"/>
      <c r="DU35" s="81"/>
      <c r="DV35" s="81"/>
      <c r="DW35" s="81"/>
      <c r="DX35" s="81"/>
      <c r="DY35" s="81"/>
      <c r="DZ35" s="81"/>
      <c r="EA35" s="81"/>
      <c r="EB35" s="81"/>
      <c r="EC35" s="81"/>
      <c r="ED35" s="81"/>
    </row>
    <row r="36" spans="1:134" s="102" customFormat="1" x14ac:dyDescent="0.25">
      <c r="A36" s="82" t="s">
        <v>280</v>
      </c>
      <c r="B36" s="83" t="s">
        <v>281</v>
      </c>
      <c r="D36" s="85" t="s">
        <v>815</v>
      </c>
      <c r="E36" s="85"/>
      <c r="F36" s="85"/>
      <c r="G36" s="85"/>
      <c r="H36" s="85"/>
      <c r="I36" s="85"/>
      <c r="J36" s="85"/>
      <c r="K36" s="87"/>
      <c r="L36" s="88"/>
      <c r="M36" s="88"/>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81"/>
      <c r="BO36" s="81"/>
      <c r="BP36" s="81"/>
      <c r="BQ36" s="81"/>
      <c r="BR36" s="81"/>
      <c r="BS36" s="81"/>
      <c r="BT36" s="81"/>
      <c r="BU36" s="81"/>
      <c r="BV36" s="81"/>
      <c r="BW36" s="81"/>
      <c r="BX36" s="81"/>
      <c r="BY36" s="81"/>
      <c r="BZ36" s="81"/>
      <c r="CA36" s="81"/>
      <c r="CB36" s="81"/>
      <c r="CC36" s="81"/>
      <c r="CD36" s="81"/>
      <c r="CE36" s="81"/>
      <c r="CF36" s="81"/>
      <c r="CG36" s="81"/>
      <c r="CH36" s="81"/>
      <c r="CI36" s="81"/>
      <c r="CJ36" s="81"/>
      <c r="CK36" s="81"/>
      <c r="CL36" s="81"/>
      <c r="CM36" s="81"/>
      <c r="CN36" s="81"/>
      <c r="CO36" s="81"/>
      <c r="CP36" s="81"/>
      <c r="CQ36" s="81"/>
      <c r="CR36" s="81"/>
      <c r="CS36" s="81"/>
      <c r="CT36" s="81"/>
      <c r="CU36" s="81"/>
      <c r="CV36" s="81"/>
      <c r="CW36" s="81"/>
      <c r="CX36" s="81"/>
      <c r="CY36" s="81"/>
      <c r="CZ36" s="81"/>
      <c r="DA36" s="81"/>
      <c r="DB36" s="81"/>
      <c r="DC36" s="81"/>
      <c r="DD36" s="81"/>
      <c r="DE36" s="81"/>
      <c r="DF36" s="81"/>
      <c r="DG36" s="81"/>
      <c r="DH36" s="81"/>
      <c r="DI36" s="81"/>
      <c r="DJ36" s="81"/>
      <c r="DK36" s="81"/>
      <c r="DL36" s="81"/>
      <c r="DM36" s="81"/>
      <c r="DN36" s="81"/>
      <c r="DO36" s="81"/>
      <c r="DP36" s="81"/>
      <c r="DQ36" s="81"/>
      <c r="DR36" s="81"/>
      <c r="DS36" s="81"/>
      <c r="DT36" s="81"/>
      <c r="DU36" s="81"/>
      <c r="DV36" s="81"/>
      <c r="DW36" s="81"/>
      <c r="DX36" s="81"/>
      <c r="DY36" s="81"/>
      <c r="DZ36" s="81"/>
      <c r="EA36" s="81"/>
      <c r="EB36" s="81"/>
      <c r="EC36" s="81"/>
      <c r="ED36" s="81"/>
    </row>
    <row r="37" spans="1:134" s="98" customFormat="1" ht="60" x14ac:dyDescent="0.25">
      <c r="A37" s="77" t="s">
        <v>282</v>
      </c>
      <c r="B37" s="78" t="s">
        <v>283</v>
      </c>
      <c r="D37" s="106" t="s">
        <v>284</v>
      </c>
      <c r="E37" s="79"/>
      <c r="F37" s="79" t="s">
        <v>221</v>
      </c>
      <c r="G37" s="79"/>
      <c r="H37" s="79"/>
      <c r="I37" s="79" t="s">
        <v>197</v>
      </c>
      <c r="J37" s="106" t="s">
        <v>285</v>
      </c>
      <c r="K37" s="248" t="s">
        <v>286</v>
      </c>
      <c r="L37" s="81"/>
      <c r="M37" s="246" t="s">
        <v>287</v>
      </c>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81"/>
      <c r="BO37" s="81"/>
      <c r="BP37" s="81"/>
      <c r="BQ37" s="81"/>
      <c r="BR37" s="81"/>
      <c r="BS37" s="81"/>
      <c r="BT37" s="81"/>
      <c r="BU37" s="81"/>
      <c r="BV37" s="81"/>
      <c r="BW37" s="81"/>
      <c r="BX37" s="81"/>
      <c r="BY37" s="81"/>
      <c r="BZ37" s="81"/>
      <c r="CA37" s="81"/>
      <c r="CB37" s="81"/>
      <c r="CC37" s="81"/>
      <c r="CD37" s="81"/>
      <c r="CE37" s="81"/>
      <c r="CF37" s="81"/>
      <c r="CG37" s="81"/>
      <c r="CH37" s="81"/>
      <c r="CI37" s="81"/>
      <c r="CJ37" s="81"/>
      <c r="CK37" s="81"/>
      <c r="CL37" s="81"/>
      <c r="CM37" s="81"/>
      <c r="CN37" s="81"/>
      <c r="CO37" s="81"/>
      <c r="CP37" s="81"/>
      <c r="CQ37" s="81"/>
      <c r="CR37" s="81"/>
      <c r="CS37" s="81"/>
      <c r="CT37" s="81"/>
      <c r="CU37" s="81"/>
      <c r="CV37" s="81"/>
      <c r="CW37" s="81"/>
      <c r="CX37" s="81"/>
      <c r="CY37" s="81"/>
      <c r="CZ37" s="81"/>
      <c r="DA37" s="81"/>
      <c r="DB37" s="81"/>
      <c r="DC37" s="81"/>
      <c r="DD37" s="81"/>
      <c r="DE37" s="81"/>
      <c r="DF37" s="81"/>
      <c r="DG37" s="81"/>
      <c r="DH37" s="81"/>
      <c r="DI37" s="81"/>
      <c r="DJ37" s="81"/>
      <c r="DK37" s="81"/>
      <c r="DL37" s="81"/>
      <c r="DM37" s="81"/>
      <c r="DN37" s="81"/>
      <c r="DO37" s="81"/>
      <c r="DP37" s="81"/>
      <c r="DQ37" s="81"/>
      <c r="DR37" s="81"/>
      <c r="DS37" s="81"/>
      <c r="DT37" s="81"/>
      <c r="DU37" s="81"/>
      <c r="DV37" s="81"/>
      <c r="DW37" s="81"/>
      <c r="DX37" s="81"/>
      <c r="DY37" s="81"/>
      <c r="DZ37" s="81"/>
      <c r="EA37" s="81"/>
      <c r="EB37" s="81"/>
      <c r="EC37" s="81"/>
      <c r="ED37" s="81"/>
    </row>
    <row r="38" spans="1:134" s="102" customFormat="1" x14ac:dyDescent="0.25">
      <c r="A38" s="82"/>
      <c r="B38" s="83" t="s">
        <v>288</v>
      </c>
      <c r="D38" s="107"/>
      <c r="E38" s="85"/>
      <c r="F38" s="85"/>
      <c r="G38" s="85"/>
      <c r="H38" s="85"/>
      <c r="I38" s="85"/>
      <c r="J38" s="107"/>
      <c r="K38" s="87"/>
      <c r="L38" s="88"/>
      <c r="M38" s="108"/>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81"/>
      <c r="BO38" s="81"/>
      <c r="BP38" s="81"/>
      <c r="BQ38" s="81"/>
      <c r="BR38" s="81"/>
      <c r="BS38" s="81"/>
      <c r="BT38" s="81"/>
      <c r="BU38" s="81"/>
      <c r="BV38" s="81"/>
      <c r="BW38" s="81"/>
      <c r="BX38" s="81"/>
      <c r="BY38" s="81"/>
      <c r="BZ38" s="81"/>
      <c r="CA38" s="81"/>
      <c r="CB38" s="81"/>
      <c r="CC38" s="81"/>
      <c r="CD38" s="81"/>
      <c r="CE38" s="81"/>
      <c r="CF38" s="81"/>
      <c r="CG38" s="81"/>
      <c r="CH38" s="81"/>
      <c r="CI38" s="81"/>
      <c r="CJ38" s="81"/>
      <c r="CK38" s="81"/>
      <c r="CL38" s="81"/>
      <c r="CM38" s="81"/>
      <c r="CN38" s="81"/>
      <c r="CO38" s="81"/>
      <c r="CP38" s="81"/>
      <c r="CQ38" s="81"/>
      <c r="CR38" s="81"/>
      <c r="CS38" s="81"/>
      <c r="CT38" s="81"/>
      <c r="CU38" s="81"/>
      <c r="CV38" s="81"/>
      <c r="CW38" s="81"/>
      <c r="CX38" s="81"/>
      <c r="CY38" s="81"/>
      <c r="CZ38" s="81"/>
      <c r="DA38" s="81"/>
      <c r="DB38" s="81"/>
      <c r="DC38" s="81"/>
      <c r="DD38" s="81"/>
      <c r="DE38" s="81"/>
      <c r="DF38" s="81"/>
      <c r="DG38" s="81"/>
      <c r="DH38" s="81"/>
      <c r="DI38" s="81"/>
      <c r="DJ38" s="81"/>
      <c r="DK38" s="81"/>
      <c r="DL38" s="81"/>
      <c r="DM38" s="81"/>
      <c r="DN38" s="81"/>
      <c r="DO38" s="81"/>
      <c r="DP38" s="81"/>
      <c r="DQ38" s="81"/>
      <c r="DR38" s="81"/>
      <c r="DS38" s="81"/>
      <c r="DT38" s="81"/>
      <c r="DU38" s="81"/>
      <c r="DV38" s="81"/>
      <c r="DW38" s="81"/>
      <c r="DX38" s="81"/>
      <c r="DY38" s="81"/>
      <c r="DZ38" s="81"/>
      <c r="EA38" s="81"/>
      <c r="EB38" s="81"/>
      <c r="EC38" s="81"/>
      <c r="ED38" s="81"/>
    </row>
    <row r="39" spans="1:134" s="98" customFormat="1" x14ac:dyDescent="0.25">
      <c r="A39" s="77" t="s">
        <v>254</v>
      </c>
      <c r="B39" s="78" t="s">
        <v>255</v>
      </c>
      <c r="D39" s="79" t="s">
        <v>225</v>
      </c>
      <c r="E39" s="79"/>
      <c r="F39" s="79"/>
      <c r="G39" s="79"/>
      <c r="H39" s="79"/>
      <c r="I39" s="79"/>
      <c r="J39" s="79" t="s">
        <v>200</v>
      </c>
      <c r="K39" s="80"/>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81"/>
      <c r="BO39" s="81"/>
      <c r="BP39" s="81"/>
      <c r="BQ39" s="81"/>
      <c r="BR39" s="81"/>
      <c r="BS39" s="81"/>
      <c r="BT39" s="81"/>
      <c r="BU39" s="81"/>
      <c r="BV39" s="81"/>
      <c r="BW39" s="81"/>
      <c r="BX39" s="81"/>
      <c r="BY39" s="81"/>
      <c r="BZ39" s="81"/>
      <c r="CA39" s="81"/>
      <c r="CB39" s="81"/>
      <c r="CC39" s="81"/>
      <c r="CD39" s="81"/>
      <c r="CE39" s="81"/>
      <c r="CF39" s="81"/>
      <c r="CG39" s="81"/>
      <c r="CH39" s="81"/>
      <c r="CI39" s="81"/>
      <c r="CJ39" s="81"/>
      <c r="CK39" s="81"/>
      <c r="CL39" s="81"/>
      <c r="CM39" s="81"/>
      <c r="CN39" s="81"/>
      <c r="CO39" s="81"/>
      <c r="CP39" s="81"/>
      <c r="CQ39" s="81"/>
      <c r="CR39" s="81"/>
      <c r="CS39" s="81"/>
      <c r="CT39" s="81"/>
      <c r="CU39" s="81"/>
      <c r="CV39" s="81"/>
      <c r="CW39" s="81"/>
      <c r="CX39" s="81"/>
      <c r="CY39" s="81"/>
      <c r="CZ39" s="81"/>
      <c r="DA39" s="81"/>
      <c r="DB39" s="81"/>
      <c r="DC39" s="81"/>
      <c r="DD39" s="81"/>
      <c r="DE39" s="81"/>
      <c r="DF39" s="81"/>
      <c r="DG39" s="81"/>
      <c r="DH39" s="81"/>
      <c r="DI39" s="81"/>
      <c r="DJ39" s="81"/>
      <c r="DK39" s="81"/>
      <c r="DL39" s="81"/>
      <c r="DM39" s="81"/>
      <c r="DN39" s="81"/>
      <c r="DO39" s="81"/>
      <c r="DP39" s="81"/>
      <c r="DQ39" s="81"/>
      <c r="DR39" s="81"/>
      <c r="DS39" s="81"/>
      <c r="DT39" s="81"/>
      <c r="DU39" s="81"/>
      <c r="DV39" s="81"/>
      <c r="DW39" s="81"/>
      <c r="DX39" s="81"/>
      <c r="DY39" s="81"/>
      <c r="DZ39" s="81"/>
      <c r="EA39" s="81"/>
      <c r="EB39" s="81"/>
      <c r="EC39" s="81"/>
      <c r="ED39" s="81"/>
    </row>
    <row r="40" spans="1:134" s="102" customFormat="1" ht="30" x14ac:dyDescent="0.25">
      <c r="A40" s="82" t="s">
        <v>289</v>
      </c>
      <c r="B40" s="83" t="s">
        <v>290</v>
      </c>
      <c r="D40" s="85" t="s">
        <v>267</v>
      </c>
      <c r="E40" s="85"/>
      <c r="F40" s="85" t="s">
        <v>198</v>
      </c>
      <c r="G40" s="85" t="s">
        <v>198</v>
      </c>
      <c r="H40" s="85"/>
      <c r="I40" s="85"/>
      <c r="J40" s="85" t="s">
        <v>200</v>
      </c>
      <c r="K40" s="87" t="s">
        <v>291</v>
      </c>
      <c r="L40" s="88"/>
      <c r="M40" s="88"/>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c r="BM40" s="81"/>
      <c r="BN40" s="81"/>
      <c r="BO40" s="81"/>
      <c r="BP40" s="81"/>
      <c r="BQ40" s="81"/>
      <c r="BR40" s="81"/>
      <c r="BS40" s="81"/>
      <c r="BT40" s="81"/>
      <c r="BU40" s="81"/>
      <c r="BV40" s="81"/>
      <c r="BW40" s="81"/>
      <c r="BX40" s="81"/>
      <c r="BY40" s="81"/>
      <c r="BZ40" s="81"/>
      <c r="CA40" s="81"/>
      <c r="CB40" s="81"/>
      <c r="CC40" s="81"/>
      <c r="CD40" s="81"/>
      <c r="CE40" s="81"/>
      <c r="CF40" s="81"/>
      <c r="CG40" s="81"/>
      <c r="CH40" s="81"/>
      <c r="CI40" s="81"/>
      <c r="CJ40" s="81"/>
      <c r="CK40" s="81"/>
      <c r="CL40" s="81"/>
      <c r="CM40" s="81"/>
      <c r="CN40" s="81"/>
      <c r="CO40" s="81"/>
      <c r="CP40" s="81"/>
      <c r="CQ40" s="81"/>
      <c r="CR40" s="81"/>
      <c r="CS40" s="81"/>
      <c r="CT40" s="81"/>
      <c r="CU40" s="81"/>
      <c r="CV40" s="81"/>
      <c r="CW40" s="81"/>
      <c r="CX40" s="81"/>
      <c r="CY40" s="81"/>
      <c r="CZ40" s="81"/>
      <c r="DA40" s="81"/>
      <c r="DB40" s="81"/>
      <c r="DC40" s="81"/>
      <c r="DD40" s="81"/>
      <c r="DE40" s="81"/>
      <c r="DF40" s="81"/>
      <c r="DG40" s="81"/>
      <c r="DH40" s="81"/>
      <c r="DI40" s="81"/>
      <c r="DJ40" s="81"/>
      <c r="DK40" s="81"/>
      <c r="DL40" s="81"/>
      <c r="DM40" s="81"/>
      <c r="DN40" s="81"/>
      <c r="DO40" s="81"/>
      <c r="DP40" s="81"/>
      <c r="DQ40" s="81"/>
      <c r="DR40" s="81"/>
      <c r="DS40" s="81"/>
      <c r="DT40" s="81"/>
      <c r="DU40" s="81"/>
      <c r="DV40" s="81"/>
      <c r="DW40" s="81"/>
      <c r="DX40" s="81"/>
      <c r="DY40" s="81"/>
      <c r="DZ40" s="81"/>
      <c r="EA40" s="81"/>
      <c r="EB40" s="81"/>
      <c r="EC40" s="81"/>
      <c r="ED40" s="81"/>
    </row>
    <row r="41" spans="1:134" s="98" customFormat="1" x14ac:dyDescent="0.25">
      <c r="A41" s="77" t="s">
        <v>292</v>
      </c>
      <c r="B41" s="78" t="s">
        <v>293</v>
      </c>
      <c r="D41" s="79" t="s">
        <v>225</v>
      </c>
      <c r="E41" s="79"/>
      <c r="F41" s="79"/>
      <c r="G41" s="79"/>
      <c r="H41" s="79"/>
      <c r="I41" s="79"/>
      <c r="J41" s="79" t="s">
        <v>204</v>
      </c>
      <c r="K41" s="80" t="s">
        <v>294</v>
      </c>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c r="BI41" s="81"/>
      <c r="BJ41" s="81"/>
      <c r="BK41" s="81"/>
      <c r="BL41" s="81"/>
      <c r="BM41" s="81"/>
      <c r="BN41" s="81"/>
      <c r="BO41" s="81"/>
      <c r="BP41" s="81"/>
      <c r="BQ41" s="81"/>
      <c r="BR41" s="81"/>
      <c r="BS41" s="81"/>
      <c r="BT41" s="81"/>
      <c r="BU41" s="81"/>
      <c r="BV41" s="81"/>
      <c r="BW41" s="81"/>
      <c r="BX41" s="81"/>
      <c r="BY41" s="81"/>
      <c r="BZ41" s="81"/>
      <c r="CA41" s="81"/>
      <c r="CB41" s="81"/>
      <c r="CC41" s="81"/>
      <c r="CD41" s="81"/>
      <c r="CE41" s="81"/>
      <c r="CF41" s="81"/>
      <c r="CG41" s="81"/>
      <c r="CH41" s="81"/>
      <c r="CI41" s="81"/>
      <c r="CJ41" s="81"/>
      <c r="CK41" s="81"/>
      <c r="CL41" s="81"/>
      <c r="CM41" s="81"/>
      <c r="CN41" s="81"/>
      <c r="CO41" s="81"/>
      <c r="CP41" s="81"/>
      <c r="CQ41" s="81"/>
      <c r="CR41" s="81"/>
      <c r="CS41" s="81"/>
      <c r="CT41" s="81"/>
      <c r="CU41" s="81"/>
      <c r="CV41" s="81"/>
      <c r="CW41" s="81"/>
      <c r="CX41" s="81"/>
      <c r="CY41" s="81"/>
      <c r="CZ41" s="81"/>
      <c r="DA41" s="81"/>
      <c r="DB41" s="81"/>
      <c r="DC41" s="81"/>
      <c r="DD41" s="81"/>
      <c r="DE41" s="81"/>
      <c r="DF41" s="81"/>
      <c r="DG41" s="81"/>
      <c r="DH41" s="81"/>
      <c r="DI41" s="81"/>
      <c r="DJ41" s="81"/>
      <c r="DK41" s="81"/>
      <c r="DL41" s="81"/>
      <c r="DM41" s="81"/>
      <c r="DN41" s="81"/>
      <c r="DO41" s="81"/>
      <c r="DP41" s="81"/>
      <c r="DQ41" s="81"/>
      <c r="DR41" s="81"/>
      <c r="DS41" s="81"/>
      <c r="DT41" s="81"/>
      <c r="DU41" s="81"/>
      <c r="DV41" s="81"/>
      <c r="DW41" s="81"/>
      <c r="DX41" s="81"/>
      <c r="DY41" s="81"/>
      <c r="DZ41" s="81"/>
      <c r="EA41" s="81"/>
      <c r="EB41" s="81"/>
      <c r="EC41" s="81"/>
      <c r="ED41" s="81"/>
    </row>
    <row r="42" spans="1:134" s="102" customFormat="1" ht="29.1" customHeight="1" x14ac:dyDescent="0.25">
      <c r="A42" s="82" t="s">
        <v>295</v>
      </c>
      <c r="B42" s="83" t="s">
        <v>296</v>
      </c>
      <c r="D42" s="85" t="s">
        <v>297</v>
      </c>
      <c r="E42" s="85"/>
      <c r="F42" s="85" t="s">
        <v>197</v>
      </c>
      <c r="G42" s="85"/>
      <c r="H42" s="85"/>
      <c r="I42" s="85"/>
      <c r="J42" s="107" t="s">
        <v>285</v>
      </c>
      <c r="K42" s="249" t="s">
        <v>298</v>
      </c>
      <c r="L42" s="88"/>
      <c r="M42" s="88"/>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1"/>
      <c r="BM42" s="81"/>
      <c r="BN42" s="81"/>
      <c r="BO42" s="81"/>
      <c r="BP42" s="81"/>
      <c r="BQ42" s="81"/>
      <c r="BR42" s="81"/>
      <c r="BS42" s="81"/>
      <c r="BT42" s="81"/>
      <c r="BU42" s="81"/>
      <c r="BV42" s="81"/>
      <c r="BW42" s="81"/>
      <c r="BX42" s="81"/>
      <c r="BY42" s="81"/>
      <c r="BZ42" s="81"/>
      <c r="CA42" s="81"/>
      <c r="CB42" s="81"/>
      <c r="CC42" s="81"/>
      <c r="CD42" s="81"/>
      <c r="CE42" s="81"/>
      <c r="CF42" s="81"/>
      <c r="CG42" s="81"/>
      <c r="CH42" s="81"/>
      <c r="CI42" s="81"/>
      <c r="CJ42" s="81"/>
      <c r="CK42" s="81"/>
      <c r="CL42" s="81"/>
      <c r="CM42" s="81"/>
      <c r="CN42" s="81"/>
      <c r="CO42" s="81"/>
      <c r="CP42" s="81"/>
      <c r="CQ42" s="81"/>
      <c r="CR42" s="81"/>
      <c r="CS42" s="81"/>
      <c r="CT42" s="81"/>
      <c r="CU42" s="81"/>
      <c r="CV42" s="81"/>
      <c r="CW42" s="81"/>
      <c r="CX42" s="81"/>
      <c r="CY42" s="81"/>
      <c r="CZ42" s="81"/>
      <c r="DA42" s="81"/>
      <c r="DB42" s="81"/>
      <c r="DC42" s="81"/>
      <c r="DD42" s="81"/>
      <c r="DE42" s="81"/>
      <c r="DF42" s="81"/>
      <c r="DG42" s="81"/>
      <c r="DH42" s="81"/>
      <c r="DI42" s="81"/>
      <c r="DJ42" s="81"/>
      <c r="DK42" s="81"/>
      <c r="DL42" s="81"/>
      <c r="DM42" s="81"/>
      <c r="DN42" s="81"/>
      <c r="DO42" s="81"/>
      <c r="DP42" s="81"/>
      <c r="DQ42" s="81"/>
      <c r="DR42" s="81"/>
      <c r="DS42" s="81"/>
      <c r="DT42" s="81"/>
      <c r="DU42" s="81"/>
      <c r="DV42" s="81"/>
      <c r="DW42" s="81"/>
      <c r="DX42" s="81"/>
      <c r="DY42" s="81"/>
      <c r="DZ42" s="81"/>
      <c r="EA42" s="81"/>
      <c r="EB42" s="81"/>
      <c r="EC42" s="81"/>
      <c r="ED42" s="81"/>
    </row>
    <row r="43" spans="1:134" s="98" customFormat="1" ht="27.95" customHeight="1" x14ac:dyDescent="0.25">
      <c r="A43" s="77" t="s">
        <v>299</v>
      </c>
      <c r="B43" s="78" t="s">
        <v>300</v>
      </c>
      <c r="D43" s="79" t="s">
        <v>225</v>
      </c>
      <c r="E43" s="79"/>
      <c r="F43" s="79"/>
      <c r="G43" s="79"/>
      <c r="H43" s="79"/>
      <c r="I43" s="79"/>
      <c r="J43" s="79" t="s">
        <v>204</v>
      </c>
      <c r="K43" s="248" t="s">
        <v>294</v>
      </c>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1"/>
      <c r="BL43" s="81"/>
      <c r="BM43" s="81"/>
      <c r="BN43" s="81"/>
      <c r="BO43" s="81"/>
      <c r="BP43" s="81"/>
      <c r="BQ43" s="81"/>
      <c r="BR43" s="81"/>
      <c r="BS43" s="81"/>
      <c r="BT43" s="81"/>
      <c r="BU43" s="81"/>
      <c r="BV43" s="81"/>
      <c r="BW43" s="81"/>
      <c r="BX43" s="81"/>
      <c r="BY43" s="81"/>
      <c r="BZ43" s="81"/>
      <c r="CA43" s="81"/>
      <c r="CB43" s="81"/>
      <c r="CC43" s="81"/>
      <c r="CD43" s="81"/>
      <c r="CE43" s="81"/>
      <c r="CF43" s="81"/>
      <c r="CG43" s="81"/>
      <c r="CH43" s="81"/>
      <c r="CI43" s="81"/>
      <c r="CJ43" s="81"/>
      <c r="CK43" s="81"/>
      <c r="CL43" s="81"/>
      <c r="CM43" s="81"/>
      <c r="CN43" s="81"/>
      <c r="CO43" s="81"/>
      <c r="CP43" s="81"/>
      <c r="CQ43" s="81"/>
      <c r="CR43" s="81"/>
      <c r="CS43" s="81"/>
      <c r="CT43" s="81"/>
      <c r="CU43" s="81"/>
      <c r="CV43" s="81"/>
      <c r="CW43" s="81"/>
      <c r="CX43" s="81"/>
      <c r="CY43" s="81"/>
      <c r="CZ43" s="81"/>
      <c r="DA43" s="81"/>
      <c r="DB43" s="81"/>
      <c r="DC43" s="81"/>
      <c r="DD43" s="81"/>
      <c r="DE43" s="81"/>
      <c r="DF43" s="81"/>
      <c r="DG43" s="81"/>
      <c r="DH43" s="81"/>
      <c r="DI43" s="81"/>
      <c r="DJ43" s="81"/>
      <c r="DK43" s="81"/>
      <c r="DL43" s="81"/>
      <c r="DM43" s="81"/>
      <c r="DN43" s="81"/>
      <c r="DO43" s="81"/>
      <c r="DP43" s="81"/>
      <c r="DQ43" s="81"/>
      <c r="DR43" s="81"/>
      <c r="DS43" s="81"/>
      <c r="DT43" s="81"/>
      <c r="DU43" s="81"/>
      <c r="DV43" s="81"/>
      <c r="DW43" s="81"/>
      <c r="DX43" s="81"/>
      <c r="DY43" s="81"/>
      <c r="DZ43" s="81"/>
      <c r="EA43" s="81"/>
      <c r="EB43" s="81"/>
      <c r="EC43" s="81"/>
      <c r="ED43" s="81"/>
    </row>
    <row r="44" spans="1:134" s="102" customFormat="1" x14ac:dyDescent="0.25">
      <c r="A44" s="82" t="s">
        <v>256</v>
      </c>
      <c r="B44" s="83" t="s">
        <v>257</v>
      </c>
      <c r="D44" s="85" t="s">
        <v>225</v>
      </c>
      <c r="E44" s="85"/>
      <c r="F44" s="85"/>
      <c r="G44" s="85"/>
      <c r="H44" s="85"/>
      <c r="I44" s="85"/>
      <c r="J44" s="85" t="s">
        <v>200</v>
      </c>
      <c r="K44" s="87" t="s">
        <v>301</v>
      </c>
      <c r="L44" s="88"/>
      <c r="M44" s="88"/>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1"/>
      <c r="BL44" s="81"/>
      <c r="BM44" s="81"/>
      <c r="BN44" s="81"/>
      <c r="BO44" s="81"/>
      <c r="BP44" s="81"/>
      <c r="BQ44" s="81"/>
      <c r="BR44" s="81"/>
      <c r="BS44" s="81"/>
      <c r="BT44" s="81"/>
      <c r="BU44" s="81"/>
      <c r="BV44" s="81"/>
      <c r="BW44" s="81"/>
      <c r="BX44" s="81"/>
      <c r="BY44" s="81"/>
      <c r="BZ44" s="81"/>
      <c r="CA44" s="81"/>
      <c r="CB44" s="81"/>
      <c r="CC44" s="81"/>
      <c r="CD44" s="81"/>
      <c r="CE44" s="81"/>
      <c r="CF44" s="81"/>
      <c r="CG44" s="81"/>
      <c r="CH44" s="81"/>
      <c r="CI44" s="81"/>
      <c r="CJ44" s="81"/>
      <c r="CK44" s="81"/>
      <c r="CL44" s="81"/>
      <c r="CM44" s="81"/>
      <c r="CN44" s="81"/>
      <c r="CO44" s="81"/>
      <c r="CP44" s="81"/>
      <c r="CQ44" s="81"/>
      <c r="CR44" s="81"/>
      <c r="CS44" s="81"/>
      <c r="CT44" s="81"/>
      <c r="CU44" s="81"/>
      <c r="CV44" s="81"/>
      <c r="CW44" s="81"/>
      <c r="CX44" s="81"/>
      <c r="CY44" s="81"/>
      <c r="CZ44" s="81"/>
      <c r="DA44" s="81"/>
      <c r="DB44" s="81"/>
      <c r="DC44" s="81"/>
      <c r="DD44" s="81"/>
      <c r="DE44" s="81"/>
      <c r="DF44" s="81"/>
      <c r="DG44" s="81"/>
      <c r="DH44" s="81"/>
      <c r="DI44" s="81"/>
      <c r="DJ44" s="81"/>
      <c r="DK44" s="81"/>
      <c r="DL44" s="81"/>
      <c r="DM44" s="81"/>
      <c r="DN44" s="81"/>
      <c r="DO44" s="81"/>
      <c r="DP44" s="81"/>
      <c r="DQ44" s="81"/>
      <c r="DR44" s="81"/>
      <c r="DS44" s="81"/>
      <c r="DT44" s="81"/>
      <c r="DU44" s="81"/>
      <c r="DV44" s="81"/>
      <c r="DW44" s="81"/>
      <c r="DX44" s="81"/>
      <c r="DY44" s="81"/>
      <c r="DZ44" s="81"/>
      <c r="EA44" s="81"/>
      <c r="EB44" s="81"/>
      <c r="EC44" s="81"/>
      <c r="ED44" s="81"/>
    </row>
    <row r="45" spans="1:134" s="98" customFormat="1" ht="30" x14ac:dyDescent="0.25">
      <c r="A45" s="77" t="s">
        <v>302</v>
      </c>
      <c r="B45" s="78" t="s">
        <v>303</v>
      </c>
      <c r="D45" s="79" t="s">
        <v>225</v>
      </c>
      <c r="E45" s="79"/>
      <c r="F45" s="79"/>
      <c r="G45" s="79"/>
      <c r="H45" s="79"/>
      <c r="I45" s="79"/>
      <c r="J45" s="79" t="s">
        <v>204</v>
      </c>
      <c r="K45" s="248" t="s">
        <v>294</v>
      </c>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c r="BI45" s="81"/>
      <c r="BJ45" s="81"/>
      <c r="BK45" s="81"/>
      <c r="BL45" s="81"/>
      <c r="BM45" s="81"/>
      <c r="BN45" s="81"/>
      <c r="BO45" s="81"/>
      <c r="BP45" s="81"/>
      <c r="BQ45" s="81"/>
      <c r="BR45" s="81"/>
      <c r="BS45" s="81"/>
      <c r="BT45" s="81"/>
      <c r="BU45" s="81"/>
      <c r="BV45" s="81"/>
      <c r="BW45" s="81"/>
      <c r="BX45" s="81"/>
      <c r="BY45" s="81"/>
      <c r="BZ45" s="81"/>
      <c r="CA45" s="81"/>
      <c r="CB45" s="81"/>
      <c r="CC45" s="81"/>
      <c r="CD45" s="81"/>
      <c r="CE45" s="81"/>
      <c r="CF45" s="81"/>
      <c r="CG45" s="81"/>
      <c r="CH45" s="81"/>
      <c r="CI45" s="81"/>
      <c r="CJ45" s="81"/>
      <c r="CK45" s="81"/>
      <c r="CL45" s="81"/>
      <c r="CM45" s="81"/>
      <c r="CN45" s="81"/>
      <c r="CO45" s="81"/>
      <c r="CP45" s="81"/>
      <c r="CQ45" s="81"/>
      <c r="CR45" s="81"/>
      <c r="CS45" s="81"/>
      <c r="CT45" s="81"/>
      <c r="CU45" s="81"/>
      <c r="CV45" s="81"/>
      <c r="CW45" s="81"/>
      <c r="CX45" s="81"/>
      <c r="CY45" s="81"/>
      <c r="CZ45" s="81"/>
      <c r="DA45" s="81"/>
      <c r="DB45" s="81"/>
      <c r="DC45" s="81"/>
      <c r="DD45" s="81"/>
      <c r="DE45" s="81"/>
      <c r="DF45" s="81"/>
      <c r="DG45" s="81"/>
      <c r="DH45" s="81"/>
      <c r="DI45" s="81"/>
      <c r="DJ45" s="81"/>
      <c r="DK45" s="81"/>
      <c r="DL45" s="81"/>
      <c r="DM45" s="81"/>
      <c r="DN45" s="81"/>
      <c r="DO45" s="81"/>
      <c r="DP45" s="81"/>
      <c r="DQ45" s="81"/>
      <c r="DR45" s="81"/>
      <c r="DS45" s="81"/>
      <c r="DT45" s="81"/>
      <c r="DU45" s="81"/>
      <c r="DV45" s="81"/>
      <c r="DW45" s="81"/>
      <c r="DX45" s="81"/>
      <c r="DY45" s="81"/>
      <c r="DZ45" s="81"/>
      <c r="EA45" s="81"/>
      <c r="EB45" s="81"/>
      <c r="EC45" s="81"/>
      <c r="ED45" s="81"/>
    </row>
    <row r="46" spans="1:134" s="102" customFormat="1" ht="30" x14ac:dyDescent="0.25">
      <c r="A46" s="82" t="s">
        <v>304</v>
      </c>
      <c r="B46" s="83" t="s">
        <v>271</v>
      </c>
      <c r="D46" s="85" t="s">
        <v>305</v>
      </c>
      <c r="E46" s="85"/>
      <c r="F46" s="85" t="s">
        <v>198</v>
      </c>
      <c r="G46" s="85"/>
      <c r="H46" s="85"/>
      <c r="I46" s="85" t="s">
        <v>197</v>
      </c>
      <c r="J46" s="85" t="s">
        <v>200</v>
      </c>
      <c r="K46" s="87" t="s">
        <v>274</v>
      </c>
      <c r="L46" s="88"/>
      <c r="M46" s="88"/>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c r="BI46" s="81"/>
      <c r="BJ46" s="81"/>
      <c r="BK46" s="81"/>
      <c r="BL46" s="81"/>
      <c r="BM46" s="81"/>
      <c r="BN46" s="81"/>
      <c r="BO46" s="81"/>
      <c r="BP46" s="81"/>
      <c r="BQ46" s="81"/>
      <c r="BR46" s="81"/>
      <c r="BS46" s="81"/>
      <c r="BT46" s="81"/>
      <c r="BU46" s="81"/>
      <c r="BV46" s="81"/>
      <c r="BW46" s="81"/>
      <c r="BX46" s="81"/>
      <c r="BY46" s="81"/>
      <c r="BZ46" s="81"/>
      <c r="CA46" s="81"/>
      <c r="CB46" s="81"/>
      <c r="CC46" s="81"/>
      <c r="CD46" s="81"/>
      <c r="CE46" s="81"/>
      <c r="CF46" s="81"/>
      <c r="CG46" s="81"/>
      <c r="CH46" s="81"/>
      <c r="CI46" s="81"/>
      <c r="CJ46" s="81"/>
      <c r="CK46" s="81"/>
      <c r="CL46" s="81"/>
      <c r="CM46" s="81"/>
      <c r="CN46" s="81"/>
      <c r="CO46" s="81"/>
      <c r="CP46" s="81"/>
      <c r="CQ46" s="81"/>
      <c r="CR46" s="81"/>
      <c r="CS46" s="81"/>
      <c r="CT46" s="81"/>
      <c r="CU46" s="81"/>
      <c r="CV46" s="81"/>
      <c r="CW46" s="81"/>
      <c r="CX46" s="81"/>
      <c r="CY46" s="81"/>
      <c r="CZ46" s="81"/>
      <c r="DA46" s="81"/>
      <c r="DB46" s="81"/>
      <c r="DC46" s="81"/>
      <c r="DD46" s="81"/>
      <c r="DE46" s="81"/>
      <c r="DF46" s="81"/>
      <c r="DG46" s="81"/>
      <c r="DH46" s="81"/>
      <c r="DI46" s="81"/>
      <c r="DJ46" s="81"/>
      <c r="DK46" s="81"/>
      <c r="DL46" s="81"/>
      <c r="DM46" s="81"/>
      <c r="DN46" s="81"/>
      <c r="DO46" s="81"/>
      <c r="DP46" s="81"/>
      <c r="DQ46" s="81"/>
      <c r="DR46" s="81"/>
      <c r="DS46" s="81"/>
      <c r="DT46" s="81"/>
      <c r="DU46" s="81"/>
      <c r="DV46" s="81"/>
      <c r="DW46" s="81"/>
      <c r="DX46" s="81"/>
      <c r="DY46" s="81"/>
      <c r="DZ46" s="81"/>
      <c r="EA46" s="81"/>
      <c r="EB46" s="81"/>
      <c r="EC46" s="81"/>
      <c r="ED46" s="81"/>
    </row>
    <row r="47" spans="1:134" s="98" customFormat="1" ht="30" x14ac:dyDescent="0.25">
      <c r="A47" s="77" t="s">
        <v>306</v>
      </c>
      <c r="B47" s="78" t="s">
        <v>271</v>
      </c>
      <c r="D47" s="79" t="s">
        <v>307</v>
      </c>
      <c r="E47" s="79"/>
      <c r="F47" s="79" t="s">
        <v>198</v>
      </c>
      <c r="G47" s="79"/>
      <c r="H47" s="79"/>
      <c r="I47" s="79" t="s">
        <v>197</v>
      </c>
      <c r="J47" s="79" t="s">
        <v>200</v>
      </c>
      <c r="K47" s="80" t="s">
        <v>274</v>
      </c>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81"/>
      <c r="BO47" s="81"/>
      <c r="BP47" s="81"/>
      <c r="BQ47" s="81"/>
      <c r="BR47" s="81"/>
      <c r="BS47" s="81"/>
      <c r="BT47" s="81"/>
      <c r="BU47" s="81"/>
      <c r="BV47" s="81"/>
      <c r="BW47" s="81"/>
      <c r="BX47" s="81"/>
      <c r="BY47" s="81"/>
      <c r="BZ47" s="81"/>
      <c r="CA47" s="81"/>
      <c r="CB47" s="81"/>
      <c r="CC47" s="81"/>
      <c r="CD47" s="81"/>
      <c r="CE47" s="81"/>
      <c r="CF47" s="81"/>
      <c r="CG47" s="81"/>
      <c r="CH47" s="81"/>
      <c r="CI47" s="81"/>
      <c r="CJ47" s="81"/>
      <c r="CK47" s="81"/>
      <c r="CL47" s="81"/>
      <c r="CM47" s="81"/>
      <c r="CN47" s="81"/>
      <c r="CO47" s="81"/>
      <c r="CP47" s="81"/>
      <c r="CQ47" s="81"/>
      <c r="CR47" s="81"/>
      <c r="CS47" s="81"/>
      <c r="CT47" s="81"/>
      <c r="CU47" s="81"/>
      <c r="CV47" s="81"/>
      <c r="CW47" s="81"/>
      <c r="CX47" s="81"/>
      <c r="CY47" s="81"/>
      <c r="CZ47" s="81"/>
      <c r="DA47" s="81"/>
      <c r="DB47" s="81"/>
      <c r="DC47" s="81"/>
      <c r="DD47" s="81"/>
      <c r="DE47" s="81"/>
      <c r="DF47" s="81"/>
      <c r="DG47" s="81"/>
      <c r="DH47" s="81"/>
      <c r="DI47" s="81"/>
      <c r="DJ47" s="81"/>
      <c r="DK47" s="81"/>
      <c r="DL47" s="81"/>
      <c r="DM47" s="81"/>
      <c r="DN47" s="81"/>
      <c r="DO47" s="81"/>
      <c r="DP47" s="81"/>
      <c r="DQ47" s="81"/>
      <c r="DR47" s="81"/>
      <c r="DS47" s="81"/>
      <c r="DT47" s="81"/>
      <c r="DU47" s="81"/>
      <c r="DV47" s="81"/>
      <c r="DW47" s="81"/>
      <c r="DX47" s="81"/>
      <c r="DY47" s="81"/>
      <c r="DZ47" s="81"/>
      <c r="EA47" s="81"/>
      <c r="EB47" s="81"/>
      <c r="EC47" s="81"/>
      <c r="ED47" s="81"/>
    </row>
    <row r="48" spans="1:134" s="102" customFormat="1" x14ac:dyDescent="0.25">
      <c r="A48" s="82"/>
      <c r="B48" s="83" t="s">
        <v>308</v>
      </c>
      <c r="D48" s="85"/>
      <c r="E48" s="85"/>
      <c r="F48" s="85" t="s">
        <v>197</v>
      </c>
      <c r="G48" s="85"/>
      <c r="H48" s="85"/>
      <c r="I48" s="85"/>
      <c r="J48" s="85"/>
      <c r="K48" s="87"/>
      <c r="L48" s="88"/>
      <c r="M48" s="88"/>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c r="BI48" s="81"/>
      <c r="BJ48" s="81"/>
      <c r="BK48" s="81"/>
      <c r="BL48" s="81"/>
      <c r="BM48" s="81"/>
      <c r="BN48" s="81"/>
      <c r="BO48" s="81"/>
      <c r="BP48" s="81"/>
      <c r="BQ48" s="81"/>
      <c r="BR48" s="81"/>
      <c r="BS48" s="81"/>
      <c r="BT48" s="81"/>
      <c r="BU48" s="81"/>
      <c r="BV48" s="81"/>
      <c r="BW48" s="81"/>
      <c r="BX48" s="81"/>
      <c r="BY48" s="81"/>
      <c r="BZ48" s="81"/>
      <c r="CA48" s="81"/>
      <c r="CB48" s="81"/>
      <c r="CC48" s="81"/>
      <c r="CD48" s="81"/>
      <c r="CE48" s="81"/>
      <c r="CF48" s="81"/>
      <c r="CG48" s="81"/>
      <c r="CH48" s="81"/>
      <c r="CI48" s="81"/>
      <c r="CJ48" s="81"/>
      <c r="CK48" s="81"/>
      <c r="CL48" s="81"/>
      <c r="CM48" s="81"/>
      <c r="CN48" s="81"/>
      <c r="CO48" s="81"/>
      <c r="CP48" s="81"/>
      <c r="CQ48" s="81"/>
      <c r="CR48" s="81"/>
      <c r="CS48" s="81"/>
      <c r="CT48" s="81"/>
      <c r="CU48" s="81"/>
      <c r="CV48" s="81"/>
      <c r="CW48" s="81"/>
      <c r="CX48" s="81"/>
      <c r="CY48" s="81"/>
      <c r="CZ48" s="81"/>
      <c r="DA48" s="81"/>
      <c r="DB48" s="81"/>
      <c r="DC48" s="81"/>
      <c r="DD48" s="81"/>
      <c r="DE48" s="81"/>
      <c r="DF48" s="81"/>
      <c r="DG48" s="81"/>
      <c r="DH48" s="81"/>
      <c r="DI48" s="81"/>
      <c r="DJ48" s="81"/>
      <c r="DK48" s="81"/>
      <c r="DL48" s="81"/>
      <c r="DM48" s="81"/>
      <c r="DN48" s="81"/>
      <c r="DO48" s="81"/>
      <c r="DP48" s="81"/>
      <c r="DQ48" s="81"/>
      <c r="DR48" s="81"/>
      <c r="DS48" s="81"/>
      <c r="DT48" s="81"/>
      <c r="DU48" s="81"/>
      <c r="DV48" s="81"/>
      <c r="DW48" s="81"/>
      <c r="DX48" s="81"/>
      <c r="DY48" s="81"/>
      <c r="DZ48" s="81"/>
      <c r="EA48" s="81"/>
      <c r="EB48" s="81"/>
      <c r="EC48" s="81"/>
      <c r="ED48" s="81"/>
    </row>
    <row r="49" spans="1:134" s="98" customFormat="1" x14ac:dyDescent="0.25">
      <c r="A49" s="77" t="s">
        <v>262</v>
      </c>
      <c r="B49" s="78" t="s">
        <v>263</v>
      </c>
      <c r="D49" s="109" t="s">
        <v>231</v>
      </c>
      <c r="E49" s="81"/>
      <c r="F49" s="81"/>
      <c r="G49" s="81"/>
      <c r="H49" s="81"/>
      <c r="I49" s="81"/>
      <c r="J49" s="109" t="s">
        <v>200</v>
      </c>
      <c r="K49" s="80"/>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c r="BI49" s="81"/>
      <c r="BJ49" s="81"/>
      <c r="BK49" s="81"/>
      <c r="BL49" s="81"/>
      <c r="BM49" s="81"/>
      <c r="BN49" s="81"/>
      <c r="BO49" s="81"/>
      <c r="BP49" s="81"/>
      <c r="BQ49" s="81"/>
      <c r="BR49" s="81"/>
      <c r="BS49" s="81"/>
      <c r="BT49" s="81"/>
      <c r="BU49" s="81"/>
      <c r="BV49" s="81"/>
      <c r="BW49" s="81"/>
      <c r="BX49" s="81"/>
      <c r="BY49" s="81"/>
      <c r="BZ49" s="81"/>
      <c r="CA49" s="81"/>
      <c r="CB49" s="81"/>
      <c r="CC49" s="81"/>
      <c r="CD49" s="81"/>
      <c r="CE49" s="81"/>
      <c r="CF49" s="81"/>
      <c r="CG49" s="81"/>
      <c r="CH49" s="81"/>
      <c r="CI49" s="81"/>
      <c r="CJ49" s="81"/>
      <c r="CK49" s="81"/>
      <c r="CL49" s="81"/>
      <c r="CM49" s="81"/>
      <c r="CN49" s="81"/>
      <c r="CO49" s="81"/>
      <c r="CP49" s="81"/>
      <c r="CQ49" s="81"/>
      <c r="CR49" s="81"/>
      <c r="CS49" s="81"/>
      <c r="CT49" s="81"/>
      <c r="CU49" s="81"/>
      <c r="CV49" s="81"/>
      <c r="CW49" s="81"/>
      <c r="CX49" s="81"/>
      <c r="CY49" s="81"/>
      <c r="CZ49" s="81"/>
      <c r="DA49" s="81"/>
      <c r="DB49" s="81"/>
      <c r="DC49" s="81"/>
      <c r="DD49" s="81"/>
      <c r="DE49" s="81"/>
      <c r="DF49" s="81"/>
      <c r="DG49" s="81"/>
      <c r="DH49" s="81"/>
      <c r="DI49" s="81"/>
      <c r="DJ49" s="81"/>
      <c r="DK49" s="81"/>
      <c r="DL49" s="81"/>
      <c r="DM49" s="81"/>
      <c r="DN49" s="81"/>
      <c r="DO49" s="81"/>
      <c r="DP49" s="81"/>
      <c r="DQ49" s="81"/>
      <c r="DR49" s="81"/>
      <c r="DS49" s="81"/>
      <c r="DT49" s="81"/>
      <c r="DU49" s="81"/>
      <c r="DV49" s="81"/>
      <c r="DW49" s="81"/>
      <c r="DX49" s="81"/>
      <c r="DY49" s="81"/>
      <c r="DZ49" s="81"/>
      <c r="EA49" s="81"/>
      <c r="EB49" s="81"/>
      <c r="EC49" s="81"/>
      <c r="ED49" s="81"/>
    </row>
    <row r="50" spans="1:134" ht="33" customHeight="1" x14ac:dyDescent="0.25">
      <c r="A50" s="93" t="s">
        <v>309</v>
      </c>
      <c r="B50" s="110" t="s">
        <v>310</v>
      </c>
      <c r="C50" s="110" t="s">
        <v>311</v>
      </c>
      <c r="D50" s="244"/>
      <c r="E50" s="94"/>
      <c r="F50" s="94"/>
      <c r="G50" s="94"/>
      <c r="H50" s="94"/>
      <c r="I50" s="94"/>
      <c r="J50" s="244"/>
      <c r="K50" s="105"/>
      <c r="L50" s="94"/>
      <c r="M50" s="94"/>
    </row>
    <row r="51" spans="1:134" s="98" customFormat="1" x14ac:dyDescent="0.25">
      <c r="A51" s="77" t="s">
        <v>312</v>
      </c>
      <c r="B51" s="78" t="s">
        <v>313</v>
      </c>
      <c r="C51" s="78" t="s">
        <v>314</v>
      </c>
      <c r="D51" s="109" t="s">
        <v>260</v>
      </c>
      <c r="E51" s="81"/>
      <c r="F51" s="101"/>
      <c r="G51" s="101"/>
      <c r="H51" s="101"/>
      <c r="I51" s="101"/>
      <c r="J51" s="245"/>
      <c r="K51" s="103"/>
      <c r="L51" s="101"/>
      <c r="M51" s="10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c r="BI51" s="81"/>
      <c r="BJ51" s="81"/>
      <c r="BK51" s="81"/>
      <c r="BL51" s="81"/>
      <c r="BM51" s="81"/>
      <c r="BN51" s="81"/>
      <c r="BO51" s="81"/>
      <c r="BP51" s="81"/>
      <c r="BQ51" s="81"/>
      <c r="BR51" s="81"/>
      <c r="BS51" s="81"/>
      <c r="BT51" s="81"/>
      <c r="BU51" s="81"/>
      <c r="BV51" s="81"/>
      <c r="BW51" s="81"/>
      <c r="BX51" s="81"/>
      <c r="BY51" s="81"/>
      <c r="BZ51" s="81"/>
      <c r="CA51" s="81"/>
      <c r="CB51" s="81"/>
      <c r="CC51" s="81"/>
      <c r="CD51" s="81"/>
      <c r="CE51" s="81"/>
      <c r="CF51" s="81"/>
      <c r="CG51" s="81"/>
      <c r="CH51" s="81"/>
      <c r="CI51" s="81"/>
      <c r="CJ51" s="81"/>
      <c r="CK51" s="81"/>
      <c r="CL51" s="81"/>
      <c r="CM51" s="81"/>
      <c r="CN51" s="81"/>
      <c r="CO51" s="81"/>
      <c r="CP51" s="81"/>
      <c r="CQ51" s="81"/>
      <c r="CR51" s="81"/>
      <c r="CS51" s="81"/>
      <c r="CT51" s="81"/>
      <c r="CU51" s="81"/>
      <c r="CV51" s="81"/>
      <c r="CW51" s="81"/>
      <c r="CX51" s="81"/>
      <c r="CY51" s="81"/>
      <c r="CZ51" s="81"/>
      <c r="DA51" s="81"/>
      <c r="DB51" s="81"/>
      <c r="DC51" s="81"/>
      <c r="DD51" s="81"/>
      <c r="DE51" s="81"/>
      <c r="DF51" s="81"/>
      <c r="DG51" s="81"/>
      <c r="DH51" s="81"/>
      <c r="DI51" s="81"/>
      <c r="DJ51" s="81"/>
      <c r="DK51" s="81"/>
      <c r="DL51" s="81"/>
      <c r="DM51" s="81"/>
      <c r="DN51" s="81"/>
      <c r="DO51" s="81"/>
      <c r="DP51" s="81"/>
      <c r="DQ51" s="81"/>
      <c r="DR51" s="81"/>
      <c r="DS51" s="81"/>
      <c r="DT51" s="81"/>
      <c r="DU51" s="81"/>
      <c r="DV51" s="81"/>
      <c r="DW51" s="81"/>
      <c r="DX51" s="81"/>
      <c r="DY51" s="81"/>
      <c r="DZ51" s="81"/>
      <c r="EA51" s="81"/>
      <c r="EB51" s="81"/>
      <c r="EC51" s="81"/>
      <c r="ED51" s="81"/>
    </row>
    <row r="52" spans="1:134" s="98" customFormat="1" x14ac:dyDescent="0.25">
      <c r="A52" s="77" t="s">
        <v>315</v>
      </c>
      <c r="B52" s="78" t="s">
        <v>313</v>
      </c>
      <c r="C52" s="78" t="s">
        <v>314</v>
      </c>
      <c r="D52" s="109" t="s">
        <v>260</v>
      </c>
      <c r="E52" s="81"/>
      <c r="F52" s="101"/>
      <c r="G52" s="101"/>
      <c r="H52" s="101"/>
      <c r="I52" s="101"/>
      <c r="J52" s="245" t="s">
        <v>204</v>
      </c>
      <c r="K52" s="103"/>
      <c r="L52" s="101"/>
      <c r="M52" s="10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c r="BI52" s="81"/>
      <c r="BJ52" s="81"/>
      <c r="BK52" s="81"/>
      <c r="BL52" s="81"/>
      <c r="BM52" s="81"/>
      <c r="BN52" s="81"/>
      <c r="BO52" s="81"/>
      <c r="BP52" s="81"/>
      <c r="BQ52" s="81"/>
      <c r="BR52" s="81"/>
      <c r="BS52" s="81"/>
      <c r="BT52" s="81"/>
      <c r="BU52" s="81"/>
      <c r="BV52" s="81"/>
      <c r="BW52" s="81"/>
      <c r="BX52" s="81"/>
      <c r="BY52" s="81"/>
      <c r="BZ52" s="81"/>
      <c r="CA52" s="81"/>
      <c r="CB52" s="81"/>
      <c r="CC52" s="81"/>
      <c r="CD52" s="81"/>
      <c r="CE52" s="81"/>
      <c r="CF52" s="81"/>
      <c r="CG52" s="81"/>
      <c r="CH52" s="81"/>
      <c r="CI52" s="81"/>
      <c r="CJ52" s="81"/>
      <c r="CK52" s="81"/>
      <c r="CL52" s="81"/>
      <c r="CM52" s="81"/>
      <c r="CN52" s="81"/>
      <c r="CO52" s="81"/>
      <c r="CP52" s="81"/>
      <c r="CQ52" s="81"/>
      <c r="CR52" s="81"/>
      <c r="CS52" s="81"/>
      <c r="CT52" s="81"/>
      <c r="CU52" s="81"/>
      <c r="CV52" s="81"/>
      <c r="CW52" s="81"/>
      <c r="CX52" s="81"/>
      <c r="CY52" s="81"/>
      <c r="CZ52" s="81"/>
      <c r="DA52" s="81"/>
      <c r="DB52" s="81"/>
      <c r="DC52" s="81"/>
      <c r="DD52" s="81"/>
      <c r="DE52" s="81"/>
      <c r="DF52" s="81"/>
      <c r="DG52" s="81"/>
      <c r="DH52" s="81"/>
      <c r="DI52" s="81"/>
      <c r="DJ52" s="81"/>
      <c r="DK52" s="81"/>
      <c r="DL52" s="81"/>
      <c r="DM52" s="81"/>
      <c r="DN52" s="81"/>
      <c r="DO52" s="81"/>
      <c r="DP52" s="81"/>
      <c r="DQ52" s="81"/>
      <c r="DR52" s="81"/>
      <c r="DS52" s="81"/>
      <c r="DT52" s="81"/>
      <c r="DU52" s="81"/>
      <c r="DV52" s="81"/>
      <c r="DW52" s="81"/>
      <c r="DX52" s="81"/>
      <c r="DY52" s="81"/>
      <c r="DZ52" s="81"/>
      <c r="EA52" s="81"/>
      <c r="EB52" s="81"/>
      <c r="EC52" s="81"/>
      <c r="ED52" s="81"/>
    </row>
    <row r="53" spans="1:134" s="98" customFormat="1" ht="30" x14ac:dyDescent="0.25">
      <c r="A53" s="77" t="s">
        <v>316</v>
      </c>
      <c r="B53" s="78" t="s">
        <v>317</v>
      </c>
      <c r="C53" s="78" t="s">
        <v>318</v>
      </c>
      <c r="D53" s="81"/>
      <c r="E53" s="81"/>
      <c r="F53" s="101"/>
      <c r="G53" s="101"/>
      <c r="H53" s="101"/>
      <c r="I53" s="101"/>
      <c r="J53" s="101"/>
      <c r="K53" s="103"/>
      <c r="L53" s="101"/>
      <c r="M53" s="10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81"/>
      <c r="BM53" s="81"/>
      <c r="BN53" s="81"/>
      <c r="BO53" s="81"/>
      <c r="BP53" s="81"/>
      <c r="BQ53" s="81"/>
      <c r="BR53" s="81"/>
      <c r="BS53" s="81"/>
      <c r="BT53" s="81"/>
      <c r="BU53" s="81"/>
      <c r="BV53" s="81"/>
      <c r="BW53" s="81"/>
      <c r="BX53" s="81"/>
      <c r="BY53" s="81"/>
      <c r="BZ53" s="81"/>
      <c r="CA53" s="81"/>
      <c r="CB53" s="81"/>
      <c r="CC53" s="81"/>
      <c r="CD53" s="81"/>
      <c r="CE53" s="81"/>
      <c r="CF53" s="81"/>
      <c r="CG53" s="81"/>
      <c r="CH53" s="81"/>
      <c r="CI53" s="81"/>
      <c r="CJ53" s="81"/>
      <c r="CK53" s="81"/>
      <c r="CL53" s="81"/>
      <c r="CM53" s="81"/>
      <c r="CN53" s="81"/>
      <c r="CO53" s="81"/>
      <c r="CP53" s="81"/>
      <c r="CQ53" s="81"/>
      <c r="CR53" s="81"/>
      <c r="CS53" s="81"/>
      <c r="CT53" s="81"/>
      <c r="CU53" s="81"/>
      <c r="CV53" s="81"/>
      <c r="CW53" s="81"/>
      <c r="CX53" s="81"/>
      <c r="CY53" s="81"/>
      <c r="CZ53" s="81"/>
      <c r="DA53" s="81"/>
      <c r="DB53" s="81"/>
      <c r="DC53" s="81"/>
      <c r="DD53" s="81"/>
      <c r="DE53" s="81"/>
      <c r="DF53" s="81"/>
      <c r="DG53" s="81"/>
      <c r="DH53" s="81"/>
      <c r="DI53" s="81"/>
      <c r="DJ53" s="81"/>
      <c r="DK53" s="81"/>
      <c r="DL53" s="81"/>
      <c r="DM53" s="81"/>
      <c r="DN53" s="81"/>
      <c r="DO53" s="81"/>
      <c r="DP53" s="81"/>
      <c r="DQ53" s="81"/>
      <c r="DR53" s="81"/>
      <c r="DS53" s="81"/>
      <c r="DT53" s="81"/>
      <c r="DU53" s="81"/>
      <c r="DV53" s="81"/>
      <c r="DW53" s="81"/>
      <c r="DX53" s="81"/>
      <c r="DY53" s="81"/>
      <c r="DZ53" s="81"/>
      <c r="EA53" s="81"/>
      <c r="EB53" s="81"/>
      <c r="EC53" s="81"/>
      <c r="ED53" s="81"/>
    </row>
    <row r="54" spans="1:134" s="98" customFormat="1" ht="30" x14ac:dyDescent="0.25">
      <c r="A54" s="77" t="s">
        <v>319</v>
      </c>
      <c r="B54" s="78" t="s">
        <v>317</v>
      </c>
      <c r="C54" s="78" t="s">
        <v>318</v>
      </c>
      <c r="D54" s="81"/>
      <c r="E54" s="81"/>
      <c r="F54" s="101"/>
      <c r="G54" s="101"/>
      <c r="H54" s="101"/>
      <c r="I54" s="101"/>
      <c r="J54" s="101"/>
      <c r="K54" s="103"/>
      <c r="L54" s="101"/>
      <c r="M54" s="10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c r="BI54" s="81"/>
      <c r="BJ54" s="81"/>
      <c r="BK54" s="81"/>
      <c r="BL54" s="81"/>
      <c r="BM54" s="81"/>
      <c r="BN54" s="81"/>
      <c r="BO54" s="81"/>
      <c r="BP54" s="81"/>
      <c r="BQ54" s="81"/>
      <c r="BR54" s="81"/>
      <c r="BS54" s="81"/>
      <c r="BT54" s="81"/>
      <c r="BU54" s="81"/>
      <c r="BV54" s="81"/>
      <c r="BW54" s="81"/>
      <c r="BX54" s="81"/>
      <c r="BY54" s="81"/>
      <c r="BZ54" s="81"/>
      <c r="CA54" s="81"/>
      <c r="CB54" s="81"/>
      <c r="CC54" s="81"/>
      <c r="CD54" s="81"/>
      <c r="CE54" s="81"/>
      <c r="CF54" s="81"/>
      <c r="CG54" s="81"/>
      <c r="CH54" s="81"/>
      <c r="CI54" s="81"/>
      <c r="CJ54" s="81"/>
      <c r="CK54" s="81"/>
      <c r="CL54" s="81"/>
      <c r="CM54" s="81"/>
      <c r="CN54" s="81"/>
      <c r="CO54" s="81"/>
      <c r="CP54" s="81"/>
      <c r="CQ54" s="81"/>
      <c r="CR54" s="81"/>
      <c r="CS54" s="81"/>
      <c r="CT54" s="81"/>
      <c r="CU54" s="81"/>
      <c r="CV54" s="81"/>
      <c r="CW54" s="81"/>
      <c r="CX54" s="81"/>
      <c r="CY54" s="81"/>
      <c r="CZ54" s="81"/>
      <c r="DA54" s="81"/>
      <c r="DB54" s="81"/>
      <c r="DC54" s="81"/>
      <c r="DD54" s="81"/>
      <c r="DE54" s="81"/>
      <c r="DF54" s="81"/>
      <c r="DG54" s="81"/>
      <c r="DH54" s="81"/>
      <c r="DI54" s="81"/>
      <c r="DJ54" s="81"/>
      <c r="DK54" s="81"/>
      <c r="DL54" s="81"/>
      <c r="DM54" s="81"/>
      <c r="DN54" s="81"/>
      <c r="DO54" s="81"/>
      <c r="DP54" s="81"/>
      <c r="DQ54" s="81"/>
      <c r="DR54" s="81"/>
      <c r="DS54" s="81"/>
      <c r="DT54" s="81"/>
      <c r="DU54" s="81"/>
      <c r="DV54" s="81"/>
      <c r="DW54" s="81"/>
      <c r="DX54" s="81"/>
      <c r="DY54" s="81"/>
      <c r="DZ54" s="81"/>
      <c r="EA54" s="81"/>
      <c r="EB54" s="81"/>
      <c r="EC54" s="81"/>
      <c r="ED54" s="81"/>
    </row>
    <row r="55" spans="1:134" s="98" customFormat="1" x14ac:dyDescent="0.25">
      <c r="A55" s="77" t="s">
        <v>320</v>
      </c>
      <c r="B55" s="78" t="s">
        <v>237</v>
      </c>
      <c r="C55" s="78" t="s">
        <v>318</v>
      </c>
      <c r="D55" s="81"/>
      <c r="E55" s="81"/>
      <c r="F55" s="245" t="s">
        <v>198</v>
      </c>
      <c r="G55" s="101"/>
      <c r="H55" s="101"/>
      <c r="I55" s="101"/>
      <c r="J55" s="101"/>
      <c r="K55" s="103"/>
      <c r="L55" s="101"/>
      <c r="M55" s="10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c r="BI55" s="81"/>
      <c r="BJ55" s="81"/>
      <c r="BK55" s="81"/>
      <c r="BL55" s="81"/>
      <c r="BM55" s="81"/>
      <c r="BN55" s="81"/>
      <c r="BO55" s="81"/>
      <c r="BP55" s="81"/>
      <c r="BQ55" s="81"/>
      <c r="BR55" s="81"/>
      <c r="BS55" s="81"/>
      <c r="BT55" s="81"/>
      <c r="BU55" s="81"/>
      <c r="BV55" s="81"/>
      <c r="BW55" s="81"/>
      <c r="BX55" s="81"/>
      <c r="BY55" s="81"/>
      <c r="BZ55" s="81"/>
      <c r="CA55" s="81"/>
      <c r="CB55" s="81"/>
      <c r="CC55" s="81"/>
      <c r="CD55" s="81"/>
      <c r="CE55" s="81"/>
      <c r="CF55" s="81"/>
      <c r="CG55" s="81"/>
      <c r="CH55" s="81"/>
      <c r="CI55" s="81"/>
      <c r="CJ55" s="81"/>
      <c r="CK55" s="81"/>
      <c r="CL55" s="81"/>
      <c r="CM55" s="81"/>
      <c r="CN55" s="81"/>
      <c r="CO55" s="81"/>
      <c r="CP55" s="81"/>
      <c r="CQ55" s="81"/>
      <c r="CR55" s="81"/>
      <c r="CS55" s="81"/>
      <c r="CT55" s="81"/>
      <c r="CU55" s="81"/>
      <c r="CV55" s="81"/>
      <c r="CW55" s="81"/>
      <c r="CX55" s="81"/>
      <c r="CY55" s="81"/>
      <c r="CZ55" s="81"/>
      <c r="DA55" s="81"/>
      <c r="DB55" s="81"/>
      <c r="DC55" s="81"/>
      <c r="DD55" s="81"/>
      <c r="DE55" s="81"/>
      <c r="DF55" s="81"/>
      <c r="DG55" s="81"/>
      <c r="DH55" s="81"/>
      <c r="DI55" s="81"/>
      <c r="DJ55" s="81"/>
      <c r="DK55" s="81"/>
      <c r="DL55" s="81"/>
      <c r="DM55" s="81"/>
      <c r="DN55" s="81"/>
      <c r="DO55" s="81"/>
      <c r="DP55" s="81"/>
      <c r="DQ55" s="81"/>
      <c r="DR55" s="81"/>
      <c r="DS55" s="81"/>
      <c r="DT55" s="81"/>
      <c r="DU55" s="81"/>
      <c r="DV55" s="81"/>
      <c r="DW55" s="81"/>
      <c r="DX55" s="81"/>
      <c r="DY55" s="81"/>
      <c r="DZ55" s="81"/>
      <c r="EA55" s="81"/>
      <c r="EB55" s="81"/>
      <c r="EC55" s="81"/>
      <c r="ED55" s="81"/>
    </row>
    <row r="56" spans="1:134" s="98" customFormat="1" x14ac:dyDescent="0.25">
      <c r="A56" s="77" t="s">
        <v>321</v>
      </c>
      <c r="B56" s="78" t="s">
        <v>237</v>
      </c>
      <c r="C56" s="78" t="s">
        <v>322</v>
      </c>
      <c r="D56" s="81"/>
      <c r="E56" s="81"/>
      <c r="F56" s="245" t="s">
        <v>198</v>
      </c>
      <c r="G56" s="101"/>
      <c r="H56" s="101"/>
      <c r="I56" s="101"/>
      <c r="J56" s="101"/>
      <c r="K56" s="103"/>
      <c r="L56" s="101"/>
      <c r="M56" s="10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c r="BI56" s="81"/>
      <c r="BJ56" s="81"/>
      <c r="BK56" s="81"/>
      <c r="BL56" s="81"/>
      <c r="BM56" s="81"/>
      <c r="BN56" s="81"/>
      <c r="BO56" s="81"/>
      <c r="BP56" s="81"/>
      <c r="BQ56" s="81"/>
      <c r="BR56" s="81"/>
      <c r="BS56" s="81"/>
      <c r="BT56" s="81"/>
      <c r="BU56" s="81"/>
      <c r="BV56" s="81"/>
      <c r="BW56" s="81"/>
      <c r="BX56" s="81"/>
      <c r="BY56" s="81"/>
      <c r="BZ56" s="81"/>
      <c r="CA56" s="81"/>
      <c r="CB56" s="81"/>
      <c r="CC56" s="81"/>
      <c r="CD56" s="81"/>
      <c r="CE56" s="81"/>
      <c r="CF56" s="81"/>
      <c r="CG56" s="81"/>
      <c r="CH56" s="81"/>
      <c r="CI56" s="81"/>
      <c r="CJ56" s="81"/>
      <c r="CK56" s="81"/>
      <c r="CL56" s="81"/>
      <c r="CM56" s="81"/>
      <c r="CN56" s="81"/>
      <c r="CO56" s="81"/>
      <c r="CP56" s="81"/>
      <c r="CQ56" s="81"/>
      <c r="CR56" s="81"/>
      <c r="CS56" s="81"/>
      <c r="CT56" s="81"/>
      <c r="CU56" s="81"/>
      <c r="CV56" s="81"/>
      <c r="CW56" s="81"/>
      <c r="CX56" s="81"/>
      <c r="CY56" s="81"/>
      <c r="CZ56" s="81"/>
      <c r="DA56" s="81"/>
      <c r="DB56" s="81"/>
      <c r="DC56" s="81"/>
      <c r="DD56" s="81"/>
      <c r="DE56" s="81"/>
      <c r="DF56" s="81"/>
      <c r="DG56" s="81"/>
      <c r="DH56" s="81"/>
      <c r="DI56" s="81"/>
      <c r="DJ56" s="81"/>
      <c r="DK56" s="81"/>
      <c r="DL56" s="81"/>
      <c r="DM56" s="81"/>
      <c r="DN56" s="81"/>
      <c r="DO56" s="81"/>
      <c r="DP56" s="81"/>
      <c r="DQ56" s="81"/>
      <c r="DR56" s="81"/>
      <c r="DS56" s="81"/>
      <c r="DT56" s="81"/>
      <c r="DU56" s="81"/>
      <c r="DV56" s="81"/>
      <c r="DW56" s="81"/>
      <c r="DX56" s="81"/>
      <c r="DY56" s="81"/>
      <c r="DZ56" s="81"/>
      <c r="EA56" s="81"/>
      <c r="EB56" s="81"/>
      <c r="EC56" s="81"/>
      <c r="ED56" s="81"/>
    </row>
    <row r="57" spans="1:134" s="98" customFormat="1" x14ac:dyDescent="0.25">
      <c r="A57" s="77" t="s">
        <v>323</v>
      </c>
      <c r="B57" s="78" t="s">
        <v>237</v>
      </c>
      <c r="C57" s="78" t="s">
        <v>318</v>
      </c>
      <c r="D57" s="81"/>
      <c r="E57" s="81"/>
      <c r="F57" s="245" t="s">
        <v>198</v>
      </c>
      <c r="G57" s="101"/>
      <c r="H57" s="101"/>
      <c r="I57" s="101"/>
      <c r="J57" s="101"/>
      <c r="K57" s="103"/>
      <c r="L57" s="101"/>
      <c r="M57" s="10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c r="BI57" s="81"/>
      <c r="BJ57" s="81"/>
      <c r="BK57" s="81"/>
      <c r="BL57" s="81"/>
      <c r="BM57" s="81"/>
      <c r="BN57" s="81"/>
      <c r="BO57" s="81"/>
      <c r="BP57" s="81"/>
      <c r="BQ57" s="81"/>
      <c r="BR57" s="81"/>
      <c r="BS57" s="81"/>
      <c r="BT57" s="81"/>
      <c r="BU57" s="81"/>
      <c r="BV57" s="81"/>
      <c r="BW57" s="81"/>
      <c r="BX57" s="81"/>
      <c r="BY57" s="81"/>
      <c r="BZ57" s="81"/>
      <c r="CA57" s="81"/>
      <c r="CB57" s="81"/>
      <c r="CC57" s="81"/>
      <c r="CD57" s="81"/>
      <c r="CE57" s="81"/>
      <c r="CF57" s="81"/>
      <c r="CG57" s="81"/>
      <c r="CH57" s="81"/>
      <c r="CI57" s="81"/>
      <c r="CJ57" s="81"/>
      <c r="CK57" s="81"/>
      <c r="CL57" s="81"/>
      <c r="CM57" s="81"/>
      <c r="CN57" s="81"/>
      <c r="CO57" s="81"/>
      <c r="CP57" s="81"/>
      <c r="CQ57" s="81"/>
      <c r="CR57" s="81"/>
      <c r="CS57" s="81"/>
      <c r="CT57" s="81"/>
      <c r="CU57" s="81"/>
      <c r="CV57" s="81"/>
      <c r="CW57" s="81"/>
      <c r="CX57" s="81"/>
      <c r="CY57" s="81"/>
      <c r="CZ57" s="81"/>
      <c r="DA57" s="81"/>
      <c r="DB57" s="81"/>
      <c r="DC57" s="81"/>
      <c r="DD57" s="81"/>
      <c r="DE57" s="81"/>
      <c r="DF57" s="81"/>
      <c r="DG57" s="81"/>
      <c r="DH57" s="81"/>
      <c r="DI57" s="81"/>
      <c r="DJ57" s="81"/>
      <c r="DK57" s="81"/>
      <c r="DL57" s="81"/>
      <c r="DM57" s="81"/>
      <c r="DN57" s="81"/>
      <c r="DO57" s="81"/>
      <c r="DP57" s="81"/>
      <c r="DQ57" s="81"/>
      <c r="DR57" s="81"/>
      <c r="DS57" s="81"/>
      <c r="DT57" s="81"/>
      <c r="DU57" s="81"/>
      <c r="DV57" s="81"/>
      <c r="DW57" s="81"/>
      <c r="DX57" s="81"/>
      <c r="DY57" s="81"/>
      <c r="DZ57" s="81"/>
      <c r="EA57" s="81"/>
      <c r="EB57" s="81"/>
      <c r="EC57" s="81"/>
      <c r="ED57" s="81"/>
    </row>
    <row r="58" spans="1:134" s="98" customFormat="1" x14ac:dyDescent="0.25">
      <c r="A58" s="77" t="s">
        <v>324</v>
      </c>
      <c r="B58" s="78" t="s">
        <v>313</v>
      </c>
      <c r="C58" s="78" t="s">
        <v>325</v>
      </c>
      <c r="D58" s="81"/>
      <c r="E58" s="81"/>
      <c r="F58" s="245"/>
      <c r="G58" s="101"/>
      <c r="H58" s="101"/>
      <c r="I58" s="101"/>
      <c r="J58" s="101"/>
      <c r="K58" s="103"/>
      <c r="L58" s="101"/>
      <c r="M58" s="10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c r="BI58" s="81"/>
      <c r="BJ58" s="81"/>
      <c r="BK58" s="81"/>
      <c r="BL58" s="81"/>
      <c r="BM58" s="81"/>
      <c r="BN58" s="81"/>
      <c r="BO58" s="81"/>
      <c r="BP58" s="81"/>
      <c r="BQ58" s="81"/>
      <c r="BR58" s="81"/>
      <c r="BS58" s="81"/>
      <c r="BT58" s="81"/>
      <c r="BU58" s="81"/>
      <c r="BV58" s="81"/>
      <c r="BW58" s="81"/>
      <c r="BX58" s="81"/>
      <c r="BY58" s="81"/>
      <c r="BZ58" s="81"/>
      <c r="CA58" s="81"/>
      <c r="CB58" s="81"/>
      <c r="CC58" s="81"/>
      <c r="CD58" s="81"/>
      <c r="CE58" s="81"/>
      <c r="CF58" s="81"/>
      <c r="CG58" s="81"/>
      <c r="CH58" s="81"/>
      <c r="CI58" s="81"/>
      <c r="CJ58" s="81"/>
      <c r="CK58" s="81"/>
      <c r="CL58" s="81"/>
      <c r="CM58" s="81"/>
      <c r="CN58" s="81"/>
      <c r="CO58" s="81"/>
      <c r="CP58" s="81"/>
      <c r="CQ58" s="81"/>
      <c r="CR58" s="81"/>
      <c r="CS58" s="81"/>
      <c r="CT58" s="81"/>
      <c r="CU58" s="81"/>
      <c r="CV58" s="81"/>
      <c r="CW58" s="81"/>
      <c r="CX58" s="81"/>
      <c r="CY58" s="81"/>
      <c r="CZ58" s="81"/>
      <c r="DA58" s="81"/>
      <c r="DB58" s="81"/>
      <c r="DC58" s="81"/>
      <c r="DD58" s="81"/>
      <c r="DE58" s="81"/>
      <c r="DF58" s="81"/>
      <c r="DG58" s="81"/>
      <c r="DH58" s="81"/>
      <c r="DI58" s="81"/>
      <c r="DJ58" s="81"/>
      <c r="DK58" s="81"/>
      <c r="DL58" s="81"/>
      <c r="DM58" s="81"/>
      <c r="DN58" s="81"/>
      <c r="DO58" s="81"/>
      <c r="DP58" s="81"/>
      <c r="DQ58" s="81"/>
      <c r="DR58" s="81"/>
      <c r="DS58" s="81"/>
      <c r="DT58" s="81"/>
      <c r="DU58" s="81"/>
      <c r="DV58" s="81"/>
      <c r="DW58" s="81"/>
      <c r="DX58" s="81"/>
      <c r="DY58" s="81"/>
      <c r="DZ58" s="81"/>
      <c r="EA58" s="81"/>
      <c r="EB58" s="81"/>
      <c r="EC58" s="81"/>
      <c r="ED58" s="81"/>
    </row>
    <row r="59" spans="1:134" s="98" customFormat="1" x14ac:dyDescent="0.25">
      <c r="A59" s="77" t="s">
        <v>326</v>
      </c>
      <c r="B59" s="78" t="s">
        <v>237</v>
      </c>
      <c r="C59" s="78" t="s">
        <v>327</v>
      </c>
      <c r="D59" s="81"/>
      <c r="E59" s="81"/>
      <c r="F59" s="245" t="s">
        <v>198</v>
      </c>
      <c r="G59" s="101"/>
      <c r="H59" s="101"/>
      <c r="I59" s="101"/>
      <c r="J59" s="101"/>
      <c r="K59" s="103"/>
      <c r="L59" s="101"/>
      <c r="M59" s="10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c r="BI59" s="81"/>
      <c r="BJ59" s="81"/>
      <c r="BK59" s="81"/>
      <c r="BL59" s="81"/>
      <c r="BM59" s="81"/>
      <c r="BN59" s="81"/>
      <c r="BO59" s="81"/>
      <c r="BP59" s="81"/>
      <c r="BQ59" s="81"/>
      <c r="BR59" s="81"/>
      <c r="BS59" s="81"/>
      <c r="BT59" s="81"/>
      <c r="BU59" s="81"/>
      <c r="BV59" s="81"/>
      <c r="BW59" s="81"/>
      <c r="BX59" s="81"/>
      <c r="BY59" s="81"/>
      <c r="BZ59" s="81"/>
      <c r="CA59" s="81"/>
      <c r="CB59" s="81"/>
      <c r="CC59" s="81"/>
      <c r="CD59" s="81"/>
      <c r="CE59" s="81"/>
      <c r="CF59" s="81"/>
      <c r="CG59" s="81"/>
      <c r="CH59" s="81"/>
      <c r="CI59" s="81"/>
      <c r="CJ59" s="81"/>
      <c r="CK59" s="81"/>
      <c r="CL59" s="81"/>
      <c r="CM59" s="81"/>
      <c r="CN59" s="81"/>
      <c r="CO59" s="81"/>
      <c r="CP59" s="81"/>
      <c r="CQ59" s="81"/>
      <c r="CR59" s="81"/>
      <c r="CS59" s="81"/>
      <c r="CT59" s="81"/>
      <c r="CU59" s="81"/>
      <c r="CV59" s="81"/>
      <c r="CW59" s="81"/>
      <c r="CX59" s="81"/>
      <c r="CY59" s="81"/>
      <c r="CZ59" s="81"/>
      <c r="DA59" s="81"/>
      <c r="DB59" s="81"/>
      <c r="DC59" s="81"/>
      <c r="DD59" s="81"/>
      <c r="DE59" s="81"/>
      <c r="DF59" s="81"/>
      <c r="DG59" s="81"/>
      <c r="DH59" s="81"/>
      <c r="DI59" s="81"/>
      <c r="DJ59" s="81"/>
      <c r="DK59" s="81"/>
      <c r="DL59" s="81"/>
      <c r="DM59" s="81"/>
      <c r="DN59" s="81"/>
      <c r="DO59" s="81"/>
      <c r="DP59" s="81"/>
      <c r="DQ59" s="81"/>
      <c r="DR59" s="81"/>
      <c r="DS59" s="81"/>
      <c r="DT59" s="81"/>
      <c r="DU59" s="81"/>
      <c r="DV59" s="81"/>
      <c r="DW59" s="81"/>
      <c r="DX59" s="81"/>
      <c r="DY59" s="81"/>
      <c r="DZ59" s="81"/>
      <c r="EA59" s="81"/>
      <c r="EB59" s="81"/>
      <c r="EC59" s="81"/>
      <c r="ED59" s="81"/>
    </row>
    <row r="60" spans="1:134" ht="27.75" x14ac:dyDescent="0.25">
      <c r="A60" s="111" t="s">
        <v>328</v>
      </c>
      <c r="B60" s="110" t="s">
        <v>329</v>
      </c>
      <c r="C60" s="110" t="s">
        <v>181</v>
      </c>
      <c r="D60" s="94"/>
      <c r="E60" s="94"/>
      <c r="F60" s="94"/>
      <c r="G60" s="94"/>
      <c r="H60" s="94"/>
      <c r="I60" s="94"/>
      <c r="J60" s="94"/>
      <c r="K60" s="105"/>
      <c r="L60" s="94"/>
      <c r="M60" s="94"/>
    </row>
    <row r="61" spans="1:134" s="98" customFormat="1" x14ac:dyDescent="0.25">
      <c r="A61" s="77" t="s">
        <v>330</v>
      </c>
      <c r="B61" s="78" t="s">
        <v>331</v>
      </c>
      <c r="C61" s="78" t="s">
        <v>332</v>
      </c>
      <c r="D61" s="81"/>
      <c r="E61" s="81"/>
      <c r="F61" s="81"/>
      <c r="G61" s="81"/>
      <c r="H61" s="81"/>
      <c r="I61" s="81"/>
      <c r="J61" s="101"/>
      <c r="K61" s="103"/>
      <c r="L61" s="101"/>
      <c r="M61" s="101"/>
      <c r="N61" s="81"/>
      <c r="O61" s="81"/>
      <c r="P61" s="81"/>
      <c r="Q61" s="81"/>
      <c r="R61" s="81"/>
      <c r="S61" s="81"/>
      <c r="T61" s="81"/>
      <c r="U61" s="81"/>
      <c r="V61" s="81"/>
      <c r="W61" s="81"/>
      <c r="X61" s="81"/>
      <c r="Y61" s="81"/>
      <c r="Z61" s="81"/>
      <c r="AA61" s="81"/>
      <c r="AB61" s="81"/>
      <c r="AC61" s="81"/>
      <c r="AD61" s="81"/>
      <c r="AE61" s="81"/>
      <c r="AF61" s="81"/>
      <c r="AG61" s="81"/>
      <c r="AH61" s="81"/>
      <c r="AI61" s="81"/>
      <c r="AJ61" s="81"/>
      <c r="AK61" s="81"/>
      <c r="AL61" s="81"/>
      <c r="AM61" s="81"/>
      <c r="AN61" s="81"/>
      <c r="AO61" s="81"/>
      <c r="AP61" s="81"/>
      <c r="AQ61" s="81"/>
      <c r="AR61" s="81"/>
      <c r="AS61" s="81"/>
      <c r="AT61" s="81"/>
      <c r="AU61" s="81"/>
      <c r="AV61" s="81"/>
      <c r="AW61" s="81"/>
      <c r="AX61" s="81"/>
      <c r="AY61" s="81"/>
      <c r="AZ61" s="81"/>
      <c r="BA61" s="81"/>
      <c r="BB61" s="81"/>
      <c r="BC61" s="81"/>
      <c r="BD61" s="81"/>
      <c r="BE61" s="81"/>
      <c r="BF61" s="81"/>
      <c r="BG61" s="81"/>
      <c r="BH61" s="81"/>
      <c r="BI61" s="81"/>
      <c r="BJ61" s="81"/>
      <c r="BK61" s="81"/>
      <c r="BL61" s="81"/>
      <c r="BM61" s="81"/>
      <c r="BN61" s="81"/>
      <c r="BO61" s="81"/>
      <c r="BP61" s="81"/>
      <c r="BQ61" s="81"/>
      <c r="BR61" s="81"/>
      <c r="BS61" s="81"/>
      <c r="BT61" s="81"/>
      <c r="BU61" s="81"/>
      <c r="BV61" s="81"/>
      <c r="BW61" s="81"/>
      <c r="BX61" s="81"/>
      <c r="BY61" s="81"/>
      <c r="BZ61" s="81"/>
      <c r="CA61" s="81"/>
      <c r="CB61" s="81"/>
      <c r="CC61" s="81"/>
      <c r="CD61" s="81"/>
      <c r="CE61" s="81"/>
      <c r="CF61" s="81"/>
      <c r="CG61" s="81"/>
      <c r="CH61" s="81"/>
      <c r="CI61" s="81"/>
      <c r="CJ61" s="81"/>
      <c r="CK61" s="81"/>
      <c r="CL61" s="81"/>
      <c r="CM61" s="81"/>
      <c r="CN61" s="81"/>
      <c r="CO61" s="81"/>
      <c r="CP61" s="81"/>
      <c r="CQ61" s="81"/>
      <c r="CR61" s="81"/>
      <c r="CS61" s="81"/>
      <c r="CT61" s="81"/>
      <c r="CU61" s="81"/>
      <c r="CV61" s="81"/>
      <c r="CW61" s="81"/>
      <c r="CX61" s="81"/>
      <c r="CY61" s="81"/>
      <c r="CZ61" s="81"/>
      <c r="DA61" s="81"/>
      <c r="DB61" s="81"/>
      <c r="DC61" s="81"/>
      <c r="DD61" s="81"/>
      <c r="DE61" s="81"/>
      <c r="DF61" s="81"/>
      <c r="DG61" s="81"/>
      <c r="DH61" s="81"/>
      <c r="DI61" s="81"/>
      <c r="DJ61" s="81"/>
      <c r="DK61" s="81"/>
      <c r="DL61" s="81"/>
      <c r="DM61" s="81"/>
      <c r="DN61" s="81"/>
      <c r="DO61" s="81"/>
      <c r="DP61" s="81"/>
      <c r="DQ61" s="81"/>
      <c r="DR61" s="81"/>
      <c r="DS61" s="81"/>
      <c r="DT61" s="81"/>
      <c r="DU61" s="81"/>
      <c r="DV61" s="81"/>
      <c r="DW61" s="81"/>
      <c r="DX61" s="81"/>
      <c r="DY61" s="81"/>
      <c r="DZ61" s="81"/>
      <c r="EA61" s="81"/>
      <c r="EB61" s="81"/>
      <c r="EC61" s="81"/>
      <c r="ED61" s="81"/>
    </row>
    <row r="62" spans="1:134" s="98" customFormat="1" x14ac:dyDescent="0.25">
      <c r="A62" s="77" t="s">
        <v>333</v>
      </c>
      <c r="B62" s="78" t="s">
        <v>334</v>
      </c>
      <c r="C62" s="78" t="s">
        <v>335</v>
      </c>
      <c r="D62" s="81"/>
      <c r="E62" s="81"/>
      <c r="F62" s="81"/>
      <c r="G62" s="81"/>
      <c r="H62" s="81"/>
      <c r="I62" s="81"/>
      <c r="J62" s="101"/>
      <c r="K62" s="103"/>
      <c r="L62" s="101"/>
      <c r="M62" s="10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1"/>
      <c r="AQ62" s="81"/>
      <c r="AR62" s="81"/>
      <c r="AS62" s="81"/>
      <c r="AT62" s="81"/>
      <c r="AU62" s="81"/>
      <c r="AV62" s="81"/>
      <c r="AW62" s="81"/>
      <c r="AX62" s="81"/>
      <c r="AY62" s="81"/>
      <c r="AZ62" s="81"/>
      <c r="BA62" s="81"/>
      <c r="BB62" s="81"/>
      <c r="BC62" s="81"/>
      <c r="BD62" s="81"/>
      <c r="BE62" s="81"/>
      <c r="BF62" s="81"/>
      <c r="BG62" s="81"/>
      <c r="BH62" s="81"/>
      <c r="BI62" s="81"/>
      <c r="BJ62" s="81"/>
      <c r="BK62" s="81"/>
      <c r="BL62" s="81"/>
      <c r="BM62" s="81"/>
      <c r="BN62" s="81"/>
      <c r="BO62" s="81"/>
      <c r="BP62" s="81"/>
      <c r="BQ62" s="81"/>
      <c r="BR62" s="81"/>
      <c r="BS62" s="81"/>
      <c r="BT62" s="81"/>
      <c r="BU62" s="81"/>
      <c r="BV62" s="81"/>
      <c r="BW62" s="81"/>
      <c r="BX62" s="81"/>
      <c r="BY62" s="81"/>
      <c r="BZ62" s="81"/>
      <c r="CA62" s="81"/>
      <c r="CB62" s="81"/>
      <c r="CC62" s="81"/>
      <c r="CD62" s="81"/>
      <c r="CE62" s="81"/>
      <c r="CF62" s="81"/>
      <c r="CG62" s="81"/>
      <c r="CH62" s="81"/>
      <c r="CI62" s="81"/>
      <c r="CJ62" s="81"/>
      <c r="CK62" s="81"/>
      <c r="CL62" s="81"/>
      <c r="CM62" s="81"/>
      <c r="CN62" s="81"/>
      <c r="CO62" s="81"/>
      <c r="CP62" s="81"/>
      <c r="CQ62" s="81"/>
      <c r="CR62" s="81"/>
      <c r="CS62" s="81"/>
      <c r="CT62" s="81"/>
      <c r="CU62" s="81"/>
      <c r="CV62" s="81"/>
      <c r="CW62" s="81"/>
      <c r="CX62" s="81"/>
      <c r="CY62" s="81"/>
      <c r="CZ62" s="81"/>
      <c r="DA62" s="81"/>
      <c r="DB62" s="81"/>
      <c r="DC62" s="81"/>
      <c r="DD62" s="81"/>
      <c r="DE62" s="81"/>
      <c r="DF62" s="81"/>
      <c r="DG62" s="81"/>
      <c r="DH62" s="81"/>
      <c r="DI62" s="81"/>
      <c r="DJ62" s="81"/>
      <c r="DK62" s="81"/>
      <c r="DL62" s="81"/>
      <c r="DM62" s="81"/>
      <c r="DN62" s="81"/>
      <c r="DO62" s="81"/>
      <c r="DP62" s="81"/>
      <c r="DQ62" s="81"/>
      <c r="DR62" s="81"/>
      <c r="DS62" s="81"/>
      <c r="DT62" s="81"/>
      <c r="DU62" s="81"/>
      <c r="DV62" s="81"/>
      <c r="DW62" s="81"/>
      <c r="DX62" s="81"/>
      <c r="DY62" s="81"/>
      <c r="DZ62" s="81"/>
      <c r="EA62" s="81"/>
      <c r="EB62" s="81"/>
      <c r="EC62" s="81"/>
      <c r="ED62" s="81"/>
    </row>
    <row r="63" spans="1:134" s="98" customFormat="1" x14ac:dyDescent="0.25">
      <c r="A63" s="77" t="s">
        <v>336</v>
      </c>
      <c r="B63" s="78" t="s">
        <v>337</v>
      </c>
      <c r="C63" s="78" t="s">
        <v>338</v>
      </c>
      <c r="D63" s="81"/>
      <c r="E63" s="81"/>
      <c r="F63" s="81"/>
      <c r="G63" s="81"/>
      <c r="H63" s="81"/>
      <c r="I63" s="81"/>
      <c r="J63" s="101"/>
      <c r="K63" s="103"/>
      <c r="L63" s="101"/>
      <c r="M63" s="10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1"/>
      <c r="AQ63" s="81"/>
      <c r="AR63" s="81"/>
      <c r="AS63" s="81"/>
      <c r="AT63" s="81"/>
      <c r="AU63" s="81"/>
      <c r="AV63" s="81"/>
      <c r="AW63" s="81"/>
      <c r="AX63" s="81"/>
      <c r="AY63" s="81"/>
      <c r="AZ63" s="81"/>
      <c r="BA63" s="81"/>
      <c r="BB63" s="81"/>
      <c r="BC63" s="81"/>
      <c r="BD63" s="81"/>
      <c r="BE63" s="81"/>
      <c r="BF63" s="81"/>
      <c r="BG63" s="81"/>
      <c r="BH63" s="81"/>
      <c r="BI63" s="81"/>
      <c r="BJ63" s="81"/>
      <c r="BK63" s="81"/>
      <c r="BL63" s="81"/>
      <c r="BM63" s="81"/>
      <c r="BN63" s="81"/>
      <c r="BO63" s="81"/>
      <c r="BP63" s="81"/>
      <c r="BQ63" s="81"/>
      <c r="BR63" s="81"/>
      <c r="BS63" s="81"/>
      <c r="BT63" s="81"/>
      <c r="BU63" s="81"/>
      <c r="BV63" s="81"/>
      <c r="BW63" s="81"/>
      <c r="BX63" s="81"/>
      <c r="BY63" s="81"/>
      <c r="BZ63" s="81"/>
      <c r="CA63" s="81"/>
      <c r="CB63" s="81"/>
      <c r="CC63" s="81"/>
      <c r="CD63" s="81"/>
      <c r="CE63" s="81"/>
      <c r="CF63" s="81"/>
      <c r="CG63" s="81"/>
      <c r="CH63" s="81"/>
      <c r="CI63" s="81"/>
      <c r="CJ63" s="81"/>
      <c r="CK63" s="81"/>
      <c r="CL63" s="81"/>
      <c r="CM63" s="81"/>
      <c r="CN63" s="81"/>
      <c r="CO63" s="81"/>
      <c r="CP63" s="81"/>
      <c r="CQ63" s="81"/>
      <c r="CR63" s="81"/>
      <c r="CS63" s="81"/>
      <c r="CT63" s="81"/>
      <c r="CU63" s="81"/>
      <c r="CV63" s="81"/>
      <c r="CW63" s="81"/>
      <c r="CX63" s="81"/>
      <c r="CY63" s="81"/>
      <c r="CZ63" s="81"/>
      <c r="DA63" s="81"/>
      <c r="DB63" s="81"/>
      <c r="DC63" s="81"/>
      <c r="DD63" s="81"/>
      <c r="DE63" s="81"/>
      <c r="DF63" s="81"/>
      <c r="DG63" s="81"/>
      <c r="DH63" s="81"/>
      <c r="DI63" s="81"/>
      <c r="DJ63" s="81"/>
      <c r="DK63" s="81"/>
      <c r="DL63" s="81"/>
      <c r="DM63" s="81"/>
      <c r="DN63" s="81"/>
      <c r="DO63" s="81"/>
      <c r="DP63" s="81"/>
      <c r="DQ63" s="81"/>
      <c r="DR63" s="81"/>
      <c r="DS63" s="81"/>
      <c r="DT63" s="81"/>
      <c r="DU63" s="81"/>
      <c r="DV63" s="81"/>
      <c r="DW63" s="81"/>
      <c r="DX63" s="81"/>
      <c r="DY63" s="81"/>
      <c r="DZ63" s="81"/>
      <c r="EA63" s="81"/>
      <c r="EB63" s="81"/>
      <c r="EC63" s="81"/>
      <c r="ED63" s="81"/>
    </row>
    <row r="64" spans="1:134" s="98" customFormat="1" x14ac:dyDescent="0.25">
      <c r="A64" s="77" t="s">
        <v>339</v>
      </c>
      <c r="B64" s="78" t="s">
        <v>337</v>
      </c>
      <c r="C64" s="78" t="s">
        <v>340</v>
      </c>
      <c r="D64" s="81"/>
      <c r="E64" s="81"/>
      <c r="F64" s="81"/>
      <c r="G64" s="81"/>
      <c r="H64" s="81"/>
      <c r="I64" s="81"/>
      <c r="J64" s="101"/>
      <c r="K64" s="100"/>
      <c r="M64" s="10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1"/>
      <c r="AQ64" s="81"/>
      <c r="AR64" s="81"/>
      <c r="AS64" s="81"/>
      <c r="AT64" s="81"/>
      <c r="AU64" s="81"/>
      <c r="AV64" s="81"/>
      <c r="AW64" s="81"/>
      <c r="AX64" s="81"/>
      <c r="AY64" s="81"/>
      <c r="AZ64" s="81"/>
      <c r="BA64" s="81"/>
      <c r="BB64" s="81"/>
      <c r="BC64" s="81"/>
      <c r="BD64" s="81"/>
      <c r="BE64" s="81"/>
      <c r="BF64" s="81"/>
      <c r="BG64" s="81"/>
      <c r="BH64" s="81"/>
      <c r="BI64" s="81"/>
      <c r="BJ64" s="81"/>
      <c r="BK64" s="81"/>
      <c r="BL64" s="81"/>
      <c r="BM64" s="81"/>
      <c r="BN64" s="81"/>
      <c r="BO64" s="81"/>
      <c r="BP64" s="81"/>
      <c r="BQ64" s="81"/>
      <c r="BR64" s="81"/>
      <c r="BS64" s="81"/>
      <c r="BT64" s="81"/>
      <c r="BU64" s="81"/>
      <c r="BV64" s="81"/>
      <c r="BW64" s="81"/>
      <c r="BX64" s="81"/>
      <c r="BY64" s="81"/>
      <c r="BZ64" s="81"/>
      <c r="CA64" s="81"/>
      <c r="CB64" s="81"/>
      <c r="CC64" s="81"/>
      <c r="CD64" s="81"/>
      <c r="CE64" s="81"/>
      <c r="CF64" s="81"/>
      <c r="CG64" s="81"/>
      <c r="CH64" s="81"/>
      <c r="CI64" s="81"/>
      <c r="CJ64" s="81"/>
      <c r="CK64" s="81"/>
      <c r="CL64" s="81"/>
      <c r="CM64" s="81"/>
      <c r="CN64" s="81"/>
      <c r="CO64" s="81"/>
      <c r="CP64" s="81"/>
      <c r="CQ64" s="81"/>
      <c r="CR64" s="81"/>
      <c r="CS64" s="81"/>
      <c r="CT64" s="81"/>
      <c r="CU64" s="81"/>
      <c r="CV64" s="81"/>
      <c r="CW64" s="81"/>
      <c r="CX64" s="81"/>
      <c r="CY64" s="81"/>
      <c r="CZ64" s="81"/>
      <c r="DA64" s="81"/>
      <c r="DB64" s="81"/>
      <c r="DC64" s="81"/>
      <c r="DD64" s="81"/>
      <c r="DE64" s="81"/>
      <c r="DF64" s="81"/>
      <c r="DG64" s="81"/>
      <c r="DH64" s="81"/>
      <c r="DI64" s="81"/>
      <c r="DJ64" s="81"/>
      <c r="DK64" s="81"/>
      <c r="DL64" s="81"/>
      <c r="DM64" s="81"/>
      <c r="DN64" s="81"/>
      <c r="DO64" s="81"/>
      <c r="DP64" s="81"/>
      <c r="DQ64" s="81"/>
      <c r="DR64" s="81"/>
      <c r="DS64" s="81"/>
      <c r="DT64" s="81"/>
      <c r="DU64" s="81"/>
      <c r="DV64" s="81"/>
      <c r="DW64" s="81"/>
      <c r="DX64" s="81"/>
      <c r="DY64" s="81"/>
      <c r="DZ64" s="81"/>
      <c r="EA64" s="81"/>
      <c r="EB64" s="81"/>
      <c r="EC64" s="81"/>
      <c r="ED64" s="81"/>
    </row>
    <row r="65" spans="1:134" s="98" customFormat="1" x14ac:dyDescent="0.25">
      <c r="A65" s="77" t="s">
        <v>341</v>
      </c>
      <c r="B65" s="78" t="s">
        <v>342</v>
      </c>
      <c r="C65" s="78" t="s">
        <v>343</v>
      </c>
      <c r="D65" s="81"/>
      <c r="E65" s="81"/>
      <c r="F65" s="81"/>
      <c r="G65" s="81"/>
      <c r="H65" s="81"/>
      <c r="I65" s="81"/>
      <c r="J65" s="101"/>
      <c r="K65" s="100"/>
      <c r="M65" s="10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1"/>
      <c r="AY65" s="81"/>
      <c r="AZ65" s="81"/>
      <c r="BA65" s="81"/>
      <c r="BB65" s="81"/>
      <c r="BC65" s="81"/>
      <c r="BD65" s="81"/>
      <c r="BE65" s="81"/>
      <c r="BF65" s="81"/>
      <c r="BG65" s="81"/>
      <c r="BH65" s="81"/>
      <c r="BI65" s="81"/>
      <c r="BJ65" s="81"/>
      <c r="BK65" s="81"/>
      <c r="BL65" s="81"/>
      <c r="BM65" s="81"/>
      <c r="BN65" s="81"/>
      <c r="BO65" s="81"/>
      <c r="BP65" s="81"/>
      <c r="BQ65" s="81"/>
      <c r="BR65" s="81"/>
      <c r="BS65" s="81"/>
      <c r="BT65" s="81"/>
      <c r="BU65" s="81"/>
      <c r="BV65" s="81"/>
      <c r="BW65" s="81"/>
      <c r="BX65" s="81"/>
      <c r="BY65" s="81"/>
      <c r="BZ65" s="81"/>
      <c r="CA65" s="81"/>
      <c r="CB65" s="81"/>
      <c r="CC65" s="81"/>
      <c r="CD65" s="81"/>
      <c r="CE65" s="81"/>
      <c r="CF65" s="81"/>
      <c r="CG65" s="81"/>
      <c r="CH65" s="81"/>
      <c r="CI65" s="81"/>
      <c r="CJ65" s="81"/>
      <c r="CK65" s="81"/>
      <c r="CL65" s="81"/>
      <c r="CM65" s="81"/>
      <c r="CN65" s="81"/>
      <c r="CO65" s="81"/>
      <c r="CP65" s="81"/>
      <c r="CQ65" s="81"/>
      <c r="CR65" s="81"/>
      <c r="CS65" s="81"/>
      <c r="CT65" s="81"/>
      <c r="CU65" s="81"/>
      <c r="CV65" s="81"/>
      <c r="CW65" s="81"/>
      <c r="CX65" s="81"/>
      <c r="CY65" s="81"/>
      <c r="CZ65" s="81"/>
      <c r="DA65" s="81"/>
      <c r="DB65" s="81"/>
      <c r="DC65" s="81"/>
      <c r="DD65" s="81"/>
      <c r="DE65" s="81"/>
      <c r="DF65" s="81"/>
      <c r="DG65" s="81"/>
      <c r="DH65" s="81"/>
      <c r="DI65" s="81"/>
      <c r="DJ65" s="81"/>
      <c r="DK65" s="81"/>
      <c r="DL65" s="81"/>
      <c r="DM65" s="81"/>
      <c r="DN65" s="81"/>
      <c r="DO65" s="81"/>
      <c r="DP65" s="81"/>
      <c r="DQ65" s="81"/>
      <c r="DR65" s="81"/>
      <c r="DS65" s="81"/>
      <c r="DT65" s="81"/>
      <c r="DU65" s="81"/>
      <c r="DV65" s="81"/>
      <c r="DW65" s="81"/>
      <c r="DX65" s="81"/>
      <c r="DY65" s="81"/>
      <c r="DZ65" s="81"/>
      <c r="EA65" s="81"/>
      <c r="EB65" s="81"/>
      <c r="EC65" s="81"/>
      <c r="ED65" s="81"/>
    </row>
    <row r="66" spans="1:134" s="98" customFormat="1" x14ac:dyDescent="0.25">
      <c r="A66" s="77" t="s">
        <v>344</v>
      </c>
      <c r="B66" s="78" t="s">
        <v>345</v>
      </c>
      <c r="C66" s="78" t="s">
        <v>346</v>
      </c>
      <c r="D66" s="81"/>
      <c r="E66" s="81"/>
      <c r="F66" s="81"/>
      <c r="G66" s="81"/>
      <c r="H66" s="81"/>
      <c r="I66" s="81"/>
      <c r="J66" s="101"/>
      <c r="K66" s="100"/>
      <c r="M66" s="10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c r="AZ66" s="81"/>
      <c r="BA66" s="81"/>
      <c r="BB66" s="81"/>
      <c r="BC66" s="81"/>
      <c r="BD66" s="81"/>
      <c r="BE66" s="81"/>
      <c r="BF66" s="81"/>
      <c r="BG66" s="81"/>
      <c r="BH66" s="81"/>
      <c r="BI66" s="81"/>
      <c r="BJ66" s="81"/>
      <c r="BK66" s="81"/>
      <c r="BL66" s="81"/>
      <c r="BM66" s="81"/>
      <c r="BN66" s="81"/>
      <c r="BO66" s="81"/>
      <c r="BP66" s="81"/>
      <c r="BQ66" s="81"/>
      <c r="BR66" s="81"/>
      <c r="BS66" s="81"/>
      <c r="BT66" s="81"/>
      <c r="BU66" s="81"/>
      <c r="BV66" s="81"/>
      <c r="BW66" s="81"/>
      <c r="BX66" s="81"/>
      <c r="BY66" s="81"/>
      <c r="BZ66" s="81"/>
      <c r="CA66" s="81"/>
      <c r="CB66" s="81"/>
      <c r="CC66" s="81"/>
      <c r="CD66" s="81"/>
      <c r="CE66" s="81"/>
      <c r="CF66" s="81"/>
      <c r="CG66" s="81"/>
      <c r="CH66" s="81"/>
      <c r="CI66" s="81"/>
      <c r="CJ66" s="81"/>
      <c r="CK66" s="81"/>
      <c r="CL66" s="81"/>
      <c r="CM66" s="81"/>
      <c r="CN66" s="81"/>
      <c r="CO66" s="81"/>
      <c r="CP66" s="81"/>
      <c r="CQ66" s="81"/>
      <c r="CR66" s="81"/>
      <c r="CS66" s="81"/>
      <c r="CT66" s="81"/>
      <c r="CU66" s="81"/>
      <c r="CV66" s="81"/>
      <c r="CW66" s="81"/>
      <c r="CX66" s="81"/>
      <c r="CY66" s="81"/>
      <c r="CZ66" s="81"/>
      <c r="DA66" s="81"/>
      <c r="DB66" s="81"/>
      <c r="DC66" s="81"/>
      <c r="DD66" s="81"/>
      <c r="DE66" s="81"/>
      <c r="DF66" s="81"/>
      <c r="DG66" s="81"/>
      <c r="DH66" s="81"/>
      <c r="DI66" s="81"/>
      <c r="DJ66" s="81"/>
      <c r="DK66" s="81"/>
      <c r="DL66" s="81"/>
      <c r="DM66" s="81"/>
      <c r="DN66" s="81"/>
      <c r="DO66" s="81"/>
      <c r="DP66" s="81"/>
      <c r="DQ66" s="81"/>
      <c r="DR66" s="81"/>
      <c r="DS66" s="81"/>
      <c r="DT66" s="81"/>
      <c r="DU66" s="81"/>
      <c r="DV66" s="81"/>
      <c r="DW66" s="81"/>
      <c r="DX66" s="81"/>
      <c r="DY66" s="81"/>
      <c r="DZ66" s="81"/>
      <c r="EA66" s="81"/>
      <c r="EB66" s="81"/>
      <c r="EC66" s="81"/>
      <c r="ED66" s="81"/>
    </row>
    <row r="67" spans="1:134" s="98" customFormat="1" x14ac:dyDescent="0.25">
      <c r="A67" s="77" t="s">
        <v>277</v>
      </c>
      <c r="B67" s="78" t="s">
        <v>347</v>
      </c>
      <c r="C67" s="78" t="s">
        <v>278</v>
      </c>
      <c r="D67" s="81"/>
      <c r="E67" s="81"/>
      <c r="F67" s="81"/>
      <c r="G67" s="81"/>
      <c r="H67" s="81"/>
      <c r="I67" s="81"/>
      <c r="J67" s="101"/>
      <c r="K67" s="100"/>
      <c r="M67" s="10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c r="AZ67" s="81"/>
      <c r="BA67" s="81"/>
      <c r="BB67" s="81"/>
      <c r="BC67" s="81"/>
      <c r="BD67" s="81"/>
      <c r="BE67" s="81"/>
      <c r="BF67" s="81"/>
      <c r="BG67" s="81"/>
      <c r="BH67" s="81"/>
      <c r="BI67" s="81"/>
      <c r="BJ67" s="81"/>
      <c r="BK67" s="81"/>
      <c r="BL67" s="81"/>
      <c r="BM67" s="81"/>
      <c r="BN67" s="81"/>
      <c r="BO67" s="81"/>
      <c r="BP67" s="81"/>
      <c r="BQ67" s="81"/>
      <c r="BR67" s="81"/>
      <c r="BS67" s="81"/>
      <c r="BT67" s="81"/>
      <c r="BU67" s="81"/>
      <c r="BV67" s="81"/>
      <c r="BW67" s="81"/>
      <c r="BX67" s="81"/>
      <c r="BY67" s="81"/>
      <c r="BZ67" s="81"/>
      <c r="CA67" s="81"/>
      <c r="CB67" s="81"/>
      <c r="CC67" s="81"/>
      <c r="CD67" s="81"/>
      <c r="CE67" s="81"/>
      <c r="CF67" s="81"/>
      <c r="CG67" s="81"/>
      <c r="CH67" s="81"/>
      <c r="CI67" s="81"/>
      <c r="CJ67" s="81"/>
      <c r="CK67" s="81"/>
      <c r="CL67" s="81"/>
      <c r="CM67" s="81"/>
      <c r="CN67" s="81"/>
      <c r="CO67" s="81"/>
      <c r="CP67" s="81"/>
      <c r="CQ67" s="81"/>
      <c r="CR67" s="81"/>
      <c r="CS67" s="81"/>
      <c r="CT67" s="81"/>
      <c r="CU67" s="81"/>
      <c r="CV67" s="81"/>
      <c r="CW67" s="81"/>
      <c r="CX67" s="81"/>
      <c r="CY67" s="81"/>
      <c r="CZ67" s="81"/>
      <c r="DA67" s="81"/>
      <c r="DB67" s="81"/>
      <c r="DC67" s="81"/>
      <c r="DD67" s="81"/>
      <c r="DE67" s="81"/>
      <c r="DF67" s="81"/>
      <c r="DG67" s="81"/>
      <c r="DH67" s="81"/>
      <c r="DI67" s="81"/>
      <c r="DJ67" s="81"/>
      <c r="DK67" s="81"/>
      <c r="DL67" s="81"/>
      <c r="DM67" s="81"/>
      <c r="DN67" s="81"/>
      <c r="DO67" s="81"/>
      <c r="DP67" s="81"/>
      <c r="DQ67" s="81"/>
      <c r="DR67" s="81"/>
      <c r="DS67" s="81"/>
      <c r="DT67" s="81"/>
      <c r="DU67" s="81"/>
      <c r="DV67" s="81"/>
      <c r="DW67" s="81"/>
      <c r="DX67" s="81"/>
      <c r="DY67" s="81"/>
      <c r="DZ67" s="81"/>
      <c r="EA67" s="81"/>
      <c r="EB67" s="81"/>
      <c r="EC67" s="81"/>
      <c r="ED67" s="81"/>
    </row>
    <row r="68" spans="1:134" s="98" customFormat="1" x14ac:dyDescent="0.25">
      <c r="A68" s="77" t="s">
        <v>348</v>
      </c>
      <c r="B68" s="78" t="s">
        <v>331</v>
      </c>
      <c r="C68" s="78" t="s">
        <v>349</v>
      </c>
      <c r="D68" s="81"/>
      <c r="E68" s="81"/>
      <c r="F68" s="81"/>
      <c r="G68" s="81"/>
      <c r="H68" s="81"/>
      <c r="I68" s="81"/>
      <c r="J68" s="101"/>
      <c r="K68" s="100"/>
      <c r="M68" s="10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c r="AZ68" s="81"/>
      <c r="BA68" s="81"/>
      <c r="BB68" s="81"/>
      <c r="BC68" s="81"/>
      <c r="BD68" s="81"/>
      <c r="BE68" s="81"/>
      <c r="BF68" s="81"/>
      <c r="BG68" s="81"/>
      <c r="BH68" s="81"/>
      <c r="BI68" s="81"/>
      <c r="BJ68" s="81"/>
      <c r="BK68" s="81"/>
      <c r="BL68" s="81"/>
      <c r="BM68" s="81"/>
      <c r="BN68" s="81"/>
      <c r="BO68" s="81"/>
      <c r="BP68" s="81"/>
      <c r="BQ68" s="81"/>
      <c r="BR68" s="81"/>
      <c r="BS68" s="81"/>
      <c r="BT68" s="81"/>
      <c r="BU68" s="81"/>
      <c r="BV68" s="81"/>
      <c r="BW68" s="81"/>
      <c r="BX68" s="81"/>
      <c r="BY68" s="81"/>
      <c r="BZ68" s="81"/>
      <c r="CA68" s="81"/>
      <c r="CB68" s="81"/>
      <c r="CC68" s="81"/>
      <c r="CD68" s="81"/>
      <c r="CE68" s="81"/>
      <c r="CF68" s="81"/>
      <c r="CG68" s="81"/>
      <c r="CH68" s="81"/>
      <c r="CI68" s="81"/>
      <c r="CJ68" s="81"/>
      <c r="CK68" s="81"/>
      <c r="CL68" s="81"/>
      <c r="CM68" s="81"/>
      <c r="CN68" s="81"/>
      <c r="CO68" s="81"/>
      <c r="CP68" s="81"/>
      <c r="CQ68" s="81"/>
      <c r="CR68" s="81"/>
      <c r="CS68" s="81"/>
      <c r="CT68" s="81"/>
      <c r="CU68" s="81"/>
      <c r="CV68" s="81"/>
      <c r="CW68" s="81"/>
      <c r="CX68" s="81"/>
      <c r="CY68" s="81"/>
      <c r="CZ68" s="81"/>
      <c r="DA68" s="81"/>
      <c r="DB68" s="81"/>
      <c r="DC68" s="81"/>
      <c r="DD68" s="81"/>
      <c r="DE68" s="81"/>
      <c r="DF68" s="81"/>
      <c r="DG68" s="81"/>
      <c r="DH68" s="81"/>
      <c r="DI68" s="81"/>
      <c r="DJ68" s="81"/>
      <c r="DK68" s="81"/>
      <c r="DL68" s="81"/>
      <c r="DM68" s="81"/>
      <c r="DN68" s="81"/>
      <c r="DO68" s="81"/>
      <c r="DP68" s="81"/>
      <c r="DQ68" s="81"/>
      <c r="DR68" s="81"/>
      <c r="DS68" s="81"/>
      <c r="DT68" s="81"/>
      <c r="DU68" s="81"/>
      <c r="DV68" s="81"/>
      <c r="DW68" s="81"/>
      <c r="DX68" s="81"/>
      <c r="DY68" s="81"/>
      <c r="DZ68" s="81"/>
      <c r="EA68" s="81"/>
      <c r="EB68" s="81"/>
      <c r="EC68" s="81"/>
      <c r="ED68" s="81"/>
    </row>
    <row r="69" spans="1:134" s="98" customFormat="1" x14ac:dyDescent="0.25">
      <c r="A69" s="77" t="s">
        <v>350</v>
      </c>
      <c r="B69" s="78" t="s">
        <v>351</v>
      </c>
      <c r="C69" s="78" t="s">
        <v>352</v>
      </c>
      <c r="D69" s="81"/>
      <c r="E69" s="81"/>
      <c r="F69" s="81"/>
      <c r="G69" s="81"/>
      <c r="H69" s="81"/>
      <c r="I69" s="81"/>
      <c r="J69" s="101"/>
      <c r="K69" s="100"/>
      <c r="M69" s="10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c r="AZ69" s="81"/>
      <c r="BA69" s="81"/>
      <c r="BB69" s="81"/>
      <c r="BC69" s="81"/>
      <c r="BD69" s="81"/>
      <c r="BE69" s="81"/>
      <c r="BF69" s="81"/>
      <c r="BG69" s="81"/>
      <c r="BH69" s="81"/>
      <c r="BI69" s="81"/>
      <c r="BJ69" s="81"/>
      <c r="BK69" s="81"/>
      <c r="BL69" s="81"/>
      <c r="BM69" s="81"/>
      <c r="BN69" s="81"/>
      <c r="BO69" s="81"/>
      <c r="BP69" s="81"/>
      <c r="BQ69" s="81"/>
      <c r="BR69" s="81"/>
      <c r="BS69" s="81"/>
      <c r="BT69" s="81"/>
      <c r="BU69" s="81"/>
      <c r="BV69" s="81"/>
      <c r="BW69" s="81"/>
      <c r="BX69" s="81"/>
      <c r="BY69" s="81"/>
      <c r="BZ69" s="81"/>
      <c r="CA69" s="81"/>
      <c r="CB69" s="81"/>
      <c r="CC69" s="81"/>
      <c r="CD69" s="81"/>
      <c r="CE69" s="81"/>
      <c r="CF69" s="81"/>
      <c r="CG69" s="81"/>
      <c r="CH69" s="81"/>
      <c r="CI69" s="81"/>
      <c r="CJ69" s="81"/>
      <c r="CK69" s="81"/>
      <c r="CL69" s="81"/>
      <c r="CM69" s="81"/>
      <c r="CN69" s="81"/>
      <c r="CO69" s="81"/>
      <c r="CP69" s="81"/>
      <c r="CQ69" s="81"/>
      <c r="CR69" s="81"/>
      <c r="CS69" s="81"/>
      <c r="CT69" s="81"/>
      <c r="CU69" s="81"/>
      <c r="CV69" s="81"/>
      <c r="CW69" s="81"/>
      <c r="CX69" s="81"/>
      <c r="CY69" s="81"/>
      <c r="CZ69" s="81"/>
      <c r="DA69" s="81"/>
      <c r="DB69" s="81"/>
      <c r="DC69" s="81"/>
      <c r="DD69" s="81"/>
      <c r="DE69" s="81"/>
      <c r="DF69" s="81"/>
      <c r="DG69" s="81"/>
      <c r="DH69" s="81"/>
      <c r="DI69" s="81"/>
      <c r="DJ69" s="81"/>
      <c r="DK69" s="81"/>
      <c r="DL69" s="81"/>
      <c r="DM69" s="81"/>
      <c r="DN69" s="81"/>
      <c r="DO69" s="81"/>
      <c r="DP69" s="81"/>
      <c r="DQ69" s="81"/>
      <c r="DR69" s="81"/>
      <c r="DS69" s="81"/>
      <c r="DT69" s="81"/>
      <c r="DU69" s="81"/>
      <c r="DV69" s="81"/>
      <c r="DW69" s="81"/>
      <c r="DX69" s="81"/>
      <c r="DY69" s="81"/>
      <c r="DZ69" s="81"/>
      <c r="EA69" s="81"/>
      <c r="EB69" s="81"/>
      <c r="EC69" s="81"/>
      <c r="ED69" s="81"/>
    </row>
    <row r="70" spans="1:134" s="98" customFormat="1" x14ac:dyDescent="0.25">
      <c r="A70" s="77" t="s">
        <v>353</v>
      </c>
      <c r="B70" s="78" t="s">
        <v>347</v>
      </c>
      <c r="C70" s="78" t="s">
        <v>354</v>
      </c>
      <c r="D70" s="81"/>
      <c r="E70" s="81"/>
      <c r="F70" s="81"/>
      <c r="G70" s="81"/>
      <c r="H70" s="81"/>
      <c r="I70" s="81"/>
      <c r="J70" s="101"/>
      <c r="K70" s="100"/>
      <c r="M70" s="10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c r="BG70" s="81"/>
      <c r="BH70" s="81"/>
      <c r="BI70" s="81"/>
      <c r="BJ70" s="81"/>
      <c r="BK70" s="81"/>
      <c r="BL70" s="81"/>
      <c r="BM70" s="81"/>
      <c r="BN70" s="81"/>
      <c r="BO70" s="81"/>
      <c r="BP70" s="81"/>
      <c r="BQ70" s="81"/>
      <c r="BR70" s="81"/>
      <c r="BS70" s="81"/>
      <c r="BT70" s="81"/>
      <c r="BU70" s="81"/>
      <c r="BV70" s="81"/>
      <c r="BW70" s="81"/>
      <c r="BX70" s="81"/>
      <c r="BY70" s="81"/>
      <c r="BZ70" s="81"/>
      <c r="CA70" s="81"/>
      <c r="CB70" s="81"/>
      <c r="CC70" s="81"/>
      <c r="CD70" s="81"/>
      <c r="CE70" s="81"/>
      <c r="CF70" s="81"/>
      <c r="CG70" s="81"/>
      <c r="CH70" s="81"/>
      <c r="CI70" s="81"/>
      <c r="CJ70" s="81"/>
      <c r="CK70" s="81"/>
      <c r="CL70" s="81"/>
      <c r="CM70" s="81"/>
      <c r="CN70" s="81"/>
      <c r="CO70" s="81"/>
      <c r="CP70" s="81"/>
      <c r="CQ70" s="81"/>
      <c r="CR70" s="81"/>
      <c r="CS70" s="81"/>
      <c r="CT70" s="81"/>
      <c r="CU70" s="81"/>
      <c r="CV70" s="81"/>
      <c r="CW70" s="81"/>
      <c r="CX70" s="81"/>
      <c r="CY70" s="81"/>
      <c r="CZ70" s="81"/>
      <c r="DA70" s="81"/>
      <c r="DB70" s="81"/>
      <c r="DC70" s="81"/>
      <c r="DD70" s="81"/>
      <c r="DE70" s="81"/>
      <c r="DF70" s="81"/>
      <c r="DG70" s="81"/>
      <c r="DH70" s="81"/>
      <c r="DI70" s="81"/>
      <c r="DJ70" s="81"/>
      <c r="DK70" s="81"/>
      <c r="DL70" s="81"/>
      <c r="DM70" s="81"/>
      <c r="DN70" s="81"/>
      <c r="DO70" s="81"/>
      <c r="DP70" s="81"/>
      <c r="DQ70" s="81"/>
      <c r="DR70" s="81"/>
      <c r="DS70" s="81"/>
      <c r="DT70" s="81"/>
      <c r="DU70" s="81"/>
      <c r="DV70" s="81"/>
      <c r="DW70" s="81"/>
      <c r="DX70" s="81"/>
      <c r="DY70" s="81"/>
      <c r="DZ70" s="81"/>
      <c r="EA70" s="81"/>
      <c r="EB70" s="81"/>
      <c r="EC70" s="81"/>
      <c r="ED70" s="81"/>
    </row>
    <row r="71" spans="1:134" s="98" customFormat="1" x14ac:dyDescent="0.25">
      <c r="A71" s="77" t="s">
        <v>355</v>
      </c>
      <c r="B71" s="78" t="s">
        <v>337</v>
      </c>
      <c r="C71" s="78" t="s">
        <v>356</v>
      </c>
      <c r="D71" s="81"/>
      <c r="E71" s="81"/>
      <c r="F71" s="81"/>
      <c r="G71" s="81"/>
      <c r="H71" s="81"/>
      <c r="I71" s="81"/>
      <c r="J71" s="101"/>
      <c r="K71" s="100"/>
      <c r="M71" s="10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c r="BG71" s="81"/>
      <c r="BH71" s="81"/>
      <c r="BI71" s="81"/>
      <c r="BJ71" s="81"/>
      <c r="BK71" s="81"/>
      <c r="BL71" s="81"/>
      <c r="BM71" s="81"/>
      <c r="BN71" s="81"/>
      <c r="BO71" s="81"/>
      <c r="BP71" s="81"/>
      <c r="BQ71" s="81"/>
      <c r="BR71" s="81"/>
      <c r="BS71" s="81"/>
      <c r="BT71" s="81"/>
      <c r="BU71" s="81"/>
      <c r="BV71" s="81"/>
      <c r="BW71" s="81"/>
      <c r="BX71" s="81"/>
      <c r="BY71" s="81"/>
      <c r="BZ71" s="81"/>
      <c r="CA71" s="81"/>
      <c r="CB71" s="81"/>
      <c r="CC71" s="81"/>
      <c r="CD71" s="81"/>
      <c r="CE71" s="81"/>
      <c r="CF71" s="81"/>
      <c r="CG71" s="81"/>
      <c r="CH71" s="81"/>
      <c r="CI71" s="81"/>
      <c r="CJ71" s="81"/>
      <c r="CK71" s="81"/>
      <c r="CL71" s="81"/>
      <c r="CM71" s="81"/>
      <c r="CN71" s="81"/>
      <c r="CO71" s="81"/>
      <c r="CP71" s="81"/>
      <c r="CQ71" s="81"/>
      <c r="CR71" s="81"/>
      <c r="CS71" s="81"/>
      <c r="CT71" s="81"/>
      <c r="CU71" s="81"/>
      <c r="CV71" s="81"/>
      <c r="CW71" s="81"/>
      <c r="CX71" s="81"/>
      <c r="CY71" s="81"/>
      <c r="CZ71" s="81"/>
      <c r="DA71" s="81"/>
      <c r="DB71" s="81"/>
      <c r="DC71" s="81"/>
      <c r="DD71" s="81"/>
      <c r="DE71" s="81"/>
      <c r="DF71" s="81"/>
      <c r="DG71" s="81"/>
      <c r="DH71" s="81"/>
      <c r="DI71" s="81"/>
      <c r="DJ71" s="81"/>
      <c r="DK71" s="81"/>
      <c r="DL71" s="81"/>
      <c r="DM71" s="81"/>
      <c r="DN71" s="81"/>
      <c r="DO71" s="81"/>
      <c r="DP71" s="81"/>
      <c r="DQ71" s="81"/>
      <c r="DR71" s="81"/>
      <c r="DS71" s="81"/>
      <c r="DT71" s="81"/>
      <c r="DU71" s="81"/>
      <c r="DV71" s="81"/>
      <c r="DW71" s="81"/>
      <c r="DX71" s="81"/>
      <c r="DY71" s="81"/>
      <c r="DZ71" s="81"/>
      <c r="EA71" s="81"/>
      <c r="EB71" s="81"/>
      <c r="EC71" s="81"/>
      <c r="ED71" s="81"/>
    </row>
    <row r="72" spans="1:134" s="98" customFormat="1" x14ac:dyDescent="0.25">
      <c r="A72" s="77" t="s">
        <v>357</v>
      </c>
      <c r="B72" s="78" t="s">
        <v>358</v>
      </c>
      <c r="C72" s="78" t="s">
        <v>359</v>
      </c>
      <c r="D72" s="81"/>
      <c r="E72" s="81"/>
      <c r="F72" s="81"/>
      <c r="G72" s="81"/>
      <c r="H72" s="81"/>
      <c r="I72" s="81"/>
      <c r="J72" s="101"/>
      <c r="K72" s="100"/>
      <c r="M72" s="10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c r="BG72" s="81"/>
      <c r="BH72" s="81"/>
      <c r="BI72" s="81"/>
      <c r="BJ72" s="81"/>
      <c r="BK72" s="81"/>
      <c r="BL72" s="81"/>
      <c r="BM72" s="81"/>
      <c r="BN72" s="81"/>
      <c r="BO72" s="81"/>
      <c r="BP72" s="81"/>
      <c r="BQ72" s="81"/>
      <c r="BR72" s="81"/>
      <c r="BS72" s="81"/>
      <c r="BT72" s="81"/>
      <c r="BU72" s="81"/>
      <c r="BV72" s="81"/>
      <c r="BW72" s="81"/>
      <c r="BX72" s="81"/>
      <c r="BY72" s="81"/>
      <c r="BZ72" s="81"/>
      <c r="CA72" s="81"/>
      <c r="CB72" s="81"/>
      <c r="CC72" s="81"/>
      <c r="CD72" s="81"/>
      <c r="CE72" s="81"/>
      <c r="CF72" s="81"/>
      <c r="CG72" s="81"/>
      <c r="CH72" s="81"/>
      <c r="CI72" s="81"/>
      <c r="CJ72" s="81"/>
      <c r="CK72" s="81"/>
      <c r="CL72" s="81"/>
      <c r="CM72" s="81"/>
      <c r="CN72" s="81"/>
      <c r="CO72" s="81"/>
      <c r="CP72" s="81"/>
      <c r="CQ72" s="81"/>
      <c r="CR72" s="81"/>
      <c r="CS72" s="81"/>
      <c r="CT72" s="81"/>
      <c r="CU72" s="81"/>
      <c r="CV72" s="81"/>
      <c r="CW72" s="81"/>
      <c r="CX72" s="81"/>
      <c r="CY72" s="81"/>
      <c r="CZ72" s="81"/>
      <c r="DA72" s="81"/>
      <c r="DB72" s="81"/>
      <c r="DC72" s="81"/>
      <c r="DD72" s="81"/>
      <c r="DE72" s="81"/>
      <c r="DF72" s="81"/>
      <c r="DG72" s="81"/>
      <c r="DH72" s="81"/>
      <c r="DI72" s="81"/>
      <c r="DJ72" s="81"/>
      <c r="DK72" s="81"/>
      <c r="DL72" s="81"/>
      <c r="DM72" s="81"/>
      <c r="DN72" s="81"/>
      <c r="DO72" s="81"/>
      <c r="DP72" s="81"/>
      <c r="DQ72" s="81"/>
      <c r="DR72" s="81"/>
      <c r="DS72" s="81"/>
      <c r="DT72" s="81"/>
      <c r="DU72" s="81"/>
      <c r="DV72" s="81"/>
      <c r="DW72" s="81"/>
      <c r="DX72" s="81"/>
      <c r="DY72" s="81"/>
      <c r="DZ72" s="81"/>
      <c r="EA72" s="81"/>
      <c r="EB72" s="81"/>
      <c r="EC72" s="81"/>
      <c r="ED72" s="81"/>
    </row>
    <row r="73" spans="1:134" s="98" customFormat="1" x14ac:dyDescent="0.25">
      <c r="A73" s="77" t="s">
        <v>360</v>
      </c>
      <c r="B73" s="78" t="s">
        <v>361</v>
      </c>
      <c r="C73" s="78" t="s">
        <v>362</v>
      </c>
      <c r="D73" s="81"/>
      <c r="E73" s="81"/>
      <c r="F73" s="81"/>
      <c r="G73" s="81"/>
      <c r="H73" s="81"/>
      <c r="I73" s="81"/>
      <c r="J73" s="101"/>
      <c r="K73" s="100"/>
      <c r="M73" s="10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c r="BG73" s="81"/>
      <c r="BH73" s="81"/>
      <c r="BI73" s="81"/>
      <c r="BJ73" s="81"/>
      <c r="BK73" s="81"/>
      <c r="BL73" s="81"/>
      <c r="BM73" s="81"/>
      <c r="BN73" s="81"/>
      <c r="BO73" s="81"/>
      <c r="BP73" s="81"/>
      <c r="BQ73" s="81"/>
      <c r="BR73" s="81"/>
      <c r="BS73" s="81"/>
      <c r="BT73" s="81"/>
      <c r="BU73" s="81"/>
      <c r="BV73" s="81"/>
      <c r="BW73" s="81"/>
      <c r="BX73" s="81"/>
      <c r="BY73" s="81"/>
      <c r="BZ73" s="81"/>
      <c r="CA73" s="81"/>
      <c r="CB73" s="81"/>
      <c r="CC73" s="81"/>
      <c r="CD73" s="81"/>
      <c r="CE73" s="81"/>
      <c r="CF73" s="81"/>
      <c r="CG73" s="81"/>
      <c r="CH73" s="81"/>
      <c r="CI73" s="81"/>
      <c r="CJ73" s="81"/>
      <c r="CK73" s="81"/>
      <c r="CL73" s="81"/>
      <c r="CM73" s="81"/>
      <c r="CN73" s="81"/>
      <c r="CO73" s="81"/>
      <c r="CP73" s="81"/>
      <c r="CQ73" s="81"/>
      <c r="CR73" s="81"/>
      <c r="CS73" s="81"/>
      <c r="CT73" s="81"/>
      <c r="CU73" s="81"/>
      <c r="CV73" s="81"/>
      <c r="CW73" s="81"/>
      <c r="CX73" s="81"/>
      <c r="CY73" s="81"/>
      <c r="CZ73" s="81"/>
      <c r="DA73" s="81"/>
      <c r="DB73" s="81"/>
      <c r="DC73" s="81"/>
      <c r="DD73" s="81"/>
      <c r="DE73" s="81"/>
      <c r="DF73" s="81"/>
      <c r="DG73" s="81"/>
      <c r="DH73" s="81"/>
      <c r="DI73" s="81"/>
      <c r="DJ73" s="81"/>
      <c r="DK73" s="81"/>
      <c r="DL73" s="81"/>
      <c r="DM73" s="81"/>
      <c r="DN73" s="81"/>
      <c r="DO73" s="81"/>
      <c r="DP73" s="81"/>
      <c r="DQ73" s="81"/>
      <c r="DR73" s="81"/>
      <c r="DS73" s="81"/>
      <c r="DT73" s="81"/>
      <c r="DU73" s="81"/>
      <c r="DV73" s="81"/>
      <c r="DW73" s="81"/>
      <c r="DX73" s="81"/>
      <c r="DY73" s="81"/>
      <c r="DZ73" s="81"/>
      <c r="EA73" s="81"/>
      <c r="EB73" s="81"/>
      <c r="EC73" s="81"/>
      <c r="ED73" s="81"/>
    </row>
    <row r="74" spans="1:134" s="98" customFormat="1" ht="30" x14ac:dyDescent="0.25">
      <c r="A74" s="77" t="s">
        <v>363</v>
      </c>
      <c r="B74" s="78" t="s">
        <v>364</v>
      </c>
      <c r="C74" s="78" t="s">
        <v>365</v>
      </c>
      <c r="D74" s="81"/>
      <c r="E74" s="81"/>
      <c r="F74" s="81"/>
      <c r="G74" s="81"/>
      <c r="H74" s="81"/>
      <c r="I74" s="81"/>
      <c r="J74" s="101"/>
      <c r="K74" s="100"/>
      <c r="M74" s="10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c r="BG74" s="81"/>
      <c r="BH74" s="81"/>
      <c r="BI74" s="81"/>
      <c r="BJ74" s="81"/>
      <c r="BK74" s="81"/>
      <c r="BL74" s="81"/>
      <c r="BM74" s="81"/>
      <c r="BN74" s="81"/>
      <c r="BO74" s="81"/>
      <c r="BP74" s="81"/>
      <c r="BQ74" s="81"/>
      <c r="BR74" s="81"/>
      <c r="BS74" s="81"/>
      <c r="BT74" s="81"/>
      <c r="BU74" s="81"/>
      <c r="BV74" s="81"/>
      <c r="BW74" s="81"/>
      <c r="BX74" s="81"/>
      <c r="BY74" s="81"/>
      <c r="BZ74" s="81"/>
      <c r="CA74" s="81"/>
      <c r="CB74" s="81"/>
      <c r="CC74" s="81"/>
      <c r="CD74" s="81"/>
      <c r="CE74" s="81"/>
      <c r="CF74" s="81"/>
      <c r="CG74" s="81"/>
      <c r="CH74" s="81"/>
      <c r="CI74" s="81"/>
      <c r="CJ74" s="81"/>
      <c r="CK74" s="81"/>
      <c r="CL74" s="81"/>
      <c r="CM74" s="81"/>
      <c r="CN74" s="81"/>
      <c r="CO74" s="81"/>
      <c r="CP74" s="81"/>
      <c r="CQ74" s="81"/>
      <c r="CR74" s="81"/>
      <c r="CS74" s="81"/>
      <c r="CT74" s="81"/>
      <c r="CU74" s="81"/>
      <c r="CV74" s="81"/>
      <c r="CW74" s="81"/>
      <c r="CX74" s="81"/>
      <c r="CY74" s="81"/>
      <c r="CZ74" s="81"/>
      <c r="DA74" s="81"/>
      <c r="DB74" s="81"/>
      <c r="DC74" s="81"/>
      <c r="DD74" s="81"/>
      <c r="DE74" s="81"/>
      <c r="DF74" s="81"/>
      <c r="DG74" s="81"/>
      <c r="DH74" s="81"/>
      <c r="DI74" s="81"/>
      <c r="DJ74" s="81"/>
      <c r="DK74" s="81"/>
      <c r="DL74" s="81"/>
      <c r="DM74" s="81"/>
      <c r="DN74" s="81"/>
      <c r="DO74" s="81"/>
      <c r="DP74" s="81"/>
      <c r="DQ74" s="81"/>
      <c r="DR74" s="81"/>
      <c r="DS74" s="81"/>
      <c r="DT74" s="81"/>
      <c r="DU74" s="81"/>
      <c r="DV74" s="81"/>
      <c r="DW74" s="81"/>
      <c r="DX74" s="81"/>
      <c r="DY74" s="81"/>
      <c r="DZ74" s="81"/>
      <c r="EA74" s="81"/>
      <c r="EB74" s="81"/>
      <c r="EC74" s="81"/>
      <c r="ED74" s="81"/>
    </row>
    <row r="75" spans="1:134" s="98" customFormat="1" x14ac:dyDescent="0.25">
      <c r="A75" s="77" t="s">
        <v>366</v>
      </c>
      <c r="B75" s="78" t="s">
        <v>337</v>
      </c>
      <c r="C75" s="78" t="s">
        <v>367</v>
      </c>
      <c r="D75" s="81"/>
      <c r="E75" s="81"/>
      <c r="F75" s="81"/>
      <c r="G75" s="81"/>
      <c r="H75" s="81"/>
      <c r="I75" s="81"/>
      <c r="J75" s="101"/>
      <c r="K75" s="100"/>
      <c r="M75" s="10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c r="BG75" s="81"/>
      <c r="BH75" s="81"/>
      <c r="BI75" s="81"/>
      <c r="BJ75" s="81"/>
      <c r="BK75" s="81"/>
      <c r="BL75" s="81"/>
      <c r="BM75" s="81"/>
      <c r="BN75" s="81"/>
      <c r="BO75" s="81"/>
      <c r="BP75" s="81"/>
      <c r="BQ75" s="81"/>
      <c r="BR75" s="81"/>
      <c r="BS75" s="81"/>
      <c r="BT75" s="81"/>
      <c r="BU75" s="81"/>
      <c r="BV75" s="81"/>
      <c r="BW75" s="81"/>
      <c r="BX75" s="81"/>
      <c r="BY75" s="81"/>
      <c r="BZ75" s="81"/>
      <c r="CA75" s="81"/>
      <c r="CB75" s="81"/>
      <c r="CC75" s="81"/>
      <c r="CD75" s="81"/>
      <c r="CE75" s="81"/>
      <c r="CF75" s="81"/>
      <c r="CG75" s="81"/>
      <c r="CH75" s="81"/>
      <c r="CI75" s="81"/>
      <c r="CJ75" s="81"/>
      <c r="CK75" s="81"/>
      <c r="CL75" s="81"/>
      <c r="CM75" s="81"/>
      <c r="CN75" s="81"/>
      <c r="CO75" s="81"/>
      <c r="CP75" s="81"/>
      <c r="CQ75" s="81"/>
      <c r="CR75" s="81"/>
      <c r="CS75" s="81"/>
      <c r="CT75" s="81"/>
      <c r="CU75" s="81"/>
      <c r="CV75" s="81"/>
      <c r="CW75" s="81"/>
      <c r="CX75" s="81"/>
      <c r="CY75" s="81"/>
      <c r="CZ75" s="81"/>
      <c r="DA75" s="81"/>
      <c r="DB75" s="81"/>
      <c r="DC75" s="81"/>
      <c r="DD75" s="81"/>
      <c r="DE75" s="81"/>
      <c r="DF75" s="81"/>
      <c r="DG75" s="81"/>
      <c r="DH75" s="81"/>
      <c r="DI75" s="81"/>
      <c r="DJ75" s="81"/>
      <c r="DK75" s="81"/>
      <c r="DL75" s="81"/>
      <c r="DM75" s="81"/>
      <c r="DN75" s="81"/>
      <c r="DO75" s="81"/>
      <c r="DP75" s="81"/>
      <c r="DQ75" s="81"/>
      <c r="DR75" s="81"/>
      <c r="DS75" s="81"/>
      <c r="DT75" s="81"/>
      <c r="DU75" s="81"/>
      <c r="DV75" s="81"/>
      <c r="DW75" s="81"/>
      <c r="DX75" s="81"/>
      <c r="DY75" s="81"/>
      <c r="DZ75" s="81"/>
      <c r="EA75" s="81"/>
      <c r="EB75" s="81"/>
      <c r="EC75" s="81"/>
      <c r="ED75" s="81"/>
    </row>
    <row r="76" spans="1:134" s="98" customFormat="1" x14ac:dyDescent="0.25">
      <c r="A76" s="77" t="s">
        <v>368</v>
      </c>
      <c r="B76" s="78" t="s">
        <v>337</v>
      </c>
      <c r="C76" s="78" t="s">
        <v>367</v>
      </c>
      <c r="D76" s="81"/>
      <c r="E76" s="81"/>
      <c r="F76" s="81"/>
      <c r="G76" s="81"/>
      <c r="H76" s="81"/>
      <c r="I76" s="81"/>
      <c r="J76" s="101"/>
      <c r="K76" s="100"/>
      <c r="M76" s="10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c r="BG76" s="81"/>
      <c r="BH76" s="81"/>
      <c r="BI76" s="81"/>
      <c r="BJ76" s="81"/>
      <c r="BK76" s="81"/>
      <c r="BL76" s="81"/>
      <c r="BM76" s="81"/>
      <c r="BN76" s="81"/>
      <c r="BO76" s="81"/>
      <c r="BP76" s="81"/>
      <c r="BQ76" s="81"/>
      <c r="BR76" s="81"/>
      <c r="BS76" s="81"/>
      <c r="BT76" s="81"/>
      <c r="BU76" s="81"/>
      <c r="BV76" s="81"/>
      <c r="BW76" s="81"/>
      <c r="BX76" s="81"/>
      <c r="BY76" s="81"/>
      <c r="BZ76" s="81"/>
      <c r="CA76" s="81"/>
      <c r="CB76" s="81"/>
      <c r="CC76" s="81"/>
      <c r="CD76" s="81"/>
      <c r="CE76" s="81"/>
      <c r="CF76" s="81"/>
      <c r="CG76" s="81"/>
      <c r="CH76" s="81"/>
      <c r="CI76" s="81"/>
      <c r="CJ76" s="81"/>
      <c r="CK76" s="81"/>
      <c r="CL76" s="81"/>
      <c r="CM76" s="81"/>
      <c r="CN76" s="81"/>
      <c r="CO76" s="81"/>
      <c r="CP76" s="81"/>
      <c r="CQ76" s="81"/>
      <c r="CR76" s="81"/>
      <c r="CS76" s="81"/>
      <c r="CT76" s="81"/>
      <c r="CU76" s="81"/>
      <c r="CV76" s="81"/>
      <c r="CW76" s="81"/>
      <c r="CX76" s="81"/>
      <c r="CY76" s="81"/>
      <c r="CZ76" s="81"/>
      <c r="DA76" s="81"/>
      <c r="DB76" s="81"/>
      <c r="DC76" s="81"/>
      <c r="DD76" s="81"/>
      <c r="DE76" s="81"/>
      <c r="DF76" s="81"/>
      <c r="DG76" s="81"/>
      <c r="DH76" s="81"/>
      <c r="DI76" s="81"/>
      <c r="DJ76" s="81"/>
      <c r="DK76" s="81"/>
      <c r="DL76" s="81"/>
      <c r="DM76" s="81"/>
      <c r="DN76" s="81"/>
      <c r="DO76" s="81"/>
      <c r="DP76" s="81"/>
      <c r="DQ76" s="81"/>
      <c r="DR76" s="81"/>
      <c r="DS76" s="81"/>
      <c r="DT76" s="81"/>
      <c r="DU76" s="81"/>
      <c r="DV76" s="81"/>
      <c r="DW76" s="81"/>
      <c r="DX76" s="81"/>
      <c r="DY76" s="81"/>
      <c r="DZ76" s="81"/>
      <c r="EA76" s="81"/>
      <c r="EB76" s="81"/>
      <c r="EC76" s="81"/>
      <c r="ED76" s="81"/>
    </row>
    <row r="77" spans="1:134" s="98" customFormat="1" x14ac:dyDescent="0.25">
      <c r="A77" s="77" t="s">
        <v>369</v>
      </c>
      <c r="B77" s="78" t="s">
        <v>351</v>
      </c>
      <c r="C77" s="78" t="s">
        <v>370</v>
      </c>
      <c r="D77" s="81"/>
      <c r="E77" s="81"/>
      <c r="F77" s="81"/>
      <c r="G77" s="81"/>
      <c r="H77" s="81"/>
      <c r="I77" s="81"/>
      <c r="J77" s="101"/>
      <c r="K77" s="100"/>
      <c r="M77" s="10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c r="BG77" s="81"/>
      <c r="BH77" s="81"/>
      <c r="BI77" s="81"/>
      <c r="BJ77" s="81"/>
      <c r="BK77" s="81"/>
      <c r="BL77" s="81"/>
      <c r="BM77" s="81"/>
      <c r="BN77" s="81"/>
      <c r="BO77" s="81"/>
      <c r="BP77" s="81"/>
      <c r="BQ77" s="81"/>
      <c r="BR77" s="81"/>
      <c r="BS77" s="81"/>
      <c r="BT77" s="81"/>
      <c r="BU77" s="81"/>
      <c r="BV77" s="81"/>
      <c r="BW77" s="81"/>
      <c r="BX77" s="81"/>
      <c r="BY77" s="81"/>
      <c r="BZ77" s="81"/>
      <c r="CA77" s="81"/>
      <c r="CB77" s="81"/>
      <c r="CC77" s="81"/>
      <c r="CD77" s="81"/>
      <c r="CE77" s="81"/>
      <c r="CF77" s="81"/>
      <c r="CG77" s="81"/>
      <c r="CH77" s="81"/>
      <c r="CI77" s="81"/>
      <c r="CJ77" s="81"/>
      <c r="CK77" s="81"/>
      <c r="CL77" s="81"/>
      <c r="CM77" s="81"/>
      <c r="CN77" s="81"/>
      <c r="CO77" s="81"/>
      <c r="CP77" s="81"/>
      <c r="CQ77" s="81"/>
      <c r="CR77" s="81"/>
      <c r="CS77" s="81"/>
      <c r="CT77" s="81"/>
      <c r="CU77" s="81"/>
      <c r="CV77" s="81"/>
      <c r="CW77" s="81"/>
      <c r="CX77" s="81"/>
      <c r="CY77" s="81"/>
      <c r="CZ77" s="81"/>
      <c r="DA77" s="81"/>
      <c r="DB77" s="81"/>
      <c r="DC77" s="81"/>
      <c r="DD77" s="81"/>
      <c r="DE77" s="81"/>
      <c r="DF77" s="81"/>
      <c r="DG77" s="81"/>
      <c r="DH77" s="81"/>
      <c r="DI77" s="81"/>
      <c r="DJ77" s="81"/>
      <c r="DK77" s="81"/>
      <c r="DL77" s="81"/>
      <c r="DM77" s="81"/>
      <c r="DN77" s="81"/>
      <c r="DO77" s="81"/>
      <c r="DP77" s="81"/>
      <c r="DQ77" s="81"/>
      <c r="DR77" s="81"/>
      <c r="DS77" s="81"/>
      <c r="DT77" s="81"/>
      <c r="DU77" s="81"/>
      <c r="DV77" s="81"/>
      <c r="DW77" s="81"/>
      <c r="DX77" s="81"/>
      <c r="DY77" s="81"/>
      <c r="DZ77" s="81"/>
      <c r="EA77" s="81"/>
      <c r="EB77" s="81"/>
      <c r="EC77" s="81"/>
      <c r="ED77" s="81"/>
    </row>
    <row r="78" spans="1:134" s="98" customFormat="1" x14ac:dyDescent="0.25">
      <c r="A78" s="77" t="s">
        <v>371</v>
      </c>
      <c r="B78" s="78" t="s">
        <v>351</v>
      </c>
      <c r="C78" s="78" t="s">
        <v>370</v>
      </c>
      <c r="D78" s="81"/>
      <c r="E78" s="81"/>
      <c r="F78" s="81"/>
      <c r="G78" s="81"/>
      <c r="H78" s="81"/>
      <c r="I78" s="81"/>
      <c r="J78" s="101"/>
      <c r="K78" s="100"/>
      <c r="M78" s="10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c r="BG78" s="81"/>
      <c r="BH78" s="81"/>
      <c r="BI78" s="81"/>
      <c r="BJ78" s="81"/>
      <c r="BK78" s="81"/>
      <c r="BL78" s="81"/>
      <c r="BM78" s="81"/>
      <c r="BN78" s="81"/>
      <c r="BO78" s="81"/>
      <c r="BP78" s="81"/>
      <c r="BQ78" s="81"/>
      <c r="BR78" s="81"/>
      <c r="BS78" s="81"/>
      <c r="BT78" s="81"/>
      <c r="BU78" s="81"/>
      <c r="BV78" s="81"/>
      <c r="BW78" s="81"/>
      <c r="BX78" s="81"/>
      <c r="BY78" s="81"/>
      <c r="BZ78" s="81"/>
      <c r="CA78" s="81"/>
      <c r="CB78" s="81"/>
      <c r="CC78" s="81"/>
      <c r="CD78" s="81"/>
      <c r="CE78" s="81"/>
      <c r="CF78" s="81"/>
      <c r="CG78" s="81"/>
      <c r="CH78" s="81"/>
      <c r="CI78" s="81"/>
      <c r="CJ78" s="81"/>
      <c r="CK78" s="81"/>
      <c r="CL78" s="81"/>
      <c r="CM78" s="81"/>
      <c r="CN78" s="81"/>
      <c r="CO78" s="81"/>
      <c r="CP78" s="81"/>
      <c r="CQ78" s="81"/>
      <c r="CR78" s="81"/>
      <c r="CS78" s="81"/>
      <c r="CT78" s="81"/>
      <c r="CU78" s="81"/>
      <c r="CV78" s="81"/>
      <c r="CW78" s="81"/>
      <c r="CX78" s="81"/>
      <c r="CY78" s="81"/>
      <c r="CZ78" s="81"/>
      <c r="DA78" s="81"/>
      <c r="DB78" s="81"/>
      <c r="DC78" s="81"/>
      <c r="DD78" s="81"/>
      <c r="DE78" s="81"/>
      <c r="DF78" s="81"/>
      <c r="DG78" s="81"/>
      <c r="DH78" s="81"/>
      <c r="DI78" s="81"/>
      <c r="DJ78" s="81"/>
      <c r="DK78" s="81"/>
      <c r="DL78" s="81"/>
      <c r="DM78" s="81"/>
      <c r="DN78" s="81"/>
      <c r="DO78" s="81"/>
      <c r="DP78" s="81"/>
      <c r="DQ78" s="81"/>
      <c r="DR78" s="81"/>
      <c r="DS78" s="81"/>
      <c r="DT78" s="81"/>
      <c r="DU78" s="81"/>
      <c r="DV78" s="81"/>
      <c r="DW78" s="81"/>
      <c r="DX78" s="81"/>
      <c r="DY78" s="81"/>
      <c r="DZ78" s="81"/>
      <c r="EA78" s="81"/>
      <c r="EB78" s="81"/>
      <c r="EC78" s="81"/>
      <c r="ED78" s="81"/>
    </row>
    <row r="79" spans="1:134" s="98" customFormat="1" x14ac:dyDescent="0.25">
      <c r="A79" s="77" t="s">
        <v>372</v>
      </c>
      <c r="B79" s="78" t="s">
        <v>334</v>
      </c>
      <c r="C79" s="78" t="s">
        <v>373</v>
      </c>
      <c r="D79" s="81"/>
      <c r="E79" s="81"/>
      <c r="F79" s="81"/>
      <c r="G79" s="81"/>
      <c r="H79" s="81"/>
      <c r="I79" s="81"/>
      <c r="J79" s="101"/>
      <c r="K79" s="100"/>
      <c r="M79" s="10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c r="BG79" s="81"/>
      <c r="BH79" s="81"/>
      <c r="BI79" s="81"/>
      <c r="BJ79" s="81"/>
      <c r="BK79" s="81"/>
      <c r="BL79" s="81"/>
      <c r="BM79" s="81"/>
      <c r="BN79" s="81"/>
      <c r="BO79" s="81"/>
      <c r="BP79" s="81"/>
      <c r="BQ79" s="81"/>
      <c r="BR79" s="81"/>
      <c r="BS79" s="81"/>
      <c r="BT79" s="81"/>
      <c r="BU79" s="81"/>
      <c r="BV79" s="81"/>
      <c r="BW79" s="81"/>
      <c r="BX79" s="81"/>
      <c r="BY79" s="81"/>
      <c r="BZ79" s="81"/>
      <c r="CA79" s="81"/>
      <c r="CB79" s="81"/>
      <c r="CC79" s="81"/>
      <c r="CD79" s="81"/>
      <c r="CE79" s="81"/>
      <c r="CF79" s="81"/>
      <c r="CG79" s="81"/>
      <c r="CH79" s="81"/>
      <c r="CI79" s="81"/>
      <c r="CJ79" s="81"/>
      <c r="CK79" s="81"/>
      <c r="CL79" s="81"/>
      <c r="CM79" s="81"/>
      <c r="CN79" s="81"/>
      <c r="CO79" s="81"/>
      <c r="CP79" s="81"/>
      <c r="CQ79" s="81"/>
      <c r="CR79" s="81"/>
      <c r="CS79" s="81"/>
      <c r="CT79" s="81"/>
      <c r="CU79" s="81"/>
      <c r="CV79" s="81"/>
      <c r="CW79" s="81"/>
      <c r="CX79" s="81"/>
      <c r="CY79" s="81"/>
      <c r="CZ79" s="81"/>
      <c r="DA79" s="81"/>
      <c r="DB79" s="81"/>
      <c r="DC79" s="81"/>
      <c r="DD79" s="81"/>
      <c r="DE79" s="81"/>
      <c r="DF79" s="81"/>
      <c r="DG79" s="81"/>
      <c r="DH79" s="81"/>
      <c r="DI79" s="81"/>
      <c r="DJ79" s="81"/>
      <c r="DK79" s="81"/>
      <c r="DL79" s="81"/>
      <c r="DM79" s="81"/>
      <c r="DN79" s="81"/>
      <c r="DO79" s="81"/>
      <c r="DP79" s="81"/>
      <c r="DQ79" s="81"/>
      <c r="DR79" s="81"/>
      <c r="DS79" s="81"/>
      <c r="DT79" s="81"/>
      <c r="DU79" s="81"/>
      <c r="DV79" s="81"/>
      <c r="DW79" s="81"/>
      <c r="DX79" s="81"/>
      <c r="DY79" s="81"/>
      <c r="DZ79" s="81"/>
      <c r="EA79" s="81"/>
      <c r="EB79" s="81"/>
      <c r="EC79" s="81"/>
      <c r="ED79" s="81"/>
    </row>
    <row r="80" spans="1:134" s="98" customFormat="1" x14ac:dyDescent="0.25">
      <c r="A80" s="77" t="s">
        <v>374</v>
      </c>
      <c r="B80" s="78" t="s">
        <v>351</v>
      </c>
      <c r="C80" s="78" t="s">
        <v>375</v>
      </c>
      <c r="D80" s="81"/>
      <c r="E80" s="81"/>
      <c r="F80" s="81"/>
      <c r="G80" s="81"/>
      <c r="H80" s="81"/>
      <c r="I80" s="81"/>
      <c r="J80" s="101"/>
      <c r="K80" s="100"/>
      <c r="M80" s="10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c r="BG80" s="81"/>
      <c r="BH80" s="81"/>
      <c r="BI80" s="81"/>
      <c r="BJ80" s="81"/>
      <c r="BK80" s="81"/>
      <c r="BL80" s="81"/>
      <c r="BM80" s="81"/>
      <c r="BN80" s="81"/>
      <c r="BO80" s="81"/>
      <c r="BP80" s="81"/>
      <c r="BQ80" s="81"/>
      <c r="BR80" s="81"/>
      <c r="BS80" s="81"/>
      <c r="BT80" s="81"/>
      <c r="BU80" s="81"/>
      <c r="BV80" s="81"/>
      <c r="BW80" s="81"/>
      <c r="BX80" s="81"/>
      <c r="BY80" s="81"/>
      <c r="BZ80" s="81"/>
      <c r="CA80" s="81"/>
      <c r="CB80" s="81"/>
      <c r="CC80" s="81"/>
      <c r="CD80" s="81"/>
      <c r="CE80" s="81"/>
      <c r="CF80" s="81"/>
      <c r="CG80" s="81"/>
      <c r="CH80" s="81"/>
      <c r="CI80" s="81"/>
      <c r="CJ80" s="81"/>
      <c r="CK80" s="81"/>
      <c r="CL80" s="81"/>
      <c r="CM80" s="81"/>
      <c r="CN80" s="81"/>
      <c r="CO80" s="81"/>
      <c r="CP80" s="81"/>
      <c r="CQ80" s="81"/>
      <c r="CR80" s="81"/>
      <c r="CS80" s="81"/>
      <c r="CT80" s="81"/>
      <c r="CU80" s="81"/>
      <c r="CV80" s="81"/>
      <c r="CW80" s="81"/>
      <c r="CX80" s="81"/>
      <c r="CY80" s="81"/>
      <c r="CZ80" s="81"/>
      <c r="DA80" s="81"/>
      <c r="DB80" s="81"/>
      <c r="DC80" s="81"/>
      <c r="DD80" s="81"/>
      <c r="DE80" s="81"/>
      <c r="DF80" s="81"/>
      <c r="DG80" s="81"/>
      <c r="DH80" s="81"/>
      <c r="DI80" s="81"/>
      <c r="DJ80" s="81"/>
      <c r="DK80" s="81"/>
      <c r="DL80" s="81"/>
      <c r="DM80" s="81"/>
      <c r="DN80" s="81"/>
      <c r="DO80" s="81"/>
      <c r="DP80" s="81"/>
      <c r="DQ80" s="81"/>
      <c r="DR80" s="81"/>
      <c r="DS80" s="81"/>
      <c r="DT80" s="81"/>
      <c r="DU80" s="81"/>
      <c r="DV80" s="81"/>
      <c r="DW80" s="81"/>
      <c r="DX80" s="81"/>
      <c r="DY80" s="81"/>
      <c r="DZ80" s="81"/>
      <c r="EA80" s="81"/>
      <c r="EB80" s="81"/>
      <c r="EC80" s="81"/>
      <c r="ED80" s="81"/>
    </row>
    <row r="81" spans="1:134" s="98" customFormat="1" x14ac:dyDescent="0.25">
      <c r="A81" s="77" t="s">
        <v>376</v>
      </c>
      <c r="B81" s="78" t="s">
        <v>351</v>
      </c>
      <c r="C81" s="78" t="s">
        <v>377</v>
      </c>
      <c r="D81" s="81"/>
      <c r="E81" s="81"/>
      <c r="F81" s="81"/>
      <c r="G81" s="81"/>
      <c r="H81" s="81"/>
      <c r="I81" s="81"/>
      <c r="J81" s="101"/>
      <c r="K81" s="100"/>
      <c r="M81" s="10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c r="BC81" s="81"/>
      <c r="BD81" s="81"/>
      <c r="BE81" s="81"/>
      <c r="BF81" s="81"/>
      <c r="BG81" s="81"/>
      <c r="BH81" s="81"/>
      <c r="BI81" s="81"/>
      <c r="BJ81" s="81"/>
      <c r="BK81" s="81"/>
      <c r="BL81" s="81"/>
      <c r="BM81" s="81"/>
      <c r="BN81" s="81"/>
      <c r="BO81" s="81"/>
      <c r="BP81" s="81"/>
      <c r="BQ81" s="81"/>
      <c r="BR81" s="81"/>
      <c r="BS81" s="81"/>
      <c r="BT81" s="81"/>
      <c r="BU81" s="81"/>
      <c r="BV81" s="81"/>
      <c r="BW81" s="81"/>
      <c r="BX81" s="81"/>
      <c r="BY81" s="81"/>
      <c r="BZ81" s="81"/>
      <c r="CA81" s="81"/>
      <c r="CB81" s="81"/>
      <c r="CC81" s="81"/>
      <c r="CD81" s="81"/>
      <c r="CE81" s="81"/>
      <c r="CF81" s="81"/>
      <c r="CG81" s="81"/>
      <c r="CH81" s="81"/>
      <c r="CI81" s="81"/>
      <c r="CJ81" s="81"/>
      <c r="CK81" s="81"/>
      <c r="CL81" s="81"/>
      <c r="CM81" s="81"/>
      <c r="CN81" s="81"/>
      <c r="CO81" s="81"/>
      <c r="CP81" s="81"/>
      <c r="CQ81" s="81"/>
      <c r="CR81" s="81"/>
      <c r="CS81" s="81"/>
      <c r="CT81" s="81"/>
      <c r="CU81" s="81"/>
      <c r="CV81" s="81"/>
      <c r="CW81" s="81"/>
      <c r="CX81" s="81"/>
      <c r="CY81" s="81"/>
      <c r="CZ81" s="81"/>
      <c r="DA81" s="81"/>
      <c r="DB81" s="81"/>
      <c r="DC81" s="81"/>
      <c r="DD81" s="81"/>
      <c r="DE81" s="81"/>
      <c r="DF81" s="81"/>
      <c r="DG81" s="81"/>
      <c r="DH81" s="81"/>
      <c r="DI81" s="81"/>
      <c r="DJ81" s="81"/>
      <c r="DK81" s="81"/>
      <c r="DL81" s="81"/>
      <c r="DM81" s="81"/>
      <c r="DN81" s="81"/>
      <c r="DO81" s="81"/>
      <c r="DP81" s="81"/>
      <c r="DQ81" s="81"/>
      <c r="DR81" s="81"/>
      <c r="DS81" s="81"/>
      <c r="DT81" s="81"/>
      <c r="DU81" s="81"/>
      <c r="DV81" s="81"/>
      <c r="DW81" s="81"/>
      <c r="DX81" s="81"/>
      <c r="DY81" s="81"/>
      <c r="DZ81" s="81"/>
      <c r="EA81" s="81"/>
      <c r="EB81" s="81"/>
      <c r="EC81" s="81"/>
      <c r="ED81" s="81"/>
    </row>
    <row r="82" spans="1:134" ht="24.75" x14ac:dyDescent="0.25">
      <c r="A82" s="75" t="s">
        <v>378</v>
      </c>
      <c r="B82" s="94"/>
      <c r="C82" s="110" t="s">
        <v>181</v>
      </c>
      <c r="D82" s="94"/>
      <c r="E82" s="94"/>
      <c r="F82" s="94"/>
      <c r="G82" s="94"/>
      <c r="H82" s="94"/>
      <c r="I82" s="94"/>
      <c r="J82" s="94"/>
      <c r="M82" s="94"/>
    </row>
    <row r="83" spans="1:134" s="98" customFormat="1" x14ac:dyDescent="0.25">
      <c r="A83" s="77" t="s">
        <v>379</v>
      </c>
      <c r="B83" s="81"/>
      <c r="C83" s="78" t="s">
        <v>380</v>
      </c>
      <c r="D83" s="81"/>
      <c r="E83" s="81"/>
      <c r="F83" s="101"/>
      <c r="G83" s="101"/>
      <c r="H83" s="101"/>
      <c r="I83" s="101"/>
      <c r="J83" s="101"/>
      <c r="K83" s="100"/>
      <c r="M83" s="101"/>
      <c r="N83" s="81"/>
      <c r="O83" s="81"/>
      <c r="P83" s="81"/>
      <c r="Q83" s="81"/>
      <c r="R83" s="81"/>
      <c r="S83" s="81"/>
      <c r="T83" s="81"/>
      <c r="U83" s="81"/>
      <c r="V83" s="81"/>
      <c r="W83" s="81"/>
      <c r="X83" s="81"/>
      <c r="Y83" s="81"/>
      <c r="Z83" s="81"/>
      <c r="AA83" s="81"/>
      <c r="AB83" s="81"/>
      <c r="AC83" s="81"/>
      <c r="AD83" s="81"/>
      <c r="AE83" s="81"/>
      <c r="AF83" s="81"/>
      <c r="AG83" s="81"/>
      <c r="AH83" s="81"/>
      <c r="AI83" s="81"/>
      <c r="AJ83" s="81"/>
      <c r="AK83" s="81"/>
      <c r="AL83" s="81"/>
      <c r="AM83" s="81"/>
      <c r="AN83" s="81"/>
      <c r="AO83" s="81"/>
      <c r="AP83" s="81"/>
      <c r="AQ83" s="81"/>
      <c r="AR83" s="81"/>
      <c r="AS83" s="81"/>
      <c r="AT83" s="81"/>
      <c r="AU83" s="81"/>
      <c r="AV83" s="81"/>
      <c r="AW83" s="81"/>
      <c r="AX83" s="81"/>
      <c r="AY83" s="81"/>
      <c r="AZ83" s="81"/>
      <c r="BA83" s="81"/>
      <c r="BB83" s="81"/>
      <c r="BC83" s="81"/>
      <c r="BD83" s="81"/>
      <c r="BE83" s="81"/>
      <c r="BF83" s="81"/>
      <c r="BG83" s="81"/>
      <c r="BH83" s="81"/>
      <c r="BI83" s="81"/>
      <c r="BJ83" s="81"/>
      <c r="BK83" s="81"/>
      <c r="BL83" s="81"/>
      <c r="BM83" s="81"/>
      <c r="BN83" s="81"/>
      <c r="BO83" s="81"/>
      <c r="BP83" s="81"/>
      <c r="BQ83" s="81"/>
      <c r="BR83" s="81"/>
      <c r="BS83" s="81"/>
      <c r="BT83" s="81"/>
      <c r="BU83" s="81"/>
      <c r="BV83" s="81"/>
      <c r="BW83" s="81"/>
      <c r="BX83" s="81"/>
      <c r="BY83" s="81"/>
      <c r="BZ83" s="81"/>
      <c r="CA83" s="81"/>
      <c r="CB83" s="81"/>
      <c r="CC83" s="81"/>
      <c r="CD83" s="81"/>
      <c r="CE83" s="81"/>
      <c r="CF83" s="81"/>
      <c r="CG83" s="81"/>
      <c r="CH83" s="81"/>
      <c r="CI83" s="81"/>
      <c r="CJ83" s="81"/>
      <c r="CK83" s="81"/>
      <c r="CL83" s="81"/>
      <c r="CM83" s="81"/>
      <c r="CN83" s="81"/>
      <c r="CO83" s="81"/>
      <c r="CP83" s="81"/>
      <c r="CQ83" s="81"/>
      <c r="CR83" s="81"/>
      <c r="CS83" s="81"/>
      <c r="CT83" s="81"/>
      <c r="CU83" s="81"/>
      <c r="CV83" s="81"/>
      <c r="CW83" s="81"/>
      <c r="CX83" s="81"/>
      <c r="CY83" s="81"/>
      <c r="CZ83" s="81"/>
      <c r="DA83" s="81"/>
      <c r="DB83" s="81"/>
      <c r="DC83" s="81"/>
      <c r="DD83" s="81"/>
      <c r="DE83" s="81"/>
      <c r="DF83" s="81"/>
      <c r="DG83" s="81"/>
      <c r="DH83" s="81"/>
      <c r="DI83" s="81"/>
      <c r="DJ83" s="81"/>
      <c r="DK83" s="81"/>
      <c r="DL83" s="81"/>
      <c r="DM83" s="81"/>
      <c r="DN83" s="81"/>
      <c r="DO83" s="81"/>
      <c r="DP83" s="81"/>
      <c r="DQ83" s="81"/>
      <c r="DR83" s="81"/>
      <c r="DS83" s="81"/>
      <c r="DT83" s="81"/>
      <c r="DU83" s="81"/>
      <c r="DV83" s="81"/>
      <c r="DW83" s="81"/>
      <c r="DX83" s="81"/>
      <c r="DY83" s="81"/>
      <c r="DZ83" s="81"/>
      <c r="EA83" s="81"/>
      <c r="EB83" s="81"/>
      <c r="EC83" s="81"/>
      <c r="ED83" s="81"/>
    </row>
    <row r="84" spans="1:134" s="98" customFormat="1" x14ac:dyDescent="0.25">
      <c r="A84" s="77" t="s">
        <v>381</v>
      </c>
      <c r="B84" s="81"/>
      <c r="C84" s="78" t="s">
        <v>382</v>
      </c>
      <c r="D84" s="81"/>
      <c r="E84" s="81"/>
      <c r="F84" s="101"/>
      <c r="G84" s="101"/>
      <c r="H84" s="101"/>
      <c r="I84" s="101"/>
      <c r="J84" s="101"/>
      <c r="K84" s="100"/>
      <c r="M84" s="101"/>
      <c r="N84" s="81"/>
      <c r="O84" s="81"/>
      <c r="P84" s="81"/>
      <c r="Q84" s="81"/>
      <c r="R84" s="81"/>
      <c r="S84" s="81"/>
      <c r="T84" s="81"/>
      <c r="U84" s="81"/>
      <c r="V84" s="81"/>
      <c r="W84" s="81"/>
      <c r="X84" s="81"/>
      <c r="Y84" s="81"/>
      <c r="Z84" s="81"/>
      <c r="AA84" s="81"/>
      <c r="AB84" s="81"/>
      <c r="AC84" s="81"/>
      <c r="AD84" s="81"/>
      <c r="AE84" s="81"/>
      <c r="AF84" s="81"/>
      <c r="AG84" s="81"/>
      <c r="AH84" s="81"/>
      <c r="AI84" s="81"/>
      <c r="AJ84" s="81"/>
      <c r="AK84" s="81"/>
      <c r="AL84" s="81"/>
      <c r="AM84" s="81"/>
      <c r="AN84" s="81"/>
      <c r="AO84" s="81"/>
      <c r="AP84" s="81"/>
      <c r="AQ84" s="81"/>
      <c r="AR84" s="81"/>
      <c r="AS84" s="81"/>
      <c r="AT84" s="81"/>
      <c r="AU84" s="81"/>
      <c r="AV84" s="81"/>
      <c r="AW84" s="81"/>
      <c r="AX84" s="81"/>
      <c r="AY84" s="81"/>
      <c r="AZ84" s="81"/>
      <c r="BA84" s="81"/>
      <c r="BB84" s="81"/>
      <c r="BC84" s="81"/>
      <c r="BD84" s="81"/>
      <c r="BE84" s="81"/>
      <c r="BF84" s="81"/>
      <c r="BG84" s="81"/>
      <c r="BH84" s="81"/>
      <c r="BI84" s="81"/>
      <c r="BJ84" s="81"/>
      <c r="BK84" s="81"/>
      <c r="BL84" s="81"/>
      <c r="BM84" s="81"/>
      <c r="BN84" s="81"/>
      <c r="BO84" s="81"/>
      <c r="BP84" s="81"/>
      <c r="BQ84" s="81"/>
      <c r="BR84" s="81"/>
      <c r="BS84" s="81"/>
      <c r="BT84" s="81"/>
      <c r="BU84" s="81"/>
      <c r="BV84" s="81"/>
      <c r="BW84" s="81"/>
      <c r="BX84" s="81"/>
      <c r="BY84" s="81"/>
      <c r="BZ84" s="81"/>
      <c r="CA84" s="81"/>
      <c r="CB84" s="81"/>
      <c r="CC84" s="81"/>
      <c r="CD84" s="81"/>
      <c r="CE84" s="81"/>
      <c r="CF84" s="81"/>
      <c r="CG84" s="81"/>
      <c r="CH84" s="81"/>
      <c r="CI84" s="81"/>
      <c r="CJ84" s="81"/>
      <c r="CK84" s="81"/>
      <c r="CL84" s="81"/>
      <c r="CM84" s="81"/>
      <c r="CN84" s="81"/>
      <c r="CO84" s="81"/>
      <c r="CP84" s="81"/>
      <c r="CQ84" s="81"/>
      <c r="CR84" s="81"/>
      <c r="CS84" s="81"/>
      <c r="CT84" s="81"/>
      <c r="CU84" s="81"/>
      <c r="CV84" s="81"/>
      <c r="CW84" s="81"/>
      <c r="CX84" s="81"/>
      <c r="CY84" s="81"/>
      <c r="CZ84" s="81"/>
      <c r="DA84" s="81"/>
      <c r="DB84" s="81"/>
      <c r="DC84" s="81"/>
      <c r="DD84" s="81"/>
      <c r="DE84" s="81"/>
      <c r="DF84" s="81"/>
      <c r="DG84" s="81"/>
      <c r="DH84" s="81"/>
      <c r="DI84" s="81"/>
      <c r="DJ84" s="81"/>
      <c r="DK84" s="81"/>
      <c r="DL84" s="81"/>
      <c r="DM84" s="81"/>
      <c r="DN84" s="81"/>
      <c r="DO84" s="81"/>
      <c r="DP84" s="81"/>
      <c r="DQ84" s="81"/>
      <c r="DR84" s="81"/>
      <c r="DS84" s="81"/>
      <c r="DT84" s="81"/>
      <c r="DU84" s="81"/>
      <c r="DV84" s="81"/>
      <c r="DW84" s="81"/>
      <c r="DX84" s="81"/>
      <c r="DY84" s="81"/>
      <c r="DZ84" s="81"/>
      <c r="EA84" s="81"/>
      <c r="EB84" s="81"/>
      <c r="EC84" s="81"/>
      <c r="ED84" s="81"/>
    </row>
    <row r="85" spans="1:134" s="98" customFormat="1" x14ac:dyDescent="0.25">
      <c r="A85" s="77" t="s">
        <v>383</v>
      </c>
      <c r="B85" s="81"/>
      <c r="C85" s="78" t="s">
        <v>384</v>
      </c>
      <c r="D85" s="81"/>
      <c r="E85" s="81"/>
      <c r="F85" s="101"/>
      <c r="G85" s="101"/>
      <c r="H85" s="101"/>
      <c r="I85" s="101"/>
      <c r="J85" s="101"/>
      <c r="K85" s="100"/>
      <c r="M85" s="101"/>
      <c r="N85" s="81"/>
      <c r="O85" s="81"/>
      <c r="P85" s="81"/>
      <c r="Q85" s="81"/>
      <c r="R85" s="81"/>
      <c r="S85" s="81"/>
      <c r="T85" s="81"/>
      <c r="U85" s="81"/>
      <c r="V85" s="81"/>
      <c r="W85" s="81"/>
      <c r="X85" s="81"/>
      <c r="Y85" s="81"/>
      <c r="Z85" s="81"/>
      <c r="AA85" s="81"/>
      <c r="AB85" s="81"/>
      <c r="AC85" s="81"/>
      <c r="AD85" s="81"/>
      <c r="AE85" s="81"/>
      <c r="AF85" s="81"/>
      <c r="AG85" s="81"/>
      <c r="AH85" s="81"/>
      <c r="AI85" s="81"/>
      <c r="AJ85" s="81"/>
      <c r="AK85" s="81"/>
      <c r="AL85" s="81"/>
      <c r="AM85" s="81"/>
      <c r="AN85" s="81"/>
      <c r="AO85" s="81"/>
      <c r="AP85" s="81"/>
      <c r="AQ85" s="81"/>
      <c r="AR85" s="81"/>
      <c r="AS85" s="81"/>
      <c r="AT85" s="81"/>
      <c r="AU85" s="81"/>
      <c r="AV85" s="81"/>
      <c r="AW85" s="81"/>
      <c r="AX85" s="81"/>
      <c r="AY85" s="81"/>
      <c r="AZ85" s="81"/>
      <c r="BA85" s="81"/>
      <c r="BB85" s="81"/>
      <c r="BC85" s="81"/>
      <c r="BD85" s="81"/>
      <c r="BE85" s="81"/>
      <c r="BF85" s="81"/>
      <c r="BG85" s="81"/>
      <c r="BH85" s="81"/>
      <c r="BI85" s="81"/>
      <c r="BJ85" s="81"/>
      <c r="BK85" s="81"/>
      <c r="BL85" s="81"/>
      <c r="BM85" s="81"/>
      <c r="BN85" s="81"/>
      <c r="BO85" s="81"/>
      <c r="BP85" s="81"/>
      <c r="BQ85" s="81"/>
      <c r="BR85" s="81"/>
      <c r="BS85" s="81"/>
      <c r="BT85" s="81"/>
      <c r="BU85" s="81"/>
      <c r="BV85" s="81"/>
      <c r="BW85" s="81"/>
      <c r="BX85" s="81"/>
      <c r="BY85" s="81"/>
      <c r="BZ85" s="81"/>
      <c r="CA85" s="81"/>
      <c r="CB85" s="81"/>
      <c r="CC85" s="81"/>
      <c r="CD85" s="81"/>
      <c r="CE85" s="81"/>
      <c r="CF85" s="81"/>
      <c r="CG85" s="81"/>
      <c r="CH85" s="81"/>
      <c r="CI85" s="81"/>
      <c r="CJ85" s="81"/>
      <c r="CK85" s="81"/>
      <c r="CL85" s="81"/>
      <c r="CM85" s="81"/>
      <c r="CN85" s="81"/>
      <c r="CO85" s="81"/>
      <c r="CP85" s="81"/>
      <c r="CQ85" s="81"/>
      <c r="CR85" s="81"/>
      <c r="CS85" s="81"/>
      <c r="CT85" s="81"/>
      <c r="CU85" s="81"/>
      <c r="CV85" s="81"/>
      <c r="CW85" s="81"/>
      <c r="CX85" s="81"/>
      <c r="CY85" s="81"/>
      <c r="CZ85" s="81"/>
      <c r="DA85" s="81"/>
      <c r="DB85" s="81"/>
      <c r="DC85" s="81"/>
      <c r="DD85" s="81"/>
      <c r="DE85" s="81"/>
      <c r="DF85" s="81"/>
      <c r="DG85" s="81"/>
      <c r="DH85" s="81"/>
      <c r="DI85" s="81"/>
      <c r="DJ85" s="81"/>
      <c r="DK85" s="81"/>
      <c r="DL85" s="81"/>
      <c r="DM85" s="81"/>
      <c r="DN85" s="81"/>
      <c r="DO85" s="81"/>
      <c r="DP85" s="81"/>
      <c r="DQ85" s="81"/>
      <c r="DR85" s="81"/>
      <c r="DS85" s="81"/>
      <c r="DT85" s="81"/>
      <c r="DU85" s="81"/>
      <c r="DV85" s="81"/>
      <c r="DW85" s="81"/>
      <c r="DX85" s="81"/>
      <c r="DY85" s="81"/>
      <c r="DZ85" s="81"/>
      <c r="EA85" s="81"/>
      <c r="EB85" s="81"/>
      <c r="EC85" s="81"/>
      <c r="ED85" s="81"/>
    </row>
    <row r="86" spans="1:134" s="98" customFormat="1" x14ac:dyDescent="0.25">
      <c r="A86" s="77" t="s">
        <v>385</v>
      </c>
      <c r="B86" s="81"/>
      <c r="C86" s="78" t="s">
        <v>386</v>
      </c>
      <c r="D86" s="81"/>
      <c r="E86" s="81"/>
      <c r="F86" s="101"/>
      <c r="G86" s="101"/>
      <c r="H86" s="101"/>
      <c r="I86" s="101"/>
      <c r="J86" s="101"/>
      <c r="K86" s="100"/>
      <c r="M86" s="101"/>
      <c r="N86" s="81"/>
      <c r="O86" s="81"/>
      <c r="P86" s="81"/>
      <c r="Q86" s="81"/>
      <c r="R86" s="81"/>
      <c r="S86" s="81"/>
      <c r="T86" s="81"/>
      <c r="U86" s="81"/>
      <c r="V86" s="81"/>
      <c r="W86" s="81"/>
      <c r="X86" s="81"/>
      <c r="Y86" s="81"/>
      <c r="Z86" s="81"/>
      <c r="AA86" s="81"/>
      <c r="AB86" s="81"/>
      <c r="AC86" s="81"/>
      <c r="AD86" s="81"/>
      <c r="AE86" s="81"/>
      <c r="AF86" s="81"/>
      <c r="AG86" s="81"/>
      <c r="AH86" s="81"/>
      <c r="AI86" s="81"/>
      <c r="AJ86" s="81"/>
      <c r="AK86" s="81"/>
      <c r="AL86" s="81"/>
      <c r="AM86" s="81"/>
      <c r="AN86" s="81"/>
      <c r="AO86" s="81"/>
      <c r="AP86" s="81"/>
      <c r="AQ86" s="81"/>
      <c r="AR86" s="81"/>
      <c r="AS86" s="81"/>
      <c r="AT86" s="81"/>
      <c r="AU86" s="81"/>
      <c r="AV86" s="81"/>
      <c r="AW86" s="81"/>
      <c r="AX86" s="81"/>
      <c r="AY86" s="81"/>
      <c r="AZ86" s="81"/>
      <c r="BA86" s="81"/>
      <c r="BB86" s="81"/>
      <c r="BC86" s="81"/>
      <c r="BD86" s="81"/>
      <c r="BE86" s="81"/>
      <c r="BF86" s="81"/>
      <c r="BG86" s="81"/>
      <c r="BH86" s="81"/>
      <c r="BI86" s="81"/>
      <c r="BJ86" s="81"/>
      <c r="BK86" s="81"/>
      <c r="BL86" s="81"/>
      <c r="BM86" s="81"/>
      <c r="BN86" s="81"/>
      <c r="BO86" s="81"/>
      <c r="BP86" s="81"/>
      <c r="BQ86" s="81"/>
      <c r="BR86" s="81"/>
      <c r="BS86" s="81"/>
      <c r="BT86" s="81"/>
      <c r="BU86" s="81"/>
      <c r="BV86" s="81"/>
      <c r="BW86" s="81"/>
      <c r="BX86" s="81"/>
      <c r="BY86" s="81"/>
      <c r="BZ86" s="81"/>
      <c r="CA86" s="81"/>
      <c r="CB86" s="81"/>
      <c r="CC86" s="81"/>
      <c r="CD86" s="81"/>
      <c r="CE86" s="81"/>
      <c r="CF86" s="81"/>
      <c r="CG86" s="81"/>
      <c r="CH86" s="81"/>
      <c r="CI86" s="81"/>
      <c r="CJ86" s="81"/>
      <c r="CK86" s="81"/>
      <c r="CL86" s="81"/>
      <c r="CM86" s="81"/>
      <c r="CN86" s="81"/>
      <c r="CO86" s="81"/>
      <c r="CP86" s="81"/>
      <c r="CQ86" s="81"/>
      <c r="CR86" s="81"/>
      <c r="CS86" s="81"/>
      <c r="CT86" s="81"/>
      <c r="CU86" s="81"/>
      <c r="CV86" s="81"/>
      <c r="CW86" s="81"/>
      <c r="CX86" s="81"/>
      <c r="CY86" s="81"/>
      <c r="CZ86" s="81"/>
      <c r="DA86" s="81"/>
      <c r="DB86" s="81"/>
      <c r="DC86" s="81"/>
      <c r="DD86" s="81"/>
      <c r="DE86" s="81"/>
      <c r="DF86" s="81"/>
      <c r="DG86" s="81"/>
      <c r="DH86" s="81"/>
      <c r="DI86" s="81"/>
      <c r="DJ86" s="81"/>
      <c r="DK86" s="81"/>
      <c r="DL86" s="81"/>
      <c r="DM86" s="81"/>
      <c r="DN86" s="81"/>
      <c r="DO86" s="81"/>
      <c r="DP86" s="81"/>
      <c r="DQ86" s="81"/>
      <c r="DR86" s="81"/>
      <c r="DS86" s="81"/>
      <c r="DT86" s="81"/>
      <c r="DU86" s="81"/>
      <c r="DV86" s="81"/>
      <c r="DW86" s="81"/>
      <c r="DX86" s="81"/>
      <c r="DY86" s="81"/>
      <c r="DZ86" s="81"/>
      <c r="EA86" s="81"/>
      <c r="EB86" s="81"/>
      <c r="EC86" s="81"/>
      <c r="ED86" s="81"/>
    </row>
    <row r="87" spans="1:134" s="98" customFormat="1" x14ac:dyDescent="0.25">
      <c r="A87" s="77" t="s">
        <v>387</v>
      </c>
      <c r="B87" s="81"/>
      <c r="C87" s="78" t="s">
        <v>388</v>
      </c>
      <c r="D87" s="81"/>
      <c r="E87" s="81"/>
      <c r="F87" s="101"/>
      <c r="G87" s="101"/>
      <c r="H87" s="101"/>
      <c r="I87" s="101"/>
      <c r="J87" s="101"/>
      <c r="K87" s="100"/>
      <c r="M87" s="101"/>
      <c r="N87" s="81"/>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E87" s="81"/>
      <c r="BF87" s="81"/>
      <c r="BG87" s="81"/>
      <c r="BH87" s="81"/>
      <c r="BI87" s="81"/>
      <c r="BJ87" s="81"/>
      <c r="BK87" s="81"/>
      <c r="BL87" s="81"/>
      <c r="BM87" s="81"/>
      <c r="BN87" s="81"/>
      <c r="BO87" s="81"/>
      <c r="BP87" s="81"/>
      <c r="BQ87" s="81"/>
      <c r="BR87" s="81"/>
      <c r="BS87" s="81"/>
      <c r="BT87" s="81"/>
      <c r="BU87" s="81"/>
      <c r="BV87" s="81"/>
      <c r="BW87" s="81"/>
      <c r="BX87" s="81"/>
      <c r="BY87" s="81"/>
      <c r="BZ87" s="81"/>
      <c r="CA87" s="81"/>
      <c r="CB87" s="81"/>
      <c r="CC87" s="81"/>
      <c r="CD87" s="81"/>
      <c r="CE87" s="81"/>
      <c r="CF87" s="81"/>
      <c r="CG87" s="81"/>
      <c r="CH87" s="81"/>
      <c r="CI87" s="81"/>
      <c r="CJ87" s="81"/>
      <c r="CK87" s="81"/>
      <c r="CL87" s="81"/>
      <c r="CM87" s="81"/>
      <c r="CN87" s="81"/>
      <c r="CO87" s="81"/>
      <c r="CP87" s="81"/>
      <c r="CQ87" s="81"/>
      <c r="CR87" s="81"/>
      <c r="CS87" s="81"/>
      <c r="CT87" s="81"/>
      <c r="CU87" s="81"/>
      <c r="CV87" s="81"/>
      <c r="CW87" s="81"/>
      <c r="CX87" s="81"/>
      <c r="CY87" s="81"/>
      <c r="CZ87" s="81"/>
      <c r="DA87" s="81"/>
      <c r="DB87" s="81"/>
      <c r="DC87" s="81"/>
      <c r="DD87" s="81"/>
      <c r="DE87" s="81"/>
      <c r="DF87" s="81"/>
      <c r="DG87" s="81"/>
      <c r="DH87" s="81"/>
      <c r="DI87" s="81"/>
      <c r="DJ87" s="81"/>
      <c r="DK87" s="81"/>
      <c r="DL87" s="81"/>
      <c r="DM87" s="81"/>
      <c r="DN87" s="81"/>
      <c r="DO87" s="81"/>
      <c r="DP87" s="81"/>
      <c r="DQ87" s="81"/>
      <c r="DR87" s="81"/>
      <c r="DS87" s="81"/>
      <c r="DT87" s="81"/>
      <c r="DU87" s="81"/>
      <c r="DV87" s="81"/>
      <c r="DW87" s="81"/>
      <c r="DX87" s="81"/>
      <c r="DY87" s="81"/>
      <c r="DZ87" s="81"/>
      <c r="EA87" s="81"/>
      <c r="EB87" s="81"/>
      <c r="EC87" s="81"/>
      <c r="ED87" s="81"/>
    </row>
    <row r="88" spans="1:134" s="98" customFormat="1" ht="30" x14ac:dyDescent="0.25">
      <c r="A88" s="77" t="s">
        <v>389</v>
      </c>
      <c r="B88" s="81"/>
      <c r="C88" s="78" t="s">
        <v>390</v>
      </c>
      <c r="D88" s="81"/>
      <c r="E88" s="81"/>
      <c r="F88" s="101"/>
      <c r="G88" s="101"/>
      <c r="H88" s="101"/>
      <c r="I88" s="101"/>
      <c r="J88" s="101"/>
      <c r="K88" s="100"/>
      <c r="M88" s="101"/>
      <c r="N88" s="81"/>
      <c r="O88" s="81"/>
      <c r="P88" s="81"/>
      <c r="Q88" s="81"/>
      <c r="R88" s="81"/>
      <c r="S88" s="81"/>
      <c r="T88" s="81"/>
      <c r="U88" s="81"/>
      <c r="V88" s="81"/>
      <c r="W88" s="81"/>
      <c r="X88" s="81"/>
      <c r="Y88" s="81"/>
      <c r="Z88" s="81"/>
      <c r="AA88" s="81"/>
      <c r="AB88" s="81"/>
      <c r="AC88" s="81"/>
      <c r="AD88" s="81"/>
      <c r="AE88" s="81"/>
      <c r="AF88" s="81"/>
      <c r="AG88" s="81"/>
      <c r="AH88" s="81"/>
      <c r="AI88" s="81"/>
      <c r="AJ88" s="81"/>
      <c r="AK88" s="81"/>
      <c r="AL88" s="81"/>
      <c r="AM88" s="81"/>
      <c r="AN88" s="81"/>
      <c r="AO88" s="81"/>
      <c r="AP88" s="81"/>
      <c r="AQ88" s="81"/>
      <c r="AR88" s="81"/>
      <c r="AS88" s="81"/>
      <c r="AT88" s="81"/>
      <c r="AU88" s="81"/>
      <c r="AV88" s="81"/>
      <c r="AW88" s="81"/>
      <c r="AX88" s="81"/>
      <c r="AY88" s="81"/>
      <c r="AZ88" s="81"/>
      <c r="BA88" s="81"/>
      <c r="BB88" s="81"/>
      <c r="BC88" s="81"/>
      <c r="BD88" s="81"/>
      <c r="BE88" s="81"/>
      <c r="BF88" s="81"/>
      <c r="BG88" s="81"/>
      <c r="BH88" s="81"/>
      <c r="BI88" s="81"/>
      <c r="BJ88" s="81"/>
      <c r="BK88" s="81"/>
      <c r="BL88" s="81"/>
      <c r="BM88" s="81"/>
      <c r="BN88" s="81"/>
      <c r="BO88" s="81"/>
      <c r="BP88" s="81"/>
      <c r="BQ88" s="81"/>
      <c r="BR88" s="81"/>
      <c r="BS88" s="81"/>
      <c r="BT88" s="81"/>
      <c r="BU88" s="81"/>
      <c r="BV88" s="81"/>
      <c r="BW88" s="81"/>
      <c r="BX88" s="81"/>
      <c r="BY88" s="81"/>
      <c r="BZ88" s="81"/>
      <c r="CA88" s="81"/>
      <c r="CB88" s="81"/>
      <c r="CC88" s="81"/>
      <c r="CD88" s="81"/>
      <c r="CE88" s="81"/>
      <c r="CF88" s="81"/>
      <c r="CG88" s="81"/>
      <c r="CH88" s="81"/>
      <c r="CI88" s="81"/>
      <c r="CJ88" s="81"/>
      <c r="CK88" s="81"/>
      <c r="CL88" s="81"/>
      <c r="CM88" s="81"/>
      <c r="CN88" s="81"/>
      <c r="CO88" s="81"/>
      <c r="CP88" s="81"/>
      <c r="CQ88" s="81"/>
      <c r="CR88" s="81"/>
      <c r="CS88" s="81"/>
      <c r="CT88" s="81"/>
      <c r="CU88" s="81"/>
      <c r="CV88" s="81"/>
      <c r="CW88" s="81"/>
      <c r="CX88" s="81"/>
      <c r="CY88" s="81"/>
      <c r="CZ88" s="81"/>
      <c r="DA88" s="81"/>
      <c r="DB88" s="81"/>
      <c r="DC88" s="81"/>
      <c r="DD88" s="81"/>
      <c r="DE88" s="81"/>
      <c r="DF88" s="81"/>
      <c r="DG88" s="81"/>
      <c r="DH88" s="81"/>
      <c r="DI88" s="81"/>
      <c r="DJ88" s="81"/>
      <c r="DK88" s="81"/>
      <c r="DL88" s="81"/>
      <c r="DM88" s="81"/>
      <c r="DN88" s="81"/>
      <c r="DO88" s="81"/>
      <c r="DP88" s="81"/>
      <c r="DQ88" s="81"/>
      <c r="DR88" s="81"/>
      <c r="DS88" s="81"/>
      <c r="DT88" s="81"/>
      <c r="DU88" s="81"/>
      <c r="DV88" s="81"/>
      <c r="DW88" s="81"/>
      <c r="DX88" s="81"/>
      <c r="DY88" s="81"/>
      <c r="DZ88" s="81"/>
      <c r="EA88" s="81"/>
      <c r="EB88" s="81"/>
      <c r="EC88" s="81"/>
      <c r="ED88" s="81"/>
    </row>
    <row r="89" spans="1:134" ht="21" x14ac:dyDescent="0.25">
      <c r="A89" s="104" t="s">
        <v>391</v>
      </c>
      <c r="B89" s="112" t="s">
        <v>329</v>
      </c>
      <c r="C89" s="112" t="s">
        <v>181</v>
      </c>
      <c r="D89" s="94"/>
      <c r="E89" s="94"/>
      <c r="F89" s="94"/>
      <c r="G89" s="94"/>
      <c r="H89" s="94"/>
      <c r="I89" s="94"/>
      <c r="J89" s="94"/>
      <c r="M89" s="94"/>
    </row>
    <row r="90" spans="1:134" s="98" customFormat="1" x14ac:dyDescent="0.25">
      <c r="A90" s="77" t="s">
        <v>392</v>
      </c>
      <c r="B90" s="78" t="s">
        <v>393</v>
      </c>
      <c r="C90" s="78" t="s">
        <v>394</v>
      </c>
      <c r="D90" s="81"/>
      <c r="E90" s="101"/>
      <c r="F90" s="101"/>
      <c r="G90" s="101"/>
      <c r="H90" s="101"/>
      <c r="I90" s="101"/>
      <c r="J90" s="101"/>
      <c r="K90" s="100"/>
      <c r="M90" s="101"/>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c r="BG90" s="81"/>
      <c r="BH90" s="81"/>
      <c r="BI90" s="81"/>
      <c r="BJ90" s="81"/>
      <c r="BK90" s="81"/>
      <c r="BL90" s="81"/>
      <c r="BM90" s="81"/>
      <c r="BN90" s="81"/>
      <c r="BO90" s="81"/>
      <c r="BP90" s="81"/>
      <c r="BQ90" s="81"/>
      <c r="BR90" s="81"/>
      <c r="BS90" s="81"/>
      <c r="BT90" s="81"/>
      <c r="BU90" s="81"/>
      <c r="BV90" s="81"/>
      <c r="BW90" s="81"/>
      <c r="BX90" s="81"/>
      <c r="BY90" s="81"/>
      <c r="BZ90" s="81"/>
      <c r="CA90" s="81"/>
      <c r="CB90" s="81"/>
      <c r="CC90" s="81"/>
      <c r="CD90" s="81"/>
      <c r="CE90" s="81"/>
      <c r="CF90" s="81"/>
      <c r="CG90" s="81"/>
      <c r="CH90" s="81"/>
      <c r="CI90" s="81"/>
      <c r="CJ90" s="81"/>
      <c r="CK90" s="81"/>
      <c r="CL90" s="81"/>
      <c r="CM90" s="81"/>
      <c r="CN90" s="81"/>
      <c r="CO90" s="81"/>
      <c r="CP90" s="81"/>
      <c r="CQ90" s="81"/>
      <c r="CR90" s="81"/>
      <c r="CS90" s="81"/>
      <c r="CT90" s="81"/>
      <c r="CU90" s="81"/>
      <c r="CV90" s="81"/>
      <c r="CW90" s="81"/>
      <c r="CX90" s="81"/>
      <c r="CY90" s="81"/>
      <c r="CZ90" s="81"/>
      <c r="DA90" s="81"/>
      <c r="DB90" s="81"/>
      <c r="DC90" s="81"/>
      <c r="DD90" s="81"/>
      <c r="DE90" s="81"/>
      <c r="DF90" s="81"/>
      <c r="DG90" s="81"/>
      <c r="DH90" s="81"/>
      <c r="DI90" s="81"/>
      <c r="DJ90" s="81"/>
      <c r="DK90" s="81"/>
      <c r="DL90" s="81"/>
      <c r="DM90" s="81"/>
      <c r="DN90" s="81"/>
      <c r="DO90" s="81"/>
      <c r="DP90" s="81"/>
      <c r="DQ90" s="81"/>
      <c r="DR90" s="81"/>
      <c r="DS90" s="81"/>
      <c r="DT90" s="81"/>
      <c r="DU90" s="81"/>
      <c r="DV90" s="81"/>
      <c r="DW90" s="81"/>
      <c r="DX90" s="81"/>
      <c r="DY90" s="81"/>
      <c r="DZ90" s="81"/>
      <c r="EA90" s="81"/>
      <c r="EB90" s="81"/>
      <c r="EC90" s="81"/>
      <c r="ED90" s="81"/>
    </row>
    <row r="91" spans="1:134" s="98" customFormat="1" ht="30" x14ac:dyDescent="0.25">
      <c r="A91" s="77" t="s">
        <v>395</v>
      </c>
      <c r="B91" s="78" t="s">
        <v>396</v>
      </c>
      <c r="C91" s="78" t="s">
        <v>397</v>
      </c>
      <c r="D91" s="81"/>
      <c r="E91" s="101"/>
      <c r="F91" s="101"/>
      <c r="G91" s="101"/>
      <c r="H91" s="101"/>
      <c r="I91" s="101"/>
      <c r="J91" s="101"/>
      <c r="K91" s="100"/>
      <c r="M91" s="101"/>
      <c r="N91" s="81"/>
      <c r="O91" s="81"/>
      <c r="P91" s="81"/>
      <c r="Q91" s="81"/>
      <c r="R91" s="81"/>
      <c r="S91" s="81"/>
      <c r="T91" s="81"/>
      <c r="U91" s="81"/>
      <c r="V91" s="81"/>
      <c r="W91" s="81"/>
      <c r="X91" s="81"/>
      <c r="Y91" s="81"/>
      <c r="Z91" s="81"/>
      <c r="AA91" s="81"/>
      <c r="AB91" s="81"/>
      <c r="AC91" s="81"/>
      <c r="AD91" s="81"/>
      <c r="AE91" s="81"/>
      <c r="AF91" s="81"/>
      <c r="AG91" s="81"/>
      <c r="AH91" s="81"/>
      <c r="AI91" s="81"/>
      <c r="AJ91" s="81"/>
      <c r="AK91" s="81"/>
      <c r="AL91" s="81"/>
      <c r="AM91" s="81"/>
      <c r="AN91" s="81"/>
      <c r="AO91" s="81"/>
      <c r="AP91" s="81"/>
      <c r="AQ91" s="81"/>
      <c r="AR91" s="81"/>
      <c r="AS91" s="81"/>
      <c r="AT91" s="81"/>
      <c r="AU91" s="81"/>
      <c r="AV91" s="81"/>
      <c r="AW91" s="81"/>
      <c r="AX91" s="81"/>
      <c r="AY91" s="81"/>
      <c r="AZ91" s="81"/>
      <c r="BA91" s="81"/>
      <c r="BB91" s="81"/>
      <c r="BC91" s="81"/>
      <c r="BD91" s="81"/>
      <c r="BE91" s="81"/>
      <c r="BF91" s="81"/>
      <c r="BG91" s="81"/>
      <c r="BH91" s="81"/>
      <c r="BI91" s="81"/>
      <c r="BJ91" s="81"/>
      <c r="BK91" s="81"/>
      <c r="BL91" s="81"/>
      <c r="BM91" s="81"/>
      <c r="BN91" s="81"/>
      <c r="BO91" s="81"/>
      <c r="BP91" s="81"/>
      <c r="BQ91" s="81"/>
      <c r="BR91" s="81"/>
      <c r="BS91" s="81"/>
      <c r="BT91" s="81"/>
      <c r="BU91" s="81"/>
      <c r="BV91" s="81"/>
      <c r="BW91" s="81"/>
      <c r="BX91" s="81"/>
      <c r="BY91" s="81"/>
      <c r="BZ91" s="81"/>
      <c r="CA91" s="81"/>
      <c r="CB91" s="81"/>
      <c r="CC91" s="81"/>
      <c r="CD91" s="81"/>
      <c r="CE91" s="81"/>
      <c r="CF91" s="81"/>
      <c r="CG91" s="81"/>
      <c r="CH91" s="81"/>
      <c r="CI91" s="81"/>
      <c r="CJ91" s="81"/>
      <c r="CK91" s="81"/>
      <c r="CL91" s="81"/>
      <c r="CM91" s="81"/>
      <c r="CN91" s="81"/>
      <c r="CO91" s="81"/>
      <c r="CP91" s="81"/>
      <c r="CQ91" s="81"/>
      <c r="CR91" s="81"/>
      <c r="CS91" s="81"/>
      <c r="CT91" s="81"/>
      <c r="CU91" s="81"/>
      <c r="CV91" s="81"/>
      <c r="CW91" s="81"/>
      <c r="CX91" s="81"/>
      <c r="CY91" s="81"/>
      <c r="CZ91" s="81"/>
      <c r="DA91" s="81"/>
      <c r="DB91" s="81"/>
      <c r="DC91" s="81"/>
      <c r="DD91" s="81"/>
      <c r="DE91" s="81"/>
      <c r="DF91" s="81"/>
      <c r="DG91" s="81"/>
      <c r="DH91" s="81"/>
      <c r="DI91" s="81"/>
      <c r="DJ91" s="81"/>
      <c r="DK91" s="81"/>
      <c r="DL91" s="81"/>
      <c r="DM91" s="81"/>
      <c r="DN91" s="81"/>
      <c r="DO91" s="81"/>
      <c r="DP91" s="81"/>
      <c r="DQ91" s="81"/>
      <c r="DR91" s="81"/>
      <c r="DS91" s="81"/>
      <c r="DT91" s="81"/>
      <c r="DU91" s="81"/>
      <c r="DV91" s="81"/>
      <c r="DW91" s="81"/>
      <c r="DX91" s="81"/>
      <c r="DY91" s="81"/>
      <c r="DZ91" s="81"/>
      <c r="EA91" s="81"/>
      <c r="EB91" s="81"/>
      <c r="EC91" s="81"/>
      <c r="ED91" s="81"/>
    </row>
    <row r="92" spans="1:134" s="98" customFormat="1" x14ac:dyDescent="0.25">
      <c r="A92" s="77" t="s">
        <v>398</v>
      </c>
      <c r="B92" s="78" t="s">
        <v>399</v>
      </c>
      <c r="C92" s="78" t="s">
        <v>400</v>
      </c>
      <c r="D92" s="81"/>
      <c r="E92" s="101"/>
      <c r="F92" s="101"/>
      <c r="G92" s="101"/>
      <c r="H92" s="101"/>
      <c r="I92" s="101"/>
      <c r="J92" s="101"/>
      <c r="K92" s="100"/>
      <c r="M92" s="101"/>
      <c r="N92" s="81"/>
      <c r="O92" s="81"/>
      <c r="P92" s="81"/>
      <c r="Q92" s="81"/>
      <c r="R92" s="81"/>
      <c r="S92" s="81"/>
      <c r="T92" s="81"/>
      <c r="U92" s="81"/>
      <c r="V92" s="81"/>
      <c r="W92" s="81"/>
      <c r="X92" s="81"/>
      <c r="Y92" s="81"/>
      <c r="Z92" s="81"/>
      <c r="AA92" s="81"/>
      <c r="AB92" s="81"/>
      <c r="AC92" s="81"/>
      <c r="AD92" s="81"/>
      <c r="AE92" s="81"/>
      <c r="AF92" s="81"/>
      <c r="AG92" s="81"/>
      <c r="AH92" s="81"/>
      <c r="AI92" s="81"/>
      <c r="AJ92" s="81"/>
      <c r="AK92" s="81"/>
      <c r="AL92" s="81"/>
      <c r="AM92" s="81"/>
      <c r="AN92" s="81"/>
      <c r="AO92" s="81"/>
      <c r="AP92" s="81"/>
      <c r="AQ92" s="81"/>
      <c r="AR92" s="81"/>
      <c r="AS92" s="81"/>
      <c r="AT92" s="81"/>
      <c r="AU92" s="81"/>
      <c r="AV92" s="81"/>
      <c r="AW92" s="81"/>
      <c r="AX92" s="81"/>
      <c r="AY92" s="81"/>
      <c r="AZ92" s="81"/>
      <c r="BA92" s="81"/>
      <c r="BB92" s="81"/>
      <c r="BC92" s="81"/>
      <c r="BD92" s="81"/>
      <c r="BE92" s="81"/>
      <c r="BF92" s="81"/>
      <c r="BG92" s="81"/>
      <c r="BH92" s="81"/>
      <c r="BI92" s="81"/>
      <c r="BJ92" s="81"/>
      <c r="BK92" s="81"/>
      <c r="BL92" s="81"/>
      <c r="BM92" s="81"/>
      <c r="BN92" s="81"/>
      <c r="BO92" s="81"/>
      <c r="BP92" s="81"/>
      <c r="BQ92" s="81"/>
      <c r="BR92" s="81"/>
      <c r="BS92" s="81"/>
      <c r="BT92" s="81"/>
      <c r="BU92" s="81"/>
      <c r="BV92" s="81"/>
      <c r="BW92" s="81"/>
      <c r="BX92" s="81"/>
      <c r="BY92" s="81"/>
      <c r="BZ92" s="81"/>
      <c r="CA92" s="81"/>
      <c r="CB92" s="81"/>
      <c r="CC92" s="81"/>
      <c r="CD92" s="81"/>
      <c r="CE92" s="81"/>
      <c r="CF92" s="81"/>
      <c r="CG92" s="81"/>
      <c r="CH92" s="81"/>
      <c r="CI92" s="81"/>
      <c r="CJ92" s="81"/>
      <c r="CK92" s="81"/>
      <c r="CL92" s="81"/>
      <c r="CM92" s="81"/>
      <c r="CN92" s="81"/>
      <c r="CO92" s="81"/>
      <c r="CP92" s="81"/>
      <c r="CQ92" s="81"/>
      <c r="CR92" s="81"/>
      <c r="CS92" s="81"/>
      <c r="CT92" s="81"/>
      <c r="CU92" s="81"/>
      <c r="CV92" s="81"/>
      <c r="CW92" s="81"/>
      <c r="CX92" s="81"/>
      <c r="CY92" s="81"/>
      <c r="CZ92" s="81"/>
      <c r="DA92" s="81"/>
      <c r="DB92" s="81"/>
      <c r="DC92" s="81"/>
      <c r="DD92" s="81"/>
      <c r="DE92" s="81"/>
      <c r="DF92" s="81"/>
      <c r="DG92" s="81"/>
      <c r="DH92" s="81"/>
      <c r="DI92" s="81"/>
      <c r="DJ92" s="81"/>
      <c r="DK92" s="81"/>
      <c r="DL92" s="81"/>
      <c r="DM92" s="81"/>
      <c r="DN92" s="81"/>
      <c r="DO92" s="81"/>
      <c r="DP92" s="81"/>
      <c r="DQ92" s="81"/>
      <c r="DR92" s="81"/>
      <c r="DS92" s="81"/>
      <c r="DT92" s="81"/>
      <c r="DU92" s="81"/>
      <c r="DV92" s="81"/>
      <c r="DW92" s="81"/>
      <c r="DX92" s="81"/>
      <c r="DY92" s="81"/>
      <c r="DZ92" s="81"/>
      <c r="EA92" s="81"/>
      <c r="EB92" s="81"/>
      <c r="EC92" s="81"/>
      <c r="ED92" s="81"/>
    </row>
    <row r="93" spans="1:134" s="98" customFormat="1" x14ac:dyDescent="0.25">
      <c r="A93" s="77" t="s">
        <v>401</v>
      </c>
      <c r="B93" s="78" t="s">
        <v>402</v>
      </c>
      <c r="C93" s="78" t="s">
        <v>403</v>
      </c>
      <c r="D93" s="81"/>
      <c r="E93" s="101"/>
      <c r="F93" s="101"/>
      <c r="G93" s="101"/>
      <c r="H93" s="101"/>
      <c r="I93" s="101"/>
      <c r="J93" s="101"/>
      <c r="K93" s="100"/>
      <c r="M93" s="10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c r="AY93" s="81"/>
      <c r="AZ93" s="81"/>
      <c r="BA93" s="81"/>
      <c r="BB93" s="81"/>
      <c r="BC93" s="81"/>
      <c r="BD93" s="81"/>
      <c r="BE93" s="81"/>
      <c r="BF93" s="81"/>
      <c r="BG93" s="81"/>
      <c r="BH93" s="81"/>
      <c r="BI93" s="81"/>
      <c r="BJ93" s="81"/>
      <c r="BK93" s="81"/>
      <c r="BL93" s="81"/>
      <c r="BM93" s="81"/>
      <c r="BN93" s="81"/>
      <c r="BO93" s="81"/>
      <c r="BP93" s="81"/>
      <c r="BQ93" s="81"/>
      <c r="BR93" s="81"/>
      <c r="BS93" s="81"/>
      <c r="BT93" s="81"/>
      <c r="BU93" s="81"/>
      <c r="BV93" s="81"/>
      <c r="BW93" s="81"/>
      <c r="BX93" s="81"/>
      <c r="BY93" s="81"/>
      <c r="BZ93" s="81"/>
      <c r="CA93" s="81"/>
      <c r="CB93" s="81"/>
      <c r="CC93" s="81"/>
      <c r="CD93" s="81"/>
      <c r="CE93" s="81"/>
      <c r="CF93" s="81"/>
      <c r="CG93" s="81"/>
      <c r="CH93" s="81"/>
      <c r="CI93" s="81"/>
      <c r="CJ93" s="81"/>
      <c r="CK93" s="81"/>
      <c r="CL93" s="81"/>
      <c r="CM93" s="81"/>
      <c r="CN93" s="81"/>
      <c r="CO93" s="81"/>
      <c r="CP93" s="81"/>
      <c r="CQ93" s="81"/>
      <c r="CR93" s="81"/>
      <c r="CS93" s="81"/>
      <c r="CT93" s="81"/>
      <c r="CU93" s="81"/>
      <c r="CV93" s="81"/>
      <c r="CW93" s="81"/>
      <c r="CX93" s="81"/>
      <c r="CY93" s="81"/>
      <c r="CZ93" s="81"/>
      <c r="DA93" s="81"/>
      <c r="DB93" s="81"/>
      <c r="DC93" s="81"/>
      <c r="DD93" s="81"/>
      <c r="DE93" s="81"/>
      <c r="DF93" s="81"/>
      <c r="DG93" s="81"/>
      <c r="DH93" s="81"/>
      <c r="DI93" s="81"/>
      <c r="DJ93" s="81"/>
      <c r="DK93" s="81"/>
      <c r="DL93" s="81"/>
      <c r="DM93" s="81"/>
      <c r="DN93" s="81"/>
      <c r="DO93" s="81"/>
      <c r="DP93" s="81"/>
      <c r="DQ93" s="81"/>
      <c r="DR93" s="81"/>
      <c r="DS93" s="81"/>
      <c r="DT93" s="81"/>
      <c r="DU93" s="81"/>
      <c r="DV93" s="81"/>
      <c r="DW93" s="81"/>
      <c r="DX93" s="81"/>
      <c r="DY93" s="81"/>
      <c r="DZ93" s="81"/>
      <c r="EA93" s="81"/>
      <c r="EB93" s="81"/>
      <c r="EC93" s="81"/>
      <c r="ED93" s="81"/>
    </row>
    <row r="94" spans="1:134" s="98" customFormat="1" x14ac:dyDescent="0.25">
      <c r="A94" s="77" t="s">
        <v>404</v>
      </c>
      <c r="B94" s="78" t="s">
        <v>405</v>
      </c>
      <c r="C94" s="78" t="s">
        <v>406</v>
      </c>
      <c r="D94" s="81"/>
      <c r="E94" s="101"/>
      <c r="F94" s="101"/>
      <c r="G94" s="101"/>
      <c r="H94" s="101"/>
      <c r="I94" s="101"/>
      <c r="J94" s="101"/>
      <c r="K94" s="100"/>
      <c r="M94" s="10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c r="BG94" s="81"/>
      <c r="BH94" s="81"/>
      <c r="BI94" s="81"/>
      <c r="BJ94" s="81"/>
      <c r="BK94" s="81"/>
      <c r="BL94" s="81"/>
      <c r="BM94" s="81"/>
      <c r="BN94" s="81"/>
      <c r="BO94" s="81"/>
      <c r="BP94" s="81"/>
      <c r="BQ94" s="81"/>
      <c r="BR94" s="81"/>
      <c r="BS94" s="81"/>
      <c r="BT94" s="81"/>
      <c r="BU94" s="81"/>
      <c r="BV94" s="81"/>
      <c r="BW94" s="81"/>
      <c r="BX94" s="81"/>
      <c r="BY94" s="81"/>
      <c r="BZ94" s="81"/>
      <c r="CA94" s="81"/>
      <c r="CB94" s="81"/>
      <c r="CC94" s="81"/>
      <c r="CD94" s="81"/>
      <c r="CE94" s="81"/>
      <c r="CF94" s="81"/>
      <c r="CG94" s="81"/>
      <c r="CH94" s="81"/>
      <c r="CI94" s="81"/>
      <c r="CJ94" s="81"/>
      <c r="CK94" s="81"/>
      <c r="CL94" s="81"/>
      <c r="CM94" s="81"/>
      <c r="CN94" s="81"/>
      <c r="CO94" s="81"/>
      <c r="CP94" s="81"/>
      <c r="CQ94" s="81"/>
      <c r="CR94" s="81"/>
      <c r="CS94" s="81"/>
      <c r="CT94" s="81"/>
      <c r="CU94" s="81"/>
      <c r="CV94" s="81"/>
      <c r="CW94" s="81"/>
      <c r="CX94" s="81"/>
      <c r="CY94" s="81"/>
      <c r="CZ94" s="81"/>
      <c r="DA94" s="81"/>
      <c r="DB94" s="81"/>
      <c r="DC94" s="81"/>
      <c r="DD94" s="81"/>
      <c r="DE94" s="81"/>
      <c r="DF94" s="81"/>
      <c r="DG94" s="81"/>
      <c r="DH94" s="81"/>
      <c r="DI94" s="81"/>
      <c r="DJ94" s="81"/>
      <c r="DK94" s="81"/>
      <c r="DL94" s="81"/>
      <c r="DM94" s="81"/>
      <c r="DN94" s="81"/>
      <c r="DO94" s="81"/>
      <c r="DP94" s="81"/>
      <c r="DQ94" s="81"/>
      <c r="DR94" s="81"/>
      <c r="DS94" s="81"/>
      <c r="DT94" s="81"/>
      <c r="DU94" s="81"/>
      <c r="DV94" s="81"/>
      <c r="DW94" s="81"/>
      <c r="DX94" s="81"/>
      <c r="DY94" s="81"/>
      <c r="DZ94" s="81"/>
      <c r="EA94" s="81"/>
      <c r="EB94" s="81"/>
      <c r="EC94" s="81"/>
      <c r="ED94" s="81"/>
    </row>
    <row r="95" spans="1:134" s="98" customFormat="1" x14ac:dyDescent="0.25">
      <c r="A95" s="77" t="s">
        <v>407</v>
      </c>
      <c r="B95" s="78" t="s">
        <v>408</v>
      </c>
      <c r="C95" s="78" t="s">
        <v>409</v>
      </c>
      <c r="D95" s="81"/>
      <c r="E95" s="101"/>
      <c r="F95" s="101"/>
      <c r="G95" s="101"/>
      <c r="H95" s="101"/>
      <c r="I95" s="101"/>
      <c r="J95" s="101"/>
      <c r="K95" s="100"/>
      <c r="M95" s="101"/>
      <c r="N95" s="81"/>
      <c r="O95" s="81"/>
      <c r="P95" s="81"/>
      <c r="Q95" s="81"/>
      <c r="R95" s="81"/>
      <c r="S95" s="81"/>
      <c r="T95" s="81"/>
      <c r="U95" s="81"/>
      <c r="V95" s="81"/>
      <c r="W95" s="81"/>
      <c r="X95" s="81"/>
      <c r="Y95" s="81"/>
      <c r="Z95" s="81"/>
      <c r="AA95" s="81"/>
      <c r="AB95" s="81"/>
      <c r="AC95" s="81"/>
      <c r="AD95" s="81"/>
      <c r="AE95" s="81"/>
      <c r="AF95" s="81"/>
      <c r="AG95" s="81"/>
      <c r="AH95" s="81"/>
      <c r="AI95" s="81"/>
      <c r="AJ95" s="81"/>
      <c r="AK95" s="81"/>
      <c r="AL95" s="81"/>
      <c r="AM95" s="81"/>
      <c r="AN95" s="81"/>
      <c r="AO95" s="81"/>
      <c r="AP95" s="81"/>
      <c r="AQ95" s="81"/>
      <c r="AR95" s="81"/>
      <c r="AS95" s="81"/>
      <c r="AT95" s="81"/>
      <c r="AU95" s="81"/>
      <c r="AV95" s="81"/>
      <c r="AW95" s="81"/>
      <c r="AX95" s="81"/>
      <c r="AY95" s="81"/>
      <c r="AZ95" s="81"/>
      <c r="BA95" s="81"/>
      <c r="BB95" s="81"/>
      <c r="BC95" s="81"/>
      <c r="BD95" s="81"/>
      <c r="BE95" s="81"/>
      <c r="BF95" s="81"/>
      <c r="BG95" s="81"/>
      <c r="BH95" s="81"/>
      <c r="BI95" s="81"/>
      <c r="BJ95" s="81"/>
      <c r="BK95" s="81"/>
      <c r="BL95" s="81"/>
      <c r="BM95" s="81"/>
      <c r="BN95" s="81"/>
      <c r="BO95" s="81"/>
      <c r="BP95" s="81"/>
      <c r="BQ95" s="81"/>
      <c r="BR95" s="81"/>
      <c r="BS95" s="81"/>
      <c r="BT95" s="81"/>
      <c r="BU95" s="81"/>
      <c r="BV95" s="81"/>
      <c r="BW95" s="81"/>
      <c r="BX95" s="81"/>
      <c r="BY95" s="81"/>
      <c r="BZ95" s="81"/>
      <c r="CA95" s="81"/>
      <c r="CB95" s="81"/>
      <c r="CC95" s="81"/>
      <c r="CD95" s="81"/>
      <c r="CE95" s="81"/>
      <c r="CF95" s="81"/>
      <c r="CG95" s="81"/>
      <c r="CH95" s="81"/>
      <c r="CI95" s="81"/>
      <c r="CJ95" s="81"/>
      <c r="CK95" s="81"/>
      <c r="CL95" s="81"/>
      <c r="CM95" s="81"/>
      <c r="CN95" s="81"/>
      <c r="CO95" s="81"/>
      <c r="CP95" s="81"/>
      <c r="CQ95" s="81"/>
      <c r="CR95" s="81"/>
      <c r="CS95" s="81"/>
      <c r="CT95" s="81"/>
      <c r="CU95" s="81"/>
      <c r="CV95" s="81"/>
      <c r="CW95" s="81"/>
      <c r="CX95" s="81"/>
      <c r="CY95" s="81"/>
      <c r="CZ95" s="81"/>
      <c r="DA95" s="81"/>
      <c r="DB95" s="81"/>
      <c r="DC95" s="81"/>
      <c r="DD95" s="81"/>
      <c r="DE95" s="81"/>
      <c r="DF95" s="81"/>
      <c r="DG95" s="81"/>
      <c r="DH95" s="81"/>
      <c r="DI95" s="81"/>
      <c r="DJ95" s="81"/>
      <c r="DK95" s="81"/>
      <c r="DL95" s="81"/>
      <c r="DM95" s="81"/>
      <c r="DN95" s="81"/>
      <c r="DO95" s="81"/>
      <c r="DP95" s="81"/>
      <c r="DQ95" s="81"/>
      <c r="DR95" s="81"/>
      <c r="DS95" s="81"/>
      <c r="DT95" s="81"/>
      <c r="DU95" s="81"/>
      <c r="DV95" s="81"/>
      <c r="DW95" s="81"/>
      <c r="DX95" s="81"/>
      <c r="DY95" s="81"/>
      <c r="DZ95" s="81"/>
      <c r="EA95" s="81"/>
      <c r="EB95" s="81"/>
      <c r="EC95" s="81"/>
      <c r="ED95" s="81"/>
    </row>
    <row r="96" spans="1:134" s="98" customFormat="1" x14ac:dyDescent="0.25">
      <c r="A96" s="77" t="s">
        <v>410</v>
      </c>
      <c r="B96" s="78" t="s">
        <v>411</v>
      </c>
      <c r="C96" s="78" t="s">
        <v>412</v>
      </c>
      <c r="D96" s="81"/>
      <c r="E96" s="101"/>
      <c r="F96" s="101"/>
      <c r="G96" s="101"/>
      <c r="H96" s="101"/>
      <c r="I96" s="101"/>
      <c r="J96" s="101"/>
      <c r="K96" s="100"/>
      <c r="M96" s="101"/>
      <c r="N96" s="81"/>
      <c r="O96" s="81"/>
      <c r="P96" s="81"/>
      <c r="Q96" s="81"/>
      <c r="R96" s="81"/>
      <c r="S96" s="81"/>
      <c r="T96" s="81"/>
      <c r="U96" s="81"/>
      <c r="V96" s="81"/>
      <c r="W96" s="81"/>
      <c r="X96" s="81"/>
      <c r="Y96" s="81"/>
      <c r="Z96" s="81"/>
      <c r="AA96" s="81"/>
      <c r="AB96" s="81"/>
      <c r="AC96" s="81"/>
      <c r="AD96" s="81"/>
      <c r="AE96" s="81"/>
      <c r="AF96" s="81"/>
      <c r="AG96" s="81"/>
      <c r="AH96" s="81"/>
      <c r="AI96" s="81"/>
      <c r="AJ96" s="81"/>
      <c r="AK96" s="81"/>
      <c r="AL96" s="81"/>
      <c r="AM96" s="81"/>
      <c r="AN96" s="81"/>
      <c r="AO96" s="81"/>
      <c r="AP96" s="81"/>
      <c r="AQ96" s="81"/>
      <c r="AR96" s="81"/>
      <c r="AS96" s="81"/>
      <c r="AT96" s="81"/>
      <c r="AU96" s="81"/>
      <c r="AV96" s="81"/>
      <c r="AW96" s="81"/>
      <c r="AX96" s="81"/>
      <c r="AY96" s="81"/>
      <c r="AZ96" s="81"/>
      <c r="BA96" s="81"/>
      <c r="BB96" s="81"/>
      <c r="BC96" s="81"/>
      <c r="BD96" s="81"/>
      <c r="BE96" s="81"/>
      <c r="BF96" s="81"/>
      <c r="BG96" s="81"/>
      <c r="BH96" s="81"/>
      <c r="BI96" s="81"/>
      <c r="BJ96" s="81"/>
      <c r="BK96" s="81"/>
      <c r="BL96" s="81"/>
      <c r="BM96" s="81"/>
      <c r="BN96" s="81"/>
      <c r="BO96" s="81"/>
      <c r="BP96" s="81"/>
      <c r="BQ96" s="81"/>
      <c r="BR96" s="81"/>
      <c r="BS96" s="81"/>
      <c r="BT96" s="81"/>
      <c r="BU96" s="81"/>
      <c r="BV96" s="81"/>
      <c r="BW96" s="81"/>
      <c r="BX96" s="81"/>
      <c r="BY96" s="81"/>
      <c r="BZ96" s="81"/>
      <c r="CA96" s="81"/>
      <c r="CB96" s="81"/>
      <c r="CC96" s="81"/>
      <c r="CD96" s="81"/>
      <c r="CE96" s="81"/>
      <c r="CF96" s="81"/>
      <c r="CG96" s="81"/>
      <c r="CH96" s="81"/>
      <c r="CI96" s="81"/>
      <c r="CJ96" s="81"/>
      <c r="CK96" s="81"/>
      <c r="CL96" s="81"/>
      <c r="CM96" s="81"/>
      <c r="CN96" s="81"/>
      <c r="CO96" s="81"/>
      <c r="CP96" s="81"/>
      <c r="CQ96" s="81"/>
      <c r="CR96" s="81"/>
      <c r="CS96" s="81"/>
      <c r="CT96" s="81"/>
      <c r="CU96" s="81"/>
      <c r="CV96" s="81"/>
      <c r="CW96" s="81"/>
      <c r="CX96" s="81"/>
      <c r="CY96" s="81"/>
      <c r="CZ96" s="81"/>
      <c r="DA96" s="81"/>
      <c r="DB96" s="81"/>
      <c r="DC96" s="81"/>
      <c r="DD96" s="81"/>
      <c r="DE96" s="81"/>
      <c r="DF96" s="81"/>
      <c r="DG96" s="81"/>
      <c r="DH96" s="81"/>
      <c r="DI96" s="81"/>
      <c r="DJ96" s="81"/>
      <c r="DK96" s="81"/>
      <c r="DL96" s="81"/>
      <c r="DM96" s="81"/>
      <c r="DN96" s="81"/>
      <c r="DO96" s="81"/>
      <c r="DP96" s="81"/>
      <c r="DQ96" s="81"/>
      <c r="DR96" s="81"/>
      <c r="DS96" s="81"/>
      <c r="DT96" s="81"/>
      <c r="DU96" s="81"/>
      <c r="DV96" s="81"/>
      <c r="DW96" s="81"/>
      <c r="DX96" s="81"/>
      <c r="DY96" s="81"/>
      <c r="DZ96" s="81"/>
      <c r="EA96" s="81"/>
      <c r="EB96" s="81"/>
      <c r="EC96" s="81"/>
      <c r="ED96" s="81"/>
    </row>
    <row r="97" spans="1:134" s="98" customFormat="1" x14ac:dyDescent="0.25">
      <c r="A97" s="77" t="s">
        <v>413</v>
      </c>
      <c r="B97" s="78" t="s">
        <v>414</v>
      </c>
      <c r="C97" s="78" t="s">
        <v>415</v>
      </c>
      <c r="D97" s="81"/>
      <c r="E97" s="101"/>
      <c r="F97" s="101"/>
      <c r="G97" s="101"/>
      <c r="H97" s="101"/>
      <c r="I97" s="101"/>
      <c r="J97" s="101"/>
      <c r="K97" s="100"/>
      <c r="M97" s="101"/>
      <c r="N97" s="81"/>
      <c r="O97" s="81"/>
      <c r="P97" s="81"/>
      <c r="Q97" s="81"/>
      <c r="R97" s="81"/>
      <c r="S97" s="81"/>
      <c r="T97" s="81"/>
      <c r="U97" s="81"/>
      <c r="V97" s="81"/>
      <c r="W97" s="81"/>
      <c r="X97" s="81"/>
      <c r="Y97" s="81"/>
      <c r="Z97" s="81"/>
      <c r="AA97" s="81"/>
      <c r="AB97" s="81"/>
      <c r="AC97" s="81"/>
      <c r="AD97" s="81"/>
      <c r="AE97" s="81"/>
      <c r="AF97" s="81"/>
      <c r="AG97" s="81"/>
      <c r="AH97" s="81"/>
      <c r="AI97" s="81"/>
      <c r="AJ97" s="81"/>
      <c r="AK97" s="81"/>
      <c r="AL97" s="81"/>
      <c r="AM97" s="81"/>
      <c r="AN97" s="81"/>
      <c r="AO97" s="81"/>
      <c r="AP97" s="81"/>
      <c r="AQ97" s="81"/>
      <c r="AR97" s="81"/>
      <c r="AS97" s="81"/>
      <c r="AT97" s="81"/>
      <c r="AU97" s="81"/>
      <c r="AV97" s="81"/>
      <c r="AW97" s="81"/>
      <c r="AX97" s="81"/>
      <c r="AY97" s="81"/>
      <c r="AZ97" s="81"/>
      <c r="BA97" s="81"/>
      <c r="BB97" s="81"/>
      <c r="BC97" s="81"/>
      <c r="BD97" s="81"/>
      <c r="BE97" s="81"/>
      <c r="BF97" s="81"/>
      <c r="BG97" s="81"/>
      <c r="BH97" s="81"/>
      <c r="BI97" s="81"/>
      <c r="BJ97" s="81"/>
      <c r="BK97" s="81"/>
      <c r="BL97" s="81"/>
      <c r="BM97" s="81"/>
      <c r="BN97" s="81"/>
      <c r="BO97" s="81"/>
      <c r="BP97" s="81"/>
      <c r="BQ97" s="81"/>
      <c r="BR97" s="81"/>
      <c r="BS97" s="81"/>
      <c r="BT97" s="81"/>
      <c r="BU97" s="81"/>
      <c r="BV97" s="81"/>
      <c r="BW97" s="81"/>
      <c r="BX97" s="81"/>
      <c r="BY97" s="81"/>
      <c r="BZ97" s="81"/>
      <c r="CA97" s="81"/>
      <c r="CB97" s="81"/>
      <c r="CC97" s="81"/>
      <c r="CD97" s="81"/>
      <c r="CE97" s="81"/>
      <c r="CF97" s="81"/>
      <c r="CG97" s="81"/>
      <c r="CH97" s="81"/>
      <c r="CI97" s="81"/>
      <c r="CJ97" s="81"/>
      <c r="CK97" s="81"/>
      <c r="CL97" s="81"/>
      <c r="CM97" s="81"/>
      <c r="CN97" s="81"/>
      <c r="CO97" s="81"/>
      <c r="CP97" s="81"/>
      <c r="CQ97" s="81"/>
      <c r="CR97" s="81"/>
      <c r="CS97" s="81"/>
      <c r="CT97" s="81"/>
      <c r="CU97" s="81"/>
      <c r="CV97" s="81"/>
      <c r="CW97" s="81"/>
      <c r="CX97" s="81"/>
      <c r="CY97" s="81"/>
      <c r="CZ97" s="81"/>
      <c r="DA97" s="81"/>
      <c r="DB97" s="81"/>
      <c r="DC97" s="81"/>
      <c r="DD97" s="81"/>
      <c r="DE97" s="81"/>
      <c r="DF97" s="81"/>
      <c r="DG97" s="81"/>
      <c r="DH97" s="81"/>
      <c r="DI97" s="81"/>
      <c r="DJ97" s="81"/>
      <c r="DK97" s="81"/>
      <c r="DL97" s="81"/>
      <c r="DM97" s="81"/>
      <c r="DN97" s="81"/>
      <c r="DO97" s="81"/>
      <c r="DP97" s="81"/>
      <c r="DQ97" s="81"/>
      <c r="DR97" s="81"/>
      <c r="DS97" s="81"/>
      <c r="DT97" s="81"/>
      <c r="DU97" s="81"/>
      <c r="DV97" s="81"/>
      <c r="DW97" s="81"/>
      <c r="DX97" s="81"/>
      <c r="DY97" s="81"/>
      <c r="DZ97" s="81"/>
      <c r="EA97" s="81"/>
      <c r="EB97" s="81"/>
      <c r="EC97" s="81"/>
      <c r="ED97" s="81"/>
    </row>
    <row r="98" spans="1:134" ht="21" x14ac:dyDescent="0.25">
      <c r="A98" s="104" t="s">
        <v>416</v>
      </c>
      <c r="B98" s="94"/>
      <c r="C98" s="112" t="s">
        <v>181</v>
      </c>
      <c r="D98" s="94"/>
      <c r="E98" s="94"/>
      <c r="F98" s="94"/>
      <c r="G98" s="94"/>
      <c r="H98" s="94"/>
      <c r="I98" s="94"/>
      <c r="J98" s="94"/>
      <c r="M98" s="94"/>
    </row>
    <row r="99" spans="1:134" x14ac:dyDescent="0.25">
      <c r="A99" s="113" t="s">
        <v>417</v>
      </c>
      <c r="B99" s="114"/>
      <c r="C99" s="115" t="s">
        <v>418</v>
      </c>
      <c r="D99" s="247" t="s">
        <v>419</v>
      </c>
      <c r="E99" s="94"/>
      <c r="F99" s="94"/>
      <c r="G99" s="94"/>
      <c r="H99" s="94"/>
      <c r="I99" s="94"/>
      <c r="J99" s="94"/>
      <c r="M99" s="94"/>
    </row>
    <row r="100" spans="1:134" x14ac:dyDescent="0.25">
      <c r="A100" s="113" t="s">
        <v>420</v>
      </c>
      <c r="B100" s="114"/>
      <c r="C100" s="115" t="s">
        <v>421</v>
      </c>
      <c r="D100" s="247" t="s">
        <v>419</v>
      </c>
      <c r="E100" s="94"/>
      <c r="F100" s="94"/>
      <c r="G100" s="94"/>
      <c r="H100" s="94"/>
      <c r="I100" s="94"/>
      <c r="J100" s="94"/>
      <c r="M100" s="94"/>
    </row>
    <row r="101" spans="1:134" x14ac:dyDescent="0.25">
      <c r="A101" s="113" t="s">
        <v>422</v>
      </c>
      <c r="B101" s="114"/>
      <c r="C101" s="115" t="s">
        <v>423</v>
      </c>
      <c r="D101" s="247" t="s">
        <v>424</v>
      </c>
      <c r="E101" s="94"/>
      <c r="F101" s="94"/>
      <c r="G101" s="94"/>
      <c r="H101" s="94"/>
      <c r="I101" s="94"/>
      <c r="J101" s="94"/>
      <c r="M101" s="94"/>
    </row>
    <row r="102" spans="1:134" x14ac:dyDescent="0.25">
      <c r="A102" s="113" t="s">
        <v>425</v>
      </c>
      <c r="B102" s="114"/>
      <c r="C102" s="115" t="s">
        <v>426</v>
      </c>
      <c r="D102" s="247" t="s">
        <v>424</v>
      </c>
      <c r="E102" s="94"/>
      <c r="F102" s="94"/>
      <c r="G102" s="94"/>
      <c r="H102" s="94"/>
      <c r="I102" s="94"/>
      <c r="J102" s="94"/>
      <c r="M102" s="94"/>
    </row>
    <row r="103" spans="1:134" x14ac:dyDescent="0.25">
      <c r="A103" s="113" t="s">
        <v>427</v>
      </c>
      <c r="B103" s="114"/>
      <c r="C103" s="115" t="s">
        <v>428</v>
      </c>
      <c r="D103" s="247" t="s">
        <v>429</v>
      </c>
      <c r="E103" s="94"/>
      <c r="F103" s="94"/>
      <c r="G103" s="94"/>
      <c r="H103" s="94"/>
      <c r="I103" s="94"/>
      <c r="J103" s="94"/>
      <c r="M103" s="94"/>
    </row>
    <row r="104" spans="1:134" x14ac:dyDescent="0.25">
      <c r="A104" s="113" t="s">
        <v>430</v>
      </c>
      <c r="B104" s="114"/>
      <c r="C104" s="115" t="s">
        <v>431</v>
      </c>
      <c r="D104" s="247" t="s">
        <v>429</v>
      </c>
      <c r="E104" s="94"/>
      <c r="F104" s="94"/>
      <c r="G104" s="94"/>
      <c r="H104" s="94"/>
      <c r="I104" s="94"/>
      <c r="J104" s="94"/>
      <c r="M104" s="94"/>
    </row>
    <row r="105" spans="1:134" x14ac:dyDescent="0.25">
      <c r="A105" s="113" t="s">
        <v>432</v>
      </c>
      <c r="B105" s="114"/>
      <c r="C105" s="115" t="s">
        <v>433</v>
      </c>
      <c r="D105" s="247" t="s">
        <v>424</v>
      </c>
      <c r="E105" s="94"/>
      <c r="F105" s="94"/>
      <c r="G105" s="94"/>
      <c r="H105" s="94"/>
      <c r="I105" s="94"/>
      <c r="J105" s="94"/>
      <c r="M105" s="94"/>
    </row>
    <row r="106" spans="1:134" x14ac:dyDescent="0.25">
      <c r="A106" s="113" t="s">
        <v>434</v>
      </c>
      <c r="B106" s="114"/>
      <c r="C106" s="115" t="s">
        <v>435</v>
      </c>
      <c r="D106" s="247" t="s">
        <v>424</v>
      </c>
      <c r="E106" s="94"/>
      <c r="F106" s="94"/>
      <c r="G106" s="94"/>
      <c r="H106" s="94"/>
      <c r="I106" s="94"/>
      <c r="J106" s="94"/>
      <c r="M106" s="94"/>
    </row>
    <row r="107" spans="1:134" ht="15.75" x14ac:dyDescent="0.25">
      <c r="A107" s="112" t="s">
        <v>436</v>
      </c>
      <c r="B107" s="94"/>
      <c r="C107" s="112" t="s">
        <v>181</v>
      </c>
      <c r="D107" s="94"/>
      <c r="E107" s="94"/>
      <c r="F107" s="94"/>
      <c r="G107" s="94"/>
      <c r="H107" s="94"/>
      <c r="I107" s="94"/>
      <c r="J107" s="94"/>
      <c r="M107" s="94"/>
    </row>
    <row r="108" spans="1:134" ht="30" x14ac:dyDescent="0.25">
      <c r="A108" s="113" t="s">
        <v>299</v>
      </c>
      <c r="B108" s="114"/>
      <c r="C108" s="115" t="s">
        <v>437</v>
      </c>
      <c r="D108" s="114"/>
      <c r="E108" s="94"/>
      <c r="F108" s="94"/>
      <c r="G108" s="94"/>
      <c r="H108" s="94"/>
      <c r="I108" s="94"/>
      <c r="J108" s="94"/>
      <c r="M108" s="94"/>
    </row>
    <row r="109" spans="1:134" ht="30" x14ac:dyDescent="0.25">
      <c r="A109" s="113" t="s">
        <v>292</v>
      </c>
      <c r="B109" s="114"/>
      <c r="C109" s="115" t="s">
        <v>438</v>
      </c>
      <c r="D109" s="114"/>
      <c r="E109" s="94"/>
      <c r="F109" s="94"/>
      <c r="G109" s="94"/>
      <c r="H109" s="94"/>
      <c r="I109" s="94"/>
      <c r="J109" s="94"/>
      <c r="M109" s="94"/>
    </row>
    <row r="110" spans="1:134" ht="30" x14ac:dyDescent="0.25">
      <c r="A110" s="113" t="s">
        <v>302</v>
      </c>
      <c r="B110" s="114"/>
      <c r="C110" s="115" t="s">
        <v>303</v>
      </c>
      <c r="D110" s="114"/>
      <c r="E110" s="94"/>
      <c r="F110" s="94"/>
      <c r="G110" s="94"/>
      <c r="H110" s="94"/>
      <c r="I110" s="94"/>
      <c r="J110" s="94"/>
      <c r="M110" s="94"/>
    </row>
    <row r="111" spans="1:134" ht="21" x14ac:dyDescent="0.25">
      <c r="A111" s="104" t="s">
        <v>439</v>
      </c>
      <c r="B111" s="94"/>
      <c r="C111" s="112" t="s">
        <v>181</v>
      </c>
      <c r="D111" s="94"/>
      <c r="E111" s="94"/>
      <c r="F111" s="94"/>
      <c r="G111" s="94"/>
      <c r="H111" s="94"/>
      <c r="I111" s="94"/>
      <c r="J111" s="94"/>
      <c r="M111" s="94"/>
    </row>
    <row r="112" spans="1:134" x14ac:dyDescent="0.25">
      <c r="A112" s="113" t="s">
        <v>440</v>
      </c>
      <c r="B112" s="114"/>
      <c r="C112" s="115" t="s">
        <v>441</v>
      </c>
      <c r="D112" s="114"/>
      <c r="E112" s="94"/>
      <c r="F112" s="94"/>
      <c r="G112" s="94"/>
      <c r="H112" s="94"/>
      <c r="I112" s="94"/>
      <c r="J112" s="94"/>
      <c r="M112" s="94"/>
    </row>
    <row r="113" spans="1:13" x14ac:dyDescent="0.25">
      <c r="A113" s="113" t="s">
        <v>442</v>
      </c>
      <c r="B113" s="114"/>
      <c r="C113" s="115" t="s">
        <v>443</v>
      </c>
      <c r="D113" s="114"/>
      <c r="E113" s="94"/>
      <c r="F113" s="94"/>
      <c r="G113" s="94"/>
      <c r="H113" s="94"/>
      <c r="I113" s="94"/>
      <c r="J113" s="94"/>
      <c r="M113" s="94"/>
    </row>
    <row r="114" spans="1:13" x14ac:dyDescent="0.25">
      <c r="A114" s="113" t="s">
        <v>444</v>
      </c>
      <c r="B114" s="114"/>
      <c r="C114" s="115" t="s">
        <v>445</v>
      </c>
      <c r="D114" s="114"/>
      <c r="E114" s="94"/>
      <c r="F114" s="94"/>
      <c r="G114" s="94"/>
      <c r="H114" s="94"/>
      <c r="I114" s="94"/>
      <c r="J114" s="94"/>
      <c r="M114" s="94"/>
    </row>
    <row r="115" spans="1:13" x14ac:dyDescent="0.25">
      <c r="A115" s="113" t="s">
        <v>446</v>
      </c>
      <c r="B115" s="114"/>
      <c r="C115" s="115" t="s">
        <v>447</v>
      </c>
      <c r="D115" s="114"/>
      <c r="E115" s="94"/>
      <c r="F115" s="94"/>
      <c r="G115" s="94"/>
      <c r="H115" s="94"/>
      <c r="I115" s="94"/>
      <c r="J115" s="94"/>
      <c r="M115" s="94"/>
    </row>
    <row r="116" spans="1:13" x14ac:dyDescent="0.25">
      <c r="A116" s="113" t="s">
        <v>448</v>
      </c>
      <c r="B116" s="114"/>
      <c r="C116" s="115" t="s">
        <v>447</v>
      </c>
      <c r="D116" s="114"/>
      <c r="E116" s="94"/>
      <c r="F116" s="94"/>
      <c r="G116" s="94"/>
      <c r="H116" s="94"/>
      <c r="I116" s="94"/>
      <c r="J116" s="94"/>
      <c r="M116" s="94"/>
    </row>
    <row r="117" spans="1:13" x14ac:dyDescent="0.25">
      <c r="A117" s="113" t="s">
        <v>449</v>
      </c>
      <c r="B117" s="114"/>
      <c r="C117" s="115" t="s">
        <v>450</v>
      </c>
      <c r="D117" s="114"/>
      <c r="E117" s="94"/>
      <c r="F117" s="94"/>
      <c r="G117" s="94"/>
      <c r="H117" s="94"/>
      <c r="I117" s="94"/>
      <c r="J117" s="94"/>
      <c r="M117" s="94"/>
    </row>
    <row r="118" spans="1:13" ht="30" x14ac:dyDescent="0.25">
      <c r="A118" s="113" t="s">
        <v>451</v>
      </c>
      <c r="B118" s="114"/>
      <c r="C118" s="115" t="s">
        <v>452</v>
      </c>
      <c r="D118" s="114"/>
      <c r="E118" s="94"/>
      <c r="F118" s="94"/>
      <c r="G118" s="94"/>
      <c r="H118" s="94"/>
      <c r="I118" s="94"/>
      <c r="J118" s="94"/>
      <c r="M118" s="94"/>
    </row>
    <row r="119" spans="1:13" x14ac:dyDescent="0.25">
      <c r="A119" s="113" t="s">
        <v>453</v>
      </c>
      <c r="B119" s="114"/>
      <c r="C119" s="115" t="s">
        <v>327</v>
      </c>
      <c r="D119" s="114"/>
      <c r="E119" s="94"/>
      <c r="F119" s="94"/>
      <c r="G119" s="94"/>
      <c r="H119" s="94"/>
      <c r="I119" s="94"/>
      <c r="J119" s="94"/>
    </row>
    <row r="120" spans="1:13" x14ac:dyDescent="0.25">
      <c r="A120" s="113" t="s">
        <v>454</v>
      </c>
      <c r="B120" s="114"/>
      <c r="C120" s="115" t="s">
        <v>327</v>
      </c>
      <c r="D120" s="114"/>
      <c r="E120" s="94"/>
      <c r="F120" s="94"/>
      <c r="G120" s="94"/>
      <c r="H120" s="94"/>
      <c r="I120" s="94"/>
      <c r="J120" s="94"/>
    </row>
    <row r="121" spans="1:13" x14ac:dyDescent="0.25">
      <c r="A121" s="113" t="s">
        <v>455</v>
      </c>
      <c r="B121" s="114"/>
      <c r="C121" s="115" t="s">
        <v>318</v>
      </c>
      <c r="D121" s="114"/>
      <c r="E121" s="94"/>
      <c r="F121" s="94"/>
      <c r="G121" s="94"/>
      <c r="H121" s="94"/>
      <c r="I121" s="94"/>
      <c r="J121" s="94"/>
    </row>
    <row r="122" spans="1:13" x14ac:dyDescent="0.25">
      <c r="A122" s="113" t="s">
        <v>456</v>
      </c>
      <c r="B122" s="114"/>
      <c r="C122" s="115" t="s">
        <v>457</v>
      </c>
      <c r="D122" s="114"/>
      <c r="E122" s="94"/>
      <c r="F122" s="94"/>
      <c r="G122" s="94"/>
      <c r="H122" s="94"/>
      <c r="I122" s="94"/>
      <c r="J122" s="94"/>
    </row>
    <row r="123" spans="1:13" x14ac:dyDescent="0.25">
      <c r="A123" s="113" t="s">
        <v>458</v>
      </c>
      <c r="B123" s="114"/>
      <c r="C123" s="115" t="s">
        <v>459</v>
      </c>
      <c r="D123" s="114"/>
      <c r="E123" s="94"/>
      <c r="F123" s="94"/>
      <c r="G123" s="94"/>
      <c r="H123" s="94"/>
      <c r="I123" s="94"/>
      <c r="J123" s="94"/>
    </row>
    <row r="124" spans="1:13" x14ac:dyDescent="0.25">
      <c r="A124" s="113" t="s">
        <v>460</v>
      </c>
      <c r="B124" s="114"/>
      <c r="C124" s="115" t="s">
        <v>461</v>
      </c>
      <c r="D124" s="114"/>
      <c r="E124" s="94"/>
      <c r="F124" s="94"/>
      <c r="G124" s="94"/>
      <c r="H124" s="94"/>
      <c r="I124" s="94"/>
      <c r="J124" s="94"/>
    </row>
    <row r="125" spans="1:13" ht="21" x14ac:dyDescent="0.25">
      <c r="A125" s="104" t="s">
        <v>462</v>
      </c>
      <c r="B125" s="94"/>
      <c r="C125" s="112" t="s">
        <v>181</v>
      </c>
      <c r="D125" s="94"/>
      <c r="E125" s="94"/>
      <c r="F125" s="94"/>
      <c r="G125" s="94"/>
      <c r="H125" s="94"/>
      <c r="I125" s="94"/>
      <c r="J125" s="94"/>
    </row>
    <row r="126" spans="1:13" x14ac:dyDescent="0.25">
      <c r="A126" s="113" t="s">
        <v>463</v>
      </c>
      <c r="B126" s="114"/>
      <c r="C126" s="115" t="s">
        <v>464</v>
      </c>
      <c r="D126" s="247" t="s">
        <v>419</v>
      </c>
      <c r="E126" s="94"/>
      <c r="F126" s="94"/>
      <c r="G126" s="94"/>
      <c r="H126" s="94"/>
      <c r="I126" s="94"/>
      <c r="J126" s="94"/>
    </row>
    <row r="127" spans="1:13" x14ac:dyDescent="0.25">
      <c r="A127" s="113" t="s">
        <v>465</v>
      </c>
      <c r="B127" s="114"/>
      <c r="C127" s="115" t="s">
        <v>466</v>
      </c>
      <c r="D127" s="247" t="s">
        <v>419</v>
      </c>
      <c r="E127" s="94"/>
      <c r="F127" s="94"/>
      <c r="G127" s="94"/>
      <c r="H127" s="94"/>
      <c r="I127" s="94"/>
      <c r="J127" s="94"/>
    </row>
    <row r="128" spans="1:13" x14ac:dyDescent="0.25">
      <c r="A128" s="113" t="s">
        <v>467</v>
      </c>
      <c r="B128" s="114"/>
      <c r="C128" s="115" t="s">
        <v>468</v>
      </c>
      <c r="D128" s="247" t="s">
        <v>469</v>
      </c>
      <c r="E128" s="94"/>
      <c r="F128" s="94"/>
      <c r="G128" s="94"/>
      <c r="H128" s="94"/>
      <c r="I128" s="94"/>
      <c r="J128" s="94"/>
    </row>
    <row r="129" spans="1:10" x14ac:dyDescent="0.25">
      <c r="A129" s="113" t="s">
        <v>470</v>
      </c>
      <c r="B129" s="114"/>
      <c r="C129" s="115" t="s">
        <v>441</v>
      </c>
      <c r="D129" s="247" t="s">
        <v>471</v>
      </c>
      <c r="E129" s="94"/>
      <c r="F129" s="94"/>
      <c r="G129" s="94"/>
      <c r="H129" s="94"/>
      <c r="I129" s="94"/>
      <c r="J129" s="94"/>
    </row>
    <row r="130" spans="1:10" x14ac:dyDescent="0.25">
      <c r="A130" s="113" t="s">
        <v>472</v>
      </c>
      <c r="B130" s="114"/>
      <c r="C130" s="115" t="s">
        <v>473</v>
      </c>
      <c r="D130" s="247" t="s">
        <v>469</v>
      </c>
      <c r="E130" s="94"/>
      <c r="F130" s="94"/>
      <c r="G130" s="94"/>
      <c r="H130" s="94"/>
      <c r="I130" s="94"/>
      <c r="J130" s="94"/>
    </row>
    <row r="131" spans="1:10" x14ac:dyDescent="0.25">
      <c r="A131" s="113" t="s">
        <v>474</v>
      </c>
      <c r="B131" s="114"/>
      <c r="C131" s="115" t="s">
        <v>475</v>
      </c>
      <c r="D131" s="247" t="s">
        <v>476</v>
      </c>
      <c r="E131" s="94"/>
      <c r="F131" s="94"/>
      <c r="G131" s="94"/>
      <c r="H131" s="94"/>
      <c r="I131" s="94"/>
      <c r="J131" s="94"/>
    </row>
    <row r="132" spans="1:10" x14ac:dyDescent="0.25">
      <c r="A132" s="113" t="s">
        <v>477</v>
      </c>
      <c r="B132" s="114"/>
      <c r="C132" s="115" t="s">
        <v>478</v>
      </c>
      <c r="D132" s="247" t="s">
        <v>419</v>
      </c>
      <c r="E132" s="94"/>
      <c r="F132" s="94"/>
      <c r="G132" s="94"/>
      <c r="H132" s="94"/>
      <c r="I132" s="94"/>
      <c r="J132" s="94"/>
    </row>
    <row r="133" spans="1:10" x14ac:dyDescent="0.25">
      <c r="A133" s="113" t="s">
        <v>479</v>
      </c>
      <c r="B133" s="114"/>
      <c r="C133" s="115" t="s">
        <v>480</v>
      </c>
      <c r="D133" s="247" t="s">
        <v>469</v>
      </c>
      <c r="E133" s="94"/>
      <c r="F133" s="94"/>
      <c r="G133" s="94"/>
      <c r="H133" s="94"/>
      <c r="I133" s="94"/>
      <c r="J133" s="94"/>
    </row>
    <row r="134" spans="1:10" x14ac:dyDescent="0.25">
      <c r="A134" s="113" t="s">
        <v>481</v>
      </c>
      <c r="B134" s="114"/>
      <c r="C134" s="115" t="s">
        <v>482</v>
      </c>
      <c r="D134" s="247"/>
      <c r="E134" s="94"/>
      <c r="F134" s="94"/>
      <c r="G134" s="94"/>
      <c r="H134" s="94"/>
      <c r="I134" s="94"/>
      <c r="J134" s="94"/>
    </row>
    <row r="135" spans="1:10" x14ac:dyDescent="0.25">
      <c r="A135" s="113" t="s">
        <v>483</v>
      </c>
      <c r="B135" s="114"/>
      <c r="C135" s="115" t="s">
        <v>327</v>
      </c>
      <c r="D135" s="247"/>
      <c r="E135" s="94"/>
      <c r="F135" s="94"/>
      <c r="G135" s="94"/>
      <c r="H135" s="94"/>
      <c r="I135" s="94"/>
      <c r="J135" s="94"/>
    </row>
    <row r="136" spans="1:10" x14ac:dyDescent="0.25">
      <c r="A136" s="113" t="s">
        <v>484</v>
      </c>
      <c r="B136" s="114"/>
      <c r="C136" s="115" t="s">
        <v>485</v>
      </c>
      <c r="D136" s="247" t="s">
        <v>419</v>
      </c>
      <c r="E136" s="94"/>
      <c r="F136" s="94"/>
      <c r="G136" s="94"/>
      <c r="H136" s="94"/>
    </row>
    <row r="137" spans="1:10" x14ac:dyDescent="0.25">
      <c r="A137" s="113" t="s">
        <v>486</v>
      </c>
      <c r="B137" s="114"/>
      <c r="C137" s="115" t="s">
        <v>487</v>
      </c>
      <c r="D137" s="247" t="s">
        <v>419</v>
      </c>
      <c r="E137" s="94"/>
      <c r="F137" s="94"/>
      <c r="G137" s="94"/>
      <c r="H137" s="94"/>
    </row>
    <row r="138" spans="1:10" x14ac:dyDescent="0.25">
      <c r="A138" s="113" t="s">
        <v>488</v>
      </c>
      <c r="B138" s="114"/>
      <c r="C138" s="115" t="s">
        <v>489</v>
      </c>
      <c r="D138" s="247" t="s">
        <v>419</v>
      </c>
      <c r="E138" s="94"/>
      <c r="F138" s="94"/>
      <c r="G138" s="94"/>
      <c r="H138" s="94"/>
    </row>
    <row r="139" spans="1:10" x14ac:dyDescent="0.25">
      <c r="A139" s="113" t="s">
        <v>490</v>
      </c>
      <c r="B139" s="114"/>
      <c r="C139" s="115" t="s">
        <v>491</v>
      </c>
      <c r="D139" s="247" t="s">
        <v>469</v>
      </c>
      <c r="E139" s="94"/>
      <c r="F139" s="94"/>
      <c r="G139" s="94"/>
      <c r="H139" s="94"/>
    </row>
    <row r="140" spans="1:10" x14ac:dyDescent="0.25">
      <c r="A140" s="113" t="s">
        <v>492</v>
      </c>
      <c r="B140" s="114"/>
      <c r="C140" s="115" t="s">
        <v>464</v>
      </c>
      <c r="D140" s="247" t="s">
        <v>419</v>
      </c>
      <c r="E140" s="94"/>
      <c r="F140" s="94"/>
      <c r="G140" s="94"/>
      <c r="H140" s="94"/>
    </row>
    <row r="141" spans="1:10" x14ac:dyDescent="0.25">
      <c r="A141" s="113" t="s">
        <v>493</v>
      </c>
      <c r="B141" s="114"/>
      <c r="C141" s="115" t="s">
        <v>494</v>
      </c>
      <c r="D141" s="114"/>
      <c r="E141" s="94"/>
      <c r="F141" s="94"/>
      <c r="G141" s="94"/>
      <c r="H141" s="94"/>
    </row>
    <row r="142" spans="1:10" ht="30" x14ac:dyDescent="0.25">
      <c r="A142" s="113" t="s">
        <v>495</v>
      </c>
      <c r="B142" s="114"/>
      <c r="C142" s="115" t="s">
        <v>496</v>
      </c>
      <c r="D142" s="114"/>
      <c r="E142" s="94"/>
      <c r="F142" s="94"/>
      <c r="G142" s="94"/>
      <c r="H142" s="94"/>
    </row>
    <row r="143" spans="1:10" x14ac:dyDescent="0.25">
      <c r="A143" s="113" t="s">
        <v>497</v>
      </c>
      <c r="B143" s="114"/>
      <c r="C143" s="116"/>
      <c r="D143" s="114"/>
      <c r="E143" s="94"/>
      <c r="F143" s="94"/>
      <c r="G143" s="94"/>
      <c r="H143" s="94"/>
    </row>
    <row r="144" spans="1:10" x14ac:dyDescent="0.25">
      <c r="A144" s="94"/>
      <c r="B144" s="94"/>
      <c r="C144" s="94"/>
      <c r="D144" s="94"/>
      <c r="E144" s="94"/>
      <c r="F144" s="94"/>
      <c r="G144" s="94"/>
      <c r="H144" s="94"/>
    </row>
    <row r="152" spans="1:3" ht="31.5" x14ac:dyDescent="0.25">
      <c r="A152" s="117" t="s">
        <v>498</v>
      </c>
    </row>
    <row r="153" spans="1:3" ht="56.25" x14ac:dyDescent="0.25">
      <c r="A153" s="117" t="s">
        <v>499</v>
      </c>
      <c r="B153" s="118" t="s">
        <v>500</v>
      </c>
      <c r="C153" s="118" t="s">
        <v>501</v>
      </c>
    </row>
    <row r="154" spans="1:3" ht="45" x14ac:dyDescent="0.25">
      <c r="A154" s="117" t="s">
        <v>502</v>
      </c>
      <c r="B154" s="118" t="s">
        <v>503</v>
      </c>
      <c r="C154" s="118" t="s">
        <v>504</v>
      </c>
    </row>
    <row r="155" spans="1:3" ht="78.75" x14ac:dyDescent="0.25">
      <c r="A155" s="117" t="s">
        <v>505</v>
      </c>
      <c r="B155" s="118" t="s">
        <v>506</v>
      </c>
      <c r="C155" s="118" t="s">
        <v>507</v>
      </c>
    </row>
    <row r="156" spans="1:3" ht="78.75" x14ac:dyDescent="0.25">
      <c r="A156" s="117" t="s">
        <v>508</v>
      </c>
      <c r="B156" s="118" t="s">
        <v>509</v>
      </c>
      <c r="C156" s="118" t="s">
        <v>510</v>
      </c>
    </row>
    <row r="157" spans="1:3" ht="90" x14ac:dyDescent="0.25">
      <c r="A157" s="117" t="s">
        <v>511</v>
      </c>
      <c r="B157" s="118" t="s">
        <v>512</v>
      </c>
      <c r="C157" s="118" t="s">
        <v>513</v>
      </c>
    </row>
    <row r="171" spans="1:1" ht="33.75" x14ac:dyDescent="0.25">
      <c r="A171" s="118" t="s">
        <v>510</v>
      </c>
    </row>
    <row r="173" spans="1:1" ht="15.75" x14ac:dyDescent="0.25">
      <c r="A173" s="117" t="s">
        <v>511</v>
      </c>
    </row>
    <row r="174" spans="1:1" ht="67.5" x14ac:dyDescent="0.25">
      <c r="A174" s="118" t="s">
        <v>512</v>
      </c>
    </row>
  </sheetData>
  <mergeCells count="2">
    <mergeCell ref="B1:C1"/>
    <mergeCell ref="A2:M2"/>
  </mergeCells>
  <hyperlinks>
    <hyperlink ref="A23" r:id="rId1" display="http://odspecs.com/meddetails/natacyn.html" xr:uid="{03490660-8AD6-4C01-A0D7-0EB3A28A2C4B}"/>
    <hyperlink ref="B23" r:id="rId2" display="http://odspecs.com/meddetails/natacyn.html" xr:uid="{4313AA0F-526F-4E88-BF2D-3B3007541497}"/>
    <hyperlink ref="A25" r:id="rId3" display="http://odspecs.com/meddetails/famvir.html" xr:uid="{7AC427A8-8A79-452C-93EB-42F7F301F2FD}"/>
    <hyperlink ref="B25" r:id="rId4" display="http://odspecs.com/meddetails/famvir.html" xr:uid="{B7AE6800-4772-436D-9C71-7AC03BD2AA5E}"/>
    <hyperlink ref="A26" r:id="rId5" display="http://odspecs.com/meddetails/valtrex.html" xr:uid="{F1428F31-1B5A-4C9C-886B-612FA20BF741}"/>
    <hyperlink ref="B26" r:id="rId6" display="http://odspecs.com/meddetails/valtrex.html" xr:uid="{01B564CB-3961-41CB-A5D1-370ECEACD32C}"/>
    <hyperlink ref="A27" r:id="rId7" display="http://odspecs.com/meddetails/viroptic.html" xr:uid="{3CADC876-AC30-4AA3-96CE-E4D42B2F7212}"/>
    <hyperlink ref="B27" r:id="rId8" display="http://odspecs.com/meddetails/viroptic.html" xr:uid="{DC366F02-3966-47F1-9ABB-8949BF770E0E}"/>
    <hyperlink ref="A28" r:id="rId9" display="http://odspecs.com/meddetails/zirgan.html" xr:uid="{F7908B67-FB20-4B48-AD7C-1C37B2CD2D31}"/>
    <hyperlink ref="B28" r:id="rId10" display="http://odspecs.com/meddetails/zirgan.html" xr:uid="{9CB5E956-7D22-42D2-9952-E7F0665BD484}"/>
    <hyperlink ref="A29" r:id="rId11" display="http://odspecs.com/meddetails/zovirax.html" xr:uid="{78ECCAC6-6D45-4643-B867-C71F257A4645}"/>
    <hyperlink ref="B29" r:id="rId12" display="http://odspecs.com/meddetails/zovirax.html" xr:uid="{C43C2FAE-3872-4E84-82CE-703186B82D74}"/>
    <hyperlink ref="A51" r:id="rId13" display="http://odspecs.com/meddetails/blephamide.html" xr:uid="{1BC0D5E6-8EFD-4678-8408-78537804B862}"/>
    <hyperlink ref="B51" r:id="rId14" display="http://odspecs.com/meddetails/blephamide.html" xr:uid="{858BBFE8-DBFC-4387-9F07-E9F1FAFB4892}"/>
    <hyperlink ref="C51" r:id="rId15" display="http://odspecs.com/meddetails/blephamide.html" xr:uid="{B5F0B8AE-F485-4200-8B00-76DAFB24A328}"/>
    <hyperlink ref="A52" r:id="rId16" display="http://odspecs.com/meddetails/blephamideung.html" xr:uid="{9B33B887-994F-4358-9122-0F1E178B1EF7}"/>
    <hyperlink ref="B52" r:id="rId17" display="http://odspecs.com/meddetails/blephamideung.html" xr:uid="{1315E2D9-6695-4455-A1D3-0A3B3192DF91}"/>
    <hyperlink ref="C52" r:id="rId18" display="http://odspecs.com/meddetails/blephamideung.html" xr:uid="{E87934C9-2E36-451F-BF9A-2118DE99D06F}"/>
    <hyperlink ref="A53" r:id="rId19" display="http://odspecs.com/meddetails/maxitrol.html" xr:uid="{A64DC1E7-6797-4207-950F-E816731DD3D0}"/>
    <hyperlink ref="B53" r:id="rId20" display="http://odspecs.com/meddetails/maxitrol.html" xr:uid="{AD914743-C7CC-4C57-875C-B7F8474BACCD}"/>
    <hyperlink ref="C53" r:id="rId21" display="http://odspecs.com/meddetails/maxitrol.html" xr:uid="{42EB1E12-AD22-4D37-988B-F8020FBA9C77}"/>
    <hyperlink ref="A54" r:id="rId22" display="http://odspecs.com/meddetails/maxitrolointment.html" xr:uid="{9A6F5DDA-F494-46FA-862E-CA19C17D4E44}"/>
    <hyperlink ref="B54" r:id="rId23" display="http://odspecs.com/meddetails/maxitrolointment.html" xr:uid="{942E57A1-D104-4146-AB87-82542DD35AA4}"/>
    <hyperlink ref="C54" r:id="rId24" display="http://odspecs.com/meddetails/maxitrolointment.html" xr:uid="{157C903A-98D2-422D-BA99-38DCBA361DDB}"/>
    <hyperlink ref="A55" r:id="rId25" display="http://odspecs.com/meddetails/tobradex.html" xr:uid="{3C585CE6-BBC8-4ECE-A49D-165FAE877191}"/>
    <hyperlink ref="B55" r:id="rId26" display="http://odspecs.com/meddetails/tobradex.html" xr:uid="{E2608BE7-4D51-4CB1-8EE9-A60537497A57}"/>
    <hyperlink ref="C55" r:id="rId27" display="http://odspecs.com/meddetails/tobradex.html" xr:uid="{392A96CD-5FBA-4811-A8FB-1E5B961D1B30}"/>
    <hyperlink ref="A56" r:id="rId28" display="http://odspecs.com/meddetails/tobradexst.html" xr:uid="{26087138-7D2F-43EF-84C8-389A48A84F63}"/>
    <hyperlink ref="B56" r:id="rId29" display="http://odspecs.com/meddetails/tobradexst.html" xr:uid="{E5157728-7EE8-4FC3-BCD4-2076C0AAE405}"/>
    <hyperlink ref="C56" r:id="rId30" display="http://odspecs.com/meddetails/tobradexst.html" xr:uid="{A50C9A5C-D5E4-4EAD-9A93-174E56C66609}"/>
    <hyperlink ref="A57" r:id="rId31" display="http://odspecs.com/meddetails/tobradexung.html" xr:uid="{CD9661BD-BF99-48F8-AC3B-EA49CE18F14E}"/>
    <hyperlink ref="B57" r:id="rId32" display="http://odspecs.com/meddetails/tobradexung.html" xr:uid="{73117C90-AF35-4198-8BDD-607A80D6E29F}"/>
    <hyperlink ref="C57" r:id="rId33" display="http://odspecs.com/meddetails/tobradexung.html" xr:uid="{725A2C26-DA58-409C-BDAF-99A4C7041BEB}"/>
    <hyperlink ref="A58" r:id="rId34" display="http://odspecs.com/meddetails/vasocidin.html" xr:uid="{519BDA4B-DDEE-46EE-8027-5E0BE6C0A153}"/>
    <hyperlink ref="B58" r:id="rId35" display="http://odspecs.com/meddetails/vasocidin.html" xr:uid="{563169F0-6730-444D-AB4E-4A7EA11EFD98}"/>
    <hyperlink ref="C58" r:id="rId36" display="http://odspecs.com/meddetails/vasocidin.html" xr:uid="{47D3181E-CBCA-4B40-B51B-1078EC6DE200}"/>
    <hyperlink ref="A59" r:id="rId37" display="http://odspecs.com/meddetails/zylet.html" xr:uid="{A7CFDCF7-87D5-4919-B13F-B61365ACBA3C}"/>
    <hyperlink ref="B59" r:id="rId38" display="http://odspecs.com/meddetails/zylet.html" xr:uid="{124F4E2C-BF85-4C05-BE91-DDDA59BC2674}"/>
    <hyperlink ref="C59" r:id="rId39" display="http://odspecs.com/meddetails/zylet.html" xr:uid="{9E5E533C-591B-4132-BB99-C6BC06B0C520}"/>
    <hyperlink ref="A61" r:id="rId40" display="http://odspecs.com/meddetails/alphaganp.html" xr:uid="{22DF13FC-0AC0-4BD4-AE5B-4764B060D2B1}"/>
    <hyperlink ref="B61" r:id="rId41" display="http://odspecs.com/meddetails/alphaganp.html" xr:uid="{72F66C74-D345-48E9-9C4B-F9BA5BAFB477}"/>
    <hyperlink ref="C61" r:id="rId42" display="http://odspecs.com/meddetails/alphaganp.html" xr:uid="{7111C882-15EF-4CDA-A423-DF027CD2BFBC}"/>
    <hyperlink ref="A62" r:id="rId43" display="http://odspecs.com/meddetails/azopt.html" xr:uid="{E44F768E-0AE9-440C-86BF-EC9BD9462A26}"/>
    <hyperlink ref="B62" r:id="rId44" display="http://odspecs.com/meddetails/azopt.html" xr:uid="{2C78F480-BA60-4DFA-91F9-9C3E10A757EF}"/>
    <hyperlink ref="C62" r:id="rId45" display="http://odspecs.com/meddetails/azopt.html" xr:uid="{AB98C092-34A0-45E7-96B2-530C6C3874B7}"/>
    <hyperlink ref="A63" r:id="rId46" display="http://odspecs.com/meddetails/betagan.html" xr:uid="{B852A183-6415-4DD2-B78A-443C4C0444CE}"/>
    <hyperlink ref="B63" r:id="rId47" display="http://odspecs.com/meddetails/betagan.html" xr:uid="{F70D1853-10F4-424B-BB9F-E0740DE9CCE1}"/>
    <hyperlink ref="C63" r:id="rId48" display="http://odspecs.com/meddetails/betagan.html" xr:uid="{D16F456F-9795-44B9-A70E-9D59DC11F8DC}"/>
    <hyperlink ref="A64" r:id="rId49" display="http://odspecs.com/meddetails/betoptics.html" xr:uid="{E8C8DE89-7EAC-4B0D-9A14-46F98FA8E194}"/>
    <hyperlink ref="B64" r:id="rId50" display="http://odspecs.com/meddetails/betoptics.html" xr:uid="{B5E30C42-C40D-4ECE-BF39-6D140E1784E6}"/>
    <hyperlink ref="C64" r:id="rId51" display="http://odspecs.com/meddetails/betoptics.html" xr:uid="{CC73A981-2FC7-4902-9264-6DC3CFFD1128}"/>
    <hyperlink ref="A65" r:id="rId52" display="http://odspecs.com/meddetails/combigan.html" xr:uid="{EF0958E2-4C11-4999-B058-7ADE1E184C5E}"/>
    <hyperlink ref="B65" r:id="rId53" display="http://odspecs.com/meddetails/combigan.html" xr:uid="{6736AA86-E504-4CFC-95FB-421D8D994B82}"/>
    <hyperlink ref="C65" r:id="rId54" display="http://odspecs.com/meddetails/combigan.html" xr:uid="{EC0C5E21-1978-4477-953F-9F0194D8950A}"/>
    <hyperlink ref="A66" r:id="rId55" display="http://odspecs.com/meddetails/cosopt.html" xr:uid="{7867A6F4-749A-4633-8182-7D69EC92DF8D}"/>
    <hyperlink ref="B66" r:id="rId56" display="http://odspecs.com/meddetails/cosopt.html" xr:uid="{CEBB43FB-42EB-48BF-82B3-24CAE69E26FA}"/>
    <hyperlink ref="C66" r:id="rId57" display="http://odspecs.com/meddetails/cosopt.html" xr:uid="{3ECADA02-95EC-4427-B40F-2DC4FF65D6C4}"/>
    <hyperlink ref="A67" r:id="rId58" display="http://odspecs.com/meddetails/diamox.html" xr:uid="{38CDECF2-F05F-42BA-87D0-24CB99D9E736}"/>
    <hyperlink ref="B67" r:id="rId59" display="http://odspecs.com/meddetails/diamox.html" xr:uid="{F5301478-E00E-4959-A6D9-A42D4B8EEA5D}"/>
    <hyperlink ref="C67" r:id="rId60" display="http://odspecs.com/meddetails/diamox.html" xr:uid="{91B6B6AF-3B03-421C-9665-E26057BC9C4E}"/>
    <hyperlink ref="A68" r:id="rId61" display="http://odspecs.com/meddetails/iopidine.html" xr:uid="{4B4EBEE5-FD1E-46B4-914B-A58C834F4C22}"/>
    <hyperlink ref="B68" r:id="rId62" display="http://odspecs.com/meddetails/iopidine.html" xr:uid="{FE4A85BD-F424-432B-A35D-F7D4B61BD1AF}"/>
    <hyperlink ref="C68" r:id="rId63" display="http://odspecs.com/meddetails/iopidine.html" xr:uid="{47F43C08-CFB6-4898-B6A0-B19408151C44}"/>
    <hyperlink ref="A69" r:id="rId64" display="http://odspecs.com/meddetails/lumigan.html" xr:uid="{124C2BC4-7B71-4E46-9823-60FB9760B6A7}"/>
    <hyperlink ref="B69" r:id="rId65" display="http://odspecs.com/meddetails/lumigan.html" xr:uid="{83108ADE-6D8B-4D88-991B-7D8635DD8136}"/>
    <hyperlink ref="C69" r:id="rId66" display="http://odspecs.com/meddetails/lumigan.html" xr:uid="{211FDC81-A272-454F-9CBB-9560F00DE99C}"/>
    <hyperlink ref="A70" r:id="rId67" display="http://odspecs.com/meddetails/neptazane.html" xr:uid="{7C6E3ED9-E9BE-4A3B-81F3-335602875D19}"/>
    <hyperlink ref="B70" r:id="rId68" display="http://odspecs.com/meddetails/neptazane.html" xr:uid="{357160AD-6323-4BBC-B299-87AA559E511A}"/>
    <hyperlink ref="C70" r:id="rId69" display="http://odspecs.com/meddetails/neptazane.html" xr:uid="{2AA81E13-E104-4615-B3A3-9F61C3D4B95B}"/>
    <hyperlink ref="A71" r:id="rId70" display="http://odspecs.com/meddetails/ocupress.html" xr:uid="{64F7A6C7-2BDF-438C-9B1B-260477F337F0}"/>
    <hyperlink ref="B71" r:id="rId71" display="http://odspecs.com/meddetails/ocupress.html" xr:uid="{46F2D96A-3291-4577-B219-8176A6AA099A}"/>
    <hyperlink ref="C71" r:id="rId72" display="http://odspecs.com/meddetails/ocupress.html" xr:uid="{7A5DA0EC-A92C-44FC-95E8-2C2AE44AB7CD}"/>
    <hyperlink ref="A72" r:id="rId73" display="http://odspecs.com/meddetails/pilocarpine.html" xr:uid="{70C09882-D884-402C-81A4-9D11685FCD89}"/>
    <hyperlink ref="B72" r:id="rId74" display="http://odspecs.com/meddetails/pilocarpine.html" xr:uid="{1E074A8A-0952-49E0-8075-0D3F88641C17}"/>
    <hyperlink ref="C72" r:id="rId75" display="http://odspecs.com/meddetails/pilocarpine.html" xr:uid="{90075A7D-7FDA-404E-AB2D-299594022DBC}"/>
    <hyperlink ref="A73" r:id="rId76" display="http://odspecs.com/meddetails/rescula.html" xr:uid="{0E1772E5-B754-4C84-AD67-708427B92D94}"/>
    <hyperlink ref="B73" r:id="rId77" display="http://odspecs.com/meddetails/rescula.html" xr:uid="{CE3191C1-F129-43A4-B8F0-44CB0941A80E}"/>
    <hyperlink ref="C73" r:id="rId78" display="http://odspecs.com/meddetails/rescula.html" xr:uid="{8325885B-E510-438F-8E0C-0E8E3535E03F}"/>
    <hyperlink ref="A74" r:id="rId79" display="http://odspecs.com/meddetails/simbrinza.html" xr:uid="{76D66979-6C95-4AF7-A928-923BBDE3597F}"/>
    <hyperlink ref="B74" r:id="rId80" display="http://odspecs.com/meddetails/simbrinza.html" xr:uid="{D7FDBC95-3C7F-48A0-9A97-46087634CA09}"/>
    <hyperlink ref="C74" r:id="rId81" display="http://odspecs.com/meddetails/simbrinza.html" xr:uid="{B41FDE94-4124-4350-95EF-539310FF8C57}"/>
    <hyperlink ref="A75" r:id="rId82" display="http://odspecs.com/meddetails/timoptic.html" xr:uid="{DF2BF477-7E89-46BD-81B3-172DC977F45D}"/>
    <hyperlink ref="B75" r:id="rId83" display="http://odspecs.com/meddetails/timoptic.html" xr:uid="{03CDB810-DD93-41CE-8364-D21919AF36C9}"/>
    <hyperlink ref="C75" r:id="rId84" display="http://odspecs.com/meddetails/timoptic.html" xr:uid="{95D706DD-36B5-4DEC-B631-0C46B0DBA5C0}"/>
    <hyperlink ref="A76" r:id="rId85" display="http://odspecs.com/meddetails/timopticxe.html" xr:uid="{5F1E8CF1-DBEE-4F54-99E1-A2D0955FF513}"/>
    <hyperlink ref="B76" r:id="rId86" display="http://odspecs.com/meddetails/timopticxe.html" xr:uid="{EA6FF636-D22C-4417-8029-AAD2F28C1131}"/>
    <hyperlink ref="C76" r:id="rId87" display="http://odspecs.com/meddetails/timopticxe.html" xr:uid="{B9E62F68-AFA3-43D3-BADA-CD0025FF3F80}"/>
    <hyperlink ref="A77" r:id="rId88" display="http://odspecs.com/meddetails/travatan.html" xr:uid="{78B8FCE8-4F1C-44BD-B5BF-E9E31413972C}"/>
    <hyperlink ref="B77" r:id="rId89" display="http://odspecs.com/meddetails/travatan.html" xr:uid="{B11E0804-7413-453E-9145-FC667AD878FA}"/>
    <hyperlink ref="C77" r:id="rId90" display="http://odspecs.com/meddetails/travatan.html" xr:uid="{5E75E1E7-46F5-40CC-89F6-0BF93505C12F}"/>
    <hyperlink ref="A78" r:id="rId91" display="http://odspecs.com/meddetails/travatan.html" xr:uid="{9C7835A2-A098-4C76-8922-2173726DA243}"/>
    <hyperlink ref="B78" r:id="rId92" display="http://odspecs.com/meddetails/travatan.html" xr:uid="{478EF2A4-01C6-4B94-9428-0952A4488F36}"/>
    <hyperlink ref="C78" r:id="rId93" display="http://odspecs.com/meddetails/travatan.html" xr:uid="{F8FFD204-30D3-4E50-BD23-5440D18F143E}"/>
    <hyperlink ref="A79" r:id="rId94" display="http://odspecs.com/meddetails/trusopt.html" xr:uid="{9E87FAB8-31D9-4E9B-8D66-4D97C016316D}"/>
    <hyperlink ref="B79" r:id="rId95" display="http://odspecs.com/meddetails/trusopt.html" xr:uid="{BF665840-98B7-4783-8233-22A8E0583C5B}"/>
    <hyperlink ref="C79" r:id="rId96" display="http://odspecs.com/meddetails/trusopt.html" xr:uid="{32595ED3-6EEC-4E25-9B59-0DE86FE7804B}"/>
    <hyperlink ref="A80" r:id="rId97" display="http://odspecs.com/meddetails/xalatan.html" xr:uid="{0C5D3A95-EFFE-4821-A858-3530392AE20E}"/>
    <hyperlink ref="B80" r:id="rId98" display="http://odspecs.com/meddetails/xalatan.html" xr:uid="{6151028F-B666-4581-B09B-A412CB05E665}"/>
    <hyperlink ref="C80" r:id="rId99" display="http://odspecs.com/meddetails/xalatan.html" xr:uid="{CCF8330E-D086-4B88-BFF0-4788C31717BB}"/>
    <hyperlink ref="A81" r:id="rId100" display="http://odspecs.com/meddetails/zioptan.html" xr:uid="{856DC787-8A30-400F-A150-24FA3D1DD633}"/>
    <hyperlink ref="B81" r:id="rId101" display="http://odspecs.com/meddetails/zioptan.html" xr:uid="{9F37453E-6FB6-4C8A-87D6-13990B26CED6}"/>
    <hyperlink ref="C81" r:id="rId102" display="http://odspecs.com/meddetails/zioptan.html" xr:uid="{48D9C53E-26FC-47BA-BF65-07823CE7F7B5}"/>
    <hyperlink ref="A83" r:id="rId103" display="http://odspecs.com/meddetails/atropine.html" xr:uid="{C60D774A-DE19-4723-B764-CE273F34C093}"/>
    <hyperlink ref="C83" r:id="rId104" display="http://odspecs.com/meddetails/atropine.html" xr:uid="{07F5E51D-A518-4CD3-BF54-86E87FCD2BDD}"/>
    <hyperlink ref="A84" r:id="rId105" display="http://odspecs.com/meddetails/atropineung.html" xr:uid="{BDA19315-0B59-476C-AFA6-4D74D25A507B}"/>
    <hyperlink ref="C84" r:id="rId106" display="http://odspecs.com/meddetails/atropineung.html" xr:uid="{86075682-942F-49A4-827C-5963BD0B6283}"/>
    <hyperlink ref="A85" r:id="rId107" display="http://odspecs.com/meddetails/cyclogyl.html" xr:uid="{24AE739C-C18C-43EA-A506-3929E83795F8}"/>
    <hyperlink ref="C85" r:id="rId108" display="http://odspecs.com/meddetails/cyclogyl.html" xr:uid="{C90E2286-17A3-43E7-B44D-0C273954C07C}"/>
    <hyperlink ref="A86" r:id="rId109" display="http://odspecs.com/meddetails/homatropine.html" xr:uid="{B858F96D-548E-46AC-A0E1-C1D0AA710E03}"/>
    <hyperlink ref="C86" r:id="rId110" display="http://odspecs.com/meddetails/homatropine.html" xr:uid="{05DC8F72-BEE2-46FD-9471-5177A1F85ECB}"/>
    <hyperlink ref="A87" r:id="rId111" display="http://odspecs.com/meddetails/tropicamide.html" xr:uid="{45143574-BBAC-4DE0-9032-4DD458DD6F02}"/>
    <hyperlink ref="C87" r:id="rId112" display="http://odspecs.com/meddetails/tropicamide.html" xr:uid="{2A6F69A7-2907-4F25-8F5D-A13FE0759049}"/>
    <hyperlink ref="A88" r:id="rId113" display="http://odspecs.com/meddetails/paremyd.html" xr:uid="{DDC0C952-9814-4FE3-99E7-E79C91AAD0B5}"/>
    <hyperlink ref="C88" r:id="rId114" display="http://odspecs.com/meddetails/paremyd.html" xr:uid="{5AB28A4C-0931-487C-B130-F7763DD14E4E}"/>
    <hyperlink ref="A90" r:id="rId115" display="http://odspecs.com/meddetails/betadine.html" xr:uid="{C3BA06CD-C534-4AE1-A06C-565167D96795}"/>
    <hyperlink ref="B90" r:id="rId116" display="http://odspecs.com/meddetails/betadine.html" xr:uid="{B30C6C23-2864-4488-AF24-60F1C7C5476C}"/>
    <hyperlink ref="C90" r:id="rId117" display="http://odspecs.com/meddetails/betadine.html" xr:uid="{478F3838-42E8-4D93-88F4-C95E6499C824}"/>
    <hyperlink ref="A91" r:id="rId118" display="http://odspecs.com/meddetails/freshkote.html" xr:uid="{C9785CAC-3BF7-4E82-AFDE-4658023A1EA8}"/>
    <hyperlink ref="B91" r:id="rId119" display="http://odspecs.com/meddetails/freshkote.html" xr:uid="{2D846E06-B420-4141-84F8-F3FEEA7CC004}"/>
    <hyperlink ref="C91" r:id="rId120" display="http://odspecs.com/meddetails/freshkote.html" xr:uid="{AB0C12B1-D7C0-4407-A27D-A6D2BDE7A5F6}"/>
    <hyperlink ref="A92" r:id="rId121" display="http://odspecs.com/meddetails/lacrisert.html" xr:uid="{5813965E-8E27-400D-BDA5-47F3CCDA4E59}"/>
    <hyperlink ref="B92" r:id="rId122" display="http://odspecs.com/meddetails/lacrisert.html" xr:uid="{FF4B3546-26C5-4484-B2BF-51655C270F50}"/>
    <hyperlink ref="C92" r:id="rId123" display="http://odspecs.com/meddetails/lacrisert.html" xr:uid="{919B5632-42B3-4413-8F42-BEC6EFC25E4C}"/>
    <hyperlink ref="A93" r:id="rId124" display="http://odspecs.com/meddetails/latisse.html" xr:uid="{AD643AF0-6292-4AA7-80B5-D48AA3FE3D4E}"/>
    <hyperlink ref="B93" r:id="rId125" display="http://odspecs.com/meddetails/latisse.html" xr:uid="{5207384F-A1EE-4BEC-8AA8-E587D45AF0E5}"/>
    <hyperlink ref="C93" r:id="rId126" display="http://odspecs.com/meddetails/latisse.html" xr:uid="{0F0C175F-2100-429C-AD3C-370331C174B8}"/>
    <hyperlink ref="A94" r:id="rId127" display="http://odspecs.com/meddetails/mucomyst.html" xr:uid="{B0CB2613-2227-4692-8F0A-B8DF9AAEE87B}"/>
    <hyperlink ref="B94" r:id="rId128" display="http://odspecs.com/meddetails/mucomyst.html" xr:uid="{F55C5A09-D540-4E59-B178-CAB5DE6313A3}"/>
    <hyperlink ref="C94" r:id="rId129" display="http://odspecs.com/meddetails/mucomyst.html" xr:uid="{EA741875-E91D-4E7C-BE04-8D620478F88F}"/>
    <hyperlink ref="A95" r:id="rId130" display="http://odspecs.com/meddetails/muro.html" xr:uid="{DFA0273E-EC0A-4F9E-9B23-1CB132D1D458}"/>
    <hyperlink ref="B95" r:id="rId131" display="http://odspecs.com/meddetails/muro.html" xr:uid="{3DDAC29C-064A-4A8C-BAA4-31674DFCB0FE}"/>
    <hyperlink ref="C95" r:id="rId132" display="http://odspecs.com/meddetails/muro.html" xr:uid="{5BC1A705-AA72-4B09-AC60-DBF2380C9DDC}"/>
    <hyperlink ref="A96" r:id="rId133" display="http://odspecs.com/meddetails/restasis.html" xr:uid="{0D57311A-DDFA-41E6-AA26-AD1C050E66D4}"/>
    <hyperlink ref="B96" r:id="rId134" display="http://odspecs.com/meddetails/restasis.html" xr:uid="{E8BE9219-D204-4103-847F-1FC4E864239A}"/>
    <hyperlink ref="C96" r:id="rId135" display="http://odspecs.com/meddetails/restasis.html" xr:uid="{44984D33-3A58-44D2-A20A-EFF156F07F98}"/>
    <hyperlink ref="A97" r:id="rId136" display="http://odspecs.com/meddetails/xiidra.html" xr:uid="{E6169310-769A-4058-BAD2-A5F8D8568ECA}"/>
    <hyperlink ref="B97" r:id="rId137" display="http://odspecs.com/meddetails/xiidra.html" xr:uid="{17442094-A623-49C6-BC3C-8776204501A9}"/>
    <hyperlink ref="C97" r:id="rId138" display="http://odspecs.com/meddetails/xiidra.html" xr:uid="{62BE315F-8655-48AB-85F9-4F46B9250974}"/>
    <hyperlink ref="A99" r:id="rId139" display="http://odspecs.com/meddetails/acular.html" xr:uid="{2CDDA07A-462D-4098-8A0F-B410A28BF06A}"/>
    <hyperlink ref="C99" r:id="rId140" display="http://odspecs.com/meddetails/acular.html" xr:uid="{62D8E4CA-F871-4137-9B37-1C8DE0B5D550}"/>
    <hyperlink ref="A100" r:id="rId141" display="http://odspecs.com/meddetails/acularls.html" xr:uid="{EF93279D-319C-46FB-A587-D07D6E9FA910}"/>
    <hyperlink ref="C100" r:id="rId142" display="http://odspecs.com/meddetails/acularls.html" xr:uid="{F5532203-FDDC-4396-9F36-B6AEEC2D294D}"/>
    <hyperlink ref="A101" r:id="rId143" display="http://odspecs.com/meddetails/acuvail.html" xr:uid="{BA534857-EB15-4FAE-8CAA-47B69531CB37}"/>
    <hyperlink ref="C101" r:id="rId144" display="http://odspecs.com/meddetails/acuvail.html" xr:uid="{778C93E6-6E57-4C7D-B09A-846438FEA8B4}"/>
    <hyperlink ref="A102" r:id="rId145" display="http://odspecs.com/meddetails/bromday.html" xr:uid="{F2AFCB32-F6AF-42DC-B962-E904D053DEEE}"/>
    <hyperlink ref="C102" r:id="rId146" display="http://odspecs.com/meddetails/bromday.html" xr:uid="{060337D0-67FF-4AB2-ADE5-CC3C60CC66F1}"/>
    <hyperlink ref="A103" r:id="rId147" display="http://odspecs.com/meddetails/ilevro.html" xr:uid="{68FAA974-1254-40E9-80D7-2E00EC03F3DB}"/>
    <hyperlink ref="C103" r:id="rId148" display="http://odspecs.com/meddetails/ilevro.html" xr:uid="{5A9D6D81-86DC-497A-8B2C-9ABF9F9A3CB3}"/>
    <hyperlink ref="A104" r:id="rId149" display="http://odspecs.com/meddetails/nevanac.html" xr:uid="{655AD5AA-8AA0-4227-8661-808DBFF7D81F}"/>
    <hyperlink ref="C104" r:id="rId150" display="http://odspecs.com/meddetails/nevanac.html" xr:uid="{0DAB6358-6224-4A69-80DD-357BED5A57B8}"/>
    <hyperlink ref="A105" r:id="rId151" display="http://odspecs.com/meddetails/prolensa.html" xr:uid="{75AABD09-8A6F-480F-8A6A-86F540479EB9}"/>
    <hyperlink ref="C105" r:id="rId152" display="http://odspecs.com/meddetails/prolensa.html" xr:uid="{F7F7EB7D-4FFE-40C3-B4A2-C383A85B3B95}"/>
    <hyperlink ref="A106" r:id="rId153" display="http://odspecs.com/meddetails/voltaren.html" xr:uid="{61BA1498-8AF8-42ED-9C33-1301AC9F994A}"/>
    <hyperlink ref="C106" r:id="rId154" display="http://odspecs.com/meddetails/voltaren.html" xr:uid="{CA3B47B1-131C-46F2-8540-A6A31497A98D}"/>
    <hyperlink ref="A108" r:id="rId155" display="http://odspecs.com/meddetails/tylenol3.html" xr:uid="{9DF6F9D3-64BF-45E4-AA8A-1E6C92B808B4}"/>
    <hyperlink ref="C108" r:id="rId156" display="http://odspecs.com/meddetails/tylenol3.html" xr:uid="{7EAF8177-CB05-4862-8A38-32F265BDB912}"/>
    <hyperlink ref="A109" r:id="rId157" display="http://odspecs.com/meddetails/lortab.html" xr:uid="{57E2F00E-E0FC-4F10-B36A-5D72159809AD}"/>
    <hyperlink ref="C109" r:id="rId158" display="http://odspecs.com/meddetails/lortab.html" xr:uid="{939CF2E7-7040-4E37-8EAE-AF2CDD05623D}"/>
    <hyperlink ref="A110" r:id="rId159" display="http://odspecs.com/meddetails/vn.html" xr:uid="{D35C9316-60B0-46F8-ADC3-B2B6C698084C}"/>
    <hyperlink ref="C110" r:id="rId160" display="http://odspecs.com/meddetails/vn.html" xr:uid="{8F5B96D6-0582-47F3-9750-C92E7356110E}"/>
    <hyperlink ref="A112" r:id="rId161" display="http://odspecs.com/meddetails/alrex.html" xr:uid="{333517A9-88DB-42FB-893E-3A0921905836}"/>
    <hyperlink ref="C112" r:id="rId162" display="http://odspecs.com/meddetails/alrex.html" xr:uid="{FA65800A-5C71-499B-A974-E9310F749B98}"/>
    <hyperlink ref="A113" r:id="rId163" display="http://odspecs.com/meddetails/durezol.html" xr:uid="{84B2B8FC-ED91-47C4-986F-717DA7991694}"/>
    <hyperlink ref="C113" r:id="rId164" display="http://odspecs.com/meddetails/durezol.html" xr:uid="{2C7C182F-1773-4589-AC06-C55B3DA9C377}"/>
    <hyperlink ref="A114" r:id="rId165" display="http://odspecs.com/meddetails/flarex.html" xr:uid="{EB91FC68-DE20-430A-9C8E-8F0E5DC96AFC}"/>
    <hyperlink ref="C114" r:id="rId166" display="http://odspecs.com/meddetails/flarex.html" xr:uid="{0A54B78C-98C6-4862-A24F-A8F05E79D6F9}"/>
    <hyperlink ref="A115" r:id="rId167" display="http://odspecs.com/meddetails/fml.html" xr:uid="{9DDD2EA9-ABDF-4DB4-9F56-F176F72ABC07}"/>
    <hyperlink ref="C115" r:id="rId168" display="http://odspecs.com/meddetails/fml.html" xr:uid="{B9C7D341-6404-4F8E-9A82-261E59FA1D3A}"/>
    <hyperlink ref="A116" r:id="rId169" display="http://odspecs.com/meddetails/fmlung.html" xr:uid="{2A602EFD-39B4-432F-BD06-06271A178B85}"/>
    <hyperlink ref="C116" r:id="rId170" display="http://odspecs.com/meddetails/fmlung.html" xr:uid="{24564F9B-7334-48D0-88AE-A79B0A5F023B}"/>
    <hyperlink ref="A117" r:id="rId171" display="http://odspecs.com/meddetails/fmlforte.html" xr:uid="{887F6EA3-C113-4F18-B2B9-80709C997E62}"/>
    <hyperlink ref="C117" r:id="rId172" display="http://odspecs.com/meddetails/fmlforte.html" xr:uid="{4562C3F9-B509-4C01-BD94-EDDEDC92CBF9}"/>
    <hyperlink ref="A118" r:id="rId173" display="http://odspecs.com/meddetails/inflamaseforte.html" xr:uid="{1E02CA96-0A4F-433E-8A01-B922D4DB5EAE}"/>
    <hyperlink ref="C118" r:id="rId174" display="http://odspecs.com/meddetails/inflamaseforte.html" xr:uid="{2BBC9053-DCFB-419A-A16C-7CEF916D4C7F}"/>
    <hyperlink ref="A119" r:id="rId175" display="http://odspecs.com/meddetails/lotemaxsol.html" xr:uid="{C9C45E45-4CB8-4538-BA8E-86ED6BD8C8B6}"/>
    <hyperlink ref="C119" r:id="rId176" display="http://odspecs.com/meddetails/lotemaxsol.html" xr:uid="{37760666-5ED2-49F5-AC94-A805BD00DD7C}"/>
    <hyperlink ref="A120" r:id="rId177" display="http://odspecs.com/meddetails/lotemaxointment.html" xr:uid="{07D4355D-3738-43C0-ACB4-2E8D65FEF79D}"/>
    <hyperlink ref="C120" r:id="rId178" display="http://odspecs.com/meddetails/lotemaxointment.html" xr:uid="{5075F6A7-8E01-4AF3-96DA-D03B4E256CDA}"/>
    <hyperlink ref="A121" r:id="rId179" display="http://odspecs.com/meddetails/maxidex.html" xr:uid="{77EC3934-C73D-4A80-8137-6AEF4F5948AE}"/>
    <hyperlink ref="C121" r:id="rId180" display="http://odspecs.com/meddetails/maxidex.html" xr:uid="{967B927C-8083-46D2-BD08-55217C6479C4}"/>
    <hyperlink ref="A122" r:id="rId181" display="http://odspecs.com/meddetails/predforte.html" xr:uid="{3164FE78-E19B-4510-AB19-6A43C435F767}"/>
    <hyperlink ref="C122" r:id="rId182" display="http://odspecs.com/meddetails/predforte.html" xr:uid="{4C53C68A-E225-40F1-8D89-D3FD92C7F884}"/>
    <hyperlink ref="A123" r:id="rId183" display="http://odspecs.com/meddetails/vexol.html" xr:uid="{BB7B4F65-8BA0-4527-A3E8-25F45E37A79F}"/>
    <hyperlink ref="C123" r:id="rId184" display="http://odspecs.com/meddetails/vexol.html" xr:uid="{F4DC56E9-DC18-44CF-984A-7211CBD3B6DB}"/>
    <hyperlink ref="A124" r:id="rId185" display="http://odspecs.com/meddetails/triamcinolone.html" xr:uid="{7E7C576C-088C-4531-9165-FF3D4FCD0283}"/>
    <hyperlink ref="C124" r:id="rId186" display="http://odspecs.com/meddetails/triamcinolone.html" xr:uid="{79FA3798-2031-4DA3-AEAC-3C472EDD4A00}"/>
    <hyperlink ref="A126" r:id="rId187" display="http://odspecs.com/meddetails/alaway.html" xr:uid="{BA2EA203-058F-4A4D-8864-7B760B77DC06}"/>
    <hyperlink ref="C126" r:id="rId188" display="http://odspecs.com/meddetails/alaway.html" xr:uid="{7A86D9CA-A32B-4A75-8B01-79C24881E6EB}"/>
    <hyperlink ref="A127" r:id="rId189" display="http://odspecs.com/meddetails/alocril.html" xr:uid="{2B831594-6F31-4C9F-8D2C-95433242490F}"/>
    <hyperlink ref="C127" r:id="rId190" display="http://odspecs.com/meddetails/alocril.html" xr:uid="{2E41EB24-727C-47E8-A53B-2B92E30DA1A5}"/>
    <hyperlink ref="A128" r:id="rId191" display="http://odspecs.com/meddetails/alomide.html" xr:uid="{913A15FE-C792-45FB-ADB9-1ECA54755226}"/>
    <hyperlink ref="C128" r:id="rId192" display="http://odspecs.com/meddetails/alomide.html" xr:uid="{6EBB9154-462F-40C9-A939-50DE6FB0EF72}"/>
    <hyperlink ref="A129" r:id="rId193" display="http://odspecs.com/meddetails/alrex.html" xr:uid="{7BDBFD34-145E-46E8-86DF-2783EF7961FF}"/>
    <hyperlink ref="C129" r:id="rId194" display="http://odspecs.com/meddetails/alrex.html" xr:uid="{6380A03B-6234-47F5-B848-A11A4EF87D35}"/>
    <hyperlink ref="A130" r:id="rId195" display="http://odspecs.com/meddetails/bepreve.html" xr:uid="{C81B2A31-2FFD-4C67-A4B3-BAE394853595}"/>
    <hyperlink ref="C130" r:id="rId196" display="http://odspecs.com/meddetails/bepreve.html" xr:uid="{1809E6B7-EC17-4E33-A4EE-F27F30C7C4F5}"/>
    <hyperlink ref="A131" r:id="rId197" display="http://odspecs.com/meddetails/crolom.html" xr:uid="{5A50B814-CCE7-443D-BDC2-2EE9C5832155}"/>
    <hyperlink ref="C131" r:id="rId198" display="http://odspecs.com/meddetails/crolom.html" xr:uid="{5BA3735E-BE4F-4667-9AFE-F3A20B48E378}"/>
    <hyperlink ref="A132" r:id="rId199" display="http://odspecs.com/meddetails/elestat.html" xr:uid="{FEC313EE-17D9-48F0-873C-534D8DF53223}"/>
    <hyperlink ref="C132" r:id="rId200" display="http://odspecs.com/meddetails/elestat.html" xr:uid="{5EA9E94D-C490-495A-8780-7E690A831F41}"/>
    <hyperlink ref="A133" r:id="rId201" display="http://odspecs.com/meddetails/lastacaft.html" xr:uid="{81D374BB-6529-44BA-9183-0833B2DB188E}"/>
    <hyperlink ref="C133" r:id="rId202" display="http://odspecs.com/meddetails/lastacaft.html" xr:uid="{1AEBDACB-1F0F-4DF5-A2AB-B1879D933DBE}"/>
    <hyperlink ref="A134" r:id="rId203" display="http://odspecs.com/meddetails/livostin.html" xr:uid="{22E2A480-0C2D-4E81-A148-E68D695FB6CB}"/>
    <hyperlink ref="C134" r:id="rId204" display="http://odspecs.com/meddetails/livostin.html" xr:uid="{F4043FC5-A467-4EED-9A9F-B6D030B1CD7E}"/>
    <hyperlink ref="A135" r:id="rId205" display="http://odspecs.com/meddetails/lotemaxointment.html" xr:uid="{91CD2F45-8E51-4E22-B7CF-A6572D725BD9}"/>
    <hyperlink ref="C135" r:id="rId206" display="http://odspecs.com/meddetails/lotemaxointment.html" xr:uid="{040A9682-A367-4ECD-BAA4-119C5E8A68B5}"/>
    <hyperlink ref="A136" r:id="rId207" display="http://odspecs.com/meddetails/optivar.html" xr:uid="{1228EB6E-1FD4-4182-B8DB-322B26228428}"/>
    <hyperlink ref="C136" r:id="rId208" display="http://odspecs.com/meddetails/optivar.html" xr:uid="{55E09FF5-A6FC-4531-91EA-7107C19F0858}"/>
    <hyperlink ref="A137" r:id="rId209" display="http://odspecs.com/meddetails/pataday.html" xr:uid="{678FBFC7-93A8-4F41-B030-58D5EB4A7AD8}"/>
    <hyperlink ref="C137" r:id="rId210" display="http://odspecs.com/meddetails/pataday.html" xr:uid="{4B25CC93-B334-45EA-BC5C-327A981EBDF6}"/>
    <hyperlink ref="A138" r:id="rId211" display="http://odspecs.com/meddetails/patanol.html" xr:uid="{7B683E2F-7878-4E1B-889B-EED08CFA5A6D}"/>
    <hyperlink ref="C138" r:id="rId212" display="http://odspecs.com/meddetails/patanol.html" xr:uid="{DDA814EC-077B-4396-9950-583A4D1E008A}"/>
    <hyperlink ref="A139" r:id="rId213" display="http://odspecs.com/meddetails/pazeo.html" xr:uid="{CE7F24B4-8B05-46D2-957C-31BD7055E843}"/>
    <hyperlink ref="C139" r:id="rId214" display="http://odspecs.com/meddetails/pazeo.html" xr:uid="{8FB112E7-A6FA-47ED-9619-948AA58AD98B}"/>
    <hyperlink ref="A140" r:id="rId215" display="http://odspecs.com/meddetails/zaditor.html" xr:uid="{BAF4946C-3D5D-4B68-8EDA-A1D6516F6A5E}"/>
    <hyperlink ref="C140" r:id="rId216" display="http://odspecs.com/meddetails/zaditor.html" xr:uid="{1C5C7545-88C0-4BED-8FFE-EE04FE2E67AD}"/>
    <hyperlink ref="A141" r:id="rId217" display="http://odspecs.com/meddetails/opcona.html" xr:uid="{27194325-E99E-42C3-8224-B1EC738687DB}"/>
    <hyperlink ref="A142" r:id="rId218" display="http://odspecs.com/meddetails/opcona.html" xr:uid="{CA8BDB17-7903-41D1-BDEF-9CEC51185A62}"/>
    <hyperlink ref="A143" r:id="rId219" display="http://odspecs.com/meddetails/opcona.html" xr:uid="{3C6C56AB-F277-4ED0-9C87-360EC0EAE9D6}"/>
    <hyperlink ref="C141" r:id="rId220" display="http://odspecs.com/meddetails/opcona.html" xr:uid="{8E55E437-3228-4EF8-8622-04CC046A32F4}"/>
    <hyperlink ref="C142" r:id="rId221" display="http://odspecs.com/meddetails/opcona.html" xr:uid="{76ED4046-E045-4FEF-A253-47506AFA885A}"/>
    <hyperlink ref="A31" r:id="rId222" display="http://odspecs.com/meddetails/amoxil.html" xr:uid="{561E99CF-BCC2-46DE-BF5C-AD99677AFBB3}"/>
    <hyperlink ref="B31" r:id="rId223" display="http://odspecs.com/meddetails/amoxil.html" xr:uid="{32E9A477-6E36-4E6C-B23E-51AD00956C39}"/>
    <hyperlink ref="A32" r:id="rId224" display="http://odspecs.com/meddetails/augmentin.html" xr:uid="{40D3C30E-2A07-4891-B169-398A25F011E8}"/>
    <hyperlink ref="B32" r:id="rId225" display="http://odspecs.com/meddetails/augmentin.html" xr:uid="{C7E0CC68-7BD0-4B36-ACBF-F554BC0246F1}"/>
    <hyperlink ref="A33" r:id="rId226" display="http://odspecs.com/meddetails/azithromycin.html" xr:uid="{D4B51D99-0B5D-4AC5-A499-FBBCD9EBA2A2}"/>
    <hyperlink ref="B33" r:id="rId227" display="http://odspecs.com/meddetails/azithromycin.html" xr:uid="{05703D25-A091-47E3-9749-3C96A7E16595}"/>
    <hyperlink ref="A34" r:id="rId228" display="http://odspecs.com/meddetails/cefaclor.html" xr:uid="{3EEBC13C-D144-448F-95DF-02FA86158C84}"/>
    <hyperlink ref="B34" r:id="rId229" display="http://odspecs.com/meddetails/cefaclor.html" xr:uid="{84FDD80A-DB16-468A-B793-DC43C5F60258}"/>
    <hyperlink ref="A35" r:id="rId230" display="http://odspecs.com/meddetails/diamox.html" xr:uid="{25A4555B-F95C-4643-B195-4B569BBC32C7}"/>
    <hyperlink ref="B35" r:id="rId231" display="http://odspecs.com/meddetails/diamox.html" xr:uid="{88042A4D-4B65-4335-BA73-78DA2F8399C9}"/>
    <hyperlink ref="A36" r:id="rId232" display="http://odspecs.com/meddetails/dynapen .html" xr:uid="{85F7F27E-AB6A-49F2-A39F-594BDA246B9E}"/>
    <hyperlink ref="B36" r:id="rId233" display="http://odspecs.com/meddetails/dynapen .html" xr:uid="{F7D5797F-1FED-426F-AAC8-6A157BDE0C0F}"/>
    <hyperlink ref="A37" r:id="rId234" display="http://odspecs.com/meddetails/vibramycin.html" xr:uid="{3A1ADD43-0BD9-49C2-BE05-D5943461A7BE}"/>
    <hyperlink ref="B37" r:id="rId235" display="http://odspecs.com/meddetails/vibramycin.html" xr:uid="{813C804E-9D11-4BA3-A917-7073F7FA9713}"/>
    <hyperlink ref="A39" r:id="rId236" display="http://odspecs.com/meddetails/famvir.html" xr:uid="{D42B4F9E-AEBD-4FB6-ACB1-5CD35E0BDF94}"/>
    <hyperlink ref="B39" r:id="rId237" display="http://odspecs.com/meddetails/famvir.html" xr:uid="{56840C2F-5DD9-44D5-B18A-D6667C5735BA}"/>
    <hyperlink ref="A40" r:id="rId238" display="http://odspecs.com/meddetails/keflex.html" xr:uid="{1A573218-88D0-4FCE-AB4B-B6792A9D55F7}"/>
    <hyperlink ref="B40" r:id="rId239" display="http://odspecs.com/meddetails/keflex.html" xr:uid="{F8924DF8-1FA7-4FF5-AE04-0EA02B6427A2}"/>
    <hyperlink ref="A41" r:id="rId240" display="http://odspecs.com/meddetails/lortab.html" xr:uid="{26218625-DFC8-42F2-BFB2-DC5D0AC98405}"/>
    <hyperlink ref="B41" r:id="rId241" display="http://odspecs.com/meddetails/lortab.html" xr:uid="{CF0E4AC3-C485-4526-B212-AB93EA25B3E2}"/>
    <hyperlink ref="A42" r:id="rId242" display="http://odspecs.com/meddetails/septra.html" xr:uid="{FA918889-2DF4-4832-BD98-96B3626D2E4C}"/>
    <hyperlink ref="B42" r:id="rId243" display="http://odspecs.com/meddetails/septra.html" xr:uid="{DA32B32A-A4BD-4611-82B7-7356CD18F052}"/>
    <hyperlink ref="A43" r:id="rId244" display="http://odspecs.com/meddetails/tylenol3.html" xr:uid="{17739B5D-16F0-43AB-8A91-33045641D453}"/>
    <hyperlink ref="B43" r:id="rId245" display="http://odspecs.com/meddetails/tylenol3.html" xr:uid="{C88B9348-3AF3-4BEB-B0B4-B72BFF01DB12}"/>
    <hyperlink ref="A44" r:id="rId246" display="http://odspecs.com/meddetails/valtrex.html" xr:uid="{EE1EDA9D-01D2-4CF5-A669-0C16C845EEB8}"/>
    <hyperlink ref="B44" r:id="rId247" display="http://odspecs.com/meddetails/valtrex.html" xr:uid="{E8FCE6C4-E897-496C-BA54-A528DB09352B}"/>
    <hyperlink ref="A45" r:id="rId248" display="http://odspecs.com/meddetails/vn.html" xr:uid="{A4267BCE-4A9B-4110-AAEB-3229E2ADE5AE}"/>
    <hyperlink ref="B45" r:id="rId249" display="http://odspecs.com/meddetails/vn.html" xr:uid="{02C0674B-7F55-499F-8DAD-1946353F8E42}"/>
    <hyperlink ref="A46" r:id="rId250" display="http://odspecs.com/meddetails/zmax.html" xr:uid="{C97EE08C-1E24-4DFC-984F-529467E97C21}"/>
    <hyperlink ref="B46" r:id="rId251" display="http://odspecs.com/meddetails/zmax.html" xr:uid="{44C4D35C-B33F-4D8C-BE56-4B08ECCC41DD}"/>
    <hyperlink ref="A47" r:id="rId252" display="http://odspecs.com/meddetails/zpak.html" xr:uid="{B5471268-F864-474A-8127-F9B737F38F09}"/>
    <hyperlink ref="B47" r:id="rId253" display="http://odspecs.com/meddetails/zpak.html" xr:uid="{C768A7B2-6307-43F5-A201-FBD87474FE9C}"/>
    <hyperlink ref="A49" r:id="rId254" display="http://odspecs.com/meddetails/zovirax.html" xr:uid="{6C2D92E6-4773-4420-B0E6-3944C98250BB}"/>
    <hyperlink ref="B49" r:id="rId255" display="http://odspecs.com/meddetails/zovirax.html" xr:uid="{8AEDC41A-905C-4C0F-99C2-2BAB9134BEEF}"/>
    <hyperlink ref="B19" r:id="rId256" display="http://odspecs.com/meddetails/zymaxid.html" xr:uid="{2A73671D-6824-49F0-83DA-F36E2C9F08B6}"/>
    <hyperlink ref="A19" r:id="rId257" display="http://odspecs.com/meddetails/zymaxid.html" xr:uid="{B97D87EF-A720-4C22-853E-01F30ADF0065}"/>
    <hyperlink ref="B18" r:id="rId258" display="http://odspecs.com/meddetails/vigamox.html" xr:uid="{8368F6ED-D5C9-486E-8396-0D3C7B834ADF}"/>
    <hyperlink ref="A18" r:id="rId259" display="http://odspecs.com/meddetails/vigamox.html" xr:uid="{E19137D7-60FF-476B-84FF-BB97960A4383}"/>
    <hyperlink ref="B17" r:id="rId260" display="http://odspecs.com/meddetails/tobrexung.html" xr:uid="{D9202931-7172-449E-9F57-DBF2152A21FF}"/>
    <hyperlink ref="A17" r:id="rId261" display="http://odspecs.com/meddetails/tobrexung.html" xr:uid="{FA89CDA5-8D37-4502-9A6F-B3293DB81225}"/>
    <hyperlink ref="B16" r:id="rId262" display="http://odspecs.com/meddetails/tobrex.html" xr:uid="{612BF106-5C2C-473A-82B0-FEE517D1DA26}"/>
    <hyperlink ref="A16" r:id="rId263" display="http://odspecs.com/meddetails/tobrex.html" xr:uid="{4E7D98F1-791E-408A-84EE-50F1054AC47D}"/>
    <hyperlink ref="B15" r:id="rId264" display="http://odspecs.com/meddetails/quixin.html" xr:uid="{2ACEEB34-B681-4067-84BD-AE61AB7950BF}"/>
    <hyperlink ref="A15" r:id="rId265" display="http://odspecs.com/meddetails/quixin.html" xr:uid="{8989EA4C-CFFC-4D3A-943F-AA6AF3D0D351}"/>
    <hyperlink ref="B13" r:id="rId266" display="http://odspecs.com/meddetails/polytrim.html" xr:uid="{F00B5623-ECB9-49AF-B9B5-B8AA66A73568}"/>
    <hyperlink ref="A13" r:id="rId267" display="http://odspecs.com/meddetails/polytrim.html" xr:uid="{17E433C0-D067-445D-8616-AF47E526AFEE}"/>
    <hyperlink ref="B12" r:id="rId268" display="http://odspecs.com/meddetails/neosporin.html" xr:uid="{F0F25F2D-A0C1-42C3-920F-DEE35356BC7E}"/>
    <hyperlink ref="A12" r:id="rId269" display="http://odspecs.com/meddetails/neosporin.html" xr:uid="{FF070032-D778-4621-8CA8-491558D21C0C}"/>
    <hyperlink ref="B11" r:id="rId270" display="http://odspecs.com/meddetails/ocuflox.html" xr:uid="{E3ABFA29-94CA-4745-B3E5-574FD7EC22E0}"/>
    <hyperlink ref="A11" r:id="rId271" display="http://odspecs.com/meddetails/ocuflox.html" xr:uid="{93BBC09D-7A07-421B-AD1A-91094397A917}"/>
    <hyperlink ref="B10" r:id="rId272" display="http://odspecs.com/meddetails/moxeza.html" xr:uid="{753467DC-8CCE-44EF-8BAF-2AE863AF879D}"/>
    <hyperlink ref="A10" r:id="rId273" display="http://odspecs.com/meddetails/moxeza.html" xr:uid="{A673FF67-BB2D-4C33-9799-0E2D3D2D724A}"/>
    <hyperlink ref="B9" r:id="rId274" display="http://odspecs.com/meddetails/erythromycin.html" xr:uid="{7486E258-BD0E-48AC-B8F6-B85FDAF39C63}"/>
    <hyperlink ref="A9" r:id="rId275" display="http://odspecs.com/meddetails/erythromycin.html" xr:uid="{9BEE9F27-46DF-4E76-952E-5D7F12D43953}"/>
    <hyperlink ref="B8" r:id="rId276" display="http://odspecs.com/meddetails/ciloxanung.html" xr:uid="{EC2B522A-9D34-4F03-BF94-4AAF1FD4F01B}"/>
    <hyperlink ref="A8" r:id="rId277" display="http://odspecs.com/meddetails/ciloxanung.html" xr:uid="{D198C22F-0055-4CCE-BD3E-99A1F61CF0C7}"/>
    <hyperlink ref="B7" r:id="rId278" display="http://odspecs.com/meddetails/ciloxan.html" xr:uid="{C6408739-6B9F-4C41-BD06-1F03E04724B8}"/>
    <hyperlink ref="A7" r:id="rId279" display="http://odspecs.com/meddetails/ciloxan.html" xr:uid="{EC149486-0F15-4AAF-A766-FB53EF1571B2}"/>
    <hyperlink ref="B6" r:id="rId280" display="http://odspecs.com/meddetails/besivance.html" xr:uid="{C3133200-A804-459A-B6A3-CF38E6D92570}"/>
    <hyperlink ref="A6" r:id="rId281" display="http://odspecs.com/meddetails/besivance.html" xr:uid="{F5F98F11-20E6-4D68-825A-7AFD89C08205}"/>
    <hyperlink ref="B5" r:id="rId282" display="http://odspecs.com/meddetails/bacitacin.html" xr:uid="{1A2A9081-A98B-4891-A5AE-C974BCE41CF7}"/>
    <hyperlink ref="A5" r:id="rId283" display="http://odspecs.com/meddetails/bacitacin.html" xr:uid="{A6F01212-316B-4D52-B3BE-EBB3341C8C76}"/>
    <hyperlink ref="B4" r:id="rId284" display="http://odspecs.com/meddetails/azasite.html" xr:uid="{3F297248-9638-4988-97C6-043FD8378418}"/>
    <hyperlink ref="A4" r:id="rId285" display="http://odspecs.com/meddetails/azasite.html" xr:uid="{32DD1E11-E113-48AA-8C76-239062363E05}"/>
  </hyperlinks>
  <pageMargins left="0.7" right="0.7" top="0.75" bottom="0.75" header="0.3" footer="0.3"/>
  <pageSetup orientation="portrait" r:id="rId286"/>
  <legacyDrawing r:id="rId28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BCC8-2BB4-48E5-BFB5-220BBEC3BD6B}">
  <sheetPr>
    <pageSetUpPr fitToPage="1"/>
  </sheetPr>
  <dimension ref="A1:V40"/>
  <sheetViews>
    <sheetView showGridLines="0" zoomScale="85" zoomScaleNormal="85" workbookViewId="0">
      <pane ySplit="2" topLeftCell="A21" activePane="bottomLeft" state="frozen"/>
      <selection pane="bottomLeft" activeCell="B24" sqref="B24"/>
    </sheetView>
  </sheetViews>
  <sheetFormatPr defaultColWidth="13.7109375" defaultRowHeight="15.75" x14ac:dyDescent="0.25"/>
  <cols>
    <col min="1" max="1" width="20.28515625" style="6" customWidth="1"/>
    <col min="2" max="6" width="13.7109375" style="6"/>
    <col min="7" max="7" width="14.5703125" style="6" customWidth="1"/>
    <col min="8" max="12" width="13.7109375" style="6"/>
    <col min="13" max="13" width="14.85546875" style="6" customWidth="1"/>
    <col min="14" max="14" width="19.7109375" style="18" customWidth="1"/>
    <col min="15" max="15" width="13.7109375" style="6"/>
    <col min="16" max="16" width="13.7109375" style="18"/>
    <col min="17" max="17" width="14" style="6" customWidth="1"/>
    <col min="18" max="18" width="38.42578125" style="6" customWidth="1"/>
    <col min="19" max="20" width="13.7109375" style="6"/>
    <col min="21" max="21" width="17.42578125" style="6" customWidth="1"/>
    <col min="22" max="16384" width="13.7109375" style="6"/>
  </cols>
  <sheetData>
    <row r="1" spans="1:20" x14ac:dyDescent="0.25">
      <c r="A1" s="352" t="s">
        <v>6</v>
      </c>
      <c r="B1" s="352"/>
      <c r="C1" s="352"/>
      <c r="D1" s="352"/>
      <c r="E1" s="352"/>
      <c r="F1" s="352"/>
      <c r="G1" s="352"/>
      <c r="H1" s="352"/>
      <c r="I1" s="352"/>
      <c r="J1" s="352"/>
      <c r="K1" s="352"/>
      <c r="L1" s="352"/>
      <c r="M1" s="352"/>
      <c r="N1" s="352"/>
      <c r="O1" s="352"/>
      <c r="P1" s="352"/>
      <c r="Q1" s="352"/>
      <c r="R1" s="352"/>
      <c r="S1" s="352"/>
      <c r="T1" s="352"/>
    </row>
    <row r="2" spans="1:20" s="14" customFormat="1" x14ac:dyDescent="0.25">
      <c r="A2" s="7" t="s">
        <v>7</v>
      </c>
      <c r="B2" s="8" t="s">
        <v>8</v>
      </c>
      <c r="C2" s="8" t="s">
        <v>9</v>
      </c>
      <c r="D2" s="7" t="s">
        <v>10</v>
      </c>
      <c r="E2" s="8" t="s">
        <v>11</v>
      </c>
      <c r="F2" s="8" t="s">
        <v>12</v>
      </c>
      <c r="G2" s="7" t="s">
        <v>13</v>
      </c>
      <c r="H2" s="8" t="s">
        <v>14</v>
      </c>
      <c r="I2" s="8" t="s">
        <v>15</v>
      </c>
      <c r="J2" s="7" t="s">
        <v>16</v>
      </c>
      <c r="K2" s="8" t="s">
        <v>17</v>
      </c>
      <c r="L2" s="8" t="s">
        <v>18</v>
      </c>
      <c r="M2" s="9" t="s">
        <v>19</v>
      </c>
      <c r="N2" s="10" t="s">
        <v>20</v>
      </c>
      <c r="O2" s="11" t="s">
        <v>21</v>
      </c>
      <c r="P2" s="12" t="s">
        <v>22</v>
      </c>
      <c r="Q2" s="13" t="s">
        <v>23</v>
      </c>
      <c r="R2" s="8" t="s">
        <v>24</v>
      </c>
      <c r="S2" s="8" t="s">
        <v>25</v>
      </c>
      <c r="T2" s="8" t="s">
        <v>26</v>
      </c>
    </row>
    <row r="3" spans="1:20" x14ac:dyDescent="0.25">
      <c r="A3" s="353" t="s">
        <v>27</v>
      </c>
      <c r="B3" s="353"/>
      <c r="C3" s="353"/>
      <c r="D3" s="353"/>
      <c r="E3" s="353"/>
      <c r="F3" s="353"/>
      <c r="G3" s="353"/>
      <c r="H3" s="353"/>
      <c r="I3" s="353"/>
      <c r="J3" s="353"/>
      <c r="K3" s="353"/>
      <c r="L3" s="353"/>
      <c r="M3" s="353"/>
      <c r="N3" s="353"/>
      <c r="O3" s="353" t="s">
        <v>28</v>
      </c>
      <c r="P3" s="353"/>
      <c r="Q3" s="353"/>
      <c r="R3" s="353"/>
      <c r="S3" s="353"/>
      <c r="T3" s="353"/>
    </row>
    <row r="4" spans="1:20" ht="33" customHeight="1" x14ac:dyDescent="0.25">
      <c r="A4" s="15" t="s">
        <v>29</v>
      </c>
      <c r="G4" s="15" t="s">
        <v>30</v>
      </c>
      <c r="I4" s="354" t="s">
        <v>31</v>
      </c>
      <c r="J4" s="355"/>
      <c r="K4" s="355"/>
      <c r="L4" s="355"/>
      <c r="M4" s="355"/>
      <c r="N4" s="356"/>
      <c r="P4" s="16" t="s">
        <v>32</v>
      </c>
    </row>
    <row r="5" spans="1:20" ht="46.9" customHeight="1" x14ac:dyDescent="0.25">
      <c r="A5" s="17" t="s">
        <v>33</v>
      </c>
      <c r="D5" s="357" t="s">
        <v>34</v>
      </c>
      <c r="E5" s="358"/>
      <c r="G5" s="17" t="s">
        <v>35</v>
      </c>
      <c r="J5" s="357" t="s">
        <v>36</v>
      </c>
      <c r="K5" s="359"/>
      <c r="L5" s="359"/>
      <c r="M5" s="358"/>
      <c r="O5" s="19" t="s">
        <v>37</v>
      </c>
      <c r="Q5" s="360" t="s">
        <v>38</v>
      </c>
      <c r="R5" s="359"/>
      <c r="S5" s="359"/>
      <c r="T5" s="358"/>
    </row>
    <row r="6" spans="1:20" ht="57" customHeight="1" x14ac:dyDescent="0.25">
      <c r="A6" s="20" t="s">
        <v>39</v>
      </c>
      <c r="B6" s="20" t="s">
        <v>40</v>
      </c>
      <c r="E6" s="20" t="s">
        <v>41</v>
      </c>
      <c r="G6" s="20" t="s">
        <v>42</v>
      </c>
      <c r="H6" s="344" t="s">
        <v>43</v>
      </c>
      <c r="I6" s="345"/>
      <c r="N6" s="346" t="s">
        <v>44</v>
      </c>
      <c r="O6" s="347"/>
      <c r="P6" s="348" t="s">
        <v>45</v>
      </c>
      <c r="Q6" s="349"/>
      <c r="R6" s="21" t="s">
        <v>46</v>
      </c>
    </row>
    <row r="7" spans="1:20" ht="31.5" x14ac:dyDescent="0.25">
      <c r="E7" s="22" t="s">
        <v>47</v>
      </c>
      <c r="M7" s="23" t="s">
        <v>48</v>
      </c>
      <c r="N7" s="24" t="s">
        <v>49</v>
      </c>
      <c r="R7" s="22" t="s">
        <v>50</v>
      </c>
    </row>
    <row r="8" spans="1:20" ht="31.5" x14ac:dyDescent="0.25">
      <c r="B8" s="350"/>
      <c r="C8" s="350"/>
      <c r="D8" s="25" t="s">
        <v>51</v>
      </c>
      <c r="E8" s="26"/>
      <c r="F8" s="25" t="s">
        <v>52</v>
      </c>
      <c r="G8" s="26"/>
      <c r="I8" s="27" t="s">
        <v>53</v>
      </c>
      <c r="J8" s="27" t="s">
        <v>54</v>
      </c>
      <c r="M8" s="28"/>
      <c r="N8" s="29" t="s">
        <v>55</v>
      </c>
      <c r="P8" s="30" t="s">
        <v>56</v>
      </c>
      <c r="Q8" s="25" t="s">
        <v>57</v>
      </c>
    </row>
    <row r="9" spans="1:20" s="28" customFormat="1" ht="31.5" x14ac:dyDescent="0.25">
      <c r="D9" s="31" t="s">
        <v>58</v>
      </c>
      <c r="F9" s="31" t="s">
        <v>59</v>
      </c>
      <c r="I9" s="32" t="s">
        <v>60</v>
      </c>
      <c r="J9" s="32" t="s">
        <v>61</v>
      </c>
      <c r="K9" s="32" t="s">
        <v>62</v>
      </c>
      <c r="M9" s="33" t="s">
        <v>63</v>
      </c>
      <c r="N9" s="34" t="s">
        <v>64</v>
      </c>
      <c r="P9" s="35"/>
      <c r="Q9" s="36"/>
      <c r="R9" s="31" t="s">
        <v>65</v>
      </c>
    </row>
    <row r="10" spans="1:20" ht="31.5" x14ac:dyDescent="0.25">
      <c r="D10" s="22" t="s">
        <v>66</v>
      </c>
      <c r="E10" s="22" t="s">
        <v>67</v>
      </c>
      <c r="G10" s="37" t="s">
        <v>68</v>
      </c>
      <c r="I10" s="351" t="s">
        <v>69</v>
      </c>
      <c r="J10" s="351"/>
      <c r="K10" s="351"/>
      <c r="L10" s="351"/>
      <c r="M10" s="351"/>
      <c r="N10" s="351"/>
      <c r="P10" s="38"/>
      <c r="Q10" s="39"/>
    </row>
    <row r="11" spans="1:20" ht="31.5" x14ac:dyDescent="0.25">
      <c r="C11" s="25" t="s">
        <v>70</v>
      </c>
      <c r="D11" s="25" t="s">
        <v>71</v>
      </c>
      <c r="G11" s="25" t="s">
        <v>72</v>
      </c>
      <c r="I11" s="326" t="s">
        <v>73</v>
      </c>
      <c r="J11" s="326"/>
      <c r="K11" s="326"/>
      <c r="L11" s="326"/>
      <c r="M11" s="40" t="s">
        <v>74</v>
      </c>
      <c r="N11" s="30" t="s">
        <v>75</v>
      </c>
      <c r="P11" s="30" t="s">
        <v>76</v>
      </c>
      <c r="Q11" s="39"/>
      <c r="R11" s="25" t="s">
        <v>77</v>
      </c>
      <c r="S11" s="326" t="s">
        <v>78</v>
      </c>
      <c r="T11" s="326"/>
    </row>
    <row r="12" spans="1:20" x14ac:dyDescent="0.25">
      <c r="D12" s="327" t="s">
        <v>79</v>
      </c>
      <c r="E12" s="328"/>
      <c r="F12" s="328"/>
      <c r="G12" s="328"/>
      <c r="H12" s="328"/>
      <c r="I12" s="328"/>
      <c r="J12" s="328"/>
      <c r="K12" s="328"/>
      <c r="L12" s="328"/>
      <c r="M12" s="329"/>
      <c r="N12" s="41"/>
    </row>
    <row r="13" spans="1:20" s="42" customFormat="1" ht="63" x14ac:dyDescent="0.25">
      <c r="G13" s="42" t="s">
        <v>80</v>
      </c>
      <c r="N13" s="43"/>
      <c r="O13" s="42" t="s">
        <v>81</v>
      </c>
      <c r="P13" s="43" t="s">
        <v>82</v>
      </c>
      <c r="Q13" s="42" t="s">
        <v>83</v>
      </c>
      <c r="R13" s="42" t="s">
        <v>84</v>
      </c>
    </row>
    <row r="14" spans="1:20" s="28" customFormat="1" ht="16.899999999999999" customHeight="1" x14ac:dyDescent="0.25">
      <c r="A14" s="330" t="s">
        <v>85</v>
      </c>
      <c r="B14" s="331"/>
      <c r="C14" s="331"/>
      <c r="D14" s="331"/>
      <c r="E14" s="331"/>
      <c r="F14" s="331"/>
      <c r="G14" s="331"/>
      <c r="H14" s="331"/>
      <c r="I14" s="331"/>
      <c r="J14" s="331"/>
      <c r="K14" s="331"/>
      <c r="L14" s="331"/>
      <c r="M14" s="331"/>
      <c r="N14" s="332"/>
      <c r="O14" s="333" t="s">
        <v>86</v>
      </c>
      <c r="P14" s="334"/>
      <c r="Q14" s="334"/>
      <c r="R14" s="335"/>
      <c r="S14" s="336"/>
    </row>
    <row r="15" spans="1:20" s="28" customFormat="1" ht="16.899999999999999" customHeight="1" x14ac:dyDescent="0.25">
      <c r="A15" s="36"/>
      <c r="B15" s="36"/>
      <c r="C15" s="36"/>
      <c r="D15" s="337" t="s">
        <v>87</v>
      </c>
      <c r="E15" s="338"/>
      <c r="F15" s="338"/>
      <c r="G15" s="339"/>
      <c r="H15" s="339"/>
      <c r="I15" s="339"/>
      <c r="J15" s="340"/>
      <c r="K15" s="341" t="s">
        <v>88</v>
      </c>
      <c r="L15" s="342"/>
      <c r="M15" s="343"/>
      <c r="N15" s="35"/>
      <c r="P15" s="35"/>
      <c r="R15" s="36"/>
    </row>
    <row r="16" spans="1:20" s="28" customFormat="1" ht="16.149999999999999" customHeight="1" x14ac:dyDescent="0.25">
      <c r="A16" s="36"/>
      <c r="B16" s="36"/>
      <c r="C16" s="36"/>
      <c r="D16" s="36"/>
      <c r="E16" s="36"/>
      <c r="F16" s="36"/>
      <c r="G16" s="317" t="s">
        <v>89</v>
      </c>
      <c r="H16" s="317"/>
      <c r="I16" s="317"/>
      <c r="J16" s="317"/>
      <c r="K16" s="317"/>
      <c r="L16" s="317"/>
      <c r="M16" s="317" t="s">
        <v>90</v>
      </c>
      <c r="N16" s="317"/>
      <c r="O16" s="317" t="s">
        <v>91</v>
      </c>
      <c r="P16" s="317"/>
      <c r="Q16" s="317"/>
      <c r="R16" s="317"/>
      <c r="S16" s="317" t="s">
        <v>92</v>
      </c>
      <c r="T16" s="317"/>
    </row>
    <row r="17" spans="1:21" ht="16.149999999999999" customHeight="1" x14ac:dyDescent="0.25">
      <c r="A17" s="44" t="s">
        <v>93</v>
      </c>
      <c r="D17" s="322" t="s">
        <v>94</v>
      </c>
      <c r="E17" s="323"/>
      <c r="G17" s="45" t="s">
        <v>95</v>
      </c>
      <c r="M17" s="46" t="s">
        <v>96</v>
      </c>
      <c r="O17" s="46" t="s">
        <v>97</v>
      </c>
      <c r="P17" s="324" t="s">
        <v>98</v>
      </c>
      <c r="Q17" s="325"/>
    </row>
    <row r="18" spans="1:21" ht="16.149999999999999" customHeight="1" x14ac:dyDescent="0.25">
      <c r="A18" s="36"/>
      <c r="D18" s="318" t="s">
        <v>99</v>
      </c>
      <c r="E18" s="284"/>
      <c r="F18" s="284"/>
      <c r="G18" s="284"/>
      <c r="H18" s="284"/>
      <c r="I18" s="284"/>
      <c r="J18" s="284"/>
      <c r="M18" s="47"/>
      <c r="N18" s="35"/>
      <c r="O18" s="47"/>
      <c r="P18" s="47"/>
      <c r="Q18" s="47"/>
    </row>
    <row r="19" spans="1:21" ht="220.5" x14ac:dyDescent="0.25">
      <c r="A19" s="48" t="s">
        <v>100</v>
      </c>
      <c r="D19" s="319" t="s">
        <v>101</v>
      </c>
      <c r="E19" s="319"/>
      <c r="F19" s="319"/>
      <c r="G19" s="319"/>
      <c r="H19" s="319"/>
      <c r="I19" s="319"/>
      <c r="J19" s="319"/>
      <c r="K19" s="319"/>
      <c r="L19" s="319"/>
      <c r="M19" s="320"/>
      <c r="N19" s="49" t="s">
        <v>102</v>
      </c>
      <c r="Q19" s="50" t="s">
        <v>103</v>
      </c>
      <c r="R19" s="319" t="s">
        <v>104</v>
      </c>
      <c r="S19" s="284"/>
      <c r="T19" s="284"/>
    </row>
    <row r="20" spans="1:21" ht="61.9" customHeight="1" x14ac:dyDescent="0.25">
      <c r="A20" s="51" t="s">
        <v>105</v>
      </c>
      <c r="D20" s="321" t="s">
        <v>106</v>
      </c>
      <c r="E20" s="321"/>
      <c r="F20" s="321"/>
      <c r="G20" s="321"/>
      <c r="M20" s="319" t="s">
        <v>107</v>
      </c>
      <c r="N20" s="319"/>
      <c r="O20" s="319"/>
      <c r="P20" s="319"/>
      <c r="Q20" s="319"/>
      <c r="R20" s="48" t="s">
        <v>108</v>
      </c>
    </row>
    <row r="21" spans="1:21" ht="94.5" x14ac:dyDescent="0.25">
      <c r="A21" s="316" t="s">
        <v>109</v>
      </c>
      <c r="B21" s="316"/>
      <c r="C21" s="316"/>
      <c r="D21" s="300" t="s">
        <v>110</v>
      </c>
      <c r="E21" s="300"/>
      <c r="F21" s="300"/>
      <c r="G21" s="300"/>
      <c r="H21" s="300"/>
      <c r="I21" s="300"/>
      <c r="J21" s="300"/>
      <c r="K21" s="300"/>
      <c r="L21" s="300"/>
      <c r="M21" s="301"/>
      <c r="N21" s="52" t="s">
        <v>111</v>
      </c>
      <c r="P21" s="18" t="s">
        <v>112</v>
      </c>
      <c r="Q21" s="53" t="s">
        <v>113</v>
      </c>
      <c r="R21" s="54" t="s">
        <v>114</v>
      </c>
    </row>
    <row r="22" spans="1:21" ht="121.5" x14ac:dyDescent="0.25">
      <c r="A22" s="55" t="s">
        <v>115</v>
      </c>
      <c r="B22" s="56" t="s">
        <v>116</v>
      </c>
      <c r="C22" s="55"/>
      <c r="D22" s="300" t="s">
        <v>117</v>
      </c>
      <c r="E22" s="300"/>
      <c r="F22" s="300"/>
      <c r="G22" s="300"/>
      <c r="H22" s="300"/>
      <c r="I22" s="300"/>
      <c r="J22" s="300"/>
      <c r="K22" s="300"/>
      <c r="L22" s="300"/>
      <c r="M22" s="301"/>
      <c r="N22" s="57" t="s">
        <v>118</v>
      </c>
      <c r="O22" s="55"/>
      <c r="P22" s="57" t="s">
        <v>119</v>
      </c>
      <c r="Q22" s="55"/>
      <c r="R22" s="55"/>
    </row>
    <row r="23" spans="1:21" ht="107.45" customHeight="1" x14ac:dyDescent="0.25">
      <c r="A23" s="58" t="s">
        <v>120</v>
      </c>
      <c r="B23" s="59" t="s">
        <v>121</v>
      </c>
      <c r="C23" s="59" t="s">
        <v>122</v>
      </c>
      <c r="D23" s="302" t="s">
        <v>123</v>
      </c>
      <c r="E23" s="302"/>
      <c r="F23" s="302"/>
      <c r="G23" s="302"/>
      <c r="H23" s="302"/>
      <c r="I23" s="302"/>
      <c r="J23" s="302"/>
      <c r="K23" s="302"/>
      <c r="L23" s="303"/>
      <c r="M23" s="304"/>
      <c r="N23" s="305"/>
      <c r="O23" s="305"/>
      <c r="P23" s="60" t="s">
        <v>124</v>
      </c>
      <c r="Q23" s="58" t="s">
        <v>125</v>
      </c>
      <c r="R23" s="58"/>
      <c r="U23" s="6" t="s">
        <v>126</v>
      </c>
    </row>
    <row r="24" spans="1:21" ht="134.25" customHeight="1" x14ac:dyDescent="0.25">
      <c r="A24" s="58" t="s">
        <v>127</v>
      </c>
      <c r="B24" s="59" t="s">
        <v>128</v>
      </c>
      <c r="C24" s="59" t="s">
        <v>129</v>
      </c>
      <c r="D24" s="306" t="s">
        <v>130</v>
      </c>
      <c r="E24" s="281"/>
      <c r="F24" s="281"/>
      <c r="G24" s="281"/>
      <c r="H24" s="281"/>
      <c r="I24" s="281"/>
      <c r="J24" s="281"/>
      <c r="K24" s="281"/>
      <c r="L24" s="281"/>
      <c r="M24" s="281"/>
      <c r="N24" s="307" t="s">
        <v>131</v>
      </c>
      <c r="O24" s="308"/>
      <c r="P24" s="309" t="s">
        <v>132</v>
      </c>
      <c r="Q24" s="309"/>
      <c r="R24" s="58"/>
    </row>
    <row r="25" spans="1:21" ht="31.5" x14ac:dyDescent="0.25">
      <c r="A25" s="6" t="s">
        <v>133</v>
      </c>
      <c r="D25" s="310" t="s">
        <v>134</v>
      </c>
      <c r="E25" s="311"/>
      <c r="F25" s="311"/>
      <c r="G25" s="311"/>
      <c r="H25" s="311"/>
      <c r="I25" s="311"/>
      <c r="J25" s="311"/>
      <c r="K25" s="311"/>
      <c r="L25" s="311"/>
      <c r="M25" s="312"/>
      <c r="N25" s="313" t="s">
        <v>135</v>
      </c>
      <c r="O25" s="314"/>
      <c r="P25" s="315" t="s">
        <v>136</v>
      </c>
      <c r="Q25" s="284"/>
      <c r="R25" s="61" t="s">
        <v>137</v>
      </c>
    </row>
    <row r="26" spans="1:21" ht="64.900000000000006" customHeight="1" x14ac:dyDescent="0.25">
      <c r="A26" s="6" t="s">
        <v>138</v>
      </c>
      <c r="D26" s="299" t="s">
        <v>139</v>
      </c>
      <c r="E26" s="299"/>
      <c r="F26" s="299"/>
      <c r="G26" s="299"/>
      <c r="H26" s="299"/>
      <c r="I26" s="299"/>
      <c r="J26" s="299"/>
      <c r="K26" s="299"/>
      <c r="L26" s="299"/>
      <c r="M26" s="299"/>
      <c r="N26" s="299"/>
      <c r="O26" s="299"/>
      <c r="P26" s="299"/>
      <c r="Q26" s="299"/>
      <c r="R26" s="62"/>
    </row>
    <row r="27" spans="1:21" ht="130.15" customHeight="1" x14ac:dyDescent="0.25">
      <c r="D27" s="62"/>
      <c r="E27" s="62"/>
      <c r="F27" s="62"/>
      <c r="G27" s="62"/>
      <c r="H27" s="62"/>
      <c r="I27" s="63"/>
      <c r="J27" s="62"/>
      <c r="K27" s="62"/>
      <c r="L27" s="62"/>
      <c r="M27" s="62"/>
      <c r="N27" s="296" t="s">
        <v>140</v>
      </c>
      <c r="O27" s="296"/>
      <c r="P27" s="296"/>
      <c r="Q27" s="62"/>
      <c r="R27" s="62" t="s">
        <v>141</v>
      </c>
    </row>
    <row r="28" spans="1:21" ht="31.5" x14ac:dyDescent="0.25">
      <c r="D28" s="299" t="s">
        <v>142</v>
      </c>
      <c r="E28" s="299"/>
      <c r="F28" s="299"/>
      <c r="G28" s="299"/>
      <c r="H28" s="299"/>
      <c r="I28" s="299"/>
      <c r="J28" s="299"/>
      <c r="K28" s="299"/>
      <c r="L28" s="299"/>
      <c r="M28" s="299"/>
      <c r="N28" s="299"/>
      <c r="O28" s="299"/>
      <c r="P28" s="299"/>
      <c r="Q28" s="299"/>
      <c r="R28" s="62" t="s">
        <v>143</v>
      </c>
    </row>
    <row r="29" spans="1:21" ht="31.5" x14ac:dyDescent="0.25">
      <c r="D29" s="62"/>
      <c r="E29" s="62"/>
      <c r="F29" s="62"/>
      <c r="G29" s="62"/>
      <c r="H29" s="62"/>
      <c r="I29" s="62"/>
      <c r="J29" s="62"/>
      <c r="K29" s="62"/>
      <c r="L29" s="62"/>
      <c r="M29" s="62" t="s">
        <v>144</v>
      </c>
      <c r="N29" s="64"/>
      <c r="O29" s="62" t="s">
        <v>145</v>
      </c>
      <c r="P29" s="64"/>
      <c r="Q29" s="62" t="s">
        <v>146</v>
      </c>
      <c r="R29" s="62"/>
    </row>
    <row r="30" spans="1:21" ht="31.5" x14ac:dyDescent="0.25">
      <c r="D30" s="296" t="s">
        <v>147</v>
      </c>
      <c r="E30" s="296"/>
      <c r="F30" s="296"/>
      <c r="G30" s="296"/>
      <c r="H30" s="296"/>
      <c r="I30" s="296"/>
      <c r="J30" s="296"/>
      <c r="K30" s="296"/>
      <c r="L30" s="296"/>
      <c r="M30" s="296"/>
      <c r="N30" s="296"/>
      <c r="O30" s="296"/>
      <c r="P30" s="296"/>
      <c r="Q30" s="296"/>
      <c r="R30" s="62" t="s">
        <v>148</v>
      </c>
    </row>
    <row r="31" spans="1:21" ht="78" customHeight="1" x14ac:dyDescent="0.25">
      <c r="C31" s="65" t="s">
        <v>149</v>
      </c>
      <c r="D31" s="297" t="s">
        <v>150</v>
      </c>
      <c r="E31" s="297"/>
      <c r="F31" s="297"/>
      <c r="G31" s="297"/>
      <c r="H31" s="297"/>
      <c r="I31" s="297"/>
      <c r="J31" s="297"/>
      <c r="K31" s="297"/>
      <c r="L31" s="297"/>
      <c r="M31" s="297"/>
      <c r="N31" s="66"/>
      <c r="O31" s="297" t="s">
        <v>151</v>
      </c>
      <c r="P31" s="297"/>
      <c r="Q31" s="297"/>
      <c r="R31" s="297" t="s">
        <v>152</v>
      </c>
      <c r="S31" s="297"/>
      <c r="T31" s="297"/>
      <c r="U31" s="66" t="s">
        <v>153</v>
      </c>
    </row>
    <row r="32" spans="1:21" ht="78.75" x14ac:dyDescent="0.25">
      <c r="A32" s="67" t="s">
        <v>154</v>
      </c>
      <c r="B32" s="67"/>
      <c r="C32" s="67"/>
      <c r="D32" s="298" t="s">
        <v>155</v>
      </c>
      <c r="E32" s="298"/>
      <c r="F32" s="298"/>
      <c r="G32" s="298"/>
      <c r="H32" s="298"/>
      <c r="I32" s="298"/>
      <c r="J32" s="298"/>
      <c r="K32" s="298"/>
      <c r="L32" s="298"/>
      <c r="M32" s="298"/>
      <c r="N32" s="298" t="s">
        <v>156</v>
      </c>
      <c r="O32" s="298"/>
      <c r="P32" s="298" t="s">
        <v>157</v>
      </c>
      <c r="Q32" s="298"/>
      <c r="R32" s="6" t="s">
        <v>158</v>
      </c>
    </row>
    <row r="33" spans="1:22" x14ac:dyDescent="0.25">
      <c r="A33" s="67"/>
      <c r="B33" s="67"/>
      <c r="C33" s="67"/>
      <c r="D33" s="285" t="s">
        <v>159</v>
      </c>
      <c r="E33" s="286"/>
      <c r="F33" s="286"/>
      <c r="G33" s="286"/>
      <c r="H33" s="286"/>
      <c r="I33" s="286"/>
      <c r="J33" s="286"/>
      <c r="K33" s="286"/>
      <c r="L33" s="286"/>
      <c r="M33" s="286"/>
      <c r="N33" s="286"/>
      <c r="O33" s="287"/>
      <c r="P33" s="68"/>
      <c r="Q33" s="67"/>
    </row>
    <row r="34" spans="1:22" ht="91.15" customHeight="1" x14ac:dyDescent="0.25">
      <c r="A34" s="67" t="s">
        <v>160</v>
      </c>
      <c r="B34" s="67"/>
      <c r="C34" s="67"/>
      <c r="D34" s="67"/>
      <c r="E34" s="67"/>
      <c r="F34" s="67"/>
      <c r="G34" s="67"/>
      <c r="H34" s="67"/>
      <c r="I34" s="67"/>
      <c r="J34" s="67"/>
      <c r="K34" s="67"/>
      <c r="L34" s="67"/>
      <c r="M34" s="67"/>
      <c r="N34" s="288" t="s">
        <v>161</v>
      </c>
      <c r="O34" s="289"/>
      <c r="P34" s="68"/>
      <c r="Q34" s="67"/>
    </row>
    <row r="35" spans="1:22" x14ac:dyDescent="0.25">
      <c r="A35" s="290" t="s">
        <v>162</v>
      </c>
      <c r="B35" s="281"/>
      <c r="C35" s="281"/>
      <c r="D35" s="281"/>
      <c r="E35" s="281"/>
      <c r="F35" s="281"/>
      <c r="G35" s="281"/>
      <c r="H35" s="281"/>
      <c r="I35" s="281"/>
      <c r="J35" s="281"/>
      <c r="K35" s="281"/>
      <c r="L35" s="281"/>
      <c r="M35" s="281"/>
      <c r="N35" s="282"/>
    </row>
    <row r="36" spans="1:22" ht="61.9" customHeight="1" x14ac:dyDescent="0.25">
      <c r="A36" s="28" t="s">
        <v>163</v>
      </c>
      <c r="B36" s="280" t="s">
        <v>164</v>
      </c>
      <c r="C36" s="281"/>
      <c r="D36" s="281"/>
      <c r="E36" s="281"/>
      <c r="F36" s="281"/>
      <c r="G36" s="281"/>
      <c r="H36" s="281"/>
      <c r="I36" s="281"/>
      <c r="J36" s="281"/>
      <c r="K36" s="281"/>
      <c r="L36" s="281"/>
      <c r="M36" s="281"/>
      <c r="N36" s="281"/>
      <c r="O36" s="282"/>
      <c r="P36" s="280" t="s">
        <v>165</v>
      </c>
      <c r="Q36" s="281"/>
      <c r="R36" s="282"/>
      <c r="S36" s="6" t="s">
        <v>166</v>
      </c>
    </row>
    <row r="37" spans="1:22" ht="61.9" customHeight="1" x14ac:dyDescent="0.25">
      <c r="A37" s="28" t="s">
        <v>167</v>
      </c>
      <c r="B37" s="291" t="s">
        <v>168</v>
      </c>
      <c r="C37" s="292"/>
      <c r="D37" s="292"/>
      <c r="E37" s="292"/>
      <c r="F37" s="292"/>
      <c r="G37" s="292"/>
      <c r="H37" s="292"/>
      <c r="I37" s="292"/>
      <c r="J37" s="292"/>
      <c r="K37" s="292"/>
      <c r="L37" s="292"/>
      <c r="M37" s="293"/>
      <c r="N37" s="28"/>
      <c r="O37" s="28"/>
      <c r="P37" s="294" t="s">
        <v>169</v>
      </c>
      <c r="Q37" s="295"/>
      <c r="R37" s="284"/>
      <c r="S37" s="284"/>
      <c r="T37" s="284"/>
    </row>
    <row r="38" spans="1:22" ht="61.9" customHeight="1" x14ac:dyDescent="0.25">
      <c r="A38" s="28" t="s">
        <v>170</v>
      </c>
      <c r="B38" s="280" t="s">
        <v>171</v>
      </c>
      <c r="C38" s="281"/>
      <c r="D38" s="281"/>
      <c r="E38" s="281"/>
      <c r="F38" s="281"/>
      <c r="G38" s="281"/>
      <c r="H38" s="281"/>
      <c r="I38" s="281"/>
      <c r="J38" s="281"/>
      <c r="K38" s="281"/>
      <c r="L38" s="281"/>
      <c r="M38" s="281"/>
      <c r="N38" s="281"/>
      <c r="O38" s="282"/>
      <c r="P38" s="280" t="s">
        <v>172</v>
      </c>
      <c r="Q38" s="283"/>
      <c r="R38" s="69" t="s">
        <v>173</v>
      </c>
    </row>
    <row r="39" spans="1:22" ht="61.9" customHeight="1" x14ac:dyDescent="0.25">
      <c r="A39" s="28" t="s">
        <v>174</v>
      </c>
      <c r="B39" s="36"/>
      <c r="C39" s="41"/>
      <c r="D39" s="41"/>
      <c r="E39" s="41"/>
      <c r="F39" s="41"/>
      <c r="G39" s="41"/>
      <c r="H39" s="41"/>
      <c r="I39" s="41"/>
      <c r="J39" s="41"/>
      <c r="K39" s="41"/>
      <c r="L39" s="41"/>
      <c r="M39" s="41"/>
      <c r="N39" s="70"/>
      <c r="O39" s="70"/>
      <c r="P39" s="71"/>
      <c r="Q39" s="36"/>
      <c r="R39" s="36"/>
      <c r="S39" s="284" t="s">
        <v>175</v>
      </c>
      <c r="T39" s="284"/>
    </row>
    <row r="40" spans="1:22" ht="61.9" customHeight="1" x14ac:dyDescent="0.25">
      <c r="A40" s="28"/>
      <c r="B40" s="36"/>
      <c r="C40" s="41"/>
      <c r="D40" s="41"/>
      <c r="E40" s="41"/>
      <c r="F40" s="41"/>
      <c r="G40" s="41"/>
      <c r="H40" s="41"/>
      <c r="I40" s="41"/>
      <c r="J40" s="41"/>
      <c r="K40" s="41"/>
      <c r="L40" s="41"/>
      <c r="M40" s="41"/>
      <c r="N40" s="70"/>
      <c r="O40" s="70"/>
      <c r="P40" s="72"/>
      <c r="Q40" s="69" t="s">
        <v>176</v>
      </c>
      <c r="R40" s="280" t="s">
        <v>177</v>
      </c>
      <c r="S40" s="281"/>
      <c r="T40" s="282"/>
      <c r="U40" s="6" t="s">
        <v>178</v>
      </c>
      <c r="V40" s="6" t="s">
        <v>179</v>
      </c>
    </row>
  </sheetData>
  <mergeCells count="62">
    <mergeCell ref="A1:T1"/>
    <mergeCell ref="A3:N3"/>
    <mergeCell ref="O3:T3"/>
    <mergeCell ref="I4:N4"/>
    <mergeCell ref="D5:E5"/>
    <mergeCell ref="J5:M5"/>
    <mergeCell ref="Q5:T5"/>
    <mergeCell ref="H6:I6"/>
    <mergeCell ref="N6:O6"/>
    <mergeCell ref="P6:Q6"/>
    <mergeCell ref="B8:C8"/>
    <mergeCell ref="I10:N10"/>
    <mergeCell ref="S11:T11"/>
    <mergeCell ref="D12:M12"/>
    <mergeCell ref="A14:N14"/>
    <mergeCell ref="O14:S14"/>
    <mergeCell ref="D15:J15"/>
    <mergeCell ref="K15:M15"/>
    <mergeCell ref="I11:L11"/>
    <mergeCell ref="A21:C21"/>
    <mergeCell ref="D21:M21"/>
    <mergeCell ref="G16:L16"/>
    <mergeCell ref="M16:N16"/>
    <mergeCell ref="O16:R16"/>
    <mergeCell ref="D18:J18"/>
    <mergeCell ref="D19:M19"/>
    <mergeCell ref="R19:T19"/>
    <mergeCell ref="D20:G20"/>
    <mergeCell ref="M20:Q20"/>
    <mergeCell ref="S16:T16"/>
    <mergeCell ref="D17:E17"/>
    <mergeCell ref="P17:Q17"/>
    <mergeCell ref="D28:Q28"/>
    <mergeCell ref="D22:M22"/>
    <mergeCell ref="D23:L23"/>
    <mergeCell ref="M23:O23"/>
    <mergeCell ref="D24:M24"/>
    <mergeCell ref="N24:O24"/>
    <mergeCell ref="P24:Q24"/>
    <mergeCell ref="D25:M25"/>
    <mergeCell ref="N25:O25"/>
    <mergeCell ref="P25:Q25"/>
    <mergeCell ref="D26:Q26"/>
    <mergeCell ref="N27:P27"/>
    <mergeCell ref="D30:Q30"/>
    <mergeCell ref="D31:M31"/>
    <mergeCell ref="O31:Q31"/>
    <mergeCell ref="R31:T31"/>
    <mergeCell ref="D32:M32"/>
    <mergeCell ref="N32:O32"/>
    <mergeCell ref="P32:Q32"/>
    <mergeCell ref="B38:O38"/>
    <mergeCell ref="P38:Q38"/>
    <mergeCell ref="S39:T39"/>
    <mergeCell ref="R40:T40"/>
    <mergeCell ref="D33:O33"/>
    <mergeCell ref="N34:O34"/>
    <mergeCell ref="A35:N35"/>
    <mergeCell ref="B36:O36"/>
    <mergeCell ref="P36:R36"/>
    <mergeCell ref="B37:M37"/>
    <mergeCell ref="P37:T37"/>
  </mergeCells>
  <pageMargins left="0.75" right="0.75" top="1" bottom="1" header="0.5" footer="0.5"/>
  <pageSetup scale="46" fitToHeight="0" orientation="landscape"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4479D-2238-4E27-8DCD-67226ECDE054}">
  <dimension ref="C2:Q30"/>
  <sheetViews>
    <sheetView topLeftCell="A31" workbookViewId="0">
      <selection activeCell="Z45" sqref="Z45"/>
    </sheetView>
  </sheetViews>
  <sheetFormatPr defaultRowHeight="15" x14ac:dyDescent="0.25"/>
  <cols>
    <col min="3" max="3" width="14.85546875" customWidth="1"/>
    <col min="13" max="13" width="2.140625" customWidth="1"/>
    <col min="15" max="15" width="28" customWidth="1"/>
  </cols>
  <sheetData>
    <row r="2" spans="3:17" ht="15.75" thickBot="1" x14ac:dyDescent="0.3"/>
    <row r="3" spans="3:17" x14ac:dyDescent="0.25">
      <c r="D3" t="s">
        <v>825</v>
      </c>
      <c r="H3" s="251" t="s">
        <v>828</v>
      </c>
      <c r="I3" s="252"/>
      <c r="J3" s="252"/>
      <c r="K3" s="252"/>
      <c r="L3" s="252"/>
      <c r="M3" s="252"/>
      <c r="N3" s="252"/>
      <c r="O3" s="253"/>
    </row>
    <row r="4" spans="3:17" x14ac:dyDescent="0.25">
      <c r="C4" t="s">
        <v>824</v>
      </c>
      <c r="D4">
        <v>0.03</v>
      </c>
      <c r="H4" s="254"/>
      <c r="I4" s="94"/>
      <c r="J4" s="94" t="s">
        <v>829</v>
      </c>
      <c r="K4" s="94" t="s">
        <v>830</v>
      </c>
      <c r="L4" s="94" t="s">
        <v>831</v>
      </c>
      <c r="M4" s="94"/>
      <c r="N4" s="94" t="s">
        <v>832</v>
      </c>
      <c r="O4" s="256" t="s">
        <v>834</v>
      </c>
    </row>
    <row r="5" spans="3:17" x14ac:dyDescent="0.25">
      <c r="C5" t="s">
        <v>823</v>
      </c>
      <c r="D5">
        <v>1.2E-2</v>
      </c>
      <c r="H5" s="254"/>
      <c r="I5" s="94" t="s">
        <v>520</v>
      </c>
      <c r="J5" s="255">
        <v>-4.5</v>
      </c>
      <c r="K5" s="255">
        <v>-0.5</v>
      </c>
      <c r="L5" s="264">
        <v>144</v>
      </c>
      <c r="M5" s="94"/>
      <c r="N5" s="258">
        <f>J5+(0.5*K5)</f>
        <v>-4.75</v>
      </c>
      <c r="O5" s="265">
        <f>N5/(1-(N5*(D5-D4)))</f>
        <v>-5.1940951339529802</v>
      </c>
    </row>
    <row r="6" spans="3:17" ht="15.75" thickBot="1" x14ac:dyDescent="0.3">
      <c r="H6" s="260"/>
      <c r="I6" s="261" t="s">
        <v>522</v>
      </c>
      <c r="J6" s="266">
        <v>-4</v>
      </c>
      <c r="K6" s="266">
        <v>-0.5</v>
      </c>
      <c r="L6" s="267">
        <v>60</v>
      </c>
      <c r="M6" s="261"/>
      <c r="N6" s="262">
        <f>J6+(0.5*K6)</f>
        <v>-4.25</v>
      </c>
      <c r="O6" s="268">
        <f>N6/(1-(N6*(D5-D4)))</f>
        <v>-4.6020573903627504</v>
      </c>
    </row>
    <row r="9" spans="3:17" ht="15.75" thickBot="1" x14ac:dyDescent="0.3"/>
    <row r="10" spans="3:17" x14ac:dyDescent="0.25">
      <c r="C10" t="s">
        <v>818</v>
      </c>
      <c r="E10" s="122" t="s">
        <v>817</v>
      </c>
      <c r="H10" s="251" t="str">
        <f>_xlfn.CONCAT("A myope is corrected with a ",K11," D spectacle lens.  What power contact lens is needed if vertex distance is ",K12," m?")</f>
        <v>A myope is corrected with a -4.75 D spectacle lens.  What power contact lens is needed if vertex distance is 0.012 m?</v>
      </c>
      <c r="I10" s="252"/>
      <c r="J10" s="252"/>
      <c r="K10" s="252"/>
      <c r="L10" s="252"/>
      <c r="M10" s="252"/>
      <c r="N10" s="252"/>
      <c r="O10" s="252"/>
      <c r="P10" s="252"/>
      <c r="Q10" s="253"/>
    </row>
    <row r="11" spans="3:17" x14ac:dyDescent="0.25">
      <c r="H11" s="254"/>
      <c r="I11" s="94"/>
      <c r="J11" s="94" t="s">
        <v>819</v>
      </c>
      <c r="K11" s="255">
        <v>-4.75</v>
      </c>
      <c r="L11" s="94" t="s">
        <v>285</v>
      </c>
      <c r="M11" s="94"/>
      <c r="N11" s="94"/>
      <c r="O11" s="94"/>
      <c r="P11" s="94"/>
      <c r="Q11" s="256"/>
    </row>
    <row r="12" spans="3:17" x14ac:dyDescent="0.25">
      <c r="C12" t="s">
        <v>826</v>
      </c>
      <c r="E12" s="122" t="s">
        <v>827</v>
      </c>
      <c r="H12" s="254"/>
      <c r="I12" s="94"/>
      <c r="J12" s="94" t="s">
        <v>820</v>
      </c>
      <c r="K12" s="257">
        <v>1.2E-2</v>
      </c>
      <c r="L12" s="94" t="s">
        <v>821</v>
      </c>
      <c r="M12" s="94"/>
      <c r="N12" s="94"/>
      <c r="O12" s="94"/>
      <c r="P12" s="94"/>
      <c r="Q12" s="256"/>
    </row>
    <row r="13" spans="3:17" x14ac:dyDescent="0.25">
      <c r="H13" s="254"/>
      <c r="I13" s="94"/>
      <c r="J13" s="94" t="s">
        <v>822</v>
      </c>
      <c r="K13" s="258">
        <f>K11/(1-(K11*K12))</f>
        <v>-4.4938505203405867</v>
      </c>
      <c r="L13" s="94" t="s">
        <v>285</v>
      </c>
      <c r="M13" s="94"/>
      <c r="N13" s="94"/>
      <c r="O13" s="94"/>
      <c r="P13" s="94"/>
      <c r="Q13" s="256"/>
    </row>
    <row r="14" spans="3:17" x14ac:dyDescent="0.25">
      <c r="H14" s="254"/>
      <c r="I14" s="94"/>
      <c r="J14" s="94"/>
      <c r="K14" s="94"/>
      <c r="L14" s="94"/>
      <c r="M14" s="94"/>
      <c r="N14" s="94"/>
      <c r="O14" s="94"/>
      <c r="P14" s="94"/>
      <c r="Q14" s="256"/>
    </row>
    <row r="15" spans="3:17" x14ac:dyDescent="0.25">
      <c r="H15" s="254" t="str">
        <f>_xlfn.CONCAT("A myope is corrected with a ",K16," D contact lens.  What power spectacle lens is needed if vertex distance is ",K17," m?")</f>
        <v>A myope is corrected with a -4.49 D contact lens.  What power spectacle lens is needed if vertex distance is -0.03 m?</v>
      </c>
      <c r="I15" s="94"/>
      <c r="J15" s="94"/>
      <c r="K15" s="94"/>
      <c r="L15" s="94"/>
      <c r="M15" s="94"/>
      <c r="N15" s="94"/>
      <c r="O15" s="94"/>
      <c r="P15" s="94"/>
      <c r="Q15" s="256"/>
    </row>
    <row r="16" spans="3:17" x14ac:dyDescent="0.25">
      <c r="H16" s="254"/>
      <c r="I16" s="94"/>
      <c r="J16" s="94" t="s">
        <v>819</v>
      </c>
      <c r="K16" s="255">
        <v>-4.49</v>
      </c>
      <c r="L16" s="94" t="s">
        <v>285</v>
      </c>
      <c r="M16" s="94"/>
      <c r="N16" s="94"/>
      <c r="O16" s="94"/>
      <c r="P16" s="94"/>
      <c r="Q16" s="256"/>
    </row>
    <row r="17" spans="3:17" x14ac:dyDescent="0.25">
      <c r="H17" s="254"/>
      <c r="I17" s="94"/>
      <c r="J17" s="94" t="s">
        <v>820</v>
      </c>
      <c r="K17" s="257">
        <v>-0.03</v>
      </c>
      <c r="L17" s="94" t="s">
        <v>821</v>
      </c>
      <c r="M17" s="94"/>
      <c r="N17" s="94"/>
      <c r="O17" s="94"/>
      <c r="P17" s="94"/>
      <c r="Q17" s="256"/>
    </row>
    <row r="18" spans="3:17" x14ac:dyDescent="0.25">
      <c r="H18" s="254"/>
      <c r="I18" s="94"/>
      <c r="J18" s="94" t="s">
        <v>822</v>
      </c>
      <c r="K18" s="258">
        <f>K16/(1-(K16*K17))</f>
        <v>-5.1889518086212876</v>
      </c>
      <c r="L18" s="94" t="s">
        <v>285</v>
      </c>
      <c r="M18" s="94"/>
      <c r="N18" s="94"/>
      <c r="O18" s="94"/>
      <c r="P18" s="94"/>
      <c r="Q18" s="256"/>
    </row>
    <row r="19" spans="3:17" x14ac:dyDescent="0.25">
      <c r="H19" s="254"/>
      <c r="I19" s="94"/>
      <c r="J19" s="94"/>
      <c r="K19" s="94"/>
      <c r="L19" s="94"/>
      <c r="M19" s="94"/>
      <c r="N19" s="94"/>
      <c r="O19" s="94"/>
      <c r="P19" s="94"/>
      <c r="Q19" s="256"/>
    </row>
    <row r="20" spans="3:17" x14ac:dyDescent="0.25">
      <c r="H20" s="254" t="str">
        <f>_xlfn.CONCAT("A myope is corrected with a ",K21," D spectacle lens.  What power dive mask is needed if vertex distance is ",K22," m?")</f>
        <v>A myope is corrected with a -4 D spectacle lens.  What power dive mask is needed if vertex distance is -0.018 m?</v>
      </c>
      <c r="I20" s="94"/>
      <c r="J20" s="94"/>
      <c r="K20" s="94"/>
      <c r="L20" s="94"/>
      <c r="M20" s="94"/>
      <c r="N20" s="94"/>
      <c r="O20" s="94"/>
      <c r="P20" s="94"/>
      <c r="Q20" s="256"/>
    </row>
    <row r="21" spans="3:17" x14ac:dyDescent="0.25">
      <c r="H21" s="254"/>
      <c r="I21" s="94"/>
      <c r="J21" s="94" t="s">
        <v>819</v>
      </c>
      <c r="K21" s="255">
        <v>-4</v>
      </c>
      <c r="L21" s="94"/>
      <c r="M21" s="94"/>
      <c r="N21" s="94"/>
      <c r="O21" s="94"/>
      <c r="P21" s="94"/>
      <c r="Q21" s="256"/>
    </row>
    <row r="22" spans="3:17" x14ac:dyDescent="0.25">
      <c r="H22" s="254"/>
      <c r="I22" s="94"/>
      <c r="J22" s="94" t="s">
        <v>820</v>
      </c>
      <c r="K22" s="259">
        <f>D5-D4</f>
        <v>-1.7999999999999999E-2</v>
      </c>
      <c r="L22" s="94"/>
      <c r="M22" s="94"/>
      <c r="N22" s="94"/>
      <c r="O22" s="94"/>
      <c r="P22" s="94"/>
      <c r="Q22" s="256"/>
    </row>
    <row r="23" spans="3:17" ht="15.75" thickBot="1" x14ac:dyDescent="0.3">
      <c r="H23" s="260"/>
      <c r="I23" s="261"/>
      <c r="J23" s="261" t="s">
        <v>822</v>
      </c>
      <c r="K23" s="262">
        <f>K21/(1-(K21*K22))</f>
        <v>-4.3103448275862064</v>
      </c>
      <c r="L23" s="261"/>
      <c r="M23" s="261"/>
      <c r="N23" s="261"/>
      <c r="O23" s="261"/>
      <c r="P23" s="261"/>
      <c r="Q23" s="263"/>
    </row>
    <row r="24" spans="3:17" x14ac:dyDescent="0.25">
      <c r="O24">
        <f>-0.25</f>
        <v>-0.25</v>
      </c>
      <c r="P24">
        <f>1/O24</f>
        <v>-4</v>
      </c>
    </row>
    <row r="25" spans="3:17" x14ac:dyDescent="0.25">
      <c r="O25" s="250">
        <f>-5.19-K23</f>
        <v>-0.87965517241379398</v>
      </c>
      <c r="P25">
        <f>1/O25</f>
        <v>-1.1368090944727547</v>
      </c>
    </row>
    <row r="30" spans="3:17" x14ac:dyDescent="0.25">
      <c r="C30" t="s">
        <v>833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Norms and Calcs</vt:lpstr>
      <vt:lpstr>Haynes Norms</vt:lpstr>
      <vt:lpstr>Geo VS Induced (notes)</vt:lpstr>
      <vt:lpstr>Drug Table</vt:lpstr>
      <vt:lpstr>Pedes Trends Table</vt:lpstr>
      <vt:lpstr>Rx Underwater</vt:lpstr>
    </vt:vector>
  </TitlesOfParts>
  <Company>Dell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drw</dc:creator>
  <cp:lastModifiedBy>Eric Wiessner</cp:lastModifiedBy>
  <dcterms:created xsi:type="dcterms:W3CDTF">2011-09-22T19:27:59Z</dcterms:created>
  <dcterms:modified xsi:type="dcterms:W3CDTF">2020-08-31T22:08:26Z</dcterms:modified>
</cp:coreProperties>
</file>