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 and AHP" sheetId="1" r:id="rId4"/>
    <sheet state="visible" name="Battery Information" sheetId="2" r:id="rId5"/>
  </sheets>
  <definedNames/>
  <calcPr/>
</workbook>
</file>

<file path=xl/sharedStrings.xml><?xml version="1.0" encoding="utf-8"?>
<sst xmlns="http://schemas.openxmlformats.org/spreadsheetml/2006/main" count="129" uniqueCount="41">
  <si>
    <t>LED20 Battery Decision Matrix</t>
  </si>
  <si>
    <t>Criteria</t>
  </si>
  <si>
    <t>Voltage</t>
  </si>
  <si>
    <t>Capacity</t>
  </si>
  <si>
    <t>Cost</t>
  </si>
  <si>
    <t>Size</t>
  </si>
  <si>
    <t>Weight</t>
  </si>
  <si>
    <t>Life</t>
  </si>
  <si>
    <t>Rechargeability</t>
  </si>
  <si>
    <t>Mean</t>
  </si>
  <si>
    <t xml:space="preserve">Weight </t>
  </si>
  <si>
    <t>LP401230</t>
  </si>
  <si>
    <t>LP503035</t>
  </si>
  <si>
    <t>CR2032 (LMO Coin Cell)</t>
  </si>
  <si>
    <t>Total</t>
  </si>
  <si>
    <t>Score</t>
  </si>
  <si>
    <t>LED20 Battery Analytical Hierarchy Process (AHP)</t>
  </si>
  <si>
    <t>Batteries</t>
  </si>
  <si>
    <t>LP401230 (LiPo)</t>
  </si>
  <si>
    <t>LP503035 (LiPo)</t>
  </si>
  <si>
    <t>(3.0,3.7,4.2)V</t>
  </si>
  <si>
    <t>(x,3,x)V</t>
  </si>
  <si>
    <t>100mAh</t>
  </si>
  <si>
    <t>500mAh</t>
  </si>
  <si>
    <t>210mAh</t>
  </si>
  <si>
    <t>(11.5 x 31 x 3.8)mm</t>
  </si>
  <si>
    <t>(29 x 36 x 4.75)mm</t>
  </si>
  <si>
    <t>(20 x 3.2)mm</t>
  </si>
  <si>
    <t>3g</t>
  </si>
  <si>
    <t>10.5g</t>
  </si>
  <si>
    <t>3.1g</t>
  </si>
  <si>
    <t>2h</t>
  </si>
  <si>
    <t>10h</t>
  </si>
  <si>
    <t>4.2h</t>
  </si>
  <si>
    <t>yes (1)</t>
  </si>
  <si>
    <t>no (0)</t>
  </si>
  <si>
    <t>Alternative Ratings Relative to Criteria</t>
  </si>
  <si>
    <t>Normalization</t>
  </si>
  <si>
    <t>depends on i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</si>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</sst>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Serif"/>
    </font>
    <font>
      <sz val="10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4" fontId="3" numFmtId="0" xfId="0" applyAlignment="1" applyBorder="1" applyFill="1" applyFont="1">
      <alignment horizontal="left" readingOrder="0"/>
    </xf>
    <xf borderId="6" fillId="4" fontId="3" numFmtId="0" xfId="0" applyAlignment="1" applyBorder="1" applyFont="1">
      <alignment horizontal="left" readingOrder="0"/>
    </xf>
    <xf borderId="7" fillId="4" fontId="3" numFmtId="0" xfId="0" applyAlignment="1" applyBorder="1" applyFont="1">
      <alignment horizontal="left" readingOrder="0"/>
    </xf>
    <xf borderId="4" fillId="4" fontId="3" numFmtId="0" xfId="0" applyAlignment="1" applyBorder="1" applyFont="1">
      <alignment horizontal="left" readingOrder="0"/>
    </xf>
    <xf borderId="8" fillId="4" fontId="3" numFmtId="0" xfId="0" applyAlignment="1" applyBorder="1" applyFont="1">
      <alignment horizontal="left" readingOrder="0"/>
    </xf>
    <xf borderId="9" fillId="4" fontId="3" numFmtId="0" xfId="0" applyAlignment="1" applyBorder="1" applyFont="1">
      <alignment horizontal="left" readingOrder="0"/>
    </xf>
    <xf borderId="3" fillId="4" fontId="3" numFmtId="0" xfId="0" applyAlignment="1" applyBorder="1" applyFont="1">
      <alignment horizontal="left" readingOrder="0"/>
    </xf>
    <xf borderId="10" fillId="3" fontId="1" numFmtId="0" xfId="0" applyAlignment="1" applyBorder="1" applyFont="1">
      <alignment horizontal="center" readingOrder="0"/>
    </xf>
    <xf borderId="11" fillId="3" fontId="1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13" fillId="4" fontId="3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14" fillId="4" fontId="3" numFmtId="0" xfId="0" applyAlignment="1" applyBorder="1" applyFont="1">
      <alignment horizontal="left" readingOrder="0"/>
    </xf>
    <xf borderId="15" fillId="0" fontId="3" numFmtId="4" xfId="0" applyAlignment="1" applyBorder="1" applyFont="1" applyNumberFormat="1">
      <alignment readingOrder="0"/>
    </xf>
    <xf borderId="16" fillId="0" fontId="3" numFmtId="0" xfId="0" applyAlignment="1" applyBorder="1" applyFont="1">
      <alignment readingOrder="0"/>
    </xf>
    <xf borderId="16" fillId="0" fontId="3" numFmtId="4" xfId="0" applyAlignment="1" applyBorder="1" applyFont="1" applyNumberFormat="1">
      <alignment readingOrder="0"/>
    </xf>
    <xf borderId="17" fillId="0" fontId="3" numFmtId="4" xfId="0" applyAlignment="1" applyBorder="1" applyFont="1" applyNumberFormat="1">
      <alignment readingOrder="0"/>
    </xf>
    <xf borderId="18" fillId="0" fontId="3" numFmtId="4" xfId="0" applyBorder="1" applyFont="1" applyNumberFormat="1"/>
    <xf borderId="19" fillId="0" fontId="3" numFmtId="4" xfId="0" applyBorder="1" applyFont="1" applyNumberFormat="1"/>
    <xf borderId="18" fillId="4" fontId="3" numFmtId="0" xfId="0" applyAlignment="1" applyBorder="1" applyFont="1">
      <alignment horizontal="left" readingOrder="0"/>
    </xf>
    <xf borderId="19" fillId="4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1" fillId="4" fontId="3" numFmtId="0" xfId="0" applyAlignment="1" applyBorder="1" applyFont="1">
      <alignment horizontal="left" readingOrder="0"/>
    </xf>
    <xf borderId="22" fillId="0" fontId="3" numFmtId="4" xfId="0" applyAlignment="1" applyBorder="1" applyFont="1" applyNumberFormat="1">
      <alignment readingOrder="0"/>
    </xf>
    <xf borderId="23" fillId="0" fontId="3" numFmtId="4" xfId="0" applyAlignment="1" applyBorder="1" applyFont="1" applyNumberFormat="1">
      <alignment readingOrder="0"/>
    </xf>
    <xf borderId="24" fillId="0" fontId="3" numFmtId="4" xfId="0" applyAlignment="1" applyBorder="1" applyFont="1" applyNumberFormat="1">
      <alignment readingOrder="0"/>
    </xf>
    <xf borderId="25" fillId="4" fontId="3" numFmtId="0" xfId="0" applyAlignment="1" applyBorder="1" applyFont="1">
      <alignment horizontal="left" readingOrder="0"/>
    </xf>
    <xf borderId="26" fillId="4" fontId="3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6" fillId="4" fontId="4" numFmtId="0" xfId="0" applyAlignment="1" applyBorder="1" applyFont="1">
      <alignment readingOrder="0"/>
    </xf>
    <xf borderId="27" fillId="4" fontId="3" numFmtId="0" xfId="0" applyAlignment="1" applyBorder="1" applyFont="1">
      <alignment horizontal="left" readingOrder="0"/>
    </xf>
    <xf borderId="28" fillId="0" fontId="3" numFmtId="4" xfId="0" applyAlignment="1" applyBorder="1" applyFont="1" applyNumberFormat="1">
      <alignment readingOrder="0"/>
    </xf>
    <xf borderId="29" fillId="0" fontId="3" numFmtId="4" xfId="0" applyAlignment="1" applyBorder="1" applyFont="1" applyNumberFormat="1">
      <alignment readingOrder="0"/>
    </xf>
    <xf borderId="30" fillId="0" fontId="3" numFmtId="4" xfId="0" applyAlignment="1" applyBorder="1" applyFont="1" applyNumberFormat="1">
      <alignment readingOrder="0"/>
    </xf>
    <xf borderId="31" fillId="4" fontId="3" numFmtId="0" xfId="0" applyAlignment="1" applyBorder="1" applyFont="1">
      <alignment horizontal="left" readingOrder="0"/>
    </xf>
    <xf borderId="32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5" fillId="0" fontId="3" numFmtId="4" xfId="0" applyBorder="1" applyFont="1" applyNumberFormat="1"/>
    <xf borderId="3" fillId="0" fontId="3" numFmtId="4" xfId="0" applyBorder="1" applyFont="1" applyNumberFormat="1"/>
    <xf borderId="33" fillId="3" fontId="1" numFmtId="0" xfId="0" applyAlignment="1" applyBorder="1" applyFont="1">
      <alignment horizontal="center" readingOrder="0" vertical="center"/>
    </xf>
    <xf borderId="34" fillId="0" fontId="2" numFmtId="0" xfId="0" applyBorder="1" applyFont="1"/>
    <xf borderId="33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2" numFmtId="0" xfId="0" applyBorder="1" applyFont="1"/>
    <xf borderId="37" fillId="0" fontId="2" numFmtId="0" xfId="0" applyBorder="1" applyFont="1"/>
    <xf borderId="13" fillId="0" fontId="2" numFmtId="0" xfId="0" applyBorder="1" applyFont="1"/>
    <xf borderId="19" fillId="4" fontId="3" numFmtId="4" xfId="0" applyAlignment="1" applyBorder="1" applyFont="1" applyNumberFormat="1">
      <alignment readingOrder="0"/>
    </xf>
    <xf borderId="15" fillId="0" fontId="3" numFmtId="2" xfId="0" applyAlignment="1" applyBorder="1" applyFont="1" applyNumberFormat="1">
      <alignment readingOrder="0"/>
    </xf>
    <xf borderId="20" fillId="0" fontId="3" numFmtId="2" xfId="0" applyAlignment="1" applyBorder="1" applyFont="1" applyNumberFormat="1">
      <alignment readingOrder="0"/>
    </xf>
    <xf borderId="33" fillId="0" fontId="3" numFmtId="2" xfId="0" applyAlignment="1" applyBorder="1" applyFont="1" applyNumberFormat="1">
      <alignment horizontal="center" vertical="center"/>
    </xf>
    <xf borderId="35" fillId="0" fontId="3" numFmtId="2" xfId="0" applyAlignment="1" applyBorder="1" applyFont="1" applyNumberFormat="1">
      <alignment horizontal="center" vertical="center"/>
    </xf>
    <xf borderId="34" fillId="0" fontId="3" numFmtId="2" xfId="0" applyAlignment="1" applyBorder="1" applyFont="1" applyNumberFormat="1">
      <alignment horizontal="center" vertical="center"/>
    </xf>
    <xf borderId="4" fillId="4" fontId="1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2" fillId="5" fontId="5" numFmtId="0" xfId="0" applyAlignment="1" applyBorder="1" applyFill="1" applyFont="1">
      <alignment readingOrder="0"/>
    </xf>
    <xf borderId="26" fillId="0" fontId="3" numFmtId="0" xfId="0" applyAlignment="1" applyBorder="1" applyFont="1">
      <alignment readingOrder="0"/>
    </xf>
    <xf borderId="22" fillId="0" fontId="3" numFmtId="164" xfId="0" applyAlignment="1" applyBorder="1" applyFont="1" applyNumberFormat="1">
      <alignment horizontal="left" readingOrder="0"/>
    </xf>
    <xf borderId="23" fillId="0" fontId="3" numFmtId="164" xfId="0" applyAlignment="1" applyBorder="1" applyFont="1" applyNumberFormat="1">
      <alignment horizontal="left" readingOrder="0"/>
    </xf>
    <xf borderId="26" fillId="0" fontId="3" numFmtId="164" xfId="0" applyAlignment="1" applyBorder="1" applyFont="1" applyNumberFormat="1">
      <alignment horizontal="left" readingOrder="0"/>
    </xf>
    <xf borderId="22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38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16" fillId="0" fontId="3" numFmtId="2" xfId="0" applyAlignment="1" applyBorder="1" applyFont="1" applyNumberFormat="1">
      <alignment readingOrder="0"/>
    </xf>
    <xf borderId="16" fillId="0" fontId="3" numFmtId="2" xfId="0" applyBorder="1" applyFont="1" applyNumberFormat="1"/>
    <xf borderId="22" fillId="0" fontId="3" numFmtId="2" xfId="0" applyAlignment="1" applyBorder="1" applyFont="1" applyNumberFormat="1">
      <alignment readingOrder="0"/>
    </xf>
    <xf borderId="23" fillId="0" fontId="3" numFmtId="2" xfId="0" applyAlignment="1" applyBorder="1" applyFont="1" applyNumberFormat="1">
      <alignment readingOrder="0"/>
    </xf>
    <xf borderId="23" fillId="0" fontId="3" numFmtId="2" xfId="0" applyBorder="1" applyFont="1" applyNumberFormat="1"/>
    <xf borderId="0" fillId="0" fontId="3" numFmtId="2" xfId="0" applyFont="1" applyNumberFormat="1"/>
    <xf borderId="0" fillId="0" fontId="1" numFmtId="0" xfId="0" applyAlignment="1" applyFont="1">
      <alignment readingOrder="0"/>
    </xf>
    <xf borderId="15" fillId="0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6.0"/>
    <col customWidth="1" min="4" max="4" width="15.63"/>
    <col customWidth="1" min="5" max="5" width="21.13"/>
    <col customWidth="1" min="6" max="6" width="19.63"/>
    <col customWidth="1" min="7" max="7" width="14.38"/>
    <col customWidth="1" min="8" max="8" width="14.88"/>
    <col customWidth="1" min="9" max="14" width="8.0"/>
    <col customWidth="1" min="15" max="15" width="12.75"/>
    <col customWidth="1" min="16" max="16" width="8.5"/>
    <col customWidth="1" min="20" max="21" width="14.63"/>
    <col customWidth="1" min="22" max="22" width="19.63"/>
  </cols>
  <sheetData>
    <row r="2" ht="21.0" customHeight="1">
      <c r="B2" s="1" t="s">
        <v>0</v>
      </c>
      <c r="C2" s="2"/>
      <c r="D2" s="2"/>
      <c r="E2" s="2"/>
      <c r="F2" s="3"/>
      <c r="H2" s="4" t="s">
        <v>1</v>
      </c>
      <c r="I2" s="5" t="s">
        <v>2</v>
      </c>
      <c r="J2" s="6" t="s">
        <v>3</v>
      </c>
      <c r="K2" s="7" t="s">
        <v>4</v>
      </c>
      <c r="L2" s="8" t="s">
        <v>5</v>
      </c>
      <c r="M2" s="9" t="s">
        <v>6</v>
      </c>
      <c r="N2" s="10" t="s">
        <v>7</v>
      </c>
      <c r="O2" s="11" t="s">
        <v>8</v>
      </c>
      <c r="P2" s="4" t="s">
        <v>9</v>
      </c>
      <c r="Q2" s="4" t="s">
        <v>6</v>
      </c>
    </row>
    <row r="3">
      <c r="B3" s="12" t="s">
        <v>1</v>
      </c>
      <c r="C3" s="13" t="s">
        <v>10</v>
      </c>
      <c r="D3" s="14" t="s">
        <v>11</v>
      </c>
      <c r="E3" s="15" t="s">
        <v>12</v>
      </c>
      <c r="F3" s="16" t="s">
        <v>13</v>
      </c>
      <c r="H3" s="17" t="s">
        <v>2</v>
      </c>
      <c r="I3" s="18">
        <v>1.0</v>
      </c>
      <c r="J3" s="19">
        <v>0.33</v>
      </c>
      <c r="K3" s="20">
        <v>1.0</v>
      </c>
      <c r="L3" s="20">
        <v>0.25</v>
      </c>
      <c r="M3" s="20">
        <v>1.0</v>
      </c>
      <c r="N3" s="20">
        <v>0.5</v>
      </c>
      <c r="O3" s="21">
        <v>0.33</v>
      </c>
      <c r="P3" s="22">
        <f t="shared" ref="P3:P9" si="1">(I3*J3*K3*L3*M3*N3*O3)^(1/7)</f>
        <v>0.5412771565</v>
      </c>
      <c r="Q3" s="23">
        <f>P3/P10</f>
        <v>0.06681447873</v>
      </c>
    </row>
    <row r="4">
      <c r="B4" s="24" t="s">
        <v>2</v>
      </c>
      <c r="C4" s="25">
        <v>4.0</v>
      </c>
      <c r="D4" s="26">
        <v>4.0</v>
      </c>
      <c r="E4" s="26">
        <v>4.0</v>
      </c>
      <c r="F4" s="27">
        <v>2.0</v>
      </c>
      <c r="H4" s="28" t="s">
        <v>3</v>
      </c>
      <c r="I4" s="29">
        <v>3.0</v>
      </c>
      <c r="J4" s="30">
        <v>1.0</v>
      </c>
      <c r="K4" s="30">
        <v>3.0</v>
      </c>
      <c r="L4" s="30">
        <v>0.25</v>
      </c>
      <c r="M4" s="30">
        <v>5.0</v>
      </c>
      <c r="N4" s="30">
        <v>1.0</v>
      </c>
      <c r="O4" s="31">
        <v>4.0</v>
      </c>
      <c r="P4" s="22">
        <f t="shared" si="1"/>
        <v>1.722555471</v>
      </c>
      <c r="Q4" s="23">
        <f>P4/P10</f>
        <v>0.2126297859</v>
      </c>
    </row>
    <row r="5">
      <c r="B5" s="32" t="s">
        <v>3</v>
      </c>
      <c r="C5" s="33">
        <v>4.0</v>
      </c>
      <c r="D5" s="34">
        <v>1.0</v>
      </c>
      <c r="E5" s="26">
        <v>5.0</v>
      </c>
      <c r="F5" s="35">
        <v>2.0</v>
      </c>
      <c r="H5" s="28" t="s">
        <v>4</v>
      </c>
      <c r="I5" s="29">
        <v>1.0</v>
      </c>
      <c r="J5" s="36">
        <v>0.33</v>
      </c>
      <c r="K5" s="30">
        <v>1.0</v>
      </c>
      <c r="L5" s="30">
        <v>1.0</v>
      </c>
      <c r="M5" s="30">
        <v>1.0</v>
      </c>
      <c r="N5" s="30">
        <v>3.0</v>
      </c>
      <c r="O5" s="31">
        <v>0.25</v>
      </c>
      <c r="P5" s="22">
        <f t="shared" si="1"/>
        <v>0.8191583946</v>
      </c>
      <c r="Q5" s="23">
        <f>P5/P10</f>
        <v>0.1011157417</v>
      </c>
    </row>
    <row r="6">
      <c r="B6" s="32" t="s">
        <v>4</v>
      </c>
      <c r="C6" s="33">
        <v>2.0</v>
      </c>
      <c r="D6" s="34">
        <v>3.0</v>
      </c>
      <c r="E6" s="34">
        <v>1.0</v>
      </c>
      <c r="F6" s="35">
        <v>5.0</v>
      </c>
      <c r="H6" s="28" t="s">
        <v>5</v>
      </c>
      <c r="I6" s="29">
        <v>4.0</v>
      </c>
      <c r="J6" s="30">
        <v>4.0</v>
      </c>
      <c r="K6" s="30">
        <v>1.0</v>
      </c>
      <c r="L6" s="30">
        <v>1.0</v>
      </c>
      <c r="M6" s="30">
        <v>4.0</v>
      </c>
      <c r="N6" s="30">
        <v>1.0</v>
      </c>
      <c r="O6" s="31">
        <v>2.0</v>
      </c>
      <c r="P6" s="22">
        <f t="shared" si="1"/>
        <v>2</v>
      </c>
      <c r="Q6" s="23">
        <f>P6/P10</f>
        <v>0.2468771421</v>
      </c>
    </row>
    <row r="7">
      <c r="B7" s="32" t="s">
        <v>5</v>
      </c>
      <c r="C7" s="37">
        <v>5.0</v>
      </c>
      <c r="D7" s="26">
        <v>4.0</v>
      </c>
      <c r="E7" s="34">
        <v>1.0</v>
      </c>
      <c r="F7" s="35">
        <v>5.0</v>
      </c>
      <c r="H7" s="28" t="s">
        <v>6</v>
      </c>
      <c r="I7" s="29">
        <v>1.0</v>
      </c>
      <c r="J7" s="30">
        <v>0.2</v>
      </c>
      <c r="K7" s="30">
        <v>1.0</v>
      </c>
      <c r="L7" s="30">
        <v>0.25</v>
      </c>
      <c r="M7" s="30">
        <v>1.0</v>
      </c>
      <c r="N7" s="30">
        <v>3.0</v>
      </c>
      <c r="O7" s="31">
        <v>0.33</v>
      </c>
      <c r="P7" s="22">
        <f t="shared" si="1"/>
        <v>0.6509011344</v>
      </c>
      <c r="Q7" s="23">
        <f>P7/P10</f>
        <v>0.08034630591</v>
      </c>
    </row>
    <row r="8">
      <c r="B8" s="32" t="s">
        <v>6</v>
      </c>
      <c r="C8" s="33">
        <v>1.0</v>
      </c>
      <c r="D8" s="26">
        <v>5.0</v>
      </c>
      <c r="E8" s="26">
        <v>2.0</v>
      </c>
      <c r="F8" s="35">
        <v>5.0</v>
      </c>
      <c r="H8" s="28" t="s">
        <v>7</v>
      </c>
      <c r="I8" s="29">
        <v>2.0</v>
      </c>
      <c r="J8" s="30">
        <v>1.0</v>
      </c>
      <c r="K8" s="30">
        <v>3.0</v>
      </c>
      <c r="L8" s="30">
        <v>1.0</v>
      </c>
      <c r="M8" s="30">
        <v>0.33</v>
      </c>
      <c r="N8" s="30">
        <v>1.0</v>
      </c>
      <c r="O8" s="31">
        <v>0.5</v>
      </c>
      <c r="P8" s="22">
        <f t="shared" si="1"/>
        <v>0.9985652679</v>
      </c>
      <c r="Q8" s="23">
        <f>P8/P10</f>
        <v>0.1232614698</v>
      </c>
    </row>
    <row r="9">
      <c r="B9" s="32" t="s">
        <v>7</v>
      </c>
      <c r="C9" s="33">
        <v>3.0</v>
      </c>
      <c r="D9" s="34">
        <v>1.0</v>
      </c>
      <c r="E9" s="26">
        <v>5.0</v>
      </c>
      <c r="F9" s="35">
        <v>2.0</v>
      </c>
      <c r="H9" s="38" t="s">
        <v>8</v>
      </c>
      <c r="I9" s="39">
        <v>3.0</v>
      </c>
      <c r="J9" s="40">
        <v>0.25</v>
      </c>
      <c r="K9" s="40">
        <v>4.0</v>
      </c>
      <c r="L9" s="40">
        <v>0.5</v>
      </c>
      <c r="M9" s="40">
        <v>3.0</v>
      </c>
      <c r="N9" s="40">
        <v>2.0</v>
      </c>
      <c r="O9" s="41">
        <v>1.0</v>
      </c>
      <c r="P9" s="22">
        <f t="shared" si="1"/>
        <v>1.368738107</v>
      </c>
      <c r="Q9" s="23">
        <f>P9/P10</f>
        <v>0.168955076</v>
      </c>
    </row>
    <row r="10">
      <c r="B10" s="42" t="s">
        <v>8</v>
      </c>
      <c r="C10" s="43">
        <v>5.0</v>
      </c>
      <c r="D10" s="26">
        <v>5.0</v>
      </c>
      <c r="E10" s="34">
        <v>5.0</v>
      </c>
      <c r="F10" s="27">
        <v>1.0</v>
      </c>
      <c r="O10" s="44" t="s">
        <v>14</v>
      </c>
      <c r="P10" s="45">
        <f t="shared" ref="P10:Q10" si="2">SUM(P3:P9)</f>
        <v>8.101195531</v>
      </c>
      <c r="Q10" s="46">
        <f t="shared" si="2"/>
        <v>1</v>
      </c>
    </row>
    <row r="11">
      <c r="B11" s="47" t="s">
        <v>15</v>
      </c>
      <c r="C11" s="48"/>
      <c r="D11" s="49">
        <f>C4*D4+C5*D5+C6*D6+C7*D7+C8*D8+C9*D9+C10*D10</f>
        <v>79</v>
      </c>
      <c r="E11" s="50">
        <f>C4*E4+C5*E5+C6*E6+C7*E7+C8*E8+C9*E9+C10*E10</f>
        <v>85</v>
      </c>
      <c r="F11" s="51">
        <f>C4*F4+C5*F5+C6*F6+C7*F7+C8*F8+C9*F9+C10*F10</f>
        <v>67</v>
      </c>
    </row>
    <row r="12">
      <c r="B12" s="52"/>
      <c r="C12" s="53"/>
      <c r="D12" s="52"/>
      <c r="E12" s="54"/>
      <c r="F12" s="53"/>
    </row>
    <row r="14" ht="24.75" customHeight="1">
      <c r="B14" s="1" t="s">
        <v>16</v>
      </c>
      <c r="C14" s="2"/>
      <c r="D14" s="2"/>
      <c r="E14" s="2"/>
      <c r="F14" s="3"/>
    </row>
    <row r="15">
      <c r="B15" s="12" t="s">
        <v>1</v>
      </c>
      <c r="C15" s="13" t="s">
        <v>10</v>
      </c>
      <c r="D15" s="14" t="s">
        <v>11</v>
      </c>
      <c r="E15" s="15" t="s">
        <v>12</v>
      </c>
      <c r="F15" s="16" t="s">
        <v>13</v>
      </c>
    </row>
    <row r="16">
      <c r="B16" s="24" t="s">
        <v>2</v>
      </c>
      <c r="C16" s="55">
        <f t="shared" ref="C16:C22" si="3">Q3</f>
        <v>0.06681447873</v>
      </c>
      <c r="D16" s="56">
        <f t="shared" ref="D16:D22" si="4">C46/F46</f>
        <v>0.3557692308</v>
      </c>
      <c r="E16" s="56">
        <f t="shared" ref="E16:E22" si="5">D46/F46</f>
        <v>0.3557692308</v>
      </c>
      <c r="F16" s="57">
        <f t="shared" ref="F16:F22" si="6">E46/F46</f>
        <v>0.2884615385</v>
      </c>
    </row>
    <row r="17">
      <c r="B17" s="32" t="s">
        <v>3</v>
      </c>
      <c r="C17" s="55">
        <f t="shared" si="3"/>
        <v>0.2126297859</v>
      </c>
      <c r="D17" s="56">
        <f t="shared" si="4"/>
        <v>0.1234567901</v>
      </c>
      <c r="E17" s="56">
        <f t="shared" si="5"/>
        <v>0.6172839506</v>
      </c>
      <c r="F17" s="57">
        <f t="shared" si="6"/>
        <v>0.2592592593</v>
      </c>
    </row>
    <row r="18">
      <c r="B18" s="32" t="s">
        <v>4</v>
      </c>
      <c r="C18" s="55">
        <f t="shared" si="3"/>
        <v>0.1011157417</v>
      </c>
      <c r="D18" s="56">
        <f t="shared" si="4"/>
        <v>0.2182566918</v>
      </c>
      <c r="E18" s="56">
        <f t="shared" si="5"/>
        <v>0.163349348</v>
      </c>
      <c r="F18" s="57">
        <f t="shared" si="6"/>
        <v>0.6183939602</v>
      </c>
    </row>
    <row r="19">
      <c r="B19" s="32" t="s">
        <v>5</v>
      </c>
      <c r="C19" s="55">
        <f t="shared" si="3"/>
        <v>0.2468771421</v>
      </c>
      <c r="D19" s="56">
        <f t="shared" si="4"/>
        <v>0.3815737887</v>
      </c>
      <c r="E19" s="56">
        <f t="shared" si="5"/>
        <v>0.1042383568</v>
      </c>
      <c r="F19" s="57">
        <f t="shared" si="6"/>
        <v>0.5141878545</v>
      </c>
    </row>
    <row r="20">
      <c r="B20" s="32" t="s">
        <v>6</v>
      </c>
      <c r="C20" s="55">
        <f t="shared" si="3"/>
        <v>0.08034630591</v>
      </c>
      <c r="D20" s="56">
        <f t="shared" si="4"/>
        <v>0.4437627812</v>
      </c>
      <c r="E20" s="56">
        <f t="shared" si="5"/>
        <v>0.1267893661</v>
      </c>
      <c r="F20" s="57">
        <f t="shared" si="6"/>
        <v>0.4294478528</v>
      </c>
    </row>
    <row r="21">
      <c r="B21" s="32" t="s">
        <v>7</v>
      </c>
      <c r="C21" s="55">
        <f t="shared" si="3"/>
        <v>0.1232614698</v>
      </c>
      <c r="D21" s="56">
        <f t="shared" si="4"/>
        <v>0.1234567901</v>
      </c>
      <c r="E21" s="56">
        <f t="shared" si="5"/>
        <v>0.6172839506</v>
      </c>
      <c r="F21" s="57">
        <f t="shared" si="6"/>
        <v>0.2592592593</v>
      </c>
    </row>
    <row r="22">
      <c r="B22" s="42" t="s">
        <v>8</v>
      </c>
      <c r="C22" s="55">
        <f t="shared" si="3"/>
        <v>0.168955076</v>
      </c>
      <c r="D22" s="56">
        <f t="shared" si="4"/>
        <v>0.5</v>
      </c>
      <c r="E22" s="56">
        <f t="shared" si="5"/>
        <v>0.5</v>
      </c>
      <c r="F22" s="57">
        <f t="shared" si="6"/>
        <v>0</v>
      </c>
    </row>
    <row r="23">
      <c r="B23" s="47" t="s">
        <v>15</v>
      </c>
      <c r="C23" s="48"/>
      <c r="D23" s="58">
        <f>C16*D16+C17*D17+C18*D18+C19*D19+C20*D20+C21*D21+C22*D22</f>
        <v>0.3016418638</v>
      </c>
      <c r="E23" s="59">
        <f>C16*E16+C17*E17+C18*E18+C19*E19+C20*E20+C21*E21+C22*E22</f>
        <v>0.3680266702</v>
      </c>
      <c r="F23" s="60">
        <f>C16*F16+C17*F17+C18*F18+C19*F19+C20*F20+C21*F21+C22*F22</f>
        <v>0.3303314659</v>
      </c>
    </row>
    <row r="24">
      <c r="B24" s="52"/>
      <c r="C24" s="53"/>
      <c r="D24" s="52"/>
      <c r="E24" s="54"/>
      <c r="F24" s="53"/>
    </row>
    <row r="26">
      <c r="B26" s="61" t="s">
        <v>17</v>
      </c>
      <c r="C26" s="62" t="s">
        <v>18</v>
      </c>
      <c r="D26" s="62" t="s">
        <v>19</v>
      </c>
      <c r="E26" s="62" t="s">
        <v>13</v>
      </c>
    </row>
    <row r="27">
      <c r="B27" s="8" t="s">
        <v>2</v>
      </c>
      <c r="C27" s="26" t="s">
        <v>20</v>
      </c>
      <c r="D27" s="19" t="s">
        <v>20</v>
      </c>
      <c r="E27" s="63" t="s">
        <v>21</v>
      </c>
      <c r="H27" s="64"/>
      <c r="I27" s="64"/>
    </row>
    <row r="28">
      <c r="B28" s="8" t="s">
        <v>3</v>
      </c>
      <c r="C28" s="65" t="s">
        <v>22</v>
      </c>
      <c r="D28" s="36" t="s">
        <v>23</v>
      </c>
      <c r="E28" s="66" t="s">
        <v>24</v>
      </c>
    </row>
    <row r="29">
      <c r="B29" s="8" t="s">
        <v>4</v>
      </c>
      <c r="C29" s="67">
        <v>5.95</v>
      </c>
      <c r="D29" s="68">
        <v>7.95</v>
      </c>
      <c r="E29" s="69">
        <v>2.1</v>
      </c>
      <c r="I29" s="64"/>
    </row>
    <row r="30">
      <c r="B30" s="8" t="s">
        <v>5</v>
      </c>
      <c r="C30" s="70" t="s">
        <v>25</v>
      </c>
      <c r="D30" s="36" t="s">
        <v>26</v>
      </c>
      <c r="E30" s="66" t="s">
        <v>27</v>
      </c>
    </row>
    <row r="31">
      <c r="B31" s="8" t="s">
        <v>6</v>
      </c>
      <c r="C31" s="70" t="s">
        <v>28</v>
      </c>
      <c r="D31" s="36" t="s">
        <v>29</v>
      </c>
      <c r="E31" s="66" t="s">
        <v>30</v>
      </c>
    </row>
    <row r="32">
      <c r="B32" s="8" t="s">
        <v>7</v>
      </c>
      <c r="C32" s="70" t="s">
        <v>31</v>
      </c>
      <c r="D32" s="36" t="s">
        <v>32</v>
      </c>
      <c r="E32" s="66" t="s">
        <v>33</v>
      </c>
    </row>
    <row r="33">
      <c r="B33" s="8" t="s">
        <v>8</v>
      </c>
      <c r="C33" s="71" t="s">
        <v>34</v>
      </c>
      <c r="D33" s="72" t="s">
        <v>34</v>
      </c>
      <c r="E33" s="73" t="s">
        <v>35</v>
      </c>
    </row>
    <row r="35" ht="21.75" customHeight="1">
      <c r="B35" s="1" t="s">
        <v>36</v>
      </c>
      <c r="C35" s="2"/>
      <c r="D35" s="2"/>
      <c r="E35" s="2"/>
      <c r="F35" s="3"/>
      <c r="G35" s="74"/>
      <c r="H35" s="74"/>
    </row>
    <row r="36">
      <c r="B36" s="61" t="s">
        <v>17</v>
      </c>
      <c r="C36" s="62" t="s">
        <v>18</v>
      </c>
      <c r="D36" s="62" t="s">
        <v>19</v>
      </c>
      <c r="E36" s="62" t="s">
        <v>13</v>
      </c>
      <c r="F36" s="62" t="s">
        <v>14</v>
      </c>
    </row>
    <row r="37">
      <c r="B37" s="8" t="s">
        <v>2</v>
      </c>
      <c r="C37" s="56">
        <v>3.7</v>
      </c>
      <c r="D37" s="75">
        <v>3.7</v>
      </c>
      <c r="E37" s="75">
        <v>3.0</v>
      </c>
      <c r="F37" s="76">
        <f t="shared" ref="F37:F43" si="7">sum(C37:E37)</f>
        <v>10.4</v>
      </c>
    </row>
    <row r="38">
      <c r="B38" s="8" t="s">
        <v>3</v>
      </c>
      <c r="C38" s="77">
        <v>100.0</v>
      </c>
      <c r="D38" s="78">
        <v>500.0</v>
      </c>
      <c r="E38" s="78">
        <v>210.0</v>
      </c>
      <c r="F38" s="79">
        <f t="shared" si="7"/>
        <v>810</v>
      </c>
    </row>
    <row r="39">
      <c r="B39" s="8" t="s">
        <v>4</v>
      </c>
      <c r="C39" s="77">
        <v>5.95</v>
      </c>
      <c r="D39" s="78">
        <v>7.95</v>
      </c>
      <c r="E39" s="78">
        <v>2.1</v>
      </c>
      <c r="F39" s="79">
        <f t="shared" si="7"/>
        <v>16</v>
      </c>
    </row>
    <row r="40">
      <c r="B40" s="8" t="s">
        <v>5</v>
      </c>
      <c r="C40" s="80">
        <f>11.5*31*3.8</f>
        <v>1354.7</v>
      </c>
      <c r="D40" s="79">
        <f>29*36*4.75</f>
        <v>4959</v>
      </c>
      <c r="E40" s="80">
        <f>PI()*10^2*3.2</f>
        <v>1005.309649</v>
      </c>
      <c r="F40" s="79">
        <f t="shared" si="7"/>
        <v>7319.009649</v>
      </c>
    </row>
    <row r="41">
      <c r="B41" s="8" t="s">
        <v>6</v>
      </c>
      <c r="C41" s="77">
        <v>3.0</v>
      </c>
      <c r="D41" s="78">
        <v>10.5</v>
      </c>
      <c r="E41" s="78">
        <v>3.1</v>
      </c>
      <c r="F41" s="79">
        <f t="shared" si="7"/>
        <v>16.6</v>
      </c>
    </row>
    <row r="42">
      <c r="B42" s="8" t="s">
        <v>7</v>
      </c>
      <c r="C42" s="77">
        <v>2.0</v>
      </c>
      <c r="D42" s="78">
        <v>10.0</v>
      </c>
      <c r="E42" s="78">
        <v>4.2</v>
      </c>
      <c r="F42" s="79">
        <f t="shared" si="7"/>
        <v>16.2</v>
      </c>
    </row>
    <row r="43">
      <c r="B43" s="8" t="s">
        <v>8</v>
      </c>
      <c r="C43" s="77">
        <v>1.0</v>
      </c>
      <c r="D43" s="78">
        <v>1.0</v>
      </c>
      <c r="E43" s="78">
        <v>0.0</v>
      </c>
      <c r="F43" s="79">
        <f t="shared" si="7"/>
        <v>2</v>
      </c>
    </row>
    <row r="45">
      <c r="B45" s="61" t="s">
        <v>37</v>
      </c>
      <c r="C45" s="62" t="s">
        <v>18</v>
      </c>
      <c r="D45" s="62" t="s">
        <v>19</v>
      </c>
      <c r="E45" s="62" t="s">
        <v>13</v>
      </c>
      <c r="F45" s="62" t="s">
        <v>14</v>
      </c>
      <c r="G45" s="81"/>
    </row>
    <row r="46">
      <c r="B46" s="8" t="s">
        <v>2</v>
      </c>
      <c r="C46" s="76">
        <f t="shared" ref="C46:C47" si="8">C37/MAX(C37:E37)</f>
        <v>1</v>
      </c>
      <c r="D46" s="76">
        <f t="shared" ref="D46:D47" si="9">D37/MAX(C37:E37)</f>
        <v>1</v>
      </c>
      <c r="E46" s="76">
        <f t="shared" ref="E46:E47" si="10">E37/MAX(C37:E37)</f>
        <v>0.8108108108</v>
      </c>
      <c r="F46" s="76">
        <f t="shared" ref="F46:F52" si="11">SUM(C46:E46)</f>
        <v>2.810810811</v>
      </c>
      <c r="H46" s="80"/>
      <c r="I46" s="80"/>
      <c r="J46" s="80"/>
    </row>
    <row r="47">
      <c r="B47" s="8" t="s">
        <v>3</v>
      </c>
      <c r="C47" s="76">
        <f t="shared" si="8"/>
        <v>0.2</v>
      </c>
      <c r="D47" s="76">
        <f t="shared" si="9"/>
        <v>1</v>
      </c>
      <c r="E47" s="76">
        <f t="shared" si="10"/>
        <v>0.42</v>
      </c>
      <c r="F47" s="79">
        <f t="shared" si="11"/>
        <v>1.62</v>
      </c>
    </row>
    <row r="48">
      <c r="B48" s="8" t="s">
        <v>4</v>
      </c>
      <c r="C48" s="82">
        <f t="shared" ref="C48:C50" si="12">MIN(C39:E39)/C39</f>
        <v>0.3529411765</v>
      </c>
      <c r="D48" s="76">
        <f t="shared" ref="D48:D50" si="13">MIN(C39:E39)/D39</f>
        <v>0.2641509434</v>
      </c>
      <c r="E48" s="76">
        <f t="shared" ref="E48:E50" si="14">MIN(C39:E39)/E39</f>
        <v>1</v>
      </c>
      <c r="F48" s="79">
        <f t="shared" si="11"/>
        <v>1.61709212</v>
      </c>
    </row>
    <row r="49">
      <c r="B49" s="8" t="s">
        <v>5</v>
      </c>
      <c r="C49" s="82">
        <f t="shared" si="12"/>
        <v>0.7420902408</v>
      </c>
      <c r="D49" s="76">
        <f t="shared" si="13"/>
        <v>0.2027242688</v>
      </c>
      <c r="E49" s="76">
        <f t="shared" si="14"/>
        <v>1</v>
      </c>
      <c r="F49" s="79">
        <f t="shared" si="11"/>
        <v>1.94481451</v>
      </c>
    </row>
    <row r="50">
      <c r="B50" s="8" t="s">
        <v>6</v>
      </c>
      <c r="C50" s="82">
        <f t="shared" si="12"/>
        <v>1</v>
      </c>
      <c r="D50" s="76">
        <f t="shared" si="13"/>
        <v>0.2857142857</v>
      </c>
      <c r="E50" s="76">
        <f t="shared" si="14"/>
        <v>0.9677419355</v>
      </c>
      <c r="F50" s="79">
        <f t="shared" si="11"/>
        <v>2.253456221</v>
      </c>
    </row>
    <row r="51">
      <c r="B51" s="8" t="s">
        <v>7</v>
      </c>
      <c r="C51" s="82">
        <f>C42/MAX(C42:E42)</f>
        <v>0.2</v>
      </c>
      <c r="D51" s="76">
        <f>D42/MAX(C42:E42)</f>
        <v>1</v>
      </c>
      <c r="E51" s="76">
        <f>E42/max(C42:E42)</f>
        <v>0.42</v>
      </c>
      <c r="F51" s="79">
        <f t="shared" si="11"/>
        <v>1.62</v>
      </c>
    </row>
    <row r="52">
      <c r="B52" s="8" t="s">
        <v>8</v>
      </c>
      <c r="C52" s="82">
        <f>MAX(C43:E43)/C43</f>
        <v>1</v>
      </c>
      <c r="D52" s="76">
        <f>MAX(C43:E43)/D43</f>
        <v>1</v>
      </c>
      <c r="E52" s="75">
        <v>0.0</v>
      </c>
      <c r="F52" s="79">
        <f t="shared" si="11"/>
        <v>2</v>
      </c>
    </row>
  </sheetData>
  <mergeCells count="11">
    <mergeCell ref="D23:D24"/>
    <mergeCell ref="E23:E24"/>
    <mergeCell ref="B23:C24"/>
    <mergeCell ref="B35:F35"/>
    <mergeCell ref="B2:F2"/>
    <mergeCell ref="B11:C12"/>
    <mergeCell ref="D11:D12"/>
    <mergeCell ref="E11:E12"/>
    <mergeCell ref="F11:F12"/>
    <mergeCell ref="B14:F14"/>
    <mergeCell ref="F23:F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5.38"/>
    <col customWidth="1" min="5" max="5" width="19.63"/>
  </cols>
  <sheetData>
    <row r="2">
      <c r="B2" s="61" t="s">
        <v>17</v>
      </c>
      <c r="C2" s="62" t="s">
        <v>18</v>
      </c>
      <c r="D2" s="62" t="s">
        <v>19</v>
      </c>
      <c r="E2" s="62" t="s">
        <v>13</v>
      </c>
    </row>
    <row r="3">
      <c r="B3" s="8" t="s">
        <v>2</v>
      </c>
      <c r="C3" s="26" t="s">
        <v>20</v>
      </c>
      <c r="D3" s="19" t="s">
        <v>20</v>
      </c>
      <c r="E3" s="63" t="s">
        <v>21</v>
      </c>
    </row>
    <row r="4">
      <c r="B4" s="8" t="s">
        <v>3</v>
      </c>
      <c r="C4" s="65" t="s">
        <v>22</v>
      </c>
      <c r="D4" s="36" t="s">
        <v>23</v>
      </c>
      <c r="E4" s="66" t="s">
        <v>24</v>
      </c>
    </row>
    <row r="5">
      <c r="B5" s="8" t="s">
        <v>4</v>
      </c>
      <c r="C5" s="67">
        <v>5.95</v>
      </c>
      <c r="D5" s="68">
        <v>7.95</v>
      </c>
      <c r="E5" s="69">
        <v>2.1</v>
      </c>
    </row>
    <row r="6">
      <c r="B6" s="8" t="s">
        <v>5</v>
      </c>
      <c r="C6" s="70" t="s">
        <v>25</v>
      </c>
      <c r="D6" s="36" t="s">
        <v>26</v>
      </c>
      <c r="E6" s="66" t="s">
        <v>27</v>
      </c>
    </row>
    <row r="7">
      <c r="B7" s="8" t="s">
        <v>6</v>
      </c>
      <c r="C7" s="70" t="s">
        <v>28</v>
      </c>
      <c r="D7" s="36" t="s">
        <v>29</v>
      </c>
      <c r="E7" s="66" t="s">
        <v>30</v>
      </c>
    </row>
    <row r="8">
      <c r="B8" s="8" t="s">
        <v>7</v>
      </c>
      <c r="C8" s="70" t="s">
        <v>38</v>
      </c>
      <c r="D8" s="36" t="s">
        <v>38</v>
      </c>
      <c r="E8" s="66" t="s">
        <v>38</v>
      </c>
    </row>
    <row r="9">
      <c r="B9" s="8" t="s">
        <v>8</v>
      </c>
      <c r="C9" s="71" t="s">
        <v>39</v>
      </c>
      <c r="D9" s="72" t="s">
        <v>39</v>
      </c>
      <c r="E9" s="73" t="s">
        <v>40</v>
      </c>
    </row>
  </sheetData>
  <drawing r:id="rId1"/>
</worksheet>
</file>