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42D7D58C-8721-4B9B-98E1-384AB9F855A6}" xr6:coauthVersionLast="47" xr6:coauthVersionMax="47" xr10:uidLastSave="{00000000-0000-0000-0000-000000000000}"/>
  <bookViews>
    <workbookView xWindow="-120" yWindow="-120" windowWidth="29040" windowHeight="15840" tabRatio="768" firstSheet="1" activeTab="1" xr2:uid="{00000000-000D-0000-FFFF-FFFF00000000}"/>
  </bookViews>
  <sheets>
    <sheet name="history" sheetId="1" state="hidden" r:id="rId1"/>
    <sheet name="WBS" sheetId="2" r:id="rId2"/>
    <sheet name="holiday" sheetId="3" r:id="rId3"/>
  </sheets>
  <definedNames>
    <definedName name="_xlnm._FilterDatabase" localSheetId="1" hidden="1">WBS!$C$19:$X$44</definedName>
    <definedName name="_xlnm.Print_Area" localSheetId="0">history!$A$1:$H$39</definedName>
    <definedName name="_xlnm.Print_Area" localSheetId="1">WBS!$A$2:$X$44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2" l="1"/>
  <c r="V35" i="2"/>
  <c r="U35" i="2"/>
  <c r="O35" i="2"/>
  <c r="T35" i="2" s="1"/>
  <c r="J35" i="2"/>
  <c r="D35" i="2"/>
  <c r="V34" i="2"/>
  <c r="U34" i="2"/>
  <c r="R33" i="2" s="1"/>
  <c r="U33" i="2" s="1"/>
  <c r="O34" i="2"/>
  <c r="T34" i="2" s="1"/>
  <c r="O33" i="2" s="1"/>
  <c r="J34" i="2"/>
  <c r="D34" i="2"/>
  <c r="Q33" i="2"/>
  <c r="P33" i="2"/>
  <c r="L33" i="2"/>
  <c r="K33" i="2"/>
  <c r="V33" i="2" s="1"/>
  <c r="J33" i="2"/>
  <c r="D33" i="2"/>
  <c r="V32" i="2"/>
  <c r="U32" i="2"/>
  <c r="O32" i="2"/>
  <c r="T32" i="2" s="1"/>
  <c r="J32" i="2"/>
  <c r="D32" i="2"/>
  <c r="V31" i="2"/>
  <c r="U31" i="2"/>
  <c r="O31" i="2"/>
  <c r="T31" i="2" s="1"/>
  <c r="W31" i="2" s="1"/>
  <c r="J31" i="2"/>
  <c r="D31" i="2"/>
  <c r="V30" i="2"/>
  <c r="U30" i="2"/>
  <c r="O30" i="2"/>
  <c r="T30" i="2" s="1"/>
  <c r="W30" i="2" s="1"/>
  <c r="J30" i="2"/>
  <c r="D30" i="2"/>
  <c r="V29" i="2"/>
  <c r="U29" i="2"/>
  <c r="O29" i="2"/>
  <c r="T29" i="2" s="1"/>
  <c r="J29" i="2"/>
  <c r="D29" i="2"/>
  <c r="V28" i="2"/>
  <c r="U28" i="2"/>
  <c r="O28" i="2"/>
  <c r="T28" i="2" s="1"/>
  <c r="J28" i="2"/>
  <c r="D28" i="2"/>
  <c r="Q27" i="2"/>
  <c r="P27" i="2"/>
  <c r="J27" i="2"/>
  <c r="K27" i="2"/>
  <c r="D27" i="2"/>
  <c r="V26" i="2"/>
  <c r="U26" i="2"/>
  <c r="O26" i="2"/>
  <c r="T26" i="2" s="1"/>
  <c r="J26" i="2"/>
  <c r="D26" i="2"/>
  <c r="Q25" i="2"/>
  <c r="P25" i="2"/>
  <c r="L25" i="2"/>
  <c r="K25" i="2"/>
  <c r="D25" i="2"/>
  <c r="V24" i="2"/>
  <c r="U24" i="2"/>
  <c r="O24" i="2"/>
  <c r="T24" i="2" s="1"/>
  <c r="W24" i="2" s="1"/>
  <c r="J24" i="2"/>
  <c r="D24" i="2"/>
  <c r="V23" i="2"/>
  <c r="U23" i="2"/>
  <c r="O23" i="2"/>
  <c r="T23" i="2" s="1"/>
  <c r="J23" i="2"/>
  <c r="D23" i="2"/>
  <c r="V22" i="2"/>
  <c r="U22" i="2"/>
  <c r="O22" i="2"/>
  <c r="T22" i="2" s="1"/>
  <c r="J22" i="2"/>
  <c r="D22" i="2"/>
  <c r="V21" i="2"/>
  <c r="U21" i="2"/>
  <c r="O21" i="2"/>
  <c r="T21" i="2" s="1"/>
  <c r="J21" i="2"/>
  <c r="D21" i="2"/>
  <c r="Q20" i="2"/>
  <c r="Q19" i="2" s="1"/>
  <c r="P20" i="2"/>
  <c r="P19" i="2" s="1"/>
  <c r="L20" i="2"/>
  <c r="L19" i="2" s="1"/>
  <c r="K20" i="2"/>
  <c r="D20" i="2"/>
  <c r="D19" i="2"/>
  <c r="S18" i="2"/>
  <c r="R18" i="2"/>
  <c r="U18" i="2" s="1"/>
  <c r="Q18" i="2"/>
  <c r="P18" i="2"/>
  <c r="O18" i="2"/>
  <c r="T18" i="2" s="1"/>
  <c r="L18" i="2"/>
  <c r="V18" i="2" s="1"/>
  <c r="K18" i="2"/>
  <c r="D18" i="2"/>
  <c r="S17" i="2"/>
  <c r="T17" i="2" s="1"/>
  <c r="R17" i="2"/>
  <c r="Q17" i="2"/>
  <c r="P17" i="2"/>
  <c r="O17" i="2"/>
  <c r="L17" i="2"/>
  <c r="K17" i="2"/>
  <c r="V17" i="2" s="1"/>
  <c r="J17" i="2"/>
  <c r="D17" i="2"/>
  <c r="T16" i="2"/>
  <c r="S16" i="2"/>
  <c r="W16" i="2" s="1"/>
  <c r="R16" i="2"/>
  <c r="U16" i="2" s="1"/>
  <c r="Q16" i="2"/>
  <c r="P16" i="2"/>
  <c r="O16" i="2"/>
  <c r="L16" i="2"/>
  <c r="K16" i="2"/>
  <c r="V16" i="2" s="1"/>
  <c r="J16" i="2"/>
  <c r="D16" i="2"/>
  <c r="U15" i="2"/>
  <c r="S15" i="2"/>
  <c r="R15" i="2"/>
  <c r="Q15" i="2"/>
  <c r="P15" i="2"/>
  <c r="O15" i="2"/>
  <c r="T15" i="2" s="1"/>
  <c r="L15" i="2"/>
  <c r="K15" i="2"/>
  <c r="J15" i="2" s="1"/>
  <c r="D15" i="2"/>
  <c r="V14" i="2"/>
  <c r="S14" i="2"/>
  <c r="R14" i="2"/>
  <c r="U14" i="2" s="1"/>
  <c r="Q14" i="2"/>
  <c r="P14" i="2"/>
  <c r="O14" i="2"/>
  <c r="L14" i="2"/>
  <c r="K14" i="2"/>
  <c r="J14" i="2"/>
  <c r="D14" i="2"/>
  <c r="S13" i="2"/>
  <c r="R13" i="2"/>
  <c r="U13" i="2" s="1"/>
  <c r="W13" i="2" s="1"/>
  <c r="Q13" i="2"/>
  <c r="P13" i="2"/>
  <c r="O13" i="2"/>
  <c r="T13" i="2" s="1"/>
  <c r="L13" i="2"/>
  <c r="K13" i="2"/>
  <c r="V13" i="2" s="1"/>
  <c r="J13" i="2"/>
  <c r="D13" i="2"/>
  <c r="W12" i="2"/>
  <c r="V12" i="2"/>
  <c r="U12" i="2"/>
  <c r="T12" i="2"/>
  <c r="Q12" i="2"/>
  <c r="P12" i="2"/>
  <c r="O12" i="2"/>
  <c r="L12" i="2"/>
  <c r="K12" i="2"/>
  <c r="J12" i="2"/>
  <c r="D12" i="2"/>
  <c r="S11" i="2"/>
  <c r="R11" i="2"/>
  <c r="U11" i="2" s="1"/>
  <c r="Q11" i="2"/>
  <c r="P11" i="2"/>
  <c r="O11" i="2"/>
  <c r="T11" i="2" s="1"/>
  <c r="L11" i="2"/>
  <c r="K11" i="2"/>
  <c r="V11" i="2" s="1"/>
  <c r="J11" i="2"/>
  <c r="D11" i="2"/>
  <c r="W10" i="2"/>
  <c r="U10" i="2"/>
  <c r="T10" i="2"/>
  <c r="R10" i="2"/>
  <c r="Q10" i="2"/>
  <c r="P10" i="2"/>
  <c r="O10" i="2"/>
  <c r="L10" i="2"/>
  <c r="K10" i="2"/>
  <c r="V10" i="2" s="1"/>
  <c r="J10" i="2"/>
  <c r="D10" i="2"/>
  <c r="T9" i="2"/>
  <c r="S9" i="2"/>
  <c r="R9" i="2"/>
  <c r="U9" i="2" s="1"/>
  <c r="Q9" i="2"/>
  <c r="P9" i="2"/>
  <c r="O9" i="2"/>
  <c r="L9" i="2"/>
  <c r="K9" i="2"/>
  <c r="V9" i="2" s="1"/>
  <c r="J9" i="2"/>
  <c r="D9" i="2"/>
  <c r="S8" i="2"/>
  <c r="D8" i="2"/>
  <c r="AG7" i="2"/>
  <c r="AE7" i="2"/>
  <c r="AC7" i="2"/>
  <c r="AB7" i="2"/>
  <c r="AA7" i="2"/>
  <c r="W7" i="2"/>
  <c r="D7" i="2"/>
  <c r="S6" i="2"/>
  <c r="D6" i="2"/>
  <c r="V25" i="2" l="1"/>
  <c r="V27" i="2"/>
  <c r="T33" i="2"/>
  <c r="W33" i="2" s="1"/>
  <c r="O27" i="2"/>
  <c r="T27" i="2" s="1"/>
  <c r="W23" i="2"/>
  <c r="Q8" i="2"/>
  <c r="Q6" i="2"/>
  <c r="W29" i="2"/>
  <c r="W32" i="2"/>
  <c r="V20" i="2"/>
  <c r="R27" i="2"/>
  <c r="U27" i="2" s="1"/>
  <c r="R25" i="2" s="1"/>
  <c r="U25" i="2" s="1"/>
  <c r="W22" i="2"/>
  <c r="W26" i="2"/>
  <c r="W21" i="2"/>
  <c r="O20" i="2"/>
  <c r="T20" i="2" s="1"/>
  <c r="O19" i="2" s="1"/>
  <c r="W11" i="2"/>
  <c r="W15" i="2"/>
  <c r="L6" i="2"/>
  <c r="V6" i="2" s="1"/>
  <c r="L8" i="2"/>
  <c r="L7" i="2" s="1"/>
  <c r="W35" i="2"/>
  <c r="W9" i="2"/>
  <c r="P6" i="2"/>
  <c r="P8" i="2"/>
  <c r="W18" i="2"/>
  <c r="W34" i="2"/>
  <c r="T14" i="2"/>
  <c r="W14" i="2" s="1"/>
  <c r="U17" i="2"/>
  <c r="W28" i="2"/>
  <c r="W17" i="2"/>
  <c r="R20" i="2"/>
  <c r="U20" i="2" s="1"/>
  <c r="K19" i="2"/>
  <c r="V15" i="2"/>
  <c r="J18" i="2"/>
  <c r="J20" i="2"/>
  <c r="J25" i="2"/>
  <c r="W27" i="2" l="1"/>
  <c r="O25" i="2"/>
  <c r="T25" i="2" s="1"/>
  <c r="W25" i="2" s="1"/>
  <c r="K6" i="2"/>
  <c r="J6" i="2" s="1"/>
  <c r="V19" i="2"/>
  <c r="K8" i="2"/>
  <c r="J19" i="2"/>
  <c r="R19" i="2"/>
  <c r="W20" i="2"/>
  <c r="T19" i="2"/>
  <c r="O8" i="2"/>
  <c r="T8" i="2" s="1"/>
  <c r="O6" i="2" l="1"/>
  <c r="R8" i="2"/>
  <c r="U8" i="2" s="1"/>
  <c r="W8" i="2" s="1"/>
  <c r="U19" i="2"/>
  <c r="R6" i="2" s="1"/>
  <c r="J8" i="2"/>
  <c r="K7" i="2"/>
  <c r="J7" i="2" s="1"/>
  <c r="V8" i="2"/>
  <c r="T2" i="2" l="1"/>
  <c r="AF7" i="2" s="1"/>
  <c r="U6" i="2"/>
  <c r="R2" i="2"/>
  <c r="AD7" i="2" s="1"/>
  <c r="T6" i="2"/>
  <c r="W19" i="2"/>
  <c r="V2" i="2" l="1"/>
  <c r="W2" i="2" s="1"/>
  <c r="AI7" i="2" s="1"/>
  <c r="W6" i="2"/>
  <c r="AH7" i="2" l="1"/>
</calcChain>
</file>

<file path=xl/sharedStrings.xml><?xml version="1.0" encoding="utf-8"?>
<sst xmlns="http://schemas.openxmlformats.org/spreadsheetml/2006/main" count="155" uniqueCount="118">
  <si>
    <r>
      <rPr>
        <b/>
        <i/>
        <sz val="14"/>
        <color rgb="FFFF0000"/>
        <rFont val="다음_Regular"/>
        <family val="3"/>
        <charset val="129"/>
      </rPr>
      <t>*</t>
    </r>
    <r>
      <rPr>
        <b/>
        <i/>
        <sz val="14"/>
        <color rgb="FF000000"/>
        <rFont val="다음_Regular"/>
        <family val="3"/>
        <charset val="129"/>
      </rPr>
      <t xml:space="preserve"> brand Korea e-Commerce WBS </t>
    </r>
    <r>
      <rPr>
        <b/>
        <i/>
        <sz val="10"/>
        <color rgb="FF000000"/>
        <rFont val="다음_Regular"/>
        <family val="3"/>
        <charset val="129"/>
      </rPr>
      <t>[Ver.20180401180000]</t>
    </r>
  </si>
  <si>
    <t>1) 본인인증 한국모바일인증에서 제공해 주는 창을 사용해도 될지?</t>
  </si>
  <si>
    <t>2022/10/09(목)</t>
  </si>
  <si>
    <t>담당자</t>
  </si>
  <si>
    <t>승인자</t>
  </si>
  <si>
    <t>오이택</t>
  </si>
  <si>
    <t>작업명</t>
  </si>
  <si>
    <t>신정</t>
  </si>
  <si>
    <t>추석</t>
  </si>
  <si>
    <t>광복절</t>
  </si>
  <si>
    <t>한글날</t>
  </si>
  <si>
    <t>그래픽</t>
  </si>
  <si>
    <t>No</t>
  </si>
  <si>
    <t>개천절</t>
  </si>
  <si>
    <t>NO</t>
  </si>
  <si>
    <t>버전</t>
  </si>
  <si>
    <t>승인일</t>
  </si>
  <si>
    <t>실적</t>
  </si>
  <si>
    <t>브랜드</t>
  </si>
  <si>
    <t>종료일</t>
  </si>
  <si>
    <t>차</t>
  </si>
  <si>
    <t>공휴일</t>
  </si>
  <si>
    <t>잔여일</t>
  </si>
  <si>
    <t>전체</t>
  </si>
  <si>
    <t>작성자</t>
  </si>
  <si>
    <t>시작일</t>
  </si>
  <si>
    <t>삼일절</t>
  </si>
  <si>
    <t>진척율</t>
  </si>
  <si>
    <t>계획</t>
  </si>
  <si>
    <t>설연휴</t>
  </si>
  <si>
    <t>Dep</t>
  </si>
  <si>
    <t>성탄절</t>
  </si>
  <si>
    <t>현충일</t>
  </si>
  <si>
    <t>변경일</t>
  </si>
  <si>
    <t>기능</t>
  </si>
  <si>
    <t>성한솔</t>
  </si>
  <si>
    <t>김종환</t>
  </si>
  <si>
    <t>추천</t>
  </si>
  <si>
    <t>진행도</t>
  </si>
  <si>
    <t>메뉴</t>
  </si>
  <si>
    <t>테스트</t>
  </si>
  <si>
    <t>정성오</t>
  </si>
  <si>
    <t>전원</t>
  </si>
  <si>
    <t>기간</t>
  </si>
  <si>
    <t>4) 연동정보 설정</t>
  </si>
  <si>
    <t>11) 서비스 오픈</t>
  </si>
  <si>
    <t>Milestone</t>
  </si>
  <si>
    <t>WBS Code</t>
  </si>
  <si>
    <t>Project 8</t>
  </si>
  <si>
    <t>Project 5</t>
  </si>
  <si>
    <t>Project 3</t>
  </si>
  <si>
    <t>Project 2</t>
  </si>
  <si>
    <t>Project 10</t>
  </si>
  <si>
    <t>Project 0</t>
  </si>
  <si>
    <t>Project 11</t>
  </si>
  <si>
    <t>Project 7</t>
  </si>
  <si>
    <t>Project 2.2</t>
  </si>
  <si>
    <t>Project 6</t>
  </si>
  <si>
    <t>Project 1.1</t>
  </si>
  <si>
    <t>Project 2.1</t>
  </si>
  <si>
    <t>Project 1</t>
  </si>
  <si>
    <t>Project 9</t>
  </si>
  <si>
    <t>Project 4</t>
  </si>
  <si>
    <t>수포자들을 위한 게임</t>
  </si>
  <si>
    <t>테스트 및 오류 수정</t>
  </si>
  <si>
    <t>성한솔, 김종환</t>
  </si>
  <si>
    <r>
      <t>Project 4.</t>
    </r>
    <r>
      <rPr>
        <sz val="10"/>
        <color rgb="FF262626"/>
        <rFont val="맑은 고딕"/>
        <family val="3"/>
        <charset val="129"/>
      </rPr>
      <t>1</t>
    </r>
  </si>
  <si>
    <r>
      <t>Project 4.</t>
    </r>
    <r>
      <rPr>
        <sz val="10"/>
        <color rgb="FF262626"/>
        <rFont val="맑은 고딕"/>
        <family val="3"/>
        <charset val="129"/>
      </rPr>
      <t>2</t>
    </r>
  </si>
  <si>
    <t>11/23 (주간회의 - 이슈)</t>
  </si>
  <si>
    <t>구성진행비율</t>
  </si>
  <si>
    <t>Project</t>
  </si>
  <si>
    <t>1) 구축준비</t>
  </si>
  <si>
    <t>개정이력</t>
  </si>
  <si>
    <t>8) 카드심사</t>
  </si>
  <si>
    <t>Remarks</t>
  </si>
  <si>
    <t>SPI :</t>
  </si>
  <si>
    <t>실제진척 :</t>
  </si>
  <si>
    <t>신규생성</t>
  </si>
  <si>
    <t>변경사유</t>
  </si>
  <si>
    <t>계획진척 :</t>
  </si>
  <si>
    <t>9) 추가개발</t>
  </si>
  <si>
    <t>변경내용</t>
  </si>
  <si>
    <t>6) 교육</t>
  </si>
  <si>
    <t>*기준일자 :</t>
  </si>
  <si>
    <t>비고(산출물)</t>
  </si>
  <si>
    <t>2) 기본정보</t>
  </si>
  <si>
    <t>breeze</t>
  </si>
  <si>
    <t>10) 테스트</t>
  </si>
  <si>
    <t>지방선거</t>
  </si>
  <si>
    <r>
      <rPr>
        <b/>
        <sz val="9"/>
        <color rgb="FFFFFFFF"/>
        <rFont val="Arial Unicode MS"/>
      </rPr>
      <t>성한솔</t>
    </r>
    <r>
      <rPr>
        <b/>
        <sz val="9"/>
        <color rgb="FFFFFFFF"/>
        <rFont val="다음_Regular"/>
        <family val="3"/>
        <charset val="129"/>
      </rPr>
      <t>,</t>
    </r>
    <r>
      <rPr>
        <b/>
        <sz val="9"/>
        <color rgb="FFFFFFFF"/>
        <rFont val="Arial Unicode MS"/>
      </rPr>
      <t>김종환</t>
    </r>
  </si>
  <si>
    <t>점수 기록</t>
  </si>
  <si>
    <t>음향 작업</t>
  </si>
  <si>
    <t>게임 부분</t>
  </si>
  <si>
    <t>세부 기능</t>
  </si>
  <si>
    <t>대체휴일</t>
  </si>
  <si>
    <t>기믹 설계</t>
  </si>
  <si>
    <t>ui 작업</t>
  </si>
  <si>
    <t>오답노트</t>
  </si>
  <si>
    <t>Date</t>
  </si>
  <si>
    <t>업무
구성비</t>
  </si>
  <si>
    <t>부처님오신날</t>
  </si>
  <si>
    <t>그래픽 작업</t>
  </si>
  <si>
    <t>홈 화면</t>
  </si>
  <si>
    <t>구조 설계</t>
  </si>
  <si>
    <t>Project 1.1.3</t>
  </si>
  <si>
    <t>Project 1.1.1</t>
  </si>
  <si>
    <t>3) 외부 연동 계정 생성</t>
  </si>
  <si>
    <t>7) Contents등록</t>
  </si>
  <si>
    <t>5) 서비스 구조 설정</t>
  </si>
  <si>
    <t>Project 1.1.2</t>
  </si>
  <si>
    <t>Project 1.1.4</t>
  </si>
  <si>
    <t>Project 2.2.1</t>
  </si>
  <si>
    <t>최종 보고서 작성 기간</t>
  </si>
  <si>
    <r>
      <t>Project 2.2.</t>
    </r>
    <r>
      <rPr>
        <sz val="10"/>
        <color rgb="FF262626"/>
        <rFont val="맑은 고딕"/>
        <family val="3"/>
        <charset val="129"/>
      </rPr>
      <t>2</t>
    </r>
  </si>
  <si>
    <r>
      <t>Project 2.2.</t>
    </r>
    <r>
      <rPr>
        <sz val="10"/>
        <color rgb="FF262626"/>
        <rFont val="맑은 고딕"/>
        <family val="3"/>
        <charset val="129"/>
      </rPr>
      <t>3</t>
    </r>
  </si>
  <si>
    <r>
      <t>Project 2.2.</t>
    </r>
    <r>
      <rPr>
        <sz val="10"/>
        <color rgb="FF262626"/>
        <rFont val="맑은 고딕"/>
        <family val="3"/>
        <charset val="129"/>
      </rPr>
      <t>4</t>
    </r>
  </si>
  <si>
    <r>
      <t>Project 2.2.</t>
    </r>
    <r>
      <rPr>
        <sz val="10"/>
        <color rgb="FF262626"/>
        <rFont val="맑은 고딕"/>
        <family val="3"/>
        <charset val="129"/>
      </rPr>
      <t>5</t>
    </r>
  </si>
  <si>
    <r>
      <rPr>
        <sz val="9"/>
        <color rgb="FF262626"/>
        <rFont val="맑은 고딕"/>
        <family val="3"/>
        <charset val="129"/>
      </rPr>
      <t>김종환</t>
    </r>
    <r>
      <rPr>
        <sz val="9"/>
        <color rgb="FF262626"/>
        <rFont val="Arial Unicode MS"/>
      </rPr>
      <t>, 성한솔</t>
    </r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</si>
</sst>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#,##0_ "/>
    <numFmt numFmtId="177" formatCode="yyyy\/mm\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48">
    <font>
      <sz val="10"/>
      <color rgb="FF000000"/>
      <name val="맑은 고딕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b/>
      <sz val="18"/>
      <color rgb="FFFFFFFF"/>
      <name val="맑은 고딕"/>
      <family val="3"/>
      <charset val="129"/>
    </font>
    <font>
      <b/>
      <sz val="10"/>
      <color rgb="FFFFFFFF"/>
      <name val="다음_Regular"/>
      <family val="3"/>
      <charset val="129"/>
    </font>
    <font>
      <sz val="10"/>
      <color rgb="FFFFFFFF"/>
      <name val="다음_Regular"/>
      <family val="3"/>
      <charset val="129"/>
    </font>
    <font>
      <sz val="10"/>
      <color rgb="FF000000"/>
      <name val="다음_Regular"/>
      <family val="3"/>
      <charset val="129"/>
    </font>
    <font>
      <b/>
      <sz val="10"/>
      <color rgb="FF000000"/>
      <name val="다음_Regular"/>
      <family val="3"/>
      <charset val="129"/>
    </font>
    <font>
      <sz val="12"/>
      <color rgb="FF000000"/>
      <name val="다음_Regular"/>
      <family val="3"/>
      <charset val="129"/>
    </font>
    <font>
      <sz val="12"/>
      <color rgb="FFFF0000"/>
      <name val="다음_Regular"/>
      <family val="3"/>
      <charset val="129"/>
    </font>
    <font>
      <b/>
      <sz val="8"/>
      <color rgb="FF000000"/>
      <name val="다음_Regular"/>
      <family val="3"/>
      <charset val="129"/>
    </font>
    <font>
      <sz val="8"/>
      <color rgb="FF000000"/>
      <name val="다음_Regular"/>
      <family val="3"/>
      <charset val="129"/>
    </font>
    <font>
      <b/>
      <sz val="8"/>
      <color rgb="FFFF0000"/>
      <name val="다음_Regular"/>
      <family val="3"/>
      <charset val="129"/>
    </font>
    <font>
      <sz val="8"/>
      <color rgb="FFFF0000"/>
      <name val="다음_Regular"/>
      <family val="3"/>
      <charset val="129"/>
    </font>
    <font>
      <b/>
      <sz val="10"/>
      <color rgb="FFFF0000"/>
      <name val="다음_Regular"/>
      <family val="3"/>
      <charset val="129"/>
    </font>
    <font>
      <b/>
      <sz val="11"/>
      <color rgb="FF000000"/>
      <name val="다음_Regular"/>
      <family val="3"/>
      <charset val="129"/>
    </font>
    <font>
      <b/>
      <sz val="9"/>
      <color rgb="FFFFFFFF"/>
      <name val="다음_Regular"/>
      <family val="3"/>
      <charset val="129"/>
    </font>
    <font>
      <sz val="9"/>
      <color rgb="FF000000"/>
      <name val="다음_Regular"/>
      <family val="3"/>
      <charset val="129"/>
    </font>
    <font>
      <sz val="9"/>
      <color rgb="FFFFFFFF"/>
      <name val="다음_Regular"/>
      <family val="3"/>
      <charset val="129"/>
    </font>
    <font>
      <b/>
      <sz val="9"/>
      <color rgb="FF000000"/>
      <name val="다음_Regular"/>
      <family val="3"/>
      <charset val="129"/>
    </font>
    <font>
      <sz val="9"/>
      <color rgb="FF262626"/>
      <name val="다음_Regular"/>
      <family val="3"/>
      <charset val="129"/>
    </font>
    <font>
      <sz val="10"/>
      <color rgb="FF262626"/>
      <name val="다음_Regular"/>
      <family val="3"/>
      <charset val="129"/>
    </font>
    <font>
      <b/>
      <sz val="11"/>
      <color rgb="FFFF0000"/>
      <name val="다음_Regular"/>
      <family val="3"/>
      <charset val="129"/>
    </font>
    <font>
      <b/>
      <sz val="9"/>
      <color rgb="FFFFFF00"/>
      <name val="다음_Regular"/>
      <family val="3"/>
      <charset val="129"/>
    </font>
    <font>
      <b/>
      <i/>
      <sz val="14"/>
      <color rgb="FF000000"/>
      <name val="다음_Regular"/>
      <family val="3"/>
      <charset val="129"/>
    </font>
    <font>
      <sz val="8"/>
      <color rgb="FFC00000"/>
      <name val="다음_Regular"/>
      <family val="3"/>
      <charset val="129"/>
    </font>
    <font>
      <b/>
      <i/>
      <sz val="9"/>
      <color rgb="FFFFFF00"/>
      <name val="다음_Regular"/>
      <family val="3"/>
      <charset val="129"/>
    </font>
    <font>
      <b/>
      <i/>
      <sz val="9"/>
      <color rgb="FF000000"/>
      <name val="다음_Regular"/>
      <family val="3"/>
      <charset val="129"/>
    </font>
    <font>
      <i/>
      <sz val="9"/>
      <color rgb="FF000000"/>
      <name val="다음_Regular"/>
      <family val="3"/>
      <charset val="129"/>
    </font>
    <font>
      <b/>
      <sz val="9"/>
      <color rgb="FFFF0000"/>
      <name val="다음_Regular"/>
      <family val="3"/>
      <charset val="129"/>
    </font>
    <font>
      <sz val="10"/>
      <color rgb="FFFF0000"/>
      <name val="맑은 고딕"/>
      <family val="3"/>
      <charset val="129"/>
    </font>
    <font>
      <b/>
      <sz val="12"/>
      <color rgb="FFFFFFFF"/>
      <name val="다음_Regular"/>
      <family val="3"/>
      <charset val="129"/>
    </font>
    <font>
      <b/>
      <sz val="10"/>
      <color rgb="FF00B050"/>
      <name val="다음_Regular"/>
      <family val="3"/>
      <charset val="129"/>
    </font>
    <font>
      <b/>
      <sz val="11"/>
      <color rgb="FFC00000"/>
      <name val="다음_Regular"/>
      <family val="3"/>
      <charset val="129"/>
    </font>
    <font>
      <b/>
      <sz val="10"/>
      <color rgb="FFFFFFFF"/>
      <name val="Arial Unicode MS"/>
    </font>
    <font>
      <sz val="10"/>
      <color rgb="FF262626"/>
      <name val="Arial Unicode MS"/>
    </font>
    <font>
      <sz val="10"/>
      <color rgb="FF262626"/>
      <name val="맑은 고딕"/>
      <family val="3"/>
      <charset val="129"/>
    </font>
    <font>
      <b/>
      <sz val="9"/>
      <color rgb="FFFFFFFF"/>
      <name val="Arial Unicode MS"/>
    </font>
    <font>
      <sz val="9"/>
      <color rgb="FF262626"/>
      <name val="Arial Unicode MS"/>
    </font>
    <font>
      <b/>
      <sz val="12"/>
      <color rgb="FFFFFFFF"/>
      <name val="Arial Unicode MS"/>
    </font>
    <font>
      <b/>
      <sz val="12"/>
      <color rgb="FF000000"/>
      <name val="맑은 고딕"/>
      <family val="3"/>
      <charset val="129"/>
    </font>
    <font>
      <b/>
      <i/>
      <sz val="14"/>
      <color rgb="FFFF0000"/>
      <name val="다음_Regular"/>
      <family val="3"/>
      <charset val="129"/>
    </font>
    <font>
      <b/>
      <i/>
      <sz val="10"/>
      <color rgb="FF000000"/>
      <name val="다음_Regular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rgb="FF262626"/>
      <name val="맑은 고딕"/>
      <family val="3"/>
      <charset val="129"/>
    </font>
    <font>
      <sz val="9"/>
      <color rgb="FF262626"/>
      <name val="Arial Unicode MS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604A7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04040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9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6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0" xfId="3" applyNumberFormat="1" applyFont="1" applyFill="1">
      <alignment vertical="center"/>
    </xf>
    <xf numFmtId="0" fontId="2" fillId="3" borderId="0" xfId="3" applyNumberFormat="1" applyFont="1" applyFill="1">
      <alignment vertical="center"/>
    </xf>
    <xf numFmtId="0" fontId="0" fillId="4" borderId="1" xfId="3" applyNumberFormat="1" applyFont="1" applyFill="1" applyBorder="1" applyAlignment="1">
      <alignment horizontal="center" vertical="center"/>
    </xf>
    <xf numFmtId="0" fontId="0" fillId="3" borderId="1" xfId="3" applyNumberFormat="1" applyFont="1" applyFill="1" applyBorder="1" applyAlignment="1">
      <alignment horizontal="center" vertical="center"/>
    </xf>
    <xf numFmtId="14" fontId="0" fillId="3" borderId="1" xfId="3" applyNumberFormat="1" applyFont="1" applyFill="1" applyBorder="1" applyAlignment="1">
      <alignment horizontal="center" vertical="center"/>
    </xf>
    <xf numFmtId="0" fontId="0" fillId="3" borderId="1" xfId="3" applyNumberFormat="1" applyFont="1" applyFill="1" applyBorder="1" applyAlignment="1">
      <alignment horizontal="left" vertical="center"/>
    </xf>
    <xf numFmtId="0" fontId="0" fillId="3" borderId="1" xfId="3" applyNumberFormat="1" applyFont="1" applyFill="1" applyBorder="1" applyAlignment="1">
      <alignment horizontal="left" vertical="center" wrapText="1"/>
    </xf>
    <xf numFmtId="178" fontId="0" fillId="3" borderId="1" xfId="3" applyNumberFormat="1" applyFont="1" applyFill="1" applyBorder="1" applyAlignment="1">
      <alignment horizontal="center" vertical="center"/>
    </xf>
    <xf numFmtId="179" fontId="0" fillId="3" borderId="1" xfId="3" applyNumberFormat="1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/>
    </xf>
    <xf numFmtId="0" fontId="5" fillId="5" borderId="3" xfId="0" applyNumberFormat="1" applyFont="1" applyFill="1" applyBorder="1" applyAlignment="1">
      <alignment horizontal="left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10" fontId="5" fillId="2" borderId="6" xfId="0" applyNumberFormat="1" applyFont="1" applyFill="1" applyBorder="1" applyAlignment="1">
      <alignment horizontal="left" vertical="center"/>
    </xf>
    <xf numFmtId="0" fontId="5" fillId="2" borderId="7" xfId="2" applyNumberFormat="1" applyFont="1" applyFill="1" applyBorder="1">
      <alignment vertical="center"/>
    </xf>
    <xf numFmtId="0" fontId="6" fillId="2" borderId="7" xfId="0" applyNumberFormat="1" applyFont="1" applyFill="1" applyBorder="1" applyAlignment="1">
      <alignment horizontal="left" vertical="center"/>
    </xf>
    <xf numFmtId="0" fontId="7" fillId="6" borderId="8" xfId="0" applyNumberFormat="1" applyFont="1" applyFill="1" applyBorder="1" applyAlignment="1">
      <alignment horizontal="center" vertical="center"/>
    </xf>
    <xf numFmtId="10" fontId="8" fillId="6" borderId="9" xfId="0" applyNumberFormat="1" applyFont="1" applyFill="1" applyBorder="1" applyAlignment="1">
      <alignment horizontal="left" vertical="center"/>
    </xf>
    <xf numFmtId="0" fontId="8" fillId="6" borderId="10" xfId="0" applyNumberFormat="1" applyFont="1" applyFill="1" applyBorder="1" applyAlignment="1">
      <alignment horizontal="left" vertical="center"/>
    </xf>
    <xf numFmtId="0" fontId="8" fillId="6" borderId="10" xfId="2" applyNumberFormat="1" applyFont="1" applyFill="1" applyBorder="1">
      <alignment vertical="center"/>
    </xf>
    <xf numFmtId="0" fontId="7" fillId="6" borderId="10" xfId="0" applyNumberFormat="1" applyFont="1" applyFill="1" applyBorder="1" applyAlignment="1">
      <alignment horizontal="left" vertical="center"/>
    </xf>
    <xf numFmtId="0" fontId="9" fillId="0" borderId="0" xfId="0" applyNumberFormat="1" applyFont="1">
      <alignment vertical="center"/>
    </xf>
    <xf numFmtId="0" fontId="10" fillId="0" borderId="0" xfId="0" applyNumberFormat="1" applyFont="1">
      <alignment vertical="center"/>
    </xf>
    <xf numFmtId="0" fontId="9" fillId="3" borderId="0" xfId="0" applyNumberFormat="1" applyFont="1" applyFill="1" applyAlignment="1">
      <alignment horizontal="center" vertical="center"/>
    </xf>
    <xf numFmtId="0" fontId="10" fillId="3" borderId="0" xfId="0" applyNumberFormat="1" applyFont="1" applyFill="1" applyAlignment="1">
      <alignment horizontal="center" vertical="center"/>
    </xf>
    <xf numFmtId="0" fontId="11" fillId="0" borderId="0" xfId="0" applyNumberFormat="1" applyFo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12" fillId="0" borderId="0" xfId="0" applyNumberFormat="1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10" fontId="11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1" fillId="0" borderId="0" xfId="0" applyNumberFormat="1" applyFont="1" applyAlignment="1">
      <alignment horizontal="left" vertical="center" indent="1"/>
    </xf>
    <xf numFmtId="0" fontId="13" fillId="0" borderId="0" xfId="0" applyNumberFormat="1" applyFont="1">
      <alignment vertical="center"/>
    </xf>
    <xf numFmtId="0" fontId="14" fillId="0" borderId="0" xfId="0" applyNumberFormat="1" applyFont="1">
      <alignment vertical="center"/>
    </xf>
    <xf numFmtId="0" fontId="12" fillId="3" borderId="0" xfId="0" applyNumberFormat="1" applyFont="1" applyFill="1" applyAlignment="1">
      <alignment horizontal="center" vertical="center"/>
    </xf>
    <xf numFmtId="0" fontId="14" fillId="3" borderId="0" xfId="0" applyNumberFormat="1" applyFont="1" applyFill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0" fontId="13" fillId="0" borderId="0" xfId="0" applyNumberFormat="1" applyFont="1" applyFill="1" applyAlignment="1">
      <alignment horizontal="center" vertical="center"/>
    </xf>
    <xf numFmtId="180" fontId="13" fillId="0" borderId="0" xfId="0" applyNumberFormat="1" applyFont="1" applyFill="1" applyAlignment="1">
      <alignment horizontal="center" vertical="center"/>
    </xf>
    <xf numFmtId="10" fontId="11" fillId="3" borderId="0" xfId="0" applyNumberFormat="1" applyFont="1" applyFill="1">
      <alignment vertical="center"/>
    </xf>
    <xf numFmtId="0" fontId="13" fillId="3" borderId="0" xfId="0" applyNumberFormat="1" applyFont="1" applyFill="1">
      <alignment vertical="center"/>
    </xf>
    <xf numFmtId="0" fontId="11" fillId="3" borderId="0" xfId="0" applyNumberFormat="1" applyFont="1" applyFill="1">
      <alignment vertical="center"/>
    </xf>
    <xf numFmtId="10" fontId="11" fillId="0" borderId="0" xfId="0" applyNumberFormat="1" applyFont="1" applyFill="1">
      <alignment vertical="center"/>
    </xf>
    <xf numFmtId="0" fontId="13" fillId="0" borderId="0" xfId="0" applyNumberFormat="1" applyFont="1" applyFill="1">
      <alignment vertical="center"/>
    </xf>
    <xf numFmtId="0" fontId="11" fillId="0" borderId="0" xfId="0" applyNumberFormat="1" applyFont="1" applyFill="1">
      <alignment vertical="center"/>
    </xf>
    <xf numFmtId="10" fontId="12" fillId="0" borderId="0" xfId="0" applyNumberFormat="1" applyFont="1" applyFill="1">
      <alignment vertical="center"/>
    </xf>
    <xf numFmtId="0" fontId="12" fillId="0" borderId="0" xfId="0" applyNumberFormat="1" applyFont="1" applyFill="1">
      <alignment vertical="center"/>
    </xf>
    <xf numFmtId="0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left" vertical="center" indent="1"/>
    </xf>
    <xf numFmtId="14" fontId="15" fillId="0" borderId="0" xfId="0" applyNumberFormat="1" applyFont="1" applyAlignment="1">
      <alignment horizontal="left" vertical="center"/>
    </xf>
    <xf numFmtId="1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10" fontId="8" fillId="6" borderId="6" xfId="0" applyNumberFormat="1" applyFont="1" applyFill="1" applyBorder="1" applyAlignment="1">
      <alignment horizontal="left" vertical="center"/>
    </xf>
    <xf numFmtId="0" fontId="8" fillId="6" borderId="7" xfId="0" applyNumberFormat="1" applyFont="1" applyFill="1" applyBorder="1" applyAlignment="1">
      <alignment horizontal="left" vertical="center"/>
    </xf>
    <xf numFmtId="0" fontId="8" fillId="6" borderId="7" xfId="2" applyNumberFormat="1" applyFont="1" applyFill="1" applyBorder="1">
      <alignment vertical="center"/>
    </xf>
    <xf numFmtId="0" fontId="7" fillId="6" borderId="7" xfId="0" applyNumberFormat="1" applyFont="1" applyFill="1" applyBorder="1" applyAlignment="1">
      <alignment horizontal="left" vertical="center"/>
    </xf>
    <xf numFmtId="0" fontId="6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left" vertical="center"/>
    </xf>
    <xf numFmtId="0" fontId="5" fillId="7" borderId="7" xfId="2" applyNumberFormat="1" applyFont="1" applyFill="1" applyBorder="1">
      <alignment vertical="center"/>
    </xf>
    <xf numFmtId="0" fontId="5" fillId="7" borderId="7" xfId="0" applyNumberFormat="1" applyFont="1" applyFill="1" applyBorder="1" applyAlignment="1">
      <alignment horizontal="left" vertical="center"/>
    </xf>
    <xf numFmtId="0" fontId="6" fillId="7" borderId="7" xfId="0" applyNumberFormat="1" applyFont="1" applyFill="1" applyBorder="1" applyAlignment="1">
      <alignment horizontal="left" vertical="center"/>
    </xf>
    <xf numFmtId="0" fontId="6" fillId="7" borderId="11" xfId="0" applyNumberFormat="1" applyFont="1" applyFill="1" applyBorder="1" applyAlignment="1">
      <alignment horizontal="left" vertical="center"/>
    </xf>
    <xf numFmtId="0" fontId="17" fillId="5" borderId="4" xfId="0" applyNumberFormat="1" applyFont="1" applyFill="1" applyBorder="1" applyAlignment="1">
      <alignment horizontal="center" vertical="center"/>
    </xf>
    <xf numFmtId="177" fontId="17" fillId="5" borderId="4" xfId="0" applyNumberFormat="1" applyFont="1" applyFill="1" applyBorder="1" applyAlignment="1">
      <alignment horizontal="center" vertical="center"/>
    </xf>
    <xf numFmtId="0" fontId="18" fillId="5" borderId="12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177" fontId="17" fillId="7" borderId="5" xfId="0" applyNumberFormat="1" applyFont="1" applyFill="1" applyBorder="1" applyAlignment="1">
      <alignment horizontal="center" vertical="center"/>
    </xf>
    <xf numFmtId="14" fontId="17" fillId="7" borderId="11" xfId="0" applyNumberFormat="1" applyFont="1" applyFill="1" applyBorder="1" applyAlignment="1">
      <alignment horizontal="center" vertical="center"/>
    </xf>
    <xf numFmtId="0" fontId="19" fillId="7" borderId="13" xfId="0" applyNumberFormat="1" applyFont="1" applyFill="1" applyBorder="1" applyAlignment="1">
      <alignment horizontal="left" vertical="center" indent="1"/>
    </xf>
    <xf numFmtId="0" fontId="20" fillId="6" borderId="8" xfId="0" applyNumberFormat="1" applyFont="1" applyFill="1" applyBorder="1" applyAlignment="1">
      <alignment horizontal="center" vertical="center"/>
    </xf>
    <xf numFmtId="177" fontId="20" fillId="6" borderId="14" xfId="8" applyNumberFormat="1" applyFont="1" applyFill="1" applyBorder="1" applyAlignment="1">
      <alignment horizontal="center" vertical="center" wrapText="1"/>
    </xf>
    <xf numFmtId="177" fontId="18" fillId="6" borderId="14" xfId="8" applyNumberFormat="1" applyFont="1" applyFill="1" applyBorder="1" applyAlignment="1">
      <alignment horizontal="center" vertical="center" wrapText="1"/>
    </xf>
    <xf numFmtId="10" fontId="20" fillId="6" borderId="14" xfId="0" applyNumberFormat="1" applyFont="1" applyFill="1" applyBorder="1" applyAlignment="1">
      <alignment horizontal="center" vertical="center"/>
    </xf>
    <xf numFmtId="177" fontId="20" fillId="8" borderId="14" xfId="8" applyNumberFormat="1" applyFont="1" applyFill="1" applyBorder="1" applyAlignment="1">
      <alignment horizontal="center" vertical="center" wrapText="1"/>
    </xf>
    <xf numFmtId="10" fontId="20" fillId="8" borderId="14" xfId="0" applyNumberFormat="1" applyFont="1" applyFill="1" applyBorder="1" applyAlignment="1">
      <alignment horizontal="center" vertical="center"/>
    </xf>
    <xf numFmtId="10" fontId="20" fillId="6" borderId="10" xfId="0" applyNumberFormat="1" applyFont="1" applyFill="1" applyBorder="1" applyAlignment="1">
      <alignment horizontal="center" vertical="center"/>
    </xf>
    <xf numFmtId="10" fontId="18" fillId="6" borderId="15" xfId="0" applyNumberFormat="1" applyFont="1" applyFill="1" applyBorder="1" applyAlignment="1">
      <alignment horizontal="center" vertical="center"/>
    </xf>
    <xf numFmtId="10" fontId="18" fillId="6" borderId="5" xfId="0" applyNumberFormat="1" applyFont="1" applyFill="1" applyBorder="1" applyAlignment="1">
      <alignment horizontal="center" vertical="center"/>
    </xf>
    <xf numFmtId="176" fontId="18" fillId="6" borderId="5" xfId="0" applyNumberFormat="1" applyFont="1" applyFill="1" applyBorder="1" applyAlignment="1">
      <alignment horizontal="center" vertical="center"/>
    </xf>
    <xf numFmtId="0" fontId="18" fillId="6" borderId="16" xfId="0" applyNumberFormat="1" applyFont="1" applyFill="1" applyBorder="1" applyAlignment="1">
      <alignment horizontal="left" vertical="center" indent="1"/>
    </xf>
    <xf numFmtId="177" fontId="20" fillId="6" borderId="11" xfId="8" applyNumberFormat="1" applyFont="1" applyFill="1" applyBorder="1" applyAlignment="1">
      <alignment horizontal="center" vertical="center" wrapText="1"/>
    </xf>
    <xf numFmtId="177" fontId="18" fillId="6" borderId="11" xfId="8" applyNumberFormat="1" applyFont="1" applyFill="1" applyBorder="1" applyAlignment="1">
      <alignment horizontal="center" vertical="center" wrapText="1"/>
    </xf>
    <xf numFmtId="10" fontId="20" fillId="6" borderId="11" xfId="0" applyNumberFormat="1" applyFont="1" applyFill="1" applyBorder="1" applyAlignment="1">
      <alignment horizontal="center" vertical="center"/>
    </xf>
    <xf numFmtId="177" fontId="20" fillId="8" borderId="11" xfId="8" applyNumberFormat="1" applyFont="1" applyFill="1" applyBorder="1" applyAlignment="1">
      <alignment horizontal="center" vertical="center" wrapText="1"/>
    </xf>
    <xf numFmtId="10" fontId="20" fillId="8" borderId="11" xfId="0" applyNumberFormat="1" applyFont="1" applyFill="1" applyBorder="1" applyAlignment="1">
      <alignment horizontal="center" vertical="center"/>
    </xf>
    <xf numFmtId="10" fontId="20" fillId="6" borderId="7" xfId="0" applyNumberFormat="1" applyFont="1" applyFill="1" applyBorder="1" applyAlignment="1">
      <alignment horizontal="center" vertical="center"/>
    </xf>
    <xf numFmtId="0" fontId="18" fillId="6" borderId="13" xfId="0" applyNumberFormat="1" applyFont="1" applyFill="1" applyBorder="1" applyAlignment="1">
      <alignment horizontal="left" vertical="center" indent="1"/>
    </xf>
    <xf numFmtId="0" fontId="17" fillId="2" borderId="5" xfId="0" applyNumberFormat="1" applyFont="1" applyFill="1" applyBorder="1" applyAlignment="1">
      <alignment horizontal="center" vertical="center"/>
    </xf>
    <xf numFmtId="177" fontId="17" fillId="2" borderId="11" xfId="4" applyNumberFormat="1" applyFont="1" applyFill="1" applyBorder="1" applyAlignment="1">
      <alignment horizontal="center" vertical="center" wrapText="1"/>
    </xf>
    <xf numFmtId="10" fontId="17" fillId="2" borderId="11" xfId="0" applyNumberFormat="1" applyFont="1" applyFill="1" applyBorder="1" applyAlignment="1">
      <alignment horizontal="center" vertical="center"/>
    </xf>
    <xf numFmtId="10" fontId="17" fillId="9" borderId="7" xfId="0" applyNumberFormat="1" applyFont="1" applyFill="1" applyBorder="1" applyAlignment="1">
      <alignment horizontal="center" vertical="center"/>
    </xf>
    <xf numFmtId="10" fontId="17" fillId="2" borderId="15" xfId="0" applyNumberFormat="1" applyFont="1" applyFill="1" applyBorder="1" applyAlignment="1">
      <alignment horizontal="center" vertical="center"/>
    </xf>
    <xf numFmtId="10" fontId="17" fillId="2" borderId="5" xfId="0" applyNumberFormat="1" applyFont="1" applyFill="1" applyBorder="1" applyAlignment="1">
      <alignment horizontal="center" vertical="center"/>
    </xf>
    <xf numFmtId="0" fontId="19" fillId="2" borderId="13" xfId="0" applyNumberFormat="1" applyFont="1" applyFill="1" applyBorder="1" applyAlignment="1">
      <alignment horizontal="left" vertical="center" indent="1"/>
    </xf>
    <xf numFmtId="177" fontId="21" fillId="8" borderId="14" xfId="5" applyNumberFormat="1" applyFont="1" applyFill="1" applyBorder="1" applyAlignment="1">
      <alignment horizontal="center" vertical="center" wrapText="1"/>
    </xf>
    <xf numFmtId="10" fontId="21" fillId="8" borderId="1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left" vertical="center"/>
    </xf>
    <xf numFmtId="0" fontId="5" fillId="5" borderId="17" xfId="0" applyNumberFormat="1" applyFont="1" applyFill="1" applyBorder="1" applyAlignment="1">
      <alignment horizontal="center" vertical="center"/>
    </xf>
    <xf numFmtId="0" fontId="22" fillId="10" borderId="10" xfId="0" applyNumberFormat="1" applyFont="1" applyFill="1" applyBorder="1" applyAlignment="1">
      <alignment horizontal="left" vertical="center"/>
    </xf>
    <xf numFmtId="0" fontId="7" fillId="10" borderId="8" xfId="0" applyNumberFormat="1" applyFont="1" applyFill="1" applyBorder="1" applyAlignment="1">
      <alignment horizontal="center" vertical="center"/>
    </xf>
    <xf numFmtId="10" fontId="22" fillId="10" borderId="6" xfId="0" applyNumberFormat="1" applyFont="1" applyFill="1" applyBorder="1" applyAlignment="1">
      <alignment horizontal="left" vertical="center"/>
    </xf>
    <xf numFmtId="0" fontId="22" fillId="10" borderId="10" xfId="2" applyNumberFormat="1" applyFont="1" applyFill="1" applyBorder="1">
      <alignment vertical="center"/>
    </xf>
    <xf numFmtId="0" fontId="18" fillId="10" borderId="8" xfId="0" applyNumberFormat="1" applyFont="1" applyFill="1" applyBorder="1" applyAlignment="1">
      <alignment horizontal="center" vertical="center"/>
    </xf>
    <xf numFmtId="177" fontId="21" fillId="10" borderId="14" xfId="7" applyNumberFormat="1" applyFont="1" applyFill="1" applyBorder="1" applyAlignment="1">
      <alignment horizontal="center" vertical="center" wrapText="1"/>
    </xf>
    <xf numFmtId="177" fontId="21" fillId="10" borderId="14" xfId="6" applyNumberFormat="1" applyFont="1" applyFill="1" applyBorder="1" applyAlignment="1">
      <alignment horizontal="center" vertical="center" wrapText="1"/>
    </xf>
    <xf numFmtId="10" fontId="21" fillId="10" borderId="14" xfId="0" applyNumberFormat="1" applyFont="1" applyFill="1" applyBorder="1" applyAlignment="1">
      <alignment horizontal="center" vertical="center"/>
    </xf>
    <xf numFmtId="0" fontId="22" fillId="4" borderId="10" xfId="0" applyNumberFormat="1" applyFont="1" applyFill="1" applyBorder="1" applyAlignment="1">
      <alignment horizontal="left" vertical="center"/>
    </xf>
    <xf numFmtId="0" fontId="7" fillId="4" borderId="8" xfId="0" applyNumberFormat="1" applyFont="1" applyFill="1" applyBorder="1" applyAlignment="1">
      <alignment horizontal="center" vertical="center"/>
    </xf>
    <xf numFmtId="10" fontId="22" fillId="4" borderId="6" xfId="0" applyNumberFormat="1" applyFont="1" applyFill="1" applyBorder="1" applyAlignment="1">
      <alignment horizontal="left" vertical="center"/>
    </xf>
    <xf numFmtId="0" fontId="22" fillId="4" borderId="10" xfId="2" applyNumberFormat="1" applyFont="1" applyFill="1" applyBorder="1">
      <alignment vertical="center"/>
    </xf>
    <xf numFmtId="0" fontId="18" fillId="4" borderId="8" xfId="0" applyNumberFormat="1" applyFont="1" applyFill="1" applyBorder="1" applyAlignment="1">
      <alignment horizontal="center" vertical="center"/>
    </xf>
    <xf numFmtId="177" fontId="21" fillId="4" borderId="14" xfId="7" applyNumberFormat="1" applyFont="1" applyFill="1" applyBorder="1" applyAlignment="1">
      <alignment horizontal="center" vertical="center" wrapText="1"/>
    </xf>
    <xf numFmtId="177" fontId="21" fillId="4" borderId="14" xfId="6" applyNumberFormat="1" applyFont="1" applyFill="1" applyBorder="1" applyAlignment="1">
      <alignment horizontal="center" vertical="center" wrapText="1"/>
    </xf>
    <xf numFmtId="10" fontId="21" fillId="4" borderId="14" xfId="0" applyNumberFormat="1" applyFont="1" applyFill="1" applyBorder="1" applyAlignment="1">
      <alignment horizontal="center" vertical="center"/>
    </xf>
    <xf numFmtId="10" fontId="21" fillId="4" borderId="18" xfId="0" applyNumberFormat="1" applyFont="1" applyFill="1" applyBorder="1" applyAlignment="1">
      <alignment horizontal="center" vertical="center"/>
    </xf>
    <xf numFmtId="10" fontId="21" fillId="4" borderId="8" xfId="0" applyNumberFormat="1" applyFont="1" applyFill="1" applyBorder="1" applyAlignment="1">
      <alignment horizontal="center" vertical="center"/>
    </xf>
    <xf numFmtId="0" fontId="18" fillId="4" borderId="16" xfId="0" applyNumberFormat="1" applyFont="1" applyFill="1" applyBorder="1" applyAlignment="1">
      <alignment horizontal="left" vertical="center" indent="1"/>
    </xf>
    <xf numFmtId="0" fontId="18" fillId="4" borderId="19" xfId="0" applyNumberFormat="1" applyFont="1" applyFill="1" applyBorder="1" applyAlignment="1">
      <alignment horizontal="left" vertical="center" indent="1"/>
    </xf>
    <xf numFmtId="176" fontId="18" fillId="6" borderId="20" xfId="0" applyNumberFormat="1" applyFont="1" applyFill="1" applyBorder="1" applyAlignment="1">
      <alignment horizontal="center" vertical="center"/>
    </xf>
    <xf numFmtId="10" fontId="21" fillId="10" borderId="18" xfId="0" applyNumberFormat="1" applyFont="1" applyFill="1" applyBorder="1" applyAlignment="1">
      <alignment horizontal="center" vertical="center"/>
    </xf>
    <xf numFmtId="10" fontId="21" fillId="10" borderId="8" xfId="0" applyNumberFormat="1" applyFont="1" applyFill="1" applyBorder="1" applyAlignment="1">
      <alignment horizontal="center" vertical="center"/>
    </xf>
    <xf numFmtId="0" fontId="18" fillId="10" borderId="19" xfId="0" applyNumberFormat="1" applyFont="1" applyFill="1" applyBorder="1" applyAlignment="1">
      <alignment horizontal="left" vertical="center" indent="1"/>
    </xf>
    <xf numFmtId="0" fontId="22" fillId="4" borderId="21" xfId="0" applyNumberFormat="1" applyFont="1" applyFill="1" applyBorder="1" applyAlignment="1">
      <alignment horizontal="left" vertical="center"/>
    </xf>
    <xf numFmtId="0" fontId="7" fillId="4" borderId="22" xfId="0" applyNumberFormat="1" applyFont="1" applyFill="1" applyBorder="1" applyAlignment="1">
      <alignment horizontal="center" vertical="center"/>
    </xf>
    <xf numFmtId="10" fontId="22" fillId="4" borderId="23" xfId="0" applyNumberFormat="1" applyFont="1" applyFill="1" applyBorder="1" applyAlignment="1">
      <alignment horizontal="left" vertical="center"/>
    </xf>
    <xf numFmtId="0" fontId="22" fillId="4" borderId="21" xfId="2" applyNumberFormat="1" applyFont="1" applyFill="1" applyBorder="1">
      <alignment vertical="center"/>
    </xf>
    <xf numFmtId="0" fontId="18" fillId="4" borderId="22" xfId="0" applyNumberFormat="1" applyFont="1" applyFill="1" applyBorder="1" applyAlignment="1">
      <alignment horizontal="center" vertical="center"/>
    </xf>
    <xf numFmtId="177" fontId="21" fillId="4" borderId="24" xfId="7" applyNumberFormat="1" applyFont="1" applyFill="1" applyBorder="1" applyAlignment="1">
      <alignment horizontal="center" vertical="center" wrapText="1"/>
    </xf>
    <xf numFmtId="177" fontId="21" fillId="4" borderId="24" xfId="6" applyNumberFormat="1" applyFont="1" applyFill="1" applyBorder="1" applyAlignment="1">
      <alignment horizontal="center" vertical="center" wrapText="1"/>
    </xf>
    <xf numFmtId="10" fontId="21" fillId="4" borderId="24" xfId="0" applyNumberFormat="1" applyFont="1" applyFill="1" applyBorder="1" applyAlignment="1">
      <alignment horizontal="center" vertical="center"/>
    </xf>
    <xf numFmtId="10" fontId="21" fillId="4" borderId="25" xfId="0" applyNumberFormat="1" applyFont="1" applyFill="1" applyBorder="1" applyAlignment="1">
      <alignment horizontal="center" vertical="center"/>
    </xf>
    <xf numFmtId="10" fontId="21" fillId="4" borderId="22" xfId="0" applyNumberFormat="1" applyFont="1" applyFill="1" applyBorder="1" applyAlignment="1">
      <alignment horizontal="center" vertical="center"/>
    </xf>
    <xf numFmtId="0" fontId="18" fillId="4" borderId="26" xfId="0" applyNumberFormat="1" applyFont="1" applyFill="1" applyBorder="1" applyAlignment="1">
      <alignment horizontal="left" vertical="center" indent="1"/>
    </xf>
    <xf numFmtId="10" fontId="15" fillId="0" borderId="0" xfId="1" applyNumberFormat="1" applyFont="1" applyFill="1" applyAlignment="1">
      <alignment horizontal="center" vertical="center"/>
    </xf>
    <xf numFmtId="10" fontId="16" fillId="0" borderId="0" xfId="0" applyNumberFormat="1" applyFont="1" applyFill="1" applyAlignment="1">
      <alignment horizontal="center" vertical="center"/>
    </xf>
    <xf numFmtId="180" fontId="23" fillId="0" borderId="0" xfId="0" applyNumberFormat="1" applyFont="1" applyFill="1" applyAlignment="1">
      <alignment horizontal="left" vertical="center"/>
    </xf>
    <xf numFmtId="10" fontId="17" fillId="5" borderId="27" xfId="0" applyNumberFormat="1" applyFont="1" applyFill="1" applyBorder="1" applyAlignment="1">
      <alignment horizontal="center" vertical="center"/>
    </xf>
    <xf numFmtId="177" fontId="17" fillId="5" borderId="27" xfId="0" applyNumberFormat="1" applyFont="1" applyFill="1" applyBorder="1" applyAlignment="1">
      <alignment horizontal="center" vertical="center"/>
    </xf>
    <xf numFmtId="10" fontId="17" fillId="5" borderId="28" xfId="0" applyNumberFormat="1" applyFont="1" applyFill="1" applyBorder="1" applyAlignment="1">
      <alignment horizontal="center" vertical="center"/>
    </xf>
    <xf numFmtId="0" fontId="22" fillId="4" borderId="25" xfId="0" applyNumberFormat="1" applyFont="1" applyFill="1" applyBorder="1" applyAlignment="1">
      <alignment horizontal="left" vertical="center"/>
    </xf>
    <xf numFmtId="177" fontId="17" fillId="2" borderId="7" xfId="4" applyNumberFormat="1" applyFont="1" applyFill="1" applyBorder="1" applyAlignment="1">
      <alignment horizontal="center" vertical="center" wrapText="1"/>
    </xf>
    <xf numFmtId="177" fontId="17" fillId="2" borderId="8" xfId="4" applyNumberFormat="1" applyFont="1" applyFill="1" applyBorder="1" applyAlignment="1">
      <alignment horizontal="center" vertical="center" wrapText="1"/>
    </xf>
    <xf numFmtId="10" fontId="17" fillId="5" borderId="29" xfId="0" applyNumberFormat="1" applyFont="1" applyFill="1" applyBorder="1" applyAlignment="1">
      <alignment vertical="center"/>
    </xf>
    <xf numFmtId="10" fontId="17" fillId="5" borderId="5" xfId="0" applyNumberFormat="1" applyFont="1" applyFill="1" applyBorder="1" applyAlignment="1">
      <alignment vertical="center"/>
    </xf>
    <xf numFmtId="177" fontId="17" fillId="5" borderId="5" xfId="0" applyNumberFormat="1" applyFont="1" applyFill="1" applyBorder="1" applyAlignment="1">
      <alignment vertical="center"/>
    </xf>
    <xf numFmtId="10" fontId="17" fillId="5" borderId="30" xfId="0" applyNumberFormat="1" applyFont="1" applyFill="1" applyBorder="1" applyAlignment="1">
      <alignment vertical="center"/>
    </xf>
    <xf numFmtId="10" fontId="17" fillId="5" borderId="31" xfId="0" applyNumberFormat="1" applyFont="1" applyFill="1" applyBorder="1" applyAlignment="1">
      <alignment vertical="center"/>
    </xf>
    <xf numFmtId="0" fontId="17" fillId="5" borderId="32" xfId="0" applyNumberFormat="1" applyFont="1" applyFill="1" applyBorder="1" applyAlignment="1">
      <alignment vertical="center"/>
    </xf>
    <xf numFmtId="10" fontId="17" fillId="5" borderId="33" xfId="0" applyNumberFormat="1" applyFont="1" applyFill="1" applyBorder="1" applyAlignment="1">
      <alignment horizontal="center" vertical="center"/>
    </xf>
    <xf numFmtId="10" fontId="17" fillId="5" borderId="34" xfId="0" applyNumberFormat="1" applyFont="1" applyFill="1" applyBorder="1" applyAlignment="1">
      <alignment horizontal="center" vertical="center"/>
    </xf>
    <xf numFmtId="0" fontId="17" fillId="5" borderId="35" xfId="0" applyNumberFormat="1" applyFont="1" applyFill="1" applyBorder="1" applyAlignment="1">
      <alignment horizontal="center" vertical="center"/>
    </xf>
    <xf numFmtId="176" fontId="18" fillId="6" borderId="5" xfId="0" applyNumberFormat="1" applyFont="1" applyFill="1" applyBorder="1" applyAlignment="1">
      <alignment horizontal="center" vertical="center"/>
    </xf>
    <xf numFmtId="176" fontId="24" fillId="2" borderId="5" xfId="0" applyNumberFormat="1" applyFont="1" applyFill="1" applyBorder="1" applyAlignment="1">
      <alignment horizontal="center" vertical="center"/>
    </xf>
    <xf numFmtId="0" fontId="25" fillId="0" borderId="0" xfId="0" applyNumberFormat="1" applyFont="1">
      <alignment vertical="center"/>
    </xf>
    <xf numFmtId="0" fontId="5" fillId="2" borderId="36" xfId="0" applyNumberFormat="1" applyFont="1" applyFill="1" applyBorder="1" applyAlignment="1">
      <alignment horizontal="left" vertical="center"/>
    </xf>
    <xf numFmtId="0" fontId="6" fillId="2" borderId="8" xfId="0" applyNumberFormat="1" applyFont="1" applyFill="1" applyBorder="1" applyAlignment="1">
      <alignment horizontal="center" vertical="center"/>
    </xf>
    <xf numFmtId="10" fontId="5" fillId="2" borderId="9" xfId="0" applyNumberFormat="1" applyFont="1" applyFill="1" applyBorder="1" applyAlignment="1">
      <alignment horizontal="left" vertical="center"/>
    </xf>
    <xf numFmtId="0" fontId="5" fillId="2" borderId="10" xfId="2" applyNumberFormat="1" applyFont="1" applyFill="1" applyBorder="1">
      <alignment vertical="center"/>
    </xf>
    <xf numFmtId="0" fontId="6" fillId="2" borderId="10" xfId="0" applyNumberFormat="1" applyFont="1" applyFill="1" applyBorder="1" applyAlignment="1">
      <alignment horizontal="left" vertical="center"/>
    </xf>
    <xf numFmtId="0" fontId="17" fillId="2" borderId="8" xfId="0" applyNumberFormat="1" applyFont="1" applyFill="1" applyBorder="1" applyAlignment="1">
      <alignment horizontal="center" vertical="center"/>
    </xf>
    <xf numFmtId="177" fontId="17" fillId="2" borderId="14" xfId="4" applyNumberFormat="1" applyFont="1" applyFill="1" applyBorder="1" applyAlignment="1">
      <alignment horizontal="center" vertical="center" wrapText="1"/>
    </xf>
    <xf numFmtId="10" fontId="17" fillId="2" borderId="14" xfId="0" applyNumberFormat="1" applyFont="1" applyFill="1" applyBorder="1" applyAlignment="1">
      <alignment horizontal="center" vertical="center"/>
    </xf>
    <xf numFmtId="10" fontId="17" fillId="9" borderId="10" xfId="0" applyNumberFormat="1" applyFont="1" applyFill="1" applyBorder="1" applyAlignment="1">
      <alignment horizontal="center" vertical="center"/>
    </xf>
    <xf numFmtId="10" fontId="17" fillId="2" borderId="18" xfId="0" applyNumberFormat="1" applyFont="1" applyFill="1" applyBorder="1" applyAlignment="1">
      <alignment horizontal="center" vertical="center"/>
    </xf>
    <xf numFmtId="10" fontId="17" fillId="2" borderId="8" xfId="0" applyNumberFormat="1" applyFont="1" applyFill="1" applyBorder="1" applyAlignment="1">
      <alignment horizontal="center" vertical="center"/>
    </xf>
    <xf numFmtId="176" fontId="24" fillId="2" borderId="8" xfId="0" applyNumberFormat="1" applyFont="1" applyFill="1" applyBorder="1" applyAlignment="1">
      <alignment horizontal="center" vertical="center"/>
    </xf>
    <xf numFmtId="0" fontId="19" fillId="2" borderId="16" xfId="0" applyNumberFormat="1" applyFont="1" applyFill="1" applyBorder="1" applyAlignment="1">
      <alignment horizontal="left" vertical="center" indent="1"/>
    </xf>
    <xf numFmtId="177" fontId="21" fillId="4" borderId="14" xfId="5" applyNumberFormat="1" applyFont="1" applyFill="1" applyBorder="1" applyAlignment="1">
      <alignment horizontal="center" vertical="center" wrapText="1"/>
    </xf>
    <xf numFmtId="177" fontId="21" fillId="4" borderId="24" xfId="5" applyNumberFormat="1" applyFont="1" applyFill="1" applyBorder="1" applyAlignment="1">
      <alignment horizontal="center" vertical="center" wrapText="1"/>
    </xf>
    <xf numFmtId="0" fontId="26" fillId="0" borderId="0" xfId="0" applyNumberFormat="1" applyFont="1" applyAlignment="1">
      <alignment horizontal="left" vertical="center"/>
    </xf>
    <xf numFmtId="10" fontId="27" fillId="5" borderId="37" xfId="0" applyNumberFormat="1" applyFont="1" applyFill="1" applyBorder="1" applyAlignment="1">
      <alignment horizontal="center" vertical="center"/>
    </xf>
    <xf numFmtId="10" fontId="28" fillId="7" borderId="16" xfId="0" applyNumberFormat="1" applyFont="1" applyFill="1" applyBorder="1" applyAlignment="1">
      <alignment horizontal="center" vertical="center"/>
    </xf>
    <xf numFmtId="10" fontId="29" fillId="6" borderId="16" xfId="0" applyNumberFormat="1" applyFont="1" applyFill="1" applyBorder="1" applyAlignment="1">
      <alignment horizontal="center" vertical="center"/>
    </xf>
    <xf numFmtId="10" fontId="29" fillId="6" borderId="13" xfId="0" applyNumberFormat="1" applyFont="1" applyFill="1" applyBorder="1" applyAlignment="1">
      <alignment horizontal="center" vertical="center"/>
    </xf>
    <xf numFmtId="10" fontId="28" fillId="9" borderId="13" xfId="0" applyNumberFormat="1" applyFont="1" applyFill="1" applyBorder="1" applyAlignment="1">
      <alignment horizontal="center" vertical="center"/>
    </xf>
    <xf numFmtId="10" fontId="29" fillId="4" borderId="16" xfId="0" applyNumberFormat="1" applyFont="1" applyFill="1" applyBorder="1" applyAlignment="1">
      <alignment horizontal="center" vertical="center"/>
    </xf>
    <xf numFmtId="10" fontId="29" fillId="10" borderId="16" xfId="0" applyNumberFormat="1" applyFont="1" applyFill="1" applyBorder="1" applyAlignment="1">
      <alignment horizontal="center" vertical="center"/>
    </xf>
    <xf numFmtId="10" fontId="28" fillId="2" borderId="13" xfId="0" applyNumberFormat="1" applyFont="1" applyFill="1" applyBorder="1" applyAlignment="1">
      <alignment horizontal="center" vertical="center"/>
    </xf>
    <xf numFmtId="10" fontId="28" fillId="2" borderId="16" xfId="0" applyNumberFormat="1" applyFont="1" applyFill="1" applyBorder="1" applyAlignment="1">
      <alignment horizontal="center" vertical="center"/>
    </xf>
    <xf numFmtId="10" fontId="29" fillId="4" borderId="38" xfId="0" applyNumberFormat="1" applyFont="1" applyFill="1" applyBorder="1" applyAlignment="1">
      <alignment horizontal="center" vertical="center"/>
    </xf>
    <xf numFmtId="0" fontId="7" fillId="11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center" vertical="center"/>
    </xf>
    <xf numFmtId="0" fontId="12" fillId="3" borderId="0" xfId="0" applyNumberFormat="1" applyFont="1" applyFill="1">
      <alignment vertical="center"/>
    </xf>
    <xf numFmtId="0" fontId="30" fillId="3" borderId="0" xfId="0" applyNumberFormat="1" applyFont="1" applyFill="1" applyAlignment="1">
      <alignment horizontal="center" vertical="center"/>
    </xf>
    <xf numFmtId="0" fontId="31" fillId="12" borderId="39" xfId="0" applyNumberFormat="1" applyFont="1" applyFill="1" applyBorder="1">
      <alignment vertical="center"/>
    </xf>
    <xf numFmtId="0" fontId="0" fillId="0" borderId="40" xfId="0" applyNumberFormat="1" applyBorder="1">
      <alignment vertical="center"/>
    </xf>
    <xf numFmtId="182" fontId="0" fillId="0" borderId="41" xfId="0" applyNumberFormat="1" applyBorder="1">
      <alignment vertical="center"/>
    </xf>
    <xf numFmtId="181" fontId="31" fillId="12" borderId="39" xfId="0" applyNumberFormat="1" applyFont="1" applyFill="1" applyBorder="1" applyAlignment="1">
      <alignment horizontal="right" vertical="center"/>
    </xf>
    <xf numFmtId="182" fontId="0" fillId="0" borderId="42" xfId="0" applyNumberFormat="1" applyFont="1" applyBorder="1">
      <alignment vertical="center"/>
    </xf>
    <xf numFmtId="0" fontId="0" fillId="0" borderId="43" xfId="0" applyNumberFormat="1" applyFont="1" applyBorder="1">
      <alignment vertical="center"/>
    </xf>
    <xf numFmtId="182" fontId="0" fillId="0" borderId="41" xfId="0" applyNumberFormat="1" applyFont="1" applyBorder="1">
      <alignment vertical="center"/>
    </xf>
    <xf numFmtId="0" fontId="0" fillId="0" borderId="40" xfId="0" applyNumberFormat="1" applyFont="1" applyBorder="1">
      <alignment vertical="center"/>
    </xf>
    <xf numFmtId="0" fontId="32" fillId="13" borderId="44" xfId="0" applyNumberFormat="1" applyFont="1" applyFill="1" applyBorder="1" applyAlignment="1">
      <alignment horizontal="center" vertical="center"/>
    </xf>
    <xf numFmtId="0" fontId="32" fillId="13" borderId="45" xfId="0" applyNumberFormat="1" applyFont="1" applyFill="1" applyBorder="1" applyAlignment="1">
      <alignment horizontal="center" vertical="center"/>
    </xf>
    <xf numFmtId="10" fontId="32" fillId="13" borderId="45" xfId="0" applyNumberFormat="1" applyFont="1" applyFill="1" applyBorder="1" applyAlignment="1">
      <alignment horizontal="center" vertical="center"/>
    </xf>
    <xf numFmtId="10" fontId="32" fillId="13" borderId="46" xfId="0" applyNumberFormat="1" applyFont="1" applyFill="1" applyBorder="1" applyAlignment="1">
      <alignment horizontal="center" vertical="center"/>
    </xf>
    <xf numFmtId="10" fontId="32" fillId="13" borderId="47" xfId="0" applyNumberFormat="1" applyFont="1" applyFill="1" applyBorder="1" applyAlignment="1">
      <alignment horizontal="center" vertical="center"/>
    </xf>
    <xf numFmtId="0" fontId="32" fillId="13" borderId="47" xfId="0" applyNumberFormat="1" applyFont="1" applyFill="1" applyBorder="1" applyAlignment="1">
      <alignment horizontal="center" vertical="center"/>
    </xf>
    <xf numFmtId="0" fontId="32" fillId="13" borderId="48" xfId="0" applyNumberFormat="1" applyFont="1" applyFill="1" applyBorder="1" applyAlignment="1">
      <alignment horizontal="center" vertical="center"/>
    </xf>
    <xf numFmtId="10" fontId="33" fillId="0" borderId="0" xfId="0" applyNumberFormat="1" applyFont="1" applyAlignment="1">
      <alignment horizontal="left" vertical="center"/>
    </xf>
    <xf numFmtId="0" fontId="3" fillId="10" borderId="19" xfId="9" applyNumberFormat="1" applyFill="1" applyBorder="1" applyAlignment="1">
      <alignment horizontal="left" vertical="center" indent="1"/>
    </xf>
    <xf numFmtId="0" fontId="34" fillId="0" borderId="0" xfId="0" applyNumberFormat="1" applyFont="1" applyFill="1" applyAlignment="1">
      <alignment horizontal="center" vertical="center"/>
    </xf>
    <xf numFmtId="177" fontId="21" fillId="8" borderId="14" xfId="7" applyNumberFormat="1" applyFont="1" applyFill="1" applyBorder="1" applyAlignment="1">
      <alignment horizontal="center" vertical="center" wrapText="1"/>
    </xf>
    <xf numFmtId="0" fontId="35" fillId="2" borderId="7" xfId="0" applyNumberFormat="1" applyFont="1" applyFill="1" applyBorder="1" applyAlignment="1">
      <alignment horizontal="left" vertical="center"/>
    </xf>
    <xf numFmtId="0" fontId="36" fillId="10" borderId="10" xfId="0" applyNumberFormat="1" applyFont="1" applyFill="1" applyBorder="1" applyAlignment="1">
      <alignment horizontal="left" vertical="center"/>
    </xf>
    <xf numFmtId="0" fontId="37" fillId="10" borderId="10" xfId="0" applyNumberFormat="1" applyFont="1" applyFill="1" applyBorder="1" applyAlignment="1">
      <alignment horizontal="left" vertical="center"/>
    </xf>
    <xf numFmtId="0" fontId="35" fillId="2" borderId="7" xfId="2" applyNumberFormat="1" applyFont="1" applyFill="1" applyBorder="1">
      <alignment vertical="center"/>
    </xf>
    <xf numFmtId="0" fontId="36" fillId="4" borderId="10" xfId="2" applyNumberFormat="1" applyFont="1" applyFill="1" applyBorder="1">
      <alignment vertical="center"/>
    </xf>
    <xf numFmtId="177" fontId="38" fillId="2" borderId="11" xfId="4" applyNumberFormat="1" applyFont="1" applyFill="1" applyBorder="1" applyAlignment="1">
      <alignment horizontal="center" vertical="center" wrapText="1"/>
    </xf>
    <xf numFmtId="177" fontId="39" fillId="4" borderId="14" xfId="6" applyNumberFormat="1" applyFont="1" applyFill="1" applyBorder="1" applyAlignment="1">
      <alignment horizontal="center" vertical="center" wrapText="1"/>
    </xf>
    <xf numFmtId="177" fontId="39" fillId="10" borderId="14" xfId="6" applyNumberFormat="1" applyFont="1" applyFill="1" applyBorder="1" applyAlignment="1">
      <alignment horizontal="center" vertical="center" wrapText="1"/>
    </xf>
    <xf numFmtId="0" fontId="38" fillId="5" borderId="4" xfId="0" applyNumberFormat="1" applyFont="1" applyFill="1" applyBorder="1" applyAlignment="1">
      <alignment horizontal="center" vertical="center"/>
    </xf>
    <xf numFmtId="0" fontId="36" fillId="4" borderId="21" xfId="2" applyNumberFormat="1" applyFont="1" applyFill="1" applyBorder="1">
      <alignment vertical="center"/>
    </xf>
    <xf numFmtId="177" fontId="38" fillId="2" borderId="14" xfId="4" applyNumberFormat="1" applyFont="1" applyFill="1" applyBorder="1" applyAlignment="1">
      <alignment horizontal="center" vertical="center" wrapText="1"/>
    </xf>
    <xf numFmtId="177" fontId="39" fillId="4" borderId="24" xfId="6" applyNumberFormat="1" applyFont="1" applyFill="1" applyBorder="1" applyAlignment="1">
      <alignment horizontal="center" vertical="center" wrapText="1"/>
    </xf>
    <xf numFmtId="177" fontId="47" fillId="10" borderId="14" xfId="6" applyNumberFormat="1" applyFont="1" applyFill="1" applyBorder="1" applyAlignment="1">
      <alignment horizontal="center" vertical="center" wrapText="1"/>
    </xf>
    <xf numFmtId="10" fontId="32" fillId="13" borderId="65" xfId="0" applyNumberFormat="1" applyFont="1" applyFill="1" applyBorder="1" applyAlignment="1">
      <alignment horizontal="center" vertical="center" wrapText="1"/>
    </xf>
    <xf numFmtId="10" fontId="32" fillId="13" borderId="70" xfId="0" applyNumberFormat="1" applyFont="1" applyFill="1" applyBorder="1" applyAlignment="1">
      <alignment horizontal="center" vertical="center"/>
    </xf>
    <xf numFmtId="10" fontId="32" fillId="13" borderId="23" xfId="0" applyNumberFormat="1" applyFont="1" applyFill="1" applyBorder="1" applyAlignment="1">
      <alignment horizontal="center" vertical="center"/>
    </xf>
    <xf numFmtId="10" fontId="32" fillId="13" borderId="58" xfId="0" applyNumberFormat="1" applyFont="1" applyFill="1" applyBorder="1" applyAlignment="1">
      <alignment horizontal="center" vertical="center"/>
    </xf>
    <xf numFmtId="0" fontId="32" fillId="13" borderId="59" xfId="0" applyNumberFormat="1" applyFont="1" applyFill="1" applyBorder="1" applyAlignment="1">
      <alignment vertical="center"/>
    </xf>
    <xf numFmtId="0" fontId="32" fillId="13" borderId="60" xfId="0" applyNumberFormat="1" applyFont="1" applyFill="1" applyBorder="1" applyAlignment="1">
      <alignment vertical="center"/>
    </xf>
    <xf numFmtId="0" fontId="32" fillId="13" borderId="71" xfId="0" applyNumberFormat="1" applyFont="1" applyFill="1" applyBorder="1" applyAlignment="1">
      <alignment vertical="center"/>
    </xf>
    <xf numFmtId="0" fontId="32" fillId="13" borderId="68" xfId="0" applyNumberFormat="1" applyFont="1" applyFill="1" applyBorder="1" applyAlignment="1">
      <alignment vertical="center"/>
    </xf>
    <xf numFmtId="0" fontId="32" fillId="13" borderId="72" xfId="0" applyNumberFormat="1" applyFont="1" applyFill="1" applyBorder="1" applyAlignment="1">
      <alignment vertical="center"/>
    </xf>
    <xf numFmtId="0" fontId="32" fillId="13" borderId="52" xfId="0" applyNumberFormat="1" applyFont="1" applyFill="1" applyBorder="1" applyAlignment="1">
      <alignment horizontal="center" vertical="center"/>
    </xf>
    <xf numFmtId="0" fontId="32" fillId="13" borderId="53" xfId="0" applyNumberFormat="1" applyFont="1" applyFill="1" applyBorder="1" applyAlignment="1">
      <alignment horizontal="center" vertical="center"/>
    </xf>
    <xf numFmtId="0" fontId="32" fillId="13" borderId="54" xfId="0" applyNumberFormat="1" applyFont="1" applyFill="1" applyBorder="1" applyAlignment="1">
      <alignment horizontal="center" vertical="center"/>
    </xf>
    <xf numFmtId="0" fontId="3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32" fillId="13" borderId="65" xfId="0" applyNumberFormat="1" applyFont="1" applyFill="1" applyBorder="1" applyAlignment="1">
      <alignment horizontal="center" vertical="center"/>
    </xf>
    <xf numFmtId="0" fontId="32" fillId="13" borderId="66" xfId="0" applyNumberFormat="1" applyFont="1" applyFill="1" applyBorder="1" applyAlignment="1">
      <alignment horizontal="center" vertical="center"/>
    </xf>
    <xf numFmtId="0" fontId="32" fillId="13" borderId="67" xfId="0" applyNumberFormat="1" applyFont="1" applyFill="1" applyBorder="1" applyAlignment="1">
      <alignment vertical="center"/>
    </xf>
    <xf numFmtId="0" fontId="32" fillId="13" borderId="69" xfId="0" applyNumberFormat="1" applyFont="1" applyFill="1" applyBorder="1" applyAlignment="1">
      <alignment horizontal="center" vertical="center"/>
    </xf>
    <xf numFmtId="0" fontId="32" fillId="13" borderId="49" xfId="0" applyNumberFormat="1" applyFont="1" applyFill="1" applyBorder="1" applyAlignment="1">
      <alignment horizontal="center" vertical="center"/>
    </xf>
    <xf numFmtId="0" fontId="32" fillId="13" borderId="50" xfId="0" applyNumberFormat="1" applyFont="1" applyFill="1" applyBorder="1" applyAlignment="1">
      <alignment horizontal="center" vertical="center"/>
    </xf>
    <xf numFmtId="0" fontId="32" fillId="13" borderId="51" xfId="0" applyNumberFormat="1" applyFont="1" applyFill="1" applyBorder="1" applyAlignment="1">
      <alignment horizontal="center" vertical="center"/>
    </xf>
    <xf numFmtId="0" fontId="32" fillId="13" borderId="52" xfId="0" applyNumberFormat="1" applyFont="1" applyFill="1" applyBorder="1" applyAlignment="1">
      <alignment horizontal="center" vertical="center" wrapText="1"/>
    </xf>
    <xf numFmtId="0" fontId="32" fillId="13" borderId="55" xfId="0" applyNumberFormat="1" applyFont="1" applyFill="1" applyBorder="1" applyAlignment="1">
      <alignment horizontal="center" vertical="center"/>
    </xf>
    <xf numFmtId="0" fontId="32" fillId="13" borderId="56" xfId="0" applyNumberFormat="1" applyFont="1" applyFill="1" applyBorder="1" applyAlignment="1">
      <alignment horizontal="center" vertical="center"/>
    </xf>
    <xf numFmtId="0" fontId="32" fillId="13" borderId="57" xfId="0" applyNumberFormat="1" applyFont="1" applyFill="1" applyBorder="1" applyAlignment="1">
      <alignment horizontal="center" vertical="center"/>
    </xf>
    <xf numFmtId="0" fontId="32" fillId="13" borderId="58" xfId="0" applyNumberFormat="1" applyFont="1" applyFill="1" applyBorder="1" applyAlignment="1">
      <alignment horizontal="center" vertical="center"/>
    </xf>
    <xf numFmtId="0" fontId="32" fillId="13" borderId="59" xfId="0" applyNumberFormat="1" applyFont="1" applyFill="1" applyBorder="1" applyAlignment="1">
      <alignment horizontal="center" vertical="center"/>
    </xf>
    <xf numFmtId="0" fontId="32" fillId="13" borderId="60" xfId="0" applyNumberFormat="1" applyFont="1" applyFill="1" applyBorder="1" applyAlignment="1">
      <alignment horizontal="center" vertical="center"/>
    </xf>
    <xf numFmtId="0" fontId="32" fillId="13" borderId="61" xfId="0" applyNumberFormat="1" applyFont="1" applyFill="1" applyBorder="1" applyAlignment="1">
      <alignment horizontal="center" vertical="center"/>
    </xf>
    <xf numFmtId="0" fontId="32" fillId="13" borderId="0" xfId="0" applyNumberFormat="1" applyFont="1" applyFill="1" applyBorder="1" applyAlignment="1">
      <alignment horizontal="center" vertical="center"/>
    </xf>
    <xf numFmtId="0" fontId="32" fillId="13" borderId="62" xfId="0" applyNumberFormat="1" applyFont="1" applyFill="1" applyBorder="1" applyAlignment="1">
      <alignment horizontal="center" vertical="center"/>
    </xf>
    <xf numFmtId="0" fontId="32" fillId="13" borderId="63" xfId="0" applyNumberFormat="1" applyFont="1" applyFill="1" applyBorder="1" applyAlignment="1">
      <alignment horizontal="center" vertical="center"/>
    </xf>
    <xf numFmtId="0" fontId="32" fillId="13" borderId="39" xfId="0" applyNumberFormat="1" applyFont="1" applyFill="1" applyBorder="1" applyAlignment="1">
      <alignment horizontal="center" vertical="center"/>
    </xf>
    <xf numFmtId="0" fontId="32" fillId="13" borderId="64" xfId="0" applyNumberFormat="1" applyFont="1" applyFill="1" applyBorder="1" applyAlignment="1">
      <alignment horizontal="center" vertical="center"/>
    </xf>
    <xf numFmtId="0" fontId="40" fillId="13" borderId="65" xfId="0" applyNumberFormat="1" applyFont="1" applyFill="1" applyBorder="1" applyAlignment="1">
      <alignment horizontal="center" vertical="center"/>
    </xf>
    <xf numFmtId="0" fontId="32" fillId="13" borderId="67" xfId="0" applyNumberFormat="1" applyFont="1" applyFill="1" applyBorder="1" applyAlignment="1">
      <alignment horizontal="center" vertical="center"/>
    </xf>
    <xf numFmtId="0" fontId="32" fillId="13" borderId="68" xfId="0" applyNumberFormat="1" applyFont="1" applyFill="1" applyBorder="1" applyAlignment="1">
      <alignment horizontal="center" vertical="center"/>
    </xf>
    <xf numFmtId="0" fontId="41" fillId="12" borderId="0" xfId="0" applyNumberFormat="1" applyFont="1" applyFill="1" applyBorder="1" applyAlignment="1">
      <alignment horizontal="center" vertical="center"/>
    </xf>
    <xf numFmtId="177" fontId="46" fillId="8" borderId="14" xfId="7" applyNumberFormat="1" applyFont="1" applyFill="1" applyBorder="1" applyAlignment="1">
      <alignment horizontal="center" vertical="center" wrapText="1"/>
    </xf>
  </cellXfs>
  <cellStyles count="10">
    <cellStyle name="백분율" xfId="1" builtinId="5"/>
    <cellStyle name="표준" xfId="0" builtinId="0"/>
    <cellStyle name="표준 4 2 2 5 5 11 3 2" xfId="4" xr:uid="{00000000-0005-0000-0000-000004000000}"/>
    <cellStyle name="표준 4 2 2 5 5 11 3 3" xfId="8" xr:uid="{00000000-0005-0000-0000-000008000000}"/>
    <cellStyle name="표준 4 2 2 5 5 2 9 3 2" xfId="5" xr:uid="{00000000-0005-0000-0000-000005000000}"/>
    <cellStyle name="표준 4 2 2 5 5 4 8 3 2" xfId="7" xr:uid="{00000000-0005-0000-0000-000007000000}"/>
    <cellStyle name="표준 4 2 2 5 7 8 3 2" xfId="6" xr:uid="{00000000-0005-0000-0000-000006000000}"/>
    <cellStyle name="표준 5" xfId="3" xr:uid="{00000000-0005-0000-0000-000003000000}"/>
    <cellStyle name="표준_면세점 리뉴얼 일정표_WBS" xfId="2" xr:uid="{00000000-0005-0000-0000-000002000000}"/>
    <cellStyle name="하이퍼링크" xfId="9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" name="Text Box 3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5" name="Text Box 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7" name="Text Box 3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9" name="Text Box 3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1" name="Text Box 3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3" name="Text Box 3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5" name="Text Box 3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27" name="Text Box 3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9" name="Text Box 3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3" name="Text Box 3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3" name="Text Box 3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45" name="Text Box 30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7" name="Text Box 3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9" name="Text Box 3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1" name="Text Box 3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5" name="Text Box 30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7" name="Text Box 3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5" name="Text Box 30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7" name="Text Box 3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34"/>
  <sheetViews>
    <sheetView zoomScaleNormal="100" zoomScaleSheetLayoutView="120" workbookViewId="0">
      <selection activeCell="N21" sqref="M21:N21"/>
    </sheetView>
  </sheetViews>
  <sheetFormatPr defaultColWidth="8.85546875" defaultRowHeight="16.5"/>
  <cols>
    <col min="1" max="1" width="7.85546875" style="3" customWidth="1"/>
    <col min="2" max="2" width="11.7109375" style="3" customWidth="1"/>
    <col min="3" max="3" width="12.7109375" style="3" customWidth="1"/>
    <col min="4" max="4" width="30.42578125" style="3" customWidth="1"/>
    <col min="5" max="5" width="29" style="3" customWidth="1"/>
    <col min="6" max="6" width="12.85546875" style="3" customWidth="1"/>
    <col min="7" max="7" width="12" style="3" customWidth="1"/>
    <col min="8" max="8" width="13.85546875" style="3" customWidth="1"/>
    <col min="9" max="256" width="8.85546875" style="3"/>
    <col min="257" max="257" width="7.85546875" style="3" customWidth="1"/>
    <col min="258" max="258" width="11.7109375" style="3" customWidth="1"/>
    <col min="259" max="259" width="12.7109375" style="3" customWidth="1"/>
    <col min="260" max="260" width="35" style="3" customWidth="1"/>
    <col min="261" max="261" width="28" style="3" customWidth="1"/>
    <col min="262" max="262" width="12.85546875" style="3" customWidth="1"/>
    <col min="263" max="263" width="12" style="3" customWidth="1"/>
    <col min="264" max="264" width="13.85546875" style="3" customWidth="1"/>
    <col min="265" max="512" width="8.85546875" style="3"/>
    <col min="513" max="513" width="7.85546875" style="3" customWidth="1"/>
    <col min="514" max="514" width="11.7109375" style="3" customWidth="1"/>
    <col min="515" max="515" width="12.7109375" style="3" customWidth="1"/>
    <col min="516" max="516" width="35" style="3" customWidth="1"/>
    <col min="517" max="517" width="28" style="3" customWidth="1"/>
    <col min="518" max="518" width="12.85546875" style="3" customWidth="1"/>
    <col min="519" max="519" width="12" style="3" customWidth="1"/>
    <col min="520" max="520" width="13.85546875" style="3" customWidth="1"/>
    <col min="521" max="768" width="8.85546875" style="3"/>
    <col min="769" max="769" width="7.85546875" style="3" customWidth="1"/>
    <col min="770" max="770" width="11.7109375" style="3" customWidth="1"/>
    <col min="771" max="771" width="12.7109375" style="3" customWidth="1"/>
    <col min="772" max="772" width="35" style="3" customWidth="1"/>
    <col min="773" max="773" width="28" style="3" customWidth="1"/>
    <col min="774" max="774" width="12.85546875" style="3" customWidth="1"/>
    <col min="775" max="775" width="12" style="3" customWidth="1"/>
    <col min="776" max="776" width="13.85546875" style="3" customWidth="1"/>
    <col min="777" max="1024" width="8.85546875" style="3"/>
    <col min="1025" max="1025" width="7.85546875" style="3" customWidth="1"/>
    <col min="1026" max="1026" width="11.7109375" style="3" customWidth="1"/>
    <col min="1027" max="1027" width="12.7109375" style="3" customWidth="1"/>
    <col min="1028" max="1028" width="35" style="3" customWidth="1"/>
    <col min="1029" max="1029" width="28" style="3" customWidth="1"/>
    <col min="1030" max="1030" width="12.85546875" style="3" customWidth="1"/>
    <col min="1031" max="1031" width="12" style="3" customWidth="1"/>
    <col min="1032" max="1032" width="13.85546875" style="3" customWidth="1"/>
    <col min="1033" max="1280" width="8.85546875" style="3"/>
    <col min="1281" max="1281" width="7.85546875" style="3" customWidth="1"/>
    <col min="1282" max="1282" width="11.7109375" style="3" customWidth="1"/>
    <col min="1283" max="1283" width="12.7109375" style="3" customWidth="1"/>
    <col min="1284" max="1284" width="35" style="3" customWidth="1"/>
    <col min="1285" max="1285" width="28" style="3" customWidth="1"/>
    <col min="1286" max="1286" width="12.85546875" style="3" customWidth="1"/>
    <col min="1287" max="1287" width="12" style="3" customWidth="1"/>
    <col min="1288" max="1288" width="13.85546875" style="3" customWidth="1"/>
    <col min="1289" max="1536" width="8.85546875" style="3"/>
    <col min="1537" max="1537" width="7.85546875" style="3" customWidth="1"/>
    <col min="1538" max="1538" width="11.7109375" style="3" customWidth="1"/>
    <col min="1539" max="1539" width="12.7109375" style="3" customWidth="1"/>
    <col min="1540" max="1540" width="35" style="3" customWidth="1"/>
    <col min="1541" max="1541" width="28" style="3" customWidth="1"/>
    <col min="1542" max="1542" width="12.85546875" style="3" customWidth="1"/>
    <col min="1543" max="1543" width="12" style="3" customWidth="1"/>
    <col min="1544" max="1544" width="13.85546875" style="3" customWidth="1"/>
    <col min="1545" max="1792" width="8.85546875" style="3"/>
    <col min="1793" max="1793" width="7.85546875" style="3" customWidth="1"/>
    <col min="1794" max="1794" width="11.7109375" style="3" customWidth="1"/>
    <col min="1795" max="1795" width="12.7109375" style="3" customWidth="1"/>
    <col min="1796" max="1796" width="35" style="3" customWidth="1"/>
    <col min="1797" max="1797" width="28" style="3" customWidth="1"/>
    <col min="1798" max="1798" width="12.85546875" style="3" customWidth="1"/>
    <col min="1799" max="1799" width="12" style="3" customWidth="1"/>
    <col min="1800" max="1800" width="13.85546875" style="3" customWidth="1"/>
    <col min="1801" max="2048" width="8.85546875" style="3"/>
    <col min="2049" max="2049" width="7.85546875" style="3" customWidth="1"/>
    <col min="2050" max="2050" width="11.7109375" style="3" customWidth="1"/>
    <col min="2051" max="2051" width="12.7109375" style="3" customWidth="1"/>
    <col min="2052" max="2052" width="35" style="3" customWidth="1"/>
    <col min="2053" max="2053" width="28" style="3" customWidth="1"/>
    <col min="2054" max="2054" width="12.85546875" style="3" customWidth="1"/>
    <col min="2055" max="2055" width="12" style="3" customWidth="1"/>
    <col min="2056" max="2056" width="13.85546875" style="3" customWidth="1"/>
    <col min="2057" max="2304" width="8.85546875" style="3"/>
    <col min="2305" max="2305" width="7.85546875" style="3" customWidth="1"/>
    <col min="2306" max="2306" width="11.7109375" style="3" customWidth="1"/>
    <col min="2307" max="2307" width="12.7109375" style="3" customWidth="1"/>
    <col min="2308" max="2308" width="35" style="3" customWidth="1"/>
    <col min="2309" max="2309" width="28" style="3" customWidth="1"/>
    <col min="2310" max="2310" width="12.85546875" style="3" customWidth="1"/>
    <col min="2311" max="2311" width="12" style="3" customWidth="1"/>
    <col min="2312" max="2312" width="13.85546875" style="3" customWidth="1"/>
    <col min="2313" max="2560" width="8.85546875" style="3"/>
    <col min="2561" max="2561" width="7.85546875" style="3" customWidth="1"/>
    <col min="2562" max="2562" width="11.7109375" style="3" customWidth="1"/>
    <col min="2563" max="2563" width="12.7109375" style="3" customWidth="1"/>
    <col min="2564" max="2564" width="35" style="3" customWidth="1"/>
    <col min="2565" max="2565" width="28" style="3" customWidth="1"/>
    <col min="2566" max="2566" width="12.85546875" style="3" customWidth="1"/>
    <col min="2567" max="2567" width="12" style="3" customWidth="1"/>
    <col min="2568" max="2568" width="13.85546875" style="3" customWidth="1"/>
    <col min="2569" max="2816" width="8.85546875" style="3"/>
    <col min="2817" max="2817" width="7.85546875" style="3" customWidth="1"/>
    <col min="2818" max="2818" width="11.7109375" style="3" customWidth="1"/>
    <col min="2819" max="2819" width="12.7109375" style="3" customWidth="1"/>
    <col min="2820" max="2820" width="35" style="3" customWidth="1"/>
    <col min="2821" max="2821" width="28" style="3" customWidth="1"/>
    <col min="2822" max="2822" width="12.85546875" style="3" customWidth="1"/>
    <col min="2823" max="2823" width="12" style="3" customWidth="1"/>
    <col min="2824" max="2824" width="13.85546875" style="3" customWidth="1"/>
    <col min="2825" max="3072" width="8.85546875" style="3"/>
    <col min="3073" max="3073" width="7.85546875" style="3" customWidth="1"/>
    <col min="3074" max="3074" width="11.7109375" style="3" customWidth="1"/>
    <col min="3075" max="3075" width="12.7109375" style="3" customWidth="1"/>
    <col min="3076" max="3076" width="35" style="3" customWidth="1"/>
    <col min="3077" max="3077" width="28" style="3" customWidth="1"/>
    <col min="3078" max="3078" width="12.85546875" style="3" customWidth="1"/>
    <col min="3079" max="3079" width="12" style="3" customWidth="1"/>
    <col min="3080" max="3080" width="13.85546875" style="3" customWidth="1"/>
    <col min="3081" max="3328" width="8.85546875" style="3"/>
    <col min="3329" max="3329" width="7.85546875" style="3" customWidth="1"/>
    <col min="3330" max="3330" width="11.7109375" style="3" customWidth="1"/>
    <col min="3331" max="3331" width="12.7109375" style="3" customWidth="1"/>
    <col min="3332" max="3332" width="35" style="3" customWidth="1"/>
    <col min="3333" max="3333" width="28" style="3" customWidth="1"/>
    <col min="3334" max="3334" width="12.85546875" style="3" customWidth="1"/>
    <col min="3335" max="3335" width="12" style="3" customWidth="1"/>
    <col min="3336" max="3336" width="13.85546875" style="3" customWidth="1"/>
    <col min="3337" max="3584" width="8.85546875" style="3"/>
    <col min="3585" max="3585" width="7.85546875" style="3" customWidth="1"/>
    <col min="3586" max="3586" width="11.7109375" style="3" customWidth="1"/>
    <col min="3587" max="3587" width="12.7109375" style="3" customWidth="1"/>
    <col min="3588" max="3588" width="35" style="3" customWidth="1"/>
    <col min="3589" max="3589" width="28" style="3" customWidth="1"/>
    <col min="3590" max="3590" width="12.85546875" style="3" customWidth="1"/>
    <col min="3591" max="3591" width="12" style="3" customWidth="1"/>
    <col min="3592" max="3592" width="13.85546875" style="3" customWidth="1"/>
    <col min="3593" max="3840" width="8.85546875" style="3"/>
    <col min="3841" max="3841" width="7.85546875" style="3" customWidth="1"/>
    <col min="3842" max="3842" width="11.7109375" style="3" customWidth="1"/>
    <col min="3843" max="3843" width="12.7109375" style="3" customWidth="1"/>
    <col min="3844" max="3844" width="35" style="3" customWidth="1"/>
    <col min="3845" max="3845" width="28" style="3" customWidth="1"/>
    <col min="3846" max="3846" width="12.85546875" style="3" customWidth="1"/>
    <col min="3847" max="3847" width="12" style="3" customWidth="1"/>
    <col min="3848" max="3848" width="13.85546875" style="3" customWidth="1"/>
    <col min="3849" max="4096" width="8.85546875" style="3"/>
    <col min="4097" max="4097" width="7.85546875" style="3" customWidth="1"/>
    <col min="4098" max="4098" width="11.7109375" style="3" customWidth="1"/>
    <col min="4099" max="4099" width="12.7109375" style="3" customWidth="1"/>
    <col min="4100" max="4100" width="35" style="3" customWidth="1"/>
    <col min="4101" max="4101" width="28" style="3" customWidth="1"/>
    <col min="4102" max="4102" width="12.85546875" style="3" customWidth="1"/>
    <col min="4103" max="4103" width="12" style="3" customWidth="1"/>
    <col min="4104" max="4104" width="13.85546875" style="3" customWidth="1"/>
    <col min="4105" max="4352" width="8.85546875" style="3"/>
    <col min="4353" max="4353" width="7.85546875" style="3" customWidth="1"/>
    <col min="4354" max="4354" width="11.7109375" style="3" customWidth="1"/>
    <col min="4355" max="4355" width="12.7109375" style="3" customWidth="1"/>
    <col min="4356" max="4356" width="35" style="3" customWidth="1"/>
    <col min="4357" max="4357" width="28" style="3" customWidth="1"/>
    <col min="4358" max="4358" width="12.85546875" style="3" customWidth="1"/>
    <col min="4359" max="4359" width="12" style="3" customWidth="1"/>
    <col min="4360" max="4360" width="13.85546875" style="3" customWidth="1"/>
    <col min="4361" max="4608" width="8.85546875" style="3"/>
    <col min="4609" max="4609" width="7.85546875" style="3" customWidth="1"/>
    <col min="4610" max="4610" width="11.7109375" style="3" customWidth="1"/>
    <col min="4611" max="4611" width="12.7109375" style="3" customWidth="1"/>
    <col min="4612" max="4612" width="35" style="3" customWidth="1"/>
    <col min="4613" max="4613" width="28" style="3" customWidth="1"/>
    <col min="4614" max="4614" width="12.85546875" style="3" customWidth="1"/>
    <col min="4615" max="4615" width="12" style="3" customWidth="1"/>
    <col min="4616" max="4616" width="13.85546875" style="3" customWidth="1"/>
    <col min="4617" max="4864" width="8.85546875" style="3"/>
    <col min="4865" max="4865" width="7.85546875" style="3" customWidth="1"/>
    <col min="4866" max="4866" width="11.7109375" style="3" customWidth="1"/>
    <col min="4867" max="4867" width="12.7109375" style="3" customWidth="1"/>
    <col min="4868" max="4868" width="35" style="3" customWidth="1"/>
    <col min="4869" max="4869" width="28" style="3" customWidth="1"/>
    <col min="4870" max="4870" width="12.85546875" style="3" customWidth="1"/>
    <col min="4871" max="4871" width="12" style="3" customWidth="1"/>
    <col min="4872" max="4872" width="13.85546875" style="3" customWidth="1"/>
    <col min="4873" max="5120" width="8.85546875" style="3"/>
    <col min="5121" max="5121" width="7.85546875" style="3" customWidth="1"/>
    <col min="5122" max="5122" width="11.7109375" style="3" customWidth="1"/>
    <col min="5123" max="5123" width="12.7109375" style="3" customWidth="1"/>
    <col min="5124" max="5124" width="35" style="3" customWidth="1"/>
    <col min="5125" max="5125" width="28" style="3" customWidth="1"/>
    <col min="5126" max="5126" width="12.85546875" style="3" customWidth="1"/>
    <col min="5127" max="5127" width="12" style="3" customWidth="1"/>
    <col min="5128" max="5128" width="13.85546875" style="3" customWidth="1"/>
    <col min="5129" max="5376" width="8.85546875" style="3"/>
    <col min="5377" max="5377" width="7.85546875" style="3" customWidth="1"/>
    <col min="5378" max="5378" width="11.7109375" style="3" customWidth="1"/>
    <col min="5379" max="5379" width="12.7109375" style="3" customWidth="1"/>
    <col min="5380" max="5380" width="35" style="3" customWidth="1"/>
    <col min="5381" max="5381" width="28" style="3" customWidth="1"/>
    <col min="5382" max="5382" width="12.85546875" style="3" customWidth="1"/>
    <col min="5383" max="5383" width="12" style="3" customWidth="1"/>
    <col min="5384" max="5384" width="13.85546875" style="3" customWidth="1"/>
    <col min="5385" max="5632" width="8.85546875" style="3"/>
    <col min="5633" max="5633" width="7.85546875" style="3" customWidth="1"/>
    <col min="5634" max="5634" width="11.7109375" style="3" customWidth="1"/>
    <col min="5635" max="5635" width="12.7109375" style="3" customWidth="1"/>
    <col min="5636" max="5636" width="35" style="3" customWidth="1"/>
    <col min="5637" max="5637" width="28" style="3" customWidth="1"/>
    <col min="5638" max="5638" width="12.85546875" style="3" customWidth="1"/>
    <col min="5639" max="5639" width="12" style="3" customWidth="1"/>
    <col min="5640" max="5640" width="13.85546875" style="3" customWidth="1"/>
    <col min="5641" max="5888" width="8.85546875" style="3"/>
    <col min="5889" max="5889" width="7.85546875" style="3" customWidth="1"/>
    <col min="5890" max="5890" width="11.7109375" style="3" customWidth="1"/>
    <col min="5891" max="5891" width="12.7109375" style="3" customWidth="1"/>
    <col min="5892" max="5892" width="35" style="3" customWidth="1"/>
    <col min="5893" max="5893" width="28" style="3" customWidth="1"/>
    <col min="5894" max="5894" width="12.85546875" style="3" customWidth="1"/>
    <col min="5895" max="5895" width="12" style="3" customWidth="1"/>
    <col min="5896" max="5896" width="13.85546875" style="3" customWidth="1"/>
    <col min="5897" max="6144" width="8.85546875" style="3"/>
    <col min="6145" max="6145" width="7.85546875" style="3" customWidth="1"/>
    <col min="6146" max="6146" width="11.7109375" style="3" customWidth="1"/>
    <col min="6147" max="6147" width="12.7109375" style="3" customWidth="1"/>
    <col min="6148" max="6148" width="35" style="3" customWidth="1"/>
    <col min="6149" max="6149" width="28" style="3" customWidth="1"/>
    <col min="6150" max="6150" width="12.85546875" style="3" customWidth="1"/>
    <col min="6151" max="6151" width="12" style="3" customWidth="1"/>
    <col min="6152" max="6152" width="13.85546875" style="3" customWidth="1"/>
    <col min="6153" max="6400" width="8.85546875" style="3"/>
    <col min="6401" max="6401" width="7.85546875" style="3" customWidth="1"/>
    <col min="6402" max="6402" width="11.7109375" style="3" customWidth="1"/>
    <col min="6403" max="6403" width="12.7109375" style="3" customWidth="1"/>
    <col min="6404" max="6404" width="35" style="3" customWidth="1"/>
    <col min="6405" max="6405" width="28" style="3" customWidth="1"/>
    <col min="6406" max="6406" width="12.85546875" style="3" customWidth="1"/>
    <col min="6407" max="6407" width="12" style="3" customWidth="1"/>
    <col min="6408" max="6408" width="13.85546875" style="3" customWidth="1"/>
    <col min="6409" max="6656" width="8.85546875" style="3"/>
    <col min="6657" max="6657" width="7.85546875" style="3" customWidth="1"/>
    <col min="6658" max="6658" width="11.7109375" style="3" customWidth="1"/>
    <col min="6659" max="6659" width="12.7109375" style="3" customWidth="1"/>
    <col min="6660" max="6660" width="35" style="3" customWidth="1"/>
    <col min="6661" max="6661" width="28" style="3" customWidth="1"/>
    <col min="6662" max="6662" width="12.85546875" style="3" customWidth="1"/>
    <col min="6663" max="6663" width="12" style="3" customWidth="1"/>
    <col min="6664" max="6664" width="13.85546875" style="3" customWidth="1"/>
    <col min="6665" max="6912" width="8.85546875" style="3"/>
    <col min="6913" max="6913" width="7.85546875" style="3" customWidth="1"/>
    <col min="6914" max="6914" width="11.7109375" style="3" customWidth="1"/>
    <col min="6915" max="6915" width="12.7109375" style="3" customWidth="1"/>
    <col min="6916" max="6916" width="35" style="3" customWidth="1"/>
    <col min="6917" max="6917" width="28" style="3" customWidth="1"/>
    <col min="6918" max="6918" width="12.85546875" style="3" customWidth="1"/>
    <col min="6919" max="6919" width="12" style="3" customWidth="1"/>
    <col min="6920" max="6920" width="13.85546875" style="3" customWidth="1"/>
    <col min="6921" max="7168" width="8.85546875" style="3"/>
    <col min="7169" max="7169" width="7.85546875" style="3" customWidth="1"/>
    <col min="7170" max="7170" width="11.7109375" style="3" customWidth="1"/>
    <col min="7171" max="7171" width="12.7109375" style="3" customWidth="1"/>
    <col min="7172" max="7172" width="35" style="3" customWidth="1"/>
    <col min="7173" max="7173" width="28" style="3" customWidth="1"/>
    <col min="7174" max="7174" width="12.85546875" style="3" customWidth="1"/>
    <col min="7175" max="7175" width="12" style="3" customWidth="1"/>
    <col min="7176" max="7176" width="13.85546875" style="3" customWidth="1"/>
    <col min="7177" max="7424" width="8.85546875" style="3"/>
    <col min="7425" max="7425" width="7.85546875" style="3" customWidth="1"/>
    <col min="7426" max="7426" width="11.7109375" style="3" customWidth="1"/>
    <col min="7427" max="7427" width="12.7109375" style="3" customWidth="1"/>
    <col min="7428" max="7428" width="35" style="3" customWidth="1"/>
    <col min="7429" max="7429" width="28" style="3" customWidth="1"/>
    <col min="7430" max="7430" width="12.85546875" style="3" customWidth="1"/>
    <col min="7431" max="7431" width="12" style="3" customWidth="1"/>
    <col min="7432" max="7432" width="13.85546875" style="3" customWidth="1"/>
    <col min="7433" max="7680" width="8.85546875" style="3"/>
    <col min="7681" max="7681" width="7.85546875" style="3" customWidth="1"/>
    <col min="7682" max="7682" width="11.7109375" style="3" customWidth="1"/>
    <col min="7683" max="7683" width="12.7109375" style="3" customWidth="1"/>
    <col min="7684" max="7684" width="35" style="3" customWidth="1"/>
    <col min="7685" max="7685" width="28" style="3" customWidth="1"/>
    <col min="7686" max="7686" width="12.85546875" style="3" customWidth="1"/>
    <col min="7687" max="7687" width="12" style="3" customWidth="1"/>
    <col min="7688" max="7688" width="13.85546875" style="3" customWidth="1"/>
    <col min="7689" max="7936" width="8.85546875" style="3"/>
    <col min="7937" max="7937" width="7.85546875" style="3" customWidth="1"/>
    <col min="7938" max="7938" width="11.7109375" style="3" customWidth="1"/>
    <col min="7939" max="7939" width="12.7109375" style="3" customWidth="1"/>
    <col min="7940" max="7940" width="35" style="3" customWidth="1"/>
    <col min="7941" max="7941" width="28" style="3" customWidth="1"/>
    <col min="7942" max="7942" width="12.85546875" style="3" customWidth="1"/>
    <col min="7943" max="7943" width="12" style="3" customWidth="1"/>
    <col min="7944" max="7944" width="13.85546875" style="3" customWidth="1"/>
    <col min="7945" max="8192" width="8.85546875" style="3"/>
    <col min="8193" max="8193" width="7.85546875" style="3" customWidth="1"/>
    <col min="8194" max="8194" width="11.7109375" style="3" customWidth="1"/>
    <col min="8195" max="8195" width="12.7109375" style="3" customWidth="1"/>
    <col min="8196" max="8196" width="35" style="3" customWidth="1"/>
    <col min="8197" max="8197" width="28" style="3" customWidth="1"/>
    <col min="8198" max="8198" width="12.85546875" style="3" customWidth="1"/>
    <col min="8199" max="8199" width="12" style="3" customWidth="1"/>
    <col min="8200" max="8200" width="13.85546875" style="3" customWidth="1"/>
    <col min="8201" max="8448" width="8.85546875" style="3"/>
    <col min="8449" max="8449" width="7.85546875" style="3" customWidth="1"/>
    <col min="8450" max="8450" width="11.7109375" style="3" customWidth="1"/>
    <col min="8451" max="8451" width="12.7109375" style="3" customWidth="1"/>
    <col min="8452" max="8452" width="35" style="3" customWidth="1"/>
    <col min="8453" max="8453" width="28" style="3" customWidth="1"/>
    <col min="8454" max="8454" width="12.85546875" style="3" customWidth="1"/>
    <col min="8455" max="8455" width="12" style="3" customWidth="1"/>
    <col min="8456" max="8456" width="13.85546875" style="3" customWidth="1"/>
    <col min="8457" max="8704" width="8.85546875" style="3"/>
    <col min="8705" max="8705" width="7.85546875" style="3" customWidth="1"/>
    <col min="8706" max="8706" width="11.7109375" style="3" customWidth="1"/>
    <col min="8707" max="8707" width="12.7109375" style="3" customWidth="1"/>
    <col min="8708" max="8708" width="35" style="3" customWidth="1"/>
    <col min="8709" max="8709" width="28" style="3" customWidth="1"/>
    <col min="8710" max="8710" width="12.85546875" style="3" customWidth="1"/>
    <col min="8711" max="8711" width="12" style="3" customWidth="1"/>
    <col min="8712" max="8712" width="13.85546875" style="3" customWidth="1"/>
    <col min="8713" max="8960" width="8.85546875" style="3"/>
    <col min="8961" max="8961" width="7.85546875" style="3" customWidth="1"/>
    <col min="8962" max="8962" width="11.7109375" style="3" customWidth="1"/>
    <col min="8963" max="8963" width="12.7109375" style="3" customWidth="1"/>
    <col min="8964" max="8964" width="35" style="3" customWidth="1"/>
    <col min="8965" max="8965" width="28" style="3" customWidth="1"/>
    <col min="8966" max="8966" width="12.85546875" style="3" customWidth="1"/>
    <col min="8967" max="8967" width="12" style="3" customWidth="1"/>
    <col min="8968" max="8968" width="13.85546875" style="3" customWidth="1"/>
    <col min="8969" max="9216" width="8.85546875" style="3"/>
    <col min="9217" max="9217" width="7.85546875" style="3" customWidth="1"/>
    <col min="9218" max="9218" width="11.7109375" style="3" customWidth="1"/>
    <col min="9219" max="9219" width="12.7109375" style="3" customWidth="1"/>
    <col min="9220" max="9220" width="35" style="3" customWidth="1"/>
    <col min="9221" max="9221" width="28" style="3" customWidth="1"/>
    <col min="9222" max="9222" width="12.85546875" style="3" customWidth="1"/>
    <col min="9223" max="9223" width="12" style="3" customWidth="1"/>
    <col min="9224" max="9224" width="13.85546875" style="3" customWidth="1"/>
    <col min="9225" max="9472" width="8.85546875" style="3"/>
    <col min="9473" max="9473" width="7.85546875" style="3" customWidth="1"/>
    <col min="9474" max="9474" width="11.7109375" style="3" customWidth="1"/>
    <col min="9475" max="9475" width="12.7109375" style="3" customWidth="1"/>
    <col min="9476" max="9476" width="35" style="3" customWidth="1"/>
    <col min="9477" max="9477" width="28" style="3" customWidth="1"/>
    <col min="9478" max="9478" width="12.85546875" style="3" customWidth="1"/>
    <col min="9479" max="9479" width="12" style="3" customWidth="1"/>
    <col min="9480" max="9480" width="13.85546875" style="3" customWidth="1"/>
    <col min="9481" max="9728" width="8.85546875" style="3"/>
    <col min="9729" max="9729" width="7.85546875" style="3" customWidth="1"/>
    <col min="9730" max="9730" width="11.7109375" style="3" customWidth="1"/>
    <col min="9731" max="9731" width="12.7109375" style="3" customWidth="1"/>
    <col min="9732" max="9732" width="35" style="3" customWidth="1"/>
    <col min="9733" max="9733" width="28" style="3" customWidth="1"/>
    <col min="9734" max="9734" width="12.85546875" style="3" customWidth="1"/>
    <col min="9735" max="9735" width="12" style="3" customWidth="1"/>
    <col min="9736" max="9736" width="13.85546875" style="3" customWidth="1"/>
    <col min="9737" max="9984" width="8.85546875" style="3"/>
    <col min="9985" max="9985" width="7.85546875" style="3" customWidth="1"/>
    <col min="9986" max="9986" width="11.7109375" style="3" customWidth="1"/>
    <col min="9987" max="9987" width="12.7109375" style="3" customWidth="1"/>
    <col min="9988" max="9988" width="35" style="3" customWidth="1"/>
    <col min="9989" max="9989" width="28" style="3" customWidth="1"/>
    <col min="9990" max="9990" width="12.85546875" style="3" customWidth="1"/>
    <col min="9991" max="9991" width="12" style="3" customWidth="1"/>
    <col min="9992" max="9992" width="13.85546875" style="3" customWidth="1"/>
    <col min="9993" max="10240" width="8.85546875" style="3"/>
    <col min="10241" max="10241" width="7.85546875" style="3" customWidth="1"/>
    <col min="10242" max="10242" width="11.7109375" style="3" customWidth="1"/>
    <col min="10243" max="10243" width="12.7109375" style="3" customWidth="1"/>
    <col min="10244" max="10244" width="35" style="3" customWidth="1"/>
    <col min="10245" max="10245" width="28" style="3" customWidth="1"/>
    <col min="10246" max="10246" width="12.85546875" style="3" customWidth="1"/>
    <col min="10247" max="10247" width="12" style="3" customWidth="1"/>
    <col min="10248" max="10248" width="13.85546875" style="3" customWidth="1"/>
    <col min="10249" max="10496" width="8.85546875" style="3"/>
    <col min="10497" max="10497" width="7.85546875" style="3" customWidth="1"/>
    <col min="10498" max="10498" width="11.7109375" style="3" customWidth="1"/>
    <col min="10499" max="10499" width="12.7109375" style="3" customWidth="1"/>
    <col min="10500" max="10500" width="35" style="3" customWidth="1"/>
    <col min="10501" max="10501" width="28" style="3" customWidth="1"/>
    <col min="10502" max="10502" width="12.85546875" style="3" customWidth="1"/>
    <col min="10503" max="10503" width="12" style="3" customWidth="1"/>
    <col min="10504" max="10504" width="13.85546875" style="3" customWidth="1"/>
    <col min="10505" max="10752" width="8.85546875" style="3"/>
    <col min="10753" max="10753" width="7.85546875" style="3" customWidth="1"/>
    <col min="10754" max="10754" width="11.7109375" style="3" customWidth="1"/>
    <col min="10755" max="10755" width="12.7109375" style="3" customWidth="1"/>
    <col min="10756" max="10756" width="35" style="3" customWidth="1"/>
    <col min="10757" max="10757" width="28" style="3" customWidth="1"/>
    <col min="10758" max="10758" width="12.85546875" style="3" customWidth="1"/>
    <col min="10759" max="10759" width="12" style="3" customWidth="1"/>
    <col min="10760" max="10760" width="13.85546875" style="3" customWidth="1"/>
    <col min="10761" max="11008" width="8.85546875" style="3"/>
    <col min="11009" max="11009" width="7.85546875" style="3" customWidth="1"/>
    <col min="11010" max="11010" width="11.7109375" style="3" customWidth="1"/>
    <col min="11011" max="11011" width="12.7109375" style="3" customWidth="1"/>
    <col min="11012" max="11012" width="35" style="3" customWidth="1"/>
    <col min="11013" max="11013" width="28" style="3" customWidth="1"/>
    <col min="11014" max="11014" width="12.85546875" style="3" customWidth="1"/>
    <col min="11015" max="11015" width="12" style="3" customWidth="1"/>
    <col min="11016" max="11016" width="13.85546875" style="3" customWidth="1"/>
    <col min="11017" max="11264" width="8.85546875" style="3"/>
    <col min="11265" max="11265" width="7.85546875" style="3" customWidth="1"/>
    <col min="11266" max="11266" width="11.7109375" style="3" customWidth="1"/>
    <col min="11267" max="11267" width="12.7109375" style="3" customWidth="1"/>
    <col min="11268" max="11268" width="35" style="3" customWidth="1"/>
    <col min="11269" max="11269" width="28" style="3" customWidth="1"/>
    <col min="11270" max="11270" width="12.85546875" style="3" customWidth="1"/>
    <col min="11271" max="11271" width="12" style="3" customWidth="1"/>
    <col min="11272" max="11272" width="13.85546875" style="3" customWidth="1"/>
    <col min="11273" max="11520" width="8.85546875" style="3"/>
    <col min="11521" max="11521" width="7.85546875" style="3" customWidth="1"/>
    <col min="11522" max="11522" width="11.7109375" style="3" customWidth="1"/>
    <col min="11523" max="11523" width="12.7109375" style="3" customWidth="1"/>
    <col min="11524" max="11524" width="35" style="3" customWidth="1"/>
    <col min="11525" max="11525" width="28" style="3" customWidth="1"/>
    <col min="11526" max="11526" width="12.85546875" style="3" customWidth="1"/>
    <col min="11527" max="11527" width="12" style="3" customWidth="1"/>
    <col min="11528" max="11528" width="13.85546875" style="3" customWidth="1"/>
    <col min="11529" max="11776" width="8.85546875" style="3"/>
    <col min="11777" max="11777" width="7.85546875" style="3" customWidth="1"/>
    <col min="11778" max="11778" width="11.7109375" style="3" customWidth="1"/>
    <col min="11779" max="11779" width="12.7109375" style="3" customWidth="1"/>
    <col min="11780" max="11780" width="35" style="3" customWidth="1"/>
    <col min="11781" max="11781" width="28" style="3" customWidth="1"/>
    <col min="11782" max="11782" width="12.85546875" style="3" customWidth="1"/>
    <col min="11783" max="11783" width="12" style="3" customWidth="1"/>
    <col min="11784" max="11784" width="13.85546875" style="3" customWidth="1"/>
    <col min="11785" max="12032" width="8.85546875" style="3"/>
    <col min="12033" max="12033" width="7.85546875" style="3" customWidth="1"/>
    <col min="12034" max="12034" width="11.7109375" style="3" customWidth="1"/>
    <col min="12035" max="12035" width="12.7109375" style="3" customWidth="1"/>
    <col min="12036" max="12036" width="35" style="3" customWidth="1"/>
    <col min="12037" max="12037" width="28" style="3" customWidth="1"/>
    <col min="12038" max="12038" width="12.85546875" style="3" customWidth="1"/>
    <col min="12039" max="12039" width="12" style="3" customWidth="1"/>
    <col min="12040" max="12040" width="13.85546875" style="3" customWidth="1"/>
    <col min="12041" max="12288" width="8.85546875" style="3"/>
    <col min="12289" max="12289" width="7.85546875" style="3" customWidth="1"/>
    <col min="12290" max="12290" width="11.7109375" style="3" customWidth="1"/>
    <col min="12291" max="12291" width="12.7109375" style="3" customWidth="1"/>
    <col min="12292" max="12292" width="35" style="3" customWidth="1"/>
    <col min="12293" max="12293" width="28" style="3" customWidth="1"/>
    <col min="12294" max="12294" width="12.85546875" style="3" customWidth="1"/>
    <col min="12295" max="12295" width="12" style="3" customWidth="1"/>
    <col min="12296" max="12296" width="13.85546875" style="3" customWidth="1"/>
    <col min="12297" max="12544" width="8.85546875" style="3"/>
    <col min="12545" max="12545" width="7.85546875" style="3" customWidth="1"/>
    <col min="12546" max="12546" width="11.7109375" style="3" customWidth="1"/>
    <col min="12547" max="12547" width="12.7109375" style="3" customWidth="1"/>
    <col min="12548" max="12548" width="35" style="3" customWidth="1"/>
    <col min="12549" max="12549" width="28" style="3" customWidth="1"/>
    <col min="12550" max="12550" width="12.85546875" style="3" customWidth="1"/>
    <col min="12551" max="12551" width="12" style="3" customWidth="1"/>
    <col min="12552" max="12552" width="13.85546875" style="3" customWidth="1"/>
    <col min="12553" max="12800" width="8.85546875" style="3"/>
    <col min="12801" max="12801" width="7.85546875" style="3" customWidth="1"/>
    <col min="12802" max="12802" width="11.7109375" style="3" customWidth="1"/>
    <col min="12803" max="12803" width="12.7109375" style="3" customWidth="1"/>
    <col min="12804" max="12804" width="35" style="3" customWidth="1"/>
    <col min="12805" max="12805" width="28" style="3" customWidth="1"/>
    <col min="12806" max="12806" width="12.85546875" style="3" customWidth="1"/>
    <col min="12807" max="12807" width="12" style="3" customWidth="1"/>
    <col min="12808" max="12808" width="13.85546875" style="3" customWidth="1"/>
    <col min="12809" max="13056" width="8.85546875" style="3"/>
    <col min="13057" max="13057" width="7.85546875" style="3" customWidth="1"/>
    <col min="13058" max="13058" width="11.7109375" style="3" customWidth="1"/>
    <col min="13059" max="13059" width="12.7109375" style="3" customWidth="1"/>
    <col min="13060" max="13060" width="35" style="3" customWidth="1"/>
    <col min="13061" max="13061" width="28" style="3" customWidth="1"/>
    <col min="13062" max="13062" width="12.85546875" style="3" customWidth="1"/>
    <col min="13063" max="13063" width="12" style="3" customWidth="1"/>
    <col min="13064" max="13064" width="13.85546875" style="3" customWidth="1"/>
    <col min="13065" max="13312" width="8.85546875" style="3"/>
    <col min="13313" max="13313" width="7.85546875" style="3" customWidth="1"/>
    <col min="13314" max="13314" width="11.7109375" style="3" customWidth="1"/>
    <col min="13315" max="13315" width="12.7109375" style="3" customWidth="1"/>
    <col min="13316" max="13316" width="35" style="3" customWidth="1"/>
    <col min="13317" max="13317" width="28" style="3" customWidth="1"/>
    <col min="13318" max="13318" width="12.85546875" style="3" customWidth="1"/>
    <col min="13319" max="13319" width="12" style="3" customWidth="1"/>
    <col min="13320" max="13320" width="13.85546875" style="3" customWidth="1"/>
    <col min="13321" max="13568" width="8.85546875" style="3"/>
    <col min="13569" max="13569" width="7.85546875" style="3" customWidth="1"/>
    <col min="13570" max="13570" width="11.7109375" style="3" customWidth="1"/>
    <col min="13571" max="13571" width="12.7109375" style="3" customWidth="1"/>
    <col min="13572" max="13572" width="35" style="3" customWidth="1"/>
    <col min="13573" max="13573" width="28" style="3" customWidth="1"/>
    <col min="13574" max="13574" width="12.85546875" style="3" customWidth="1"/>
    <col min="13575" max="13575" width="12" style="3" customWidth="1"/>
    <col min="13576" max="13576" width="13.85546875" style="3" customWidth="1"/>
    <col min="13577" max="13824" width="8.85546875" style="3"/>
    <col min="13825" max="13825" width="7.85546875" style="3" customWidth="1"/>
    <col min="13826" max="13826" width="11.7109375" style="3" customWidth="1"/>
    <col min="13827" max="13827" width="12.7109375" style="3" customWidth="1"/>
    <col min="13828" max="13828" width="35" style="3" customWidth="1"/>
    <col min="13829" max="13829" width="28" style="3" customWidth="1"/>
    <col min="13830" max="13830" width="12.85546875" style="3" customWidth="1"/>
    <col min="13831" max="13831" width="12" style="3" customWidth="1"/>
    <col min="13832" max="13832" width="13.85546875" style="3" customWidth="1"/>
    <col min="13833" max="14080" width="8.85546875" style="3"/>
    <col min="14081" max="14081" width="7.85546875" style="3" customWidth="1"/>
    <col min="14082" max="14082" width="11.7109375" style="3" customWidth="1"/>
    <col min="14083" max="14083" width="12.7109375" style="3" customWidth="1"/>
    <col min="14084" max="14084" width="35" style="3" customWidth="1"/>
    <col min="14085" max="14085" width="28" style="3" customWidth="1"/>
    <col min="14086" max="14086" width="12.85546875" style="3" customWidth="1"/>
    <col min="14087" max="14087" width="12" style="3" customWidth="1"/>
    <col min="14088" max="14088" width="13.85546875" style="3" customWidth="1"/>
    <col min="14089" max="14336" width="8.85546875" style="3"/>
    <col min="14337" max="14337" width="7.85546875" style="3" customWidth="1"/>
    <col min="14338" max="14338" width="11.7109375" style="3" customWidth="1"/>
    <col min="14339" max="14339" width="12.7109375" style="3" customWidth="1"/>
    <col min="14340" max="14340" width="35" style="3" customWidth="1"/>
    <col min="14341" max="14341" width="28" style="3" customWidth="1"/>
    <col min="14342" max="14342" width="12.85546875" style="3" customWidth="1"/>
    <col min="14343" max="14343" width="12" style="3" customWidth="1"/>
    <col min="14344" max="14344" width="13.85546875" style="3" customWidth="1"/>
    <col min="14345" max="14592" width="8.85546875" style="3"/>
    <col min="14593" max="14593" width="7.85546875" style="3" customWidth="1"/>
    <col min="14594" max="14594" width="11.7109375" style="3" customWidth="1"/>
    <col min="14595" max="14595" width="12.7109375" style="3" customWidth="1"/>
    <col min="14596" max="14596" width="35" style="3" customWidth="1"/>
    <col min="14597" max="14597" width="28" style="3" customWidth="1"/>
    <col min="14598" max="14598" width="12.85546875" style="3" customWidth="1"/>
    <col min="14599" max="14599" width="12" style="3" customWidth="1"/>
    <col min="14600" max="14600" width="13.85546875" style="3" customWidth="1"/>
    <col min="14601" max="14848" width="8.85546875" style="3"/>
    <col min="14849" max="14849" width="7.85546875" style="3" customWidth="1"/>
    <col min="14850" max="14850" width="11.7109375" style="3" customWidth="1"/>
    <col min="14851" max="14851" width="12.7109375" style="3" customWidth="1"/>
    <col min="14852" max="14852" width="35" style="3" customWidth="1"/>
    <col min="14853" max="14853" width="28" style="3" customWidth="1"/>
    <col min="14854" max="14854" width="12.85546875" style="3" customWidth="1"/>
    <col min="14855" max="14855" width="12" style="3" customWidth="1"/>
    <col min="14856" max="14856" width="13.85546875" style="3" customWidth="1"/>
    <col min="14857" max="15104" width="8.85546875" style="3"/>
    <col min="15105" max="15105" width="7.85546875" style="3" customWidth="1"/>
    <col min="15106" max="15106" width="11.7109375" style="3" customWidth="1"/>
    <col min="15107" max="15107" width="12.7109375" style="3" customWidth="1"/>
    <col min="15108" max="15108" width="35" style="3" customWidth="1"/>
    <col min="15109" max="15109" width="28" style="3" customWidth="1"/>
    <col min="15110" max="15110" width="12.85546875" style="3" customWidth="1"/>
    <col min="15111" max="15111" width="12" style="3" customWidth="1"/>
    <col min="15112" max="15112" width="13.85546875" style="3" customWidth="1"/>
    <col min="15113" max="15360" width="8.85546875" style="3"/>
    <col min="15361" max="15361" width="7.85546875" style="3" customWidth="1"/>
    <col min="15362" max="15362" width="11.7109375" style="3" customWidth="1"/>
    <col min="15363" max="15363" width="12.7109375" style="3" customWidth="1"/>
    <col min="15364" max="15364" width="35" style="3" customWidth="1"/>
    <col min="15365" max="15365" width="28" style="3" customWidth="1"/>
    <col min="15366" max="15366" width="12.85546875" style="3" customWidth="1"/>
    <col min="15367" max="15367" width="12" style="3" customWidth="1"/>
    <col min="15368" max="15368" width="13.85546875" style="3" customWidth="1"/>
    <col min="15369" max="15616" width="8.85546875" style="3"/>
    <col min="15617" max="15617" width="7.85546875" style="3" customWidth="1"/>
    <col min="15618" max="15618" width="11.7109375" style="3" customWidth="1"/>
    <col min="15619" max="15619" width="12.7109375" style="3" customWidth="1"/>
    <col min="15620" max="15620" width="35" style="3" customWidth="1"/>
    <col min="15621" max="15621" width="28" style="3" customWidth="1"/>
    <col min="15622" max="15622" width="12.85546875" style="3" customWidth="1"/>
    <col min="15623" max="15623" width="12" style="3" customWidth="1"/>
    <col min="15624" max="15624" width="13.85546875" style="3" customWidth="1"/>
    <col min="15625" max="15872" width="8.85546875" style="3"/>
    <col min="15873" max="15873" width="7.85546875" style="3" customWidth="1"/>
    <col min="15874" max="15874" width="11.7109375" style="3" customWidth="1"/>
    <col min="15875" max="15875" width="12.7109375" style="3" customWidth="1"/>
    <col min="15876" max="15876" width="35" style="3" customWidth="1"/>
    <col min="15877" max="15877" width="28" style="3" customWidth="1"/>
    <col min="15878" max="15878" width="12.85546875" style="3" customWidth="1"/>
    <col min="15879" max="15879" width="12" style="3" customWidth="1"/>
    <col min="15880" max="15880" width="13.85546875" style="3" customWidth="1"/>
    <col min="15881" max="16128" width="8.85546875" style="3"/>
    <col min="16129" max="16129" width="7.85546875" style="3" customWidth="1"/>
    <col min="16130" max="16130" width="11.7109375" style="3" customWidth="1"/>
    <col min="16131" max="16131" width="12.7109375" style="3" customWidth="1"/>
    <col min="16132" max="16132" width="35" style="3" customWidth="1"/>
    <col min="16133" max="16133" width="28" style="3" customWidth="1"/>
    <col min="16134" max="16134" width="12.85546875" style="3" customWidth="1"/>
    <col min="16135" max="16135" width="12" style="3" customWidth="1"/>
    <col min="16136" max="16136" width="13.85546875" style="3" customWidth="1"/>
    <col min="16137" max="16384" width="8.85546875" style="3"/>
  </cols>
  <sheetData>
    <row r="2" spans="1:8" ht="26.25">
      <c r="A2" s="2" t="s">
        <v>72</v>
      </c>
      <c r="B2" s="2"/>
      <c r="C2" s="2"/>
      <c r="D2" s="2"/>
      <c r="E2" s="2"/>
      <c r="F2" s="2"/>
      <c r="G2" s="2"/>
      <c r="H2" s="2"/>
    </row>
    <row r="4" spans="1:8" ht="17.25" customHeight="1">
      <c r="A4" s="4" t="s">
        <v>14</v>
      </c>
      <c r="B4" s="4" t="s">
        <v>15</v>
      </c>
      <c r="C4" s="4" t="s">
        <v>33</v>
      </c>
      <c r="D4" s="4" t="s">
        <v>78</v>
      </c>
      <c r="E4" s="4" t="s">
        <v>81</v>
      </c>
      <c r="F4" s="4" t="s">
        <v>24</v>
      </c>
      <c r="G4" s="4" t="s">
        <v>16</v>
      </c>
      <c r="H4" s="4" t="s">
        <v>4</v>
      </c>
    </row>
    <row r="5" spans="1:8" ht="17.25" customHeight="1">
      <c r="A5" s="5">
        <v>1</v>
      </c>
      <c r="B5" s="9">
        <v>1</v>
      </c>
      <c r="C5" s="6">
        <v>42536</v>
      </c>
      <c r="D5" s="8" t="s">
        <v>77</v>
      </c>
      <c r="E5" s="8"/>
      <c r="F5" s="5" t="s">
        <v>5</v>
      </c>
      <c r="G5" s="5"/>
      <c r="H5" s="5"/>
    </row>
    <row r="6" spans="1:8">
      <c r="A6" s="5"/>
      <c r="B6" s="9"/>
      <c r="C6" s="6"/>
      <c r="D6" s="7"/>
      <c r="E6" s="8"/>
      <c r="F6" s="5"/>
      <c r="G6" s="5"/>
      <c r="H6" s="5"/>
    </row>
    <row r="7" spans="1:8" ht="18" customHeight="1">
      <c r="A7" s="5"/>
      <c r="B7" s="9"/>
      <c r="C7" s="6"/>
      <c r="D7" s="7"/>
      <c r="E7" s="8"/>
      <c r="F7" s="5"/>
      <c r="G7" s="5"/>
      <c r="H7" s="5"/>
    </row>
    <row r="8" spans="1:8">
      <c r="A8" s="5"/>
      <c r="B8" s="10"/>
      <c r="C8" s="6"/>
      <c r="D8" s="7"/>
      <c r="E8" s="8"/>
      <c r="F8" s="5"/>
      <c r="G8" s="5"/>
      <c r="H8" s="5"/>
    </row>
    <row r="9" spans="1:8" ht="17.25" customHeight="1">
      <c r="A9" s="5"/>
      <c r="B9" s="10"/>
      <c r="C9" s="6"/>
      <c r="D9" s="7"/>
      <c r="E9" s="8"/>
      <c r="F9" s="5"/>
      <c r="G9" s="5"/>
      <c r="H9" s="5"/>
    </row>
    <row r="10" spans="1:8" ht="17.25" customHeight="1">
      <c r="A10" s="5"/>
      <c r="B10" s="10"/>
      <c r="C10" s="6"/>
      <c r="D10" s="7"/>
      <c r="E10" s="8"/>
      <c r="F10" s="5"/>
      <c r="G10" s="5"/>
      <c r="H10" s="5"/>
    </row>
    <row r="11" spans="1:8">
      <c r="A11" s="5"/>
      <c r="B11" s="10"/>
      <c r="C11" s="6"/>
      <c r="D11" s="7"/>
      <c r="E11" s="8"/>
      <c r="F11" s="5"/>
      <c r="G11" s="5"/>
      <c r="H11" s="5"/>
    </row>
    <row r="12" spans="1:8" ht="17.25" customHeight="1">
      <c r="A12" s="5"/>
      <c r="B12" s="10"/>
      <c r="C12" s="6"/>
      <c r="D12" s="7"/>
      <c r="E12" s="8"/>
      <c r="F12" s="5"/>
      <c r="G12" s="5"/>
      <c r="H12" s="5"/>
    </row>
    <row r="13" spans="1:8" ht="17.25" customHeight="1">
      <c r="A13" s="5"/>
      <c r="B13" s="10"/>
      <c r="C13" s="6"/>
      <c r="D13" s="7"/>
      <c r="E13" s="8"/>
      <c r="F13" s="5"/>
      <c r="G13" s="5"/>
      <c r="H13" s="5"/>
    </row>
    <row r="14" spans="1:8" ht="17.25" customHeight="1">
      <c r="A14" s="5"/>
      <c r="B14" s="9"/>
      <c r="C14" s="6"/>
      <c r="D14" s="7"/>
      <c r="E14" s="7"/>
      <c r="F14" s="5"/>
      <c r="G14" s="5"/>
      <c r="H14" s="5"/>
    </row>
    <row r="15" spans="1:8" ht="17.25" customHeight="1">
      <c r="A15" s="5"/>
      <c r="B15" s="9"/>
      <c r="C15" s="6"/>
      <c r="D15" s="7"/>
      <c r="E15" s="7"/>
      <c r="F15" s="5"/>
      <c r="G15" s="5"/>
      <c r="H15" s="5"/>
    </row>
    <row r="16" spans="1:8" ht="17.25" customHeight="1">
      <c r="A16" s="5"/>
      <c r="B16" s="9"/>
      <c r="C16" s="6"/>
      <c r="D16" s="7"/>
      <c r="E16" s="7"/>
      <c r="F16" s="5"/>
      <c r="G16" s="5"/>
      <c r="H16" s="5"/>
    </row>
    <row r="17" spans="1:8" ht="17.25" customHeight="1">
      <c r="A17" s="5"/>
      <c r="B17" s="9"/>
      <c r="C17" s="6"/>
      <c r="D17" s="7"/>
      <c r="E17" s="7"/>
      <c r="F17" s="5"/>
      <c r="G17" s="5"/>
      <c r="H17" s="5"/>
    </row>
    <row r="18" spans="1:8" ht="17.25" customHeight="1">
      <c r="A18" s="5"/>
      <c r="B18" s="9"/>
      <c r="C18" s="6"/>
      <c r="D18" s="7"/>
      <c r="E18" s="7"/>
      <c r="F18" s="5"/>
      <c r="G18" s="5"/>
      <c r="H18" s="5"/>
    </row>
    <row r="19" spans="1:8" ht="17.25" customHeight="1">
      <c r="A19" s="5"/>
      <c r="B19" s="9"/>
      <c r="C19" s="6"/>
      <c r="D19" s="7"/>
      <c r="E19" s="7"/>
      <c r="F19" s="5"/>
      <c r="G19" s="5"/>
      <c r="H19" s="5"/>
    </row>
    <row r="20" spans="1:8" ht="17.25" customHeight="1">
      <c r="A20" s="5"/>
      <c r="B20" s="9"/>
      <c r="C20" s="6"/>
      <c r="D20" s="7"/>
      <c r="E20" s="7"/>
      <c r="F20" s="5"/>
      <c r="G20" s="5"/>
      <c r="H20" s="5"/>
    </row>
    <row r="21" spans="1:8" ht="17.25" customHeight="1">
      <c r="A21" s="5"/>
      <c r="B21" s="9"/>
      <c r="C21" s="6"/>
      <c r="D21" s="7"/>
      <c r="E21" s="7"/>
      <c r="F21" s="5"/>
      <c r="G21" s="5"/>
      <c r="H21" s="5"/>
    </row>
    <row r="22" spans="1:8" ht="17.25" customHeight="1">
      <c r="A22" s="5"/>
      <c r="B22" s="9"/>
      <c r="C22" s="6"/>
      <c r="D22" s="7"/>
      <c r="E22" s="7"/>
      <c r="F22" s="5"/>
      <c r="G22" s="5"/>
      <c r="H22" s="5"/>
    </row>
    <row r="23" spans="1:8" ht="17.25" customHeight="1">
      <c r="A23" s="5"/>
      <c r="B23" s="9"/>
      <c r="C23" s="6"/>
      <c r="D23" s="7"/>
      <c r="E23" s="7"/>
      <c r="F23" s="5"/>
      <c r="G23" s="5"/>
      <c r="H23" s="5"/>
    </row>
    <row r="24" spans="1:8" ht="17.25" customHeight="1">
      <c r="A24" s="5"/>
      <c r="B24" s="9"/>
      <c r="C24" s="6"/>
      <c r="D24" s="7"/>
      <c r="E24" s="7"/>
      <c r="F24" s="5"/>
      <c r="G24" s="5"/>
      <c r="H24" s="5"/>
    </row>
    <row r="25" spans="1:8" ht="17.25" customHeight="1">
      <c r="A25" s="5"/>
      <c r="B25" s="9"/>
      <c r="C25" s="6"/>
      <c r="D25" s="7"/>
      <c r="E25" s="7"/>
      <c r="F25" s="5"/>
      <c r="G25" s="5"/>
      <c r="H25" s="5"/>
    </row>
    <row r="26" spans="1:8" ht="17.25" customHeight="1">
      <c r="A26" s="5"/>
      <c r="B26" s="9"/>
      <c r="C26" s="6"/>
      <c r="D26" s="7"/>
      <c r="E26" s="7"/>
      <c r="F26" s="5"/>
      <c r="G26" s="5"/>
      <c r="H26" s="5"/>
    </row>
    <row r="27" spans="1:8" ht="17.25" customHeight="1">
      <c r="A27" s="5"/>
      <c r="B27" s="9"/>
      <c r="C27" s="6"/>
      <c r="D27" s="7"/>
      <c r="E27" s="7"/>
      <c r="F27" s="5"/>
      <c r="G27" s="5"/>
      <c r="H27" s="5"/>
    </row>
    <row r="28" spans="1:8" ht="17.25" customHeight="1">
      <c r="A28" s="5"/>
      <c r="B28" s="9"/>
      <c r="C28" s="6"/>
      <c r="D28" s="7"/>
      <c r="E28" s="7"/>
      <c r="F28" s="5"/>
      <c r="G28" s="5"/>
      <c r="H28" s="5"/>
    </row>
    <row r="29" spans="1:8" ht="17.25" customHeight="1">
      <c r="A29" s="5"/>
      <c r="B29" s="9"/>
      <c r="C29" s="6"/>
      <c r="D29" s="7"/>
      <c r="E29" s="7"/>
      <c r="F29" s="5"/>
      <c r="G29" s="5"/>
      <c r="H29" s="5"/>
    </row>
    <row r="30" spans="1:8" ht="17.25" customHeight="1">
      <c r="A30" s="5"/>
      <c r="B30" s="9"/>
      <c r="C30" s="6"/>
      <c r="D30" s="7"/>
      <c r="E30" s="7"/>
      <c r="F30" s="5"/>
      <c r="G30" s="5"/>
      <c r="H30" s="5"/>
    </row>
    <row r="31" spans="1:8" ht="17.25" customHeight="1">
      <c r="A31" s="5"/>
      <c r="B31" s="9"/>
      <c r="C31" s="6"/>
      <c r="D31" s="7"/>
      <c r="E31" s="7"/>
      <c r="F31" s="5"/>
      <c r="G31" s="5"/>
      <c r="H31" s="5"/>
    </row>
    <row r="32" spans="1:8" ht="17.25" customHeight="1">
      <c r="A32" s="5"/>
      <c r="B32" s="9"/>
      <c r="C32" s="6"/>
      <c r="D32" s="7"/>
      <c r="E32" s="7"/>
      <c r="F32" s="5"/>
      <c r="G32" s="5"/>
      <c r="H32" s="5"/>
    </row>
    <row r="33" spans="1:8" ht="17.25" customHeight="1">
      <c r="A33" s="5"/>
      <c r="B33" s="9"/>
      <c r="C33" s="6"/>
      <c r="D33" s="7"/>
      <c r="E33" s="7"/>
      <c r="F33" s="5"/>
      <c r="G33" s="5"/>
      <c r="H33" s="5"/>
    </row>
    <row r="34" spans="1:8" ht="17.25" customHeight="1"/>
  </sheetData>
  <phoneticPr fontId="45" type="noConversion"/>
  <pageMargins left="0.25" right="0.25" top="0.75" bottom="0.75" header="0.30000001192092896" footer="0.30000001192092896"/>
  <pageSetup paperSize="8" orientation="portrait"/>
  <headerFooter>
    <oddHeader xml:space="preserve">&amp;L&amp;"맑은 고딕,Regular"&amp;11Amsterdam업무계획
&amp;R&amp;"맑은 고딕,Regular"&amp;11WBS(표준일정표)
</oddHeader>
    <oddFooter>&amp;L&amp;"맑은 고딕,Regular"&amp;11&amp;G&amp;R&amp;"맑은 고딕,Regular"&amp;11&amp;F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AI55"/>
  <sheetViews>
    <sheetView showGridLines="0" tabSelected="1" topLeftCell="A2" zoomScaleNormal="100" zoomScaleSheetLayoutView="75" workbookViewId="0">
      <pane xSplit="9" ySplit="5" topLeftCell="J7" activePane="bottomRight" state="frozen"/>
      <selection pane="topRight" activeCell="A2" sqref="A2"/>
      <selection pane="bottomLeft" activeCell="A2" sqref="A2"/>
      <selection pane="bottomRight" activeCell="I37" sqref="I37"/>
    </sheetView>
  </sheetViews>
  <sheetFormatPr defaultColWidth="9.140625" defaultRowHeight="10.5" outlineLevelRow="3"/>
  <cols>
    <col min="1" max="1" width="2.140625" style="30" customWidth="1"/>
    <col min="2" max="2" width="6" style="30" customWidth="1"/>
    <col min="3" max="3" width="16" style="31" customWidth="1"/>
    <col min="4" max="4" width="7" style="52" customWidth="1"/>
    <col min="5" max="5" width="4.7109375" style="30" customWidth="1"/>
    <col min="6" max="7" width="4.140625" style="27" customWidth="1"/>
    <col min="8" max="8" width="4.140625" style="30" customWidth="1"/>
    <col min="9" max="9" width="21.140625" style="31" customWidth="1"/>
    <col min="10" max="10" width="6.7109375" style="30" customWidth="1"/>
    <col min="11" max="11" width="18.28515625" style="52" customWidth="1"/>
    <col min="12" max="12" width="17.85546875" style="52" customWidth="1"/>
    <col min="13" max="13" width="13.140625" style="52" hidden="1" customWidth="1"/>
    <col min="14" max="14" width="13.140625" style="52" customWidth="1"/>
    <col min="15" max="15" width="14.140625" style="53" customWidth="1"/>
    <col min="16" max="16" width="18.140625" style="52" customWidth="1"/>
    <col min="17" max="17" width="17.42578125" style="52" customWidth="1"/>
    <col min="18" max="18" width="13.140625" style="53" customWidth="1"/>
    <col min="19" max="19" width="12.28515625" style="53" customWidth="1"/>
    <col min="20" max="20" width="10.42578125" style="50" customWidth="1"/>
    <col min="21" max="21" width="10.28515625" style="50" customWidth="1"/>
    <col min="22" max="22" width="10.140625" style="51" bestFit="1" customWidth="1"/>
    <col min="23" max="23" width="13.7109375" style="51" customWidth="1"/>
    <col min="24" max="24" width="37" style="54" customWidth="1"/>
    <col min="25" max="25" width="9.42578125" style="30" hidden="1" customWidth="1"/>
    <col min="26" max="26" width="3" style="37" customWidth="1"/>
    <col min="27" max="27" width="106.28515625" style="30" bestFit="1" customWidth="1"/>
    <col min="28" max="28" width="11.140625" style="30" customWidth="1"/>
    <col min="29" max="29" width="9.85546875" style="30" bestFit="1" customWidth="1"/>
    <col min="30" max="30" width="12.140625" style="30" bestFit="1" customWidth="1"/>
    <col min="31" max="31" width="9.85546875" style="30" bestFit="1" customWidth="1"/>
    <col min="32" max="32" width="12.140625" style="30" bestFit="1" customWidth="1"/>
    <col min="33" max="33" width="5.140625" style="30" bestFit="1" customWidth="1"/>
    <col min="34" max="34" width="8.7109375" style="30" bestFit="1" customWidth="1"/>
    <col min="35" max="35" width="6.28515625" style="30" bestFit="1" customWidth="1"/>
    <col min="36" max="16384" width="9.140625" style="30"/>
  </cols>
  <sheetData>
    <row r="2" spans="2:35" s="27" customFormat="1" ht="40.5" customHeight="1">
      <c r="B2" s="160" t="s">
        <v>0</v>
      </c>
      <c r="C2" s="28"/>
      <c r="D2" s="29"/>
      <c r="H2" s="30"/>
      <c r="I2" s="31"/>
      <c r="K2" s="32"/>
      <c r="L2" s="32"/>
      <c r="M2" s="32"/>
      <c r="N2" s="32"/>
      <c r="O2" s="56" t="s">
        <v>83</v>
      </c>
      <c r="P2" s="55">
        <v>44889</v>
      </c>
      <c r="Q2" s="57" t="s">
        <v>79</v>
      </c>
      <c r="R2" s="206">
        <f>O6</f>
        <v>0.69794999999999996</v>
      </c>
      <c r="S2" s="56" t="s">
        <v>76</v>
      </c>
      <c r="T2" s="140">
        <f>R6</f>
        <v>0.52544999999999997</v>
      </c>
      <c r="U2" s="141" t="s">
        <v>75</v>
      </c>
      <c r="V2" s="142">
        <f>U6/T6</f>
        <v>0.75284762518805071</v>
      </c>
      <c r="W2" s="208" t="str">
        <f>IF(V2&lt;0.8,"(경고)",IF(V2&lt;0.9,"(주의)","(양호)"))</f>
        <v>(경고)</v>
      </c>
      <c r="X2" s="35"/>
      <c r="Z2" s="36"/>
      <c r="AA2" s="30"/>
    </row>
    <row r="3" spans="2:35" s="23" customFormat="1" ht="14.25">
      <c r="B3" s="241" t="s">
        <v>12</v>
      </c>
      <c r="C3" s="244" t="s">
        <v>47</v>
      </c>
      <c r="D3" s="245" t="s">
        <v>30</v>
      </c>
      <c r="E3" s="248" t="s">
        <v>6</v>
      </c>
      <c r="F3" s="249"/>
      <c r="G3" s="249"/>
      <c r="H3" s="249"/>
      <c r="I3" s="250"/>
      <c r="J3" s="237" t="s">
        <v>28</v>
      </c>
      <c r="K3" s="227"/>
      <c r="L3" s="227"/>
      <c r="M3" s="227"/>
      <c r="N3" s="227"/>
      <c r="O3" s="238"/>
      <c r="P3" s="257" t="s">
        <v>38</v>
      </c>
      <c r="Q3" s="249"/>
      <c r="R3" s="238"/>
      <c r="S3" s="223" t="s">
        <v>99</v>
      </c>
      <c r="T3" s="226" t="s">
        <v>69</v>
      </c>
      <c r="U3" s="227"/>
      <c r="V3" s="227"/>
      <c r="W3" s="228"/>
      <c r="X3" s="232" t="s">
        <v>84</v>
      </c>
      <c r="Z3" s="24"/>
    </row>
    <row r="4" spans="2:35" s="23" customFormat="1" ht="14.25">
      <c r="B4" s="242"/>
      <c r="C4" s="233"/>
      <c r="D4" s="246"/>
      <c r="E4" s="251"/>
      <c r="F4" s="252"/>
      <c r="G4" s="252"/>
      <c r="H4" s="252"/>
      <c r="I4" s="253"/>
      <c r="J4" s="239"/>
      <c r="K4" s="230"/>
      <c r="L4" s="230"/>
      <c r="M4" s="230"/>
      <c r="N4" s="230"/>
      <c r="O4" s="240"/>
      <c r="P4" s="258"/>
      <c r="Q4" s="259"/>
      <c r="R4" s="240"/>
      <c r="S4" s="224"/>
      <c r="T4" s="229"/>
      <c r="U4" s="230"/>
      <c r="V4" s="230"/>
      <c r="W4" s="231"/>
      <c r="X4" s="233"/>
      <c r="Z4" s="24"/>
    </row>
    <row r="5" spans="2:35" s="25" customFormat="1" ht="14.25">
      <c r="B5" s="243"/>
      <c r="C5" s="234"/>
      <c r="D5" s="247"/>
      <c r="E5" s="254"/>
      <c r="F5" s="255"/>
      <c r="G5" s="255"/>
      <c r="H5" s="255"/>
      <c r="I5" s="256"/>
      <c r="J5" s="199" t="s">
        <v>43</v>
      </c>
      <c r="K5" s="199" t="s">
        <v>25</v>
      </c>
      <c r="L5" s="200" t="s">
        <v>19</v>
      </c>
      <c r="M5" s="199" t="s">
        <v>3</v>
      </c>
      <c r="N5" s="199" t="s">
        <v>3</v>
      </c>
      <c r="O5" s="201" t="s">
        <v>27</v>
      </c>
      <c r="P5" s="199" t="s">
        <v>25</v>
      </c>
      <c r="Q5" s="200" t="s">
        <v>19</v>
      </c>
      <c r="R5" s="201" t="s">
        <v>27</v>
      </c>
      <c r="S5" s="225"/>
      <c r="T5" s="202" t="s">
        <v>28</v>
      </c>
      <c r="U5" s="203" t="s">
        <v>17</v>
      </c>
      <c r="V5" s="204" t="s">
        <v>22</v>
      </c>
      <c r="W5" s="205" t="s">
        <v>20</v>
      </c>
      <c r="X5" s="234"/>
      <c r="Z5" s="26"/>
    </row>
    <row r="6" spans="2:35" s="38" customFormat="1" ht="19.5" customHeight="1">
      <c r="B6" s="11">
        <v>0</v>
      </c>
      <c r="C6" s="12" t="s">
        <v>70</v>
      </c>
      <c r="D6" s="13">
        <f>IF(COUNTBLANK(E6:I6)&lt;5,IF(E6&lt;&gt;"",0,IF(F6&lt;&gt;"",1,IF(G6&lt;&gt;"",2,IF(H6&lt;&gt;"",3,IF(I6&lt;&gt;"",4))))),"")</f>
        <v>0</v>
      </c>
      <c r="E6" s="235" t="s">
        <v>63</v>
      </c>
      <c r="F6" s="236"/>
      <c r="G6" s="236"/>
      <c r="H6" s="236"/>
      <c r="I6" s="236"/>
      <c r="J6" s="69" t="str">
        <f>CONCATENATE(NETWORKDAYS(K6,L6,holiday!B4:B39),"일")</f>
        <v>53일</v>
      </c>
      <c r="K6" s="70">
        <f>MIN(K19:K34)</f>
        <v>44837</v>
      </c>
      <c r="L6" s="70">
        <f>MAX(L19:L34)</f>
        <v>44909</v>
      </c>
      <c r="M6" s="69" t="s">
        <v>86</v>
      </c>
      <c r="N6" s="218" t="s">
        <v>41</v>
      </c>
      <c r="O6" s="143">
        <f>SUM(T19,T25,T33)</f>
        <v>0.69794999999999996</v>
      </c>
      <c r="P6" s="144">
        <f>IF(COUNT(P19:P34)&gt;0,MIN(P19:P34),"")</f>
        <v>44837</v>
      </c>
      <c r="Q6" s="144" t="str">
        <f>IF(COUNT(Q19:Q34)&gt;0,MAX(Q19:Q34),"")</f>
        <v/>
      </c>
      <c r="R6" s="143">
        <f>SUM(U19,U25,U33)</f>
        <v>0.52544999999999997</v>
      </c>
      <c r="S6" s="145">
        <f>SUM(S19,S25,S33)</f>
        <v>0.99999999999999989</v>
      </c>
      <c r="T6" s="155">
        <f>O6*S6</f>
        <v>0.69794999999999985</v>
      </c>
      <c r="U6" s="156">
        <f>R6*S6</f>
        <v>0.52544999999999986</v>
      </c>
      <c r="V6" s="157" t="str">
        <f>IF(L6-$P$2&lt;=0,0,CONCATENATE(NETWORKDAYS($P$2,L6,holiday!B4:B39)))</f>
        <v>15</v>
      </c>
      <c r="W6" s="177">
        <f>IF(SUM(T6:U6)&gt;0,(U6-T6)/S6,0)</f>
        <v>-0.17250000000000001</v>
      </c>
      <c r="X6" s="71"/>
      <c r="Z6" s="39"/>
      <c r="AA6" s="187" t="s">
        <v>68</v>
      </c>
      <c r="AB6" s="190"/>
    </row>
    <row r="7" spans="2:35" s="38" customFormat="1" ht="19.5" hidden="1" customHeight="1">
      <c r="B7" s="104">
        <v>1</v>
      </c>
      <c r="C7" s="66" t="s">
        <v>53</v>
      </c>
      <c r="D7" s="63">
        <f>IF(COUNTBLANK(E7:I7)&lt;5,IF(E7&lt;&gt;"",0,IF(F7&lt;&gt;"",1,IF(G7&lt;&gt;"",2,IF(H7&lt;&gt;"",3,IF(I7&lt;&gt;"",4))))),"")</f>
        <v>1</v>
      </c>
      <c r="E7" s="64"/>
      <c r="F7" s="65" t="s">
        <v>46</v>
      </c>
      <c r="G7" s="66"/>
      <c r="H7" s="67"/>
      <c r="I7" s="68"/>
      <c r="J7" s="72" t="e">
        <f>CONCATENATE(NETWORKDAYS(K7,L7,holiday!B3:B16),"일")</f>
        <v>#REF!</v>
      </c>
      <c r="K7" s="73" t="e">
        <f>MIN(K8:K9)</f>
        <v>#REF!</v>
      </c>
      <c r="L7" s="73" t="e">
        <f>MAX(L8:L9)</f>
        <v>#REF!</v>
      </c>
      <c r="M7" s="74"/>
      <c r="N7" s="74"/>
      <c r="O7" s="150"/>
      <c r="P7" s="151"/>
      <c r="Q7" s="151"/>
      <c r="R7" s="150"/>
      <c r="S7" s="152"/>
      <c r="T7" s="149"/>
      <c r="U7" s="153"/>
      <c r="V7" s="154"/>
      <c r="W7" s="178" t="str">
        <f>IF(COUNTBLANK(S7)&gt;0,"",(U6-T6)/S7)</f>
        <v/>
      </c>
      <c r="X7" s="75"/>
      <c r="Z7" s="39"/>
      <c r="AA7" s="188" t="str">
        <f>O2</f>
        <v>*기준일자 :</v>
      </c>
      <c r="AB7" s="40">
        <f>P2</f>
        <v>44889</v>
      </c>
      <c r="AC7" s="41" t="str">
        <f>Q2</f>
        <v>계획진척 :</v>
      </c>
      <c r="AD7" s="42">
        <f>R2</f>
        <v>0.69794999999999996</v>
      </c>
      <c r="AE7" s="33" t="str">
        <f t="shared" ref="AE7:AI7" si="0">S2</f>
        <v>실제진척 :</v>
      </c>
      <c r="AF7" s="42">
        <f t="shared" si="0"/>
        <v>0.52544999999999997</v>
      </c>
      <c r="AG7" s="33" t="str">
        <f t="shared" si="0"/>
        <v>SPI :</v>
      </c>
      <c r="AH7" s="43">
        <f t="shared" si="0"/>
        <v>0.75284762518805071</v>
      </c>
      <c r="AI7" s="34" t="str">
        <f t="shared" si="0"/>
        <v>(경고)</v>
      </c>
    </row>
    <row r="8" spans="2:35" s="38" customFormat="1" ht="19.5" hidden="1" customHeight="1">
      <c r="B8" s="104">
        <v>2</v>
      </c>
      <c r="C8" s="20" t="s">
        <v>60</v>
      </c>
      <c r="D8" s="18">
        <f>IF(COUNTBLANK(E8:I8)&lt;5,IF(E8&lt;&gt;"",0,IF(F8&lt;&gt;"",1,IF(G8&lt;&gt;"",2,IF(H8&lt;&gt;"",3,IF(I8&lt;&gt;"",4))))),"")</f>
        <v>2</v>
      </c>
      <c r="E8" s="19"/>
      <c r="F8" s="20"/>
      <c r="G8" s="21" t="s">
        <v>71</v>
      </c>
      <c r="H8" s="22"/>
      <c r="I8" s="22"/>
      <c r="J8" s="76" t="e">
        <f>IF(COUNTBLANK(K8:L8)&gt;0,"미정",CONCATENATE(NETWORKDAYS(K8,L8,holiday!B3:B16),"일"))</f>
        <v>#VALUE!</v>
      </c>
      <c r="K8" s="77">
        <f t="shared" ref="K8:R8" si="1">K19</f>
        <v>44837</v>
      </c>
      <c r="L8" s="77">
        <f t="shared" si="1"/>
        <v>44907</v>
      </c>
      <c r="M8" s="78"/>
      <c r="N8" s="78"/>
      <c r="O8" s="79">
        <f t="shared" si="1"/>
        <v>0.75750000000000006</v>
      </c>
      <c r="P8" s="80">
        <f t="shared" si="1"/>
        <v>44837</v>
      </c>
      <c r="Q8" s="80" t="str">
        <f t="shared" si="1"/>
        <v/>
      </c>
      <c r="R8" s="81">
        <f t="shared" si="1"/>
        <v>0.6</v>
      </c>
      <c r="S8" s="82">
        <f>S19</f>
        <v>0.3</v>
      </c>
      <c r="T8" s="83">
        <f t="shared" ref="T8:T24" si="2">O8*S8</f>
        <v>0.22725000000000001</v>
      </c>
      <c r="U8" s="84">
        <f t="shared" ref="U8:U24" si="3">R8*S8</f>
        <v>0.18</v>
      </c>
      <c r="V8" s="85">
        <f t="shared" ref="V8:V18" si="4">IF(COUNTBLANK(K8:L8)&gt;0,0,IF(L8-$P$2&lt;=0,0,L8-$P$2))</f>
        <v>18</v>
      </c>
      <c r="W8" s="179">
        <f t="shared" ref="W8:W14" si="5">IF(COUNTBLANK(S8)&gt;0,"",(U8-T8)/S8)</f>
        <v>-0.15750000000000006</v>
      </c>
      <c r="X8" s="86"/>
      <c r="Z8" s="39"/>
    </row>
    <row r="9" spans="2:35" s="38" customFormat="1" ht="19.5" hidden="1" customHeight="1">
      <c r="B9" s="104">
        <v>3</v>
      </c>
      <c r="C9" s="60" t="s">
        <v>51</v>
      </c>
      <c r="D9" s="58">
        <f t="shared" ref="D9:D19" si="6">IF(COUNTBLANK(E9:I9)&lt;5,IF(E9&lt;&gt;"",0,IF(F9&lt;&gt;"",1,IF(G9&lt;&gt;"",2,IF(H9&lt;&gt;"",3,IF(I9&lt;&gt;"",4))))),"")</f>
        <v>2</v>
      </c>
      <c r="E9" s="59"/>
      <c r="F9" s="60"/>
      <c r="G9" s="61" t="s">
        <v>85</v>
      </c>
      <c r="H9" s="62"/>
      <c r="I9" s="62"/>
      <c r="J9" s="76" t="e">
        <f>IF(COUNTBLANK(K9:L9)&gt;0,"미정",CONCATENATE(NETWORKDAYS(K9,L9,holiday!B3:B16),"일"))</f>
        <v>#REF!</v>
      </c>
      <c r="K9" s="87" t="e">
        <f>#REF!</f>
        <v>#REF!</v>
      </c>
      <c r="L9" s="87" t="e">
        <f>#REF!</f>
        <v>#REF!</v>
      </c>
      <c r="M9" s="88"/>
      <c r="N9" s="88"/>
      <c r="O9" s="89" t="e">
        <f>#REF!</f>
        <v>#REF!</v>
      </c>
      <c r="P9" s="90" t="e">
        <f>#REF!</f>
        <v>#REF!</v>
      </c>
      <c r="Q9" s="90" t="e">
        <f>#REF!</f>
        <v>#REF!</v>
      </c>
      <c r="R9" s="91" t="e">
        <f>#REF!</f>
        <v>#REF!</v>
      </c>
      <c r="S9" s="92" t="e">
        <f>#REF!</f>
        <v>#REF!</v>
      </c>
      <c r="T9" s="83" t="e">
        <f t="shared" si="2"/>
        <v>#REF!</v>
      </c>
      <c r="U9" s="84" t="e">
        <f t="shared" si="3"/>
        <v>#REF!</v>
      </c>
      <c r="V9" s="85" t="e">
        <f t="shared" si="4"/>
        <v>#REF!</v>
      </c>
      <c r="W9" s="180" t="e">
        <f t="shared" si="5"/>
        <v>#REF!</v>
      </c>
      <c r="X9" s="93"/>
      <c r="Z9" s="39"/>
    </row>
    <row r="10" spans="2:35" s="38" customFormat="1" ht="19.5" hidden="1" customHeight="1">
      <c r="B10" s="104">
        <v>2</v>
      </c>
      <c r="C10" s="20" t="s">
        <v>50</v>
      </c>
      <c r="D10" s="18">
        <f>IF(COUNTBLANK(E10:I10)&lt;5,IF(E10&lt;&gt;"",0,IF(F10&lt;&gt;"",1,IF(G10&lt;&gt;"",2,IF(H10&lt;&gt;"",3,IF(I10&lt;&gt;"",4))))),"")</f>
        <v>2</v>
      </c>
      <c r="E10" s="19"/>
      <c r="F10" s="20"/>
      <c r="G10" s="21" t="s">
        <v>106</v>
      </c>
      <c r="H10" s="22"/>
      <c r="I10" s="22"/>
      <c r="J10" s="76" t="e">
        <f>IF(COUNTBLANK(K10:L10)&gt;0,"미정",CONCATENATE(NETWORKDAYS(K10,L10,holiday!B5:B17),"일"))</f>
        <v>#REF!</v>
      </c>
      <c r="K10" s="77" t="e">
        <f>#REF!</f>
        <v>#REF!</v>
      </c>
      <c r="L10" s="77" t="e">
        <f>#REF!</f>
        <v>#REF!</v>
      </c>
      <c r="M10" s="78"/>
      <c r="N10" s="78"/>
      <c r="O10" s="79" t="e">
        <f>#REF!</f>
        <v>#REF!</v>
      </c>
      <c r="P10" s="80" t="e">
        <f>#REF!</f>
        <v>#REF!</v>
      </c>
      <c r="Q10" s="80" t="e">
        <f>#REF!</f>
        <v>#REF!</v>
      </c>
      <c r="R10" s="81" t="e">
        <f>#REF!</f>
        <v>#REF!</v>
      </c>
      <c r="S10" s="82"/>
      <c r="T10" s="83" t="e">
        <f t="shared" si="2"/>
        <v>#REF!</v>
      </c>
      <c r="U10" s="84" t="e">
        <f t="shared" si="3"/>
        <v>#REF!</v>
      </c>
      <c r="V10" s="85" t="e">
        <f t="shared" si="4"/>
        <v>#REF!</v>
      </c>
      <c r="W10" s="179" t="str">
        <f t="shared" si="5"/>
        <v/>
      </c>
      <c r="X10" s="86"/>
      <c r="Z10" s="39"/>
    </row>
    <row r="11" spans="2:35" s="38" customFormat="1" ht="19.5" hidden="1" customHeight="1">
      <c r="B11" s="104">
        <v>3</v>
      </c>
      <c r="C11" s="60" t="s">
        <v>62</v>
      </c>
      <c r="D11" s="58">
        <f>IF(COUNTBLANK(E11:I11)&lt;5,IF(E11&lt;&gt;"",0,IF(F11&lt;&gt;"",1,IF(G11&lt;&gt;"",2,IF(H11&lt;&gt;"",3,IF(I11&lt;&gt;"",4))))),"")</f>
        <v>2</v>
      </c>
      <c r="E11" s="59"/>
      <c r="F11" s="60"/>
      <c r="G11" s="61" t="s">
        <v>44</v>
      </c>
      <c r="H11" s="62"/>
      <c r="I11" s="62"/>
      <c r="J11" s="76" t="e">
        <f>IF(COUNTBLANK(K11:L11)&gt;0,"미정",CONCATENATE(NETWORKDAYS(K11,L11,holiday!B5:B17),"일"))</f>
        <v>#REF!</v>
      </c>
      <c r="K11" s="87" t="e">
        <f>#REF!</f>
        <v>#REF!</v>
      </c>
      <c r="L11" s="87" t="e">
        <f>#REF!</f>
        <v>#REF!</v>
      </c>
      <c r="M11" s="88"/>
      <c r="N11" s="88"/>
      <c r="O11" s="89" t="e">
        <f>#REF!</f>
        <v>#REF!</v>
      </c>
      <c r="P11" s="90" t="e">
        <f>#REF!</f>
        <v>#REF!</v>
      </c>
      <c r="Q11" s="90" t="e">
        <f>#REF!</f>
        <v>#REF!</v>
      </c>
      <c r="R11" s="91" t="e">
        <f>#REF!</f>
        <v>#REF!</v>
      </c>
      <c r="S11" s="92" t="e">
        <f>#REF!</f>
        <v>#REF!</v>
      </c>
      <c r="T11" s="83" t="e">
        <f t="shared" si="2"/>
        <v>#REF!</v>
      </c>
      <c r="U11" s="84" t="e">
        <f t="shared" si="3"/>
        <v>#REF!</v>
      </c>
      <c r="V11" s="85" t="e">
        <f t="shared" si="4"/>
        <v>#REF!</v>
      </c>
      <c r="W11" s="180" t="e">
        <f t="shared" si="5"/>
        <v>#REF!</v>
      </c>
      <c r="X11" s="93"/>
      <c r="Z11" s="39"/>
    </row>
    <row r="12" spans="2:35" s="38" customFormat="1" ht="19.5" hidden="1" customHeight="1">
      <c r="B12" s="104">
        <v>2</v>
      </c>
      <c r="C12" s="20" t="s">
        <v>49</v>
      </c>
      <c r="D12" s="18">
        <f>IF(COUNTBLANK(E12:I12)&lt;5,IF(E12&lt;&gt;"",0,IF(F12&lt;&gt;"",1,IF(G12&lt;&gt;"",2,IF(H12&lt;&gt;"",3,IF(I12&lt;&gt;"",4))))),"")</f>
        <v>2</v>
      </c>
      <c r="E12" s="19"/>
      <c r="F12" s="20"/>
      <c r="G12" s="21" t="s">
        <v>108</v>
      </c>
      <c r="H12" s="22"/>
      <c r="I12" s="22"/>
      <c r="J12" s="76" t="e">
        <f>IF(COUNTBLANK(K12:L12)&gt;0,"미정",CONCATENATE(NETWORKDAYS(K12,L12,holiday!B7:B19),"일"))</f>
        <v>#REF!</v>
      </c>
      <c r="K12" s="77" t="e">
        <f>#REF!</f>
        <v>#REF!</v>
      </c>
      <c r="L12" s="77" t="e">
        <f>#REF!</f>
        <v>#REF!</v>
      </c>
      <c r="M12" s="78"/>
      <c r="N12" s="78"/>
      <c r="O12" s="79" t="e">
        <f>#REF!</f>
        <v>#REF!</v>
      </c>
      <c r="P12" s="80" t="e">
        <f>#REF!</f>
        <v>#REF!</v>
      </c>
      <c r="Q12" s="80" t="e">
        <f>#REF!</f>
        <v>#REF!</v>
      </c>
      <c r="R12" s="81"/>
      <c r="S12" s="82"/>
      <c r="T12" s="83" t="e">
        <f t="shared" si="2"/>
        <v>#REF!</v>
      </c>
      <c r="U12" s="84">
        <f t="shared" si="3"/>
        <v>0</v>
      </c>
      <c r="V12" s="85" t="e">
        <f t="shared" si="4"/>
        <v>#REF!</v>
      </c>
      <c r="W12" s="179" t="str">
        <f t="shared" si="5"/>
        <v/>
      </c>
      <c r="X12" s="86"/>
      <c r="Z12" s="39"/>
    </row>
    <row r="13" spans="2:35" s="38" customFormat="1" ht="19.5" hidden="1" customHeight="1">
      <c r="B13" s="104">
        <v>3</v>
      </c>
      <c r="C13" s="60" t="s">
        <v>57</v>
      </c>
      <c r="D13" s="58">
        <f>IF(COUNTBLANK(E13:I13)&lt;5,IF(E13&lt;&gt;"",0,IF(F13&lt;&gt;"",1,IF(G13&lt;&gt;"",2,IF(H13&lt;&gt;"",3,IF(I13&lt;&gt;"",4))))),"")</f>
        <v>2</v>
      </c>
      <c r="E13" s="59"/>
      <c r="F13" s="60"/>
      <c r="G13" s="61" t="s">
        <v>82</v>
      </c>
      <c r="H13" s="62"/>
      <c r="I13" s="62"/>
      <c r="J13" s="76" t="e">
        <f>IF(COUNTBLANK(K13:L13)&gt;0,"미정",CONCATENATE(NETWORKDAYS(K13,L13,holiday!B7:B19),"일"))</f>
        <v>#REF!</v>
      </c>
      <c r="K13" s="87" t="e">
        <f>#REF!</f>
        <v>#REF!</v>
      </c>
      <c r="L13" s="87" t="e">
        <f>#REF!</f>
        <v>#REF!</v>
      </c>
      <c r="M13" s="88"/>
      <c r="N13" s="88"/>
      <c r="O13" s="89" t="e">
        <f>#REF!</f>
        <v>#REF!</v>
      </c>
      <c r="P13" s="90" t="e">
        <f>#REF!</f>
        <v>#REF!</v>
      </c>
      <c r="Q13" s="90" t="e">
        <f>#REF!</f>
        <v>#REF!</v>
      </c>
      <c r="R13" s="91" t="e">
        <f>#REF!</f>
        <v>#REF!</v>
      </c>
      <c r="S13" s="92" t="e">
        <f>#REF!</f>
        <v>#REF!</v>
      </c>
      <c r="T13" s="83" t="e">
        <f t="shared" si="2"/>
        <v>#REF!</v>
      </c>
      <c r="U13" s="84" t="e">
        <f t="shared" si="3"/>
        <v>#REF!</v>
      </c>
      <c r="V13" s="85" t="e">
        <f t="shared" si="4"/>
        <v>#REF!</v>
      </c>
      <c r="W13" s="180" t="e">
        <f t="shared" si="5"/>
        <v>#REF!</v>
      </c>
      <c r="X13" s="93"/>
      <c r="Z13" s="39"/>
    </row>
    <row r="14" spans="2:35" s="38" customFormat="1" ht="19.5" hidden="1" customHeight="1">
      <c r="B14" s="104">
        <v>2</v>
      </c>
      <c r="C14" s="20" t="s">
        <v>55</v>
      </c>
      <c r="D14" s="18">
        <f>IF(COUNTBLANK(E14:I14)&lt;5,IF(E14&lt;&gt;"",0,IF(F14&lt;&gt;"",1,IF(G14&lt;&gt;"",2,IF(H14&lt;&gt;"",3,IF(I14&lt;&gt;"",4))))),"")</f>
        <v>2</v>
      </c>
      <c r="E14" s="19"/>
      <c r="F14" s="20"/>
      <c r="G14" s="21" t="s">
        <v>107</v>
      </c>
      <c r="H14" s="22"/>
      <c r="I14" s="22"/>
      <c r="J14" s="76" t="e">
        <f>IF(COUNTBLANK(K14:L14)&gt;0,"미정",CONCATENATE(NETWORKDAYS(K14,L14,holiday!B9:B21),"일"))</f>
        <v>#REF!</v>
      </c>
      <c r="K14" s="77" t="e">
        <f>#REF!</f>
        <v>#REF!</v>
      </c>
      <c r="L14" s="77" t="e">
        <f>#REF!</f>
        <v>#REF!</v>
      </c>
      <c r="M14" s="78"/>
      <c r="N14" s="78"/>
      <c r="O14" s="79" t="e">
        <f>#REF!</f>
        <v>#REF!</v>
      </c>
      <c r="P14" s="80" t="e">
        <f>#REF!</f>
        <v>#REF!</v>
      </c>
      <c r="Q14" s="80" t="e">
        <f>#REF!</f>
        <v>#REF!</v>
      </c>
      <c r="R14" s="81" t="e">
        <f>#REF!</f>
        <v>#REF!</v>
      </c>
      <c r="S14" s="82" t="e">
        <f>#REF!</f>
        <v>#REF!</v>
      </c>
      <c r="T14" s="83" t="e">
        <f t="shared" si="2"/>
        <v>#REF!</v>
      </c>
      <c r="U14" s="84" t="e">
        <f t="shared" si="3"/>
        <v>#REF!</v>
      </c>
      <c r="V14" s="85" t="e">
        <f t="shared" si="4"/>
        <v>#REF!</v>
      </c>
      <c r="W14" s="179" t="e">
        <f t="shared" si="5"/>
        <v>#REF!</v>
      </c>
      <c r="X14" s="86"/>
      <c r="Z14" s="39"/>
    </row>
    <row r="15" spans="2:35" s="38" customFormat="1" ht="19.5" hidden="1" customHeight="1">
      <c r="B15" s="104">
        <v>3</v>
      </c>
      <c r="C15" s="60" t="s">
        <v>48</v>
      </c>
      <c r="D15" s="58">
        <f t="shared" ref="D15:D16" si="7">IF(COUNTBLANK(E15:I15)&lt;5,IF(E15&lt;&gt;"",0,IF(F15&lt;&gt;"",1,IF(G15&lt;&gt;"",2,IF(H15&lt;&gt;"",3,IF(I15&lt;&gt;"",4))))),"")</f>
        <v>2</v>
      </c>
      <c r="E15" s="59"/>
      <c r="F15" s="60"/>
      <c r="G15" s="61" t="s">
        <v>73</v>
      </c>
      <c r="H15" s="62"/>
      <c r="I15" s="62"/>
      <c r="J15" s="76" t="e">
        <f>IF(COUNTBLANK(K15:L15)&gt;0,"미정",CONCATENATE(NETWORKDAYS(K15,L15,holiday!B9:B21),"일"))</f>
        <v>#REF!</v>
      </c>
      <c r="K15" s="87" t="e">
        <f>#REF!</f>
        <v>#REF!</v>
      </c>
      <c r="L15" s="87" t="e">
        <f>#REF!</f>
        <v>#REF!</v>
      </c>
      <c r="M15" s="88"/>
      <c r="N15" s="88"/>
      <c r="O15" s="89" t="e">
        <f>#REF!</f>
        <v>#REF!</v>
      </c>
      <c r="P15" s="90" t="e">
        <f>#REF!</f>
        <v>#REF!</v>
      </c>
      <c r="Q15" s="90" t="e">
        <f>#REF!</f>
        <v>#REF!</v>
      </c>
      <c r="R15" s="91" t="e">
        <f>#REF!</f>
        <v>#REF!</v>
      </c>
      <c r="S15" s="92" t="e">
        <f>#REF!</f>
        <v>#REF!</v>
      </c>
      <c r="T15" s="83" t="e">
        <f t="shared" si="2"/>
        <v>#REF!</v>
      </c>
      <c r="U15" s="84" t="e">
        <f t="shared" si="3"/>
        <v>#REF!</v>
      </c>
      <c r="V15" s="85" t="e">
        <f t="shared" si="4"/>
        <v>#REF!</v>
      </c>
      <c r="W15" s="180" t="e">
        <f t="shared" ref="W15:W16" si="8">IF(COUNTBLANK(S15)&gt;0,"",(U15-T15)/S15)</f>
        <v>#REF!</v>
      </c>
      <c r="X15" s="93"/>
      <c r="Z15" s="39"/>
    </row>
    <row r="16" spans="2:35" s="38" customFormat="1" ht="19.5" hidden="1" customHeight="1">
      <c r="B16" s="104">
        <v>3</v>
      </c>
      <c r="C16" s="20" t="s">
        <v>61</v>
      </c>
      <c r="D16" s="58">
        <f t="shared" si="7"/>
        <v>2</v>
      </c>
      <c r="E16" s="59"/>
      <c r="F16" s="60"/>
      <c r="G16" s="61" t="s">
        <v>80</v>
      </c>
      <c r="H16" s="62"/>
      <c r="I16" s="62"/>
      <c r="J16" s="76" t="e">
        <f>IF(COUNTBLANK(K16:L16)&gt;0,"미정",CONCATENATE(NETWORKDAYS(K16,L16,holiday!B10:B22),"일"))</f>
        <v>#REF!</v>
      </c>
      <c r="K16" s="87" t="e">
        <f>#REF!</f>
        <v>#REF!</v>
      </c>
      <c r="L16" s="87" t="e">
        <f>#REF!</f>
        <v>#REF!</v>
      </c>
      <c r="M16" s="88"/>
      <c r="N16" s="88"/>
      <c r="O16" s="89" t="e">
        <f>#REF!</f>
        <v>#REF!</v>
      </c>
      <c r="P16" s="90" t="e">
        <f>#REF!</f>
        <v>#REF!</v>
      </c>
      <c r="Q16" s="90" t="e">
        <f>#REF!</f>
        <v>#REF!</v>
      </c>
      <c r="R16" s="91" t="e">
        <f>#REF!</f>
        <v>#REF!</v>
      </c>
      <c r="S16" s="92" t="e">
        <f>#REF!</f>
        <v>#REF!</v>
      </c>
      <c r="T16" s="83" t="e">
        <f t="shared" si="2"/>
        <v>#REF!</v>
      </c>
      <c r="U16" s="84" t="e">
        <f t="shared" si="3"/>
        <v>#REF!</v>
      </c>
      <c r="V16" s="85" t="e">
        <f t="shared" si="4"/>
        <v>#REF!</v>
      </c>
      <c r="W16" s="180" t="e">
        <f t="shared" si="8"/>
        <v>#REF!</v>
      </c>
      <c r="X16" s="93"/>
      <c r="Z16" s="39"/>
    </row>
    <row r="17" spans="2:28" s="38" customFormat="1" ht="19.5" hidden="1" customHeight="1">
      <c r="B17" s="104">
        <v>2</v>
      </c>
      <c r="C17" s="60" t="s">
        <v>52</v>
      </c>
      <c r="D17" s="18">
        <f>IF(COUNTBLANK(E17:I17)&lt;5,IF(E17&lt;&gt;"",0,IF(F17&lt;&gt;"",1,IF(G17&lt;&gt;"",2,IF(H17&lt;&gt;"",3,IF(I17&lt;&gt;"",4))))),"")</f>
        <v>2</v>
      </c>
      <c r="E17" s="19"/>
      <c r="F17" s="20"/>
      <c r="G17" s="21" t="s">
        <v>87</v>
      </c>
      <c r="H17" s="22"/>
      <c r="I17" s="22"/>
      <c r="J17" s="76" t="e">
        <f>IF(COUNTBLANK(K17:L17)&gt;0,"미정",CONCATENATE(NETWORKDAYS(K17,L17,holiday!B12:B24),"일"))</f>
        <v>#REF!</v>
      </c>
      <c r="K17" s="77" t="e">
        <f>#REF!</f>
        <v>#REF!</v>
      </c>
      <c r="L17" s="77" t="e">
        <f>#REF!</f>
        <v>#REF!</v>
      </c>
      <c r="M17" s="78"/>
      <c r="N17" s="78"/>
      <c r="O17" s="79" t="e">
        <f>#REF!</f>
        <v>#REF!</v>
      </c>
      <c r="P17" s="80" t="e">
        <f>#REF!</f>
        <v>#REF!</v>
      </c>
      <c r="Q17" s="80" t="e">
        <f>#REF!</f>
        <v>#REF!</v>
      </c>
      <c r="R17" s="81" t="e">
        <f>#REF!</f>
        <v>#REF!</v>
      </c>
      <c r="S17" s="82" t="e">
        <f>#REF!</f>
        <v>#REF!</v>
      </c>
      <c r="T17" s="83" t="e">
        <f t="shared" si="2"/>
        <v>#REF!</v>
      </c>
      <c r="U17" s="84" t="e">
        <f t="shared" si="3"/>
        <v>#REF!</v>
      </c>
      <c r="V17" s="85" t="e">
        <f t="shared" si="4"/>
        <v>#REF!</v>
      </c>
      <c r="W17" s="179" t="e">
        <f>IF(COUNTBLANK(S17)&gt;0,"",(U17-T17)/S17)</f>
        <v>#REF!</v>
      </c>
      <c r="X17" s="86"/>
      <c r="Z17" s="39"/>
    </row>
    <row r="18" spans="2:28" s="38" customFormat="1" ht="19.5" hidden="1" customHeight="1">
      <c r="B18" s="104">
        <v>3</v>
      </c>
      <c r="C18" s="20" t="s">
        <v>54</v>
      </c>
      <c r="D18" s="58">
        <f>IF(COUNTBLANK(E18:I18)&lt;5,IF(E18&lt;&gt;"",0,IF(F18&lt;&gt;"",1,IF(G18&lt;&gt;"",2,IF(H18&lt;&gt;"",3,IF(I18&lt;&gt;"",4))))),"")</f>
        <v>2</v>
      </c>
      <c r="E18" s="59"/>
      <c r="F18" s="60"/>
      <c r="G18" s="61" t="s">
        <v>45</v>
      </c>
      <c r="H18" s="62"/>
      <c r="I18" s="62"/>
      <c r="J18" s="76" t="e">
        <f>IF(COUNTBLANK(K18:L18)&gt;0,"미정",CONCATENATE(NETWORKDAYS(K18,L18,holiday!B12:B24),"일"))</f>
        <v>#REF!</v>
      </c>
      <c r="K18" s="87" t="e">
        <f>#REF!</f>
        <v>#REF!</v>
      </c>
      <c r="L18" s="87" t="e">
        <f>#REF!</f>
        <v>#REF!</v>
      </c>
      <c r="M18" s="88"/>
      <c r="N18" s="88"/>
      <c r="O18" s="89" t="e">
        <f>#REF!</f>
        <v>#REF!</v>
      </c>
      <c r="P18" s="90" t="e">
        <f>#REF!</f>
        <v>#REF!</v>
      </c>
      <c r="Q18" s="90" t="e">
        <f>#REF!</f>
        <v>#REF!</v>
      </c>
      <c r="R18" s="91" t="e">
        <f>#REF!</f>
        <v>#REF!</v>
      </c>
      <c r="S18" s="92" t="e">
        <f>#REF!</f>
        <v>#REF!</v>
      </c>
      <c r="T18" s="83" t="e">
        <f t="shared" si="2"/>
        <v>#REF!</v>
      </c>
      <c r="U18" s="84" t="e">
        <f t="shared" si="3"/>
        <v>#REF!</v>
      </c>
      <c r="V18" s="85" t="e">
        <f t="shared" si="4"/>
        <v>#REF!</v>
      </c>
      <c r="W18" s="180" t="e">
        <f>IF(COUNTBLANK(S18)&gt;0,"",(U18-T18)/S18)</f>
        <v>#REF!</v>
      </c>
      <c r="X18" s="93"/>
      <c r="Z18" s="39"/>
    </row>
    <row r="19" spans="2:28" s="46" customFormat="1" ht="19.5" customHeight="1" outlineLevel="1">
      <c r="B19" s="104">
        <v>1</v>
      </c>
      <c r="C19" s="210" t="s">
        <v>60</v>
      </c>
      <c r="D19" s="14">
        <f t="shared" si="6"/>
        <v>1</v>
      </c>
      <c r="E19" s="15"/>
      <c r="F19" s="213" t="s">
        <v>92</v>
      </c>
      <c r="G19" s="16"/>
      <c r="H19" s="17"/>
      <c r="I19" s="17"/>
      <c r="J19" s="94" t="str">
        <f>IF(COUNTBLANK(K19:L19)&gt;0,"미정",CONCATENATE(NETWORKDAYS(K19,L19,holiday!B4:B39),"일"))</f>
        <v>51일</v>
      </c>
      <c r="K19" s="147">
        <f>IF(COUNTA(K20:K24)&gt;0,MIN(K20:K24),"")</f>
        <v>44837</v>
      </c>
      <c r="L19" s="148">
        <f>IF(COUNTA(L20:L24)&gt;0,MAX(L20:L24),"")</f>
        <v>44907</v>
      </c>
      <c r="M19" s="95" t="s">
        <v>86</v>
      </c>
      <c r="N19" s="215" t="s">
        <v>41</v>
      </c>
      <c r="O19" s="96">
        <f>SUM(T20)</f>
        <v>0.75750000000000006</v>
      </c>
      <c r="P19" s="95">
        <f>IF(COUNT(P20:P24)&gt;0,MIN(P20:P24),"")</f>
        <v>44837</v>
      </c>
      <c r="Q19" s="95" t="str">
        <f>IF(COUNT(Q20:Q24)&gt;0,MAX(Q20:Q24),"")</f>
        <v/>
      </c>
      <c r="R19" s="96">
        <f>SUM(U20)</f>
        <v>0.6</v>
      </c>
      <c r="S19" s="97">
        <v>0.3</v>
      </c>
      <c r="T19" s="98">
        <f t="shared" si="2"/>
        <v>0.22725000000000001</v>
      </c>
      <c r="U19" s="99">
        <f t="shared" si="3"/>
        <v>0.18</v>
      </c>
      <c r="V19" s="159">
        <f>IF(COUNTBLANK(K19:L19)&gt;0,0,IF(L19-$P$2&lt;=0,0,NETWORKDAYS($P$2,L19,holiday!B4:B39)))</f>
        <v>13</v>
      </c>
      <c r="W19" s="181">
        <f>IF(SUM(T19:U19)&gt;0,(U19-T19)/S19,0)</f>
        <v>-0.15750000000000006</v>
      </c>
      <c r="X19" s="100"/>
      <c r="Y19" s="44"/>
      <c r="Z19" s="45"/>
      <c r="AA19" s="189"/>
      <c r="AB19" s="46" t="s">
        <v>1</v>
      </c>
    </row>
    <row r="20" spans="2:28" s="49" customFormat="1" ht="19.5" customHeight="1" outlineLevel="2">
      <c r="B20" s="104">
        <v>2</v>
      </c>
      <c r="C20" s="113" t="s">
        <v>58</v>
      </c>
      <c r="D20" s="114">
        <f t="shared" ref="D20:D21" si="9">IF(COUNTBLANK(E20:I20)&lt;5,IF(E20&lt;&gt;"",0,IF(F20&lt;&gt;"",1,IF(G20&lt;&gt;"",2,IF(H20&lt;&gt;"",3,IF(I20&lt;&gt;"",4))))),"")</f>
        <v>2</v>
      </c>
      <c r="E20" s="115"/>
      <c r="F20" s="116"/>
      <c r="G20" s="214" t="s">
        <v>103</v>
      </c>
      <c r="H20" s="113"/>
      <c r="I20" s="113"/>
      <c r="J20" s="117" t="str">
        <f>CONCATENATE(NETWORKDAYS(K20,L20,holiday!B4:B39),"일")</f>
        <v>51일</v>
      </c>
      <c r="K20" s="118">
        <f>MIN(K21:K24)</f>
        <v>44837</v>
      </c>
      <c r="L20" s="118">
        <f>MAX(L21:L24)</f>
        <v>44907</v>
      </c>
      <c r="M20" s="119" t="s">
        <v>86</v>
      </c>
      <c r="N20" s="216" t="s">
        <v>41</v>
      </c>
      <c r="O20" s="120">
        <f>SUM(T21:T24)</f>
        <v>0.75750000000000006</v>
      </c>
      <c r="P20" s="174">
        <f>IF(COUNT(P21:P24)&gt;0,MIN(P21:P24),"")</f>
        <v>44837</v>
      </c>
      <c r="Q20" s="174" t="str">
        <f>IF(COUNT(Q21:Q24)&gt;0,MAX(Q21:Q24),"")</f>
        <v/>
      </c>
      <c r="R20" s="120">
        <f>SUM(U21:U24)</f>
        <v>0.6</v>
      </c>
      <c r="S20" s="120">
        <v>1</v>
      </c>
      <c r="T20" s="121">
        <f>O20*S20</f>
        <v>0.75750000000000006</v>
      </c>
      <c r="U20" s="122">
        <f t="shared" si="3"/>
        <v>0.6</v>
      </c>
      <c r="V20" s="158">
        <f>IF(COUNTBLANK(K20:L20)&gt;0,0,IF(L20-$P$2&lt;=0,0,NETWORKDAYS($P$2,L20,holiday!B4:B39)))</f>
        <v>13</v>
      </c>
      <c r="W20" s="182">
        <f>IF(COUNTBLANK(S20)&gt;0,"",(U20-T20)/S20)</f>
        <v>-0.15750000000000008</v>
      </c>
      <c r="X20" s="124"/>
      <c r="Y20" s="47"/>
      <c r="Z20" s="48"/>
      <c r="AA20" s="51"/>
    </row>
    <row r="21" spans="2:28" s="49" customFormat="1" ht="19.5" customHeight="1" outlineLevel="3">
      <c r="B21" s="104">
        <v>3</v>
      </c>
      <c r="C21" s="105" t="s">
        <v>105</v>
      </c>
      <c r="D21" s="106">
        <f t="shared" si="9"/>
        <v>3</v>
      </c>
      <c r="E21" s="107"/>
      <c r="F21" s="108"/>
      <c r="G21" s="108"/>
      <c r="H21" s="212" t="s">
        <v>95</v>
      </c>
      <c r="I21" s="105"/>
      <c r="J21" s="109" t="str">
        <f>CONCATENATE(NETWORKDAYS(K21,L21,holiday!B4:B39),"일")</f>
        <v>40일</v>
      </c>
      <c r="K21" s="110">
        <v>44837</v>
      </c>
      <c r="L21" s="110">
        <v>44892</v>
      </c>
      <c r="M21" s="111" t="s">
        <v>86</v>
      </c>
      <c r="N21" s="217" t="s">
        <v>41</v>
      </c>
      <c r="O21" s="112">
        <f>IF(COUNTBLANK(K21:L21)&gt;0,0,1/NETWORKDAYS(K21,L21)*(IF($P$2&lt;=K21,0,NETWORKDAYS(K21,IF($P$2&gt;L21,L21,$P$2)))))</f>
        <v>0.97500000000000009</v>
      </c>
      <c r="P21" s="209">
        <v>44837</v>
      </c>
      <c r="Q21" s="261"/>
      <c r="R21" s="102">
        <v>0.9</v>
      </c>
      <c r="S21" s="112">
        <v>0.2</v>
      </c>
      <c r="T21" s="126">
        <f t="shared" si="2"/>
        <v>0.19500000000000003</v>
      </c>
      <c r="U21" s="127">
        <f t="shared" si="3"/>
        <v>0.18000000000000002</v>
      </c>
      <c r="V21" s="158">
        <f>IF(COUNTBLANK(K21:L21)&gt;0,0,IF(L21-$P$2&lt;=0,0,NETWORKDAYS($P$2,L21,holiday!B4:B39)))</f>
        <v>2</v>
      </c>
      <c r="W21" s="183">
        <f>IF(COUNTBLANK(S21)&gt;0,"",(U21-T21)/S21)</f>
        <v>-7.5000000000000067E-2</v>
      </c>
      <c r="X21" s="128"/>
      <c r="Y21" s="47"/>
      <c r="Z21" s="48"/>
      <c r="AA21" s="51"/>
    </row>
    <row r="22" spans="2:28" s="49" customFormat="1" ht="19.5" customHeight="1" outlineLevel="3">
      <c r="B22" s="104">
        <v>4</v>
      </c>
      <c r="C22" s="105" t="s">
        <v>109</v>
      </c>
      <c r="D22" s="106">
        <f>IF(COUNTBLANK(E22:I22)&lt;5,IF(E22&lt;&gt;"",0,IF(F22&lt;&gt;"",1,IF(G22&lt;&gt;"",2,IF(H22&lt;&gt;"",3,IF(I22&lt;&gt;"",4))))),"")</f>
        <v>3</v>
      </c>
      <c r="E22" s="107"/>
      <c r="F22" s="108"/>
      <c r="G22" s="108"/>
      <c r="H22" s="212" t="s">
        <v>96</v>
      </c>
      <c r="I22" s="105"/>
      <c r="J22" s="109" t="str">
        <f>CONCATENATE(NETWORKDAYS(K22,L22,holiday!B4:B39),"일")</f>
        <v>40일</v>
      </c>
      <c r="K22" s="110">
        <v>44837</v>
      </c>
      <c r="L22" s="110">
        <v>44892</v>
      </c>
      <c r="M22" s="111" t="s">
        <v>18</v>
      </c>
      <c r="N22" s="217" t="s">
        <v>41</v>
      </c>
      <c r="O22" s="112">
        <f>IF(COUNTBLANK(K22:L22)&gt;0,0,1/NETWORKDAYS(K22,L22)*(IF($P$2&lt;=K22,0,NETWORKDAYS(K22,IF($P$2&gt;L22,L22,$P$2)))))</f>
        <v>0.97500000000000009</v>
      </c>
      <c r="P22" s="209">
        <v>44837</v>
      </c>
      <c r="Q22" s="209"/>
      <c r="R22" s="102">
        <v>0.7</v>
      </c>
      <c r="S22" s="112">
        <v>0.3</v>
      </c>
      <c r="T22" s="126">
        <f t="shared" si="2"/>
        <v>0.29250000000000004</v>
      </c>
      <c r="U22" s="127">
        <f t="shared" si="3"/>
        <v>0.21</v>
      </c>
      <c r="V22" s="158">
        <f>IF(COUNTBLANK(K22:L22)&gt;0,0,IF(L22-$P$2&lt;=0,0,NETWORKDAYS($P$2,L22,holiday!B4:B39)))</f>
        <v>2</v>
      </c>
      <c r="W22" s="183">
        <f>IF(COUNTBLANK(S22)&gt;0,"",(U22-T22)/S22)</f>
        <v>-0.27500000000000019</v>
      </c>
      <c r="X22" s="128"/>
      <c r="Y22" s="47"/>
      <c r="Z22" s="48"/>
      <c r="AA22" s="51"/>
    </row>
    <row r="23" spans="2:28" s="49" customFormat="1" ht="19.5" customHeight="1" outlineLevel="3">
      <c r="B23" s="104">
        <v>5</v>
      </c>
      <c r="C23" s="105" t="s">
        <v>104</v>
      </c>
      <c r="D23" s="106">
        <f>IF(COUNTBLANK(E23:I23)&lt;5,IF(E23&lt;&gt;"",0,IF(F23&lt;&gt;"",1,IF(G23&lt;&gt;"",2,IF(H23&lt;&gt;"",3,IF(I23&lt;&gt;"",4))))),"")</f>
        <v>3</v>
      </c>
      <c r="E23" s="107"/>
      <c r="F23" s="108"/>
      <c r="G23" s="108"/>
      <c r="H23" s="211" t="s">
        <v>101</v>
      </c>
      <c r="I23" s="105"/>
      <c r="J23" s="109" t="str">
        <f>CONCATENATE(NETWORKDAYS(K23,L23,holiday!B4:B39),"일")</f>
        <v>10일</v>
      </c>
      <c r="K23" s="110">
        <v>44879</v>
      </c>
      <c r="L23" s="110">
        <v>44892</v>
      </c>
      <c r="M23" s="111" t="s">
        <v>18</v>
      </c>
      <c r="N23" s="217" t="s">
        <v>41</v>
      </c>
      <c r="O23" s="112">
        <f>IF(COUNTBLANK(K23:L23)&gt;0,0,1/NETWORKDAYS(K23,L23)*(IF($P$2&lt;=K23,0,NETWORKDAYS(K23,IF($P$2&gt;L23,L23,$P$2)))))</f>
        <v>0.9</v>
      </c>
      <c r="P23" s="209">
        <v>44883</v>
      </c>
      <c r="Q23" s="209"/>
      <c r="R23" s="102">
        <v>0.7</v>
      </c>
      <c r="S23" s="112">
        <v>0.3</v>
      </c>
      <c r="T23" s="126">
        <f t="shared" si="2"/>
        <v>0.27</v>
      </c>
      <c r="U23" s="127">
        <f t="shared" si="3"/>
        <v>0.21</v>
      </c>
      <c r="V23" s="158">
        <f>IF(COUNTBLANK(K23:L23)&gt;0,0,IF(L23-$P$2&lt;=0,0,NETWORKDAYS($P$2,L23,holiday!B4:B39)))</f>
        <v>2</v>
      </c>
      <c r="W23" s="183">
        <f>IF(COUNTBLANK(S23)&gt;0,"",(U23-T23)/S23)</f>
        <v>-0.20000000000000009</v>
      </c>
      <c r="X23" s="128"/>
      <c r="Y23" s="47"/>
      <c r="Z23" s="48"/>
      <c r="AA23" s="51"/>
    </row>
    <row r="24" spans="2:28" s="49" customFormat="1" ht="19.5" customHeight="1" outlineLevel="3">
      <c r="B24" s="104">
        <v>6</v>
      </c>
      <c r="C24" s="105" t="s">
        <v>110</v>
      </c>
      <c r="D24" s="106">
        <f>IF(COUNTBLANK(E24:I24)&lt;5,IF(E24&lt;&gt;"",0,IF(F24&lt;&gt;"",1,IF(G24&lt;&gt;"",2,IF(H24&lt;&gt;"",3,IF(I24&lt;&gt;"",4))))),"")</f>
        <v>3</v>
      </c>
      <c r="E24" s="107"/>
      <c r="F24" s="108"/>
      <c r="G24" s="108"/>
      <c r="H24" s="211" t="s">
        <v>91</v>
      </c>
      <c r="I24" s="105"/>
      <c r="J24" s="109" t="str">
        <f>CONCATENATE(NETWORKDAYS(K24,L24,holiday!B4:B39),"일")</f>
        <v>11일</v>
      </c>
      <c r="K24" s="110">
        <v>44893</v>
      </c>
      <c r="L24" s="110">
        <v>44907</v>
      </c>
      <c r="M24" s="111" t="s">
        <v>18</v>
      </c>
      <c r="N24" s="217" t="s">
        <v>41</v>
      </c>
      <c r="O24" s="112">
        <f>IF(COUNTBLANK(K24:L24)&gt;0,0,1/NETWORKDAYS(K24,L24)*(IF($P$2&lt;=K24,0,NETWORKDAYS(K24,IF($P$2&gt;L24,L24,$P$2)))))</f>
        <v>0</v>
      </c>
      <c r="P24" s="209"/>
      <c r="Q24" s="209"/>
      <c r="R24" s="102">
        <v>0</v>
      </c>
      <c r="S24" s="112">
        <v>0.2</v>
      </c>
      <c r="T24" s="126">
        <f t="shared" si="2"/>
        <v>0</v>
      </c>
      <c r="U24" s="127">
        <f t="shared" si="3"/>
        <v>0</v>
      </c>
      <c r="V24" s="158">
        <f>IF(COUNTBLANK(K24:L24)&gt;0,0,IF(L24-$P$2&lt;=0,0,NETWORKDAYS($P$2,L24,holiday!B4:B39)))</f>
        <v>13</v>
      </c>
      <c r="W24" s="183">
        <f>IF(COUNTBLANK(S24)&gt;0,"",(U24-T24)/S24)</f>
        <v>0</v>
      </c>
      <c r="X24" s="128"/>
      <c r="Y24" s="47"/>
      <c r="Z24" s="48"/>
      <c r="AA24" s="51"/>
    </row>
    <row r="25" spans="2:28" s="49" customFormat="1" ht="19.5" customHeight="1" outlineLevel="3">
      <c r="B25" s="104">
        <v>7</v>
      </c>
      <c r="C25" s="103" t="s">
        <v>51</v>
      </c>
      <c r="D25" s="14">
        <f>IF(COUNTBLANK(E25:I25)&lt;5,IF(E25&lt;&gt;"",0,IF(F25&lt;&gt;"",1,IF(G25&lt;&gt;"",2,IF(H25&lt;&gt;"",3,IF(I25&lt;&gt;"",4))))),"")</f>
        <v>1</v>
      </c>
      <c r="E25" s="15"/>
      <c r="F25" s="213" t="s">
        <v>34</v>
      </c>
      <c r="G25" s="16"/>
      <c r="H25" s="17"/>
      <c r="I25" s="17"/>
      <c r="J25" s="94" t="str">
        <f>IF(COUNTBLANK(K25:L25)&gt;0,"미정",CONCATENATE(NETWORKDAYS(K25,L25,holiday!B4:B39),"일"))</f>
        <v>51일</v>
      </c>
      <c r="K25" s="95">
        <f>MIN(K26:K30)</f>
        <v>44837</v>
      </c>
      <c r="L25" s="95">
        <f>MAX(L26:L30)</f>
        <v>44907</v>
      </c>
      <c r="M25" s="95" t="s">
        <v>86</v>
      </c>
      <c r="N25" s="95" t="s">
        <v>89</v>
      </c>
      <c r="O25" s="96">
        <f>SUM(T26:T27)</f>
        <v>0.78449999999999998</v>
      </c>
      <c r="P25" s="95">
        <f>IF(COUNT(P26:P32)&gt;0,MIN(P26:P32),"")</f>
        <v>44837</v>
      </c>
      <c r="Q25" s="95" t="str">
        <f>IF(COUNT(Q26:Q32)&gt;0,MAX(Q26:Q32),"")</f>
        <v/>
      </c>
      <c r="R25" s="96">
        <f>SUM(U26:U27)</f>
        <v>0.57574999999999998</v>
      </c>
      <c r="S25" s="97">
        <v>0.6</v>
      </c>
      <c r="T25" s="98">
        <f t="shared" ref="T25:T33" si="10">O25*S25</f>
        <v>0.47069999999999995</v>
      </c>
      <c r="U25" s="99">
        <f t="shared" ref="U25:U33" si="11">R25*S25</f>
        <v>0.34544999999999998</v>
      </c>
      <c r="V25" s="159">
        <f>IF(COUNTBLANK(K25:L25)&gt;0,0,IF(L25-$P$2&lt;=0,0,NETWORKDAYS($P$2,L25,holiday!B4:B39)))</f>
        <v>13</v>
      </c>
      <c r="W25" s="184">
        <f>IF(SUM(T25:U25)&gt;0,(U25-T25)/S25,0)</f>
        <v>-0.20874999999999996</v>
      </c>
      <c r="X25" s="100"/>
      <c r="Y25" s="47"/>
      <c r="Z25" s="48"/>
      <c r="AA25" s="51"/>
    </row>
    <row r="26" spans="2:28" s="46" customFormat="1" ht="19.5" customHeight="1" outlineLevel="1">
      <c r="B26" s="104">
        <v>8</v>
      </c>
      <c r="C26" s="113" t="s">
        <v>59</v>
      </c>
      <c r="D26" s="114">
        <f>IF(COUNTBLANK(E26:I26)&lt;5,IF(E26&lt;&gt;"",0,IF(F26&lt;&gt;"",1,IF(G26&lt;&gt;"",2,IF(H26&lt;&gt;"",3,IF(I26&lt;&gt;"",4))))),"")</f>
        <v>2</v>
      </c>
      <c r="E26" s="115"/>
      <c r="F26" s="116"/>
      <c r="G26" s="214" t="s">
        <v>11</v>
      </c>
      <c r="H26" s="113"/>
      <c r="I26" s="113"/>
      <c r="J26" s="117" t="str">
        <f>CONCATENATE(NETWORKDAYS(K26,L26,holiday!B4:B39),"일")</f>
        <v>31일</v>
      </c>
      <c r="K26" s="118">
        <v>44837</v>
      </c>
      <c r="L26" s="118">
        <v>44879</v>
      </c>
      <c r="M26" s="119" t="s">
        <v>86</v>
      </c>
      <c r="N26" s="216" t="s">
        <v>35</v>
      </c>
      <c r="O26" s="120">
        <f>IF(COUNTBLANK(K26:L26)&gt;0,0,1/NETWORKDAYS(K26,L26)*(IF($P$2&lt;=K26,0,NETWORKDAYS(K26,IF($P$2&gt;L26,L26,$P$2)))))</f>
        <v>1</v>
      </c>
      <c r="P26" s="174">
        <v>44837</v>
      </c>
      <c r="Q26" s="174"/>
      <c r="R26" s="120">
        <v>0.7</v>
      </c>
      <c r="S26" s="120">
        <v>0.3</v>
      </c>
      <c r="T26" s="121">
        <f t="shared" si="10"/>
        <v>0.3</v>
      </c>
      <c r="U26" s="122">
        <f t="shared" si="11"/>
        <v>0.21</v>
      </c>
      <c r="V26" s="158">
        <f>IF(COUNTBLANK(K26:L26)&gt;0,0,IF(L26-$P$2&lt;=0,0,NETWORKDAYS($P$2,L26,holiday!B4:B39)))</f>
        <v>0</v>
      </c>
      <c r="W26" s="182">
        <f t="shared" ref="W26:W32" si="12">IF(COUNTBLANK(S26)&gt;0,"",(U26-T26)/S26)</f>
        <v>-0.3</v>
      </c>
      <c r="X26" s="123"/>
      <c r="Y26" s="44"/>
      <c r="Z26" s="45"/>
      <c r="AA26" s="189"/>
    </row>
    <row r="27" spans="2:28" s="49" customFormat="1" ht="19.5" customHeight="1" outlineLevel="2">
      <c r="B27" s="104">
        <v>9</v>
      </c>
      <c r="C27" s="113" t="s">
        <v>56</v>
      </c>
      <c r="D27" s="114">
        <f t="shared" ref="D27:D34" si="13">IF(COUNTBLANK(E27:I27)&lt;5,IF(E27&lt;&gt;"",0,IF(F27&lt;&gt;"",1,IF(G27&lt;&gt;"",2,IF(H27&lt;&gt;"",3,IF(I27&lt;&gt;"",4))))),"")</f>
        <v>2</v>
      </c>
      <c r="E27" s="115"/>
      <c r="F27" s="116"/>
      <c r="G27" s="214" t="s">
        <v>93</v>
      </c>
      <c r="H27" s="113"/>
      <c r="I27" s="113"/>
      <c r="J27" s="117" t="str">
        <f>CONCATENATE(NETWORKDAYS(K27,L27,holiday!B4:B39),"일")</f>
        <v>51일</v>
      </c>
      <c r="K27" s="118">
        <f>MIN(K28)</f>
        <v>44837</v>
      </c>
      <c r="L27" s="118">
        <f>MAX(L28:L32)</f>
        <v>44907</v>
      </c>
      <c r="M27" s="119" t="s">
        <v>86</v>
      </c>
      <c r="N27" s="216" t="s">
        <v>65</v>
      </c>
      <c r="O27" s="120">
        <f>SUM(T28:T32)</f>
        <v>0.69214285714285706</v>
      </c>
      <c r="P27" s="174">
        <f>IF(COUNT(P28)&gt;0,MIN(P28),"")</f>
        <v>44837</v>
      </c>
      <c r="Q27" s="174" t="str">
        <f>IF(COUNT(Q28)&gt;0,MAX(Q28),"")</f>
        <v/>
      </c>
      <c r="R27" s="120">
        <f>SUM(U28:U32)</f>
        <v>0.52249999999999996</v>
      </c>
      <c r="S27" s="120">
        <v>0.7</v>
      </c>
      <c r="T27" s="121">
        <f t="shared" si="10"/>
        <v>0.48449999999999993</v>
      </c>
      <c r="U27" s="122">
        <f t="shared" si="11"/>
        <v>0.36574999999999996</v>
      </c>
      <c r="V27" s="158">
        <f>IF(COUNTBLANK(K27:L27)&gt;0,0,IF(L27-$P$2&lt;=0,0,NETWORKDAYS($P$2,L27,holiday!B4:B39)))</f>
        <v>13</v>
      </c>
      <c r="W27" s="182">
        <f t="shared" si="12"/>
        <v>-0.1696428571428571</v>
      </c>
      <c r="X27" s="124"/>
      <c r="Y27" s="47"/>
      <c r="Z27" s="48"/>
      <c r="AA27" s="51"/>
    </row>
    <row r="28" spans="2:28" s="49" customFormat="1" ht="19.5" customHeight="1" outlineLevel="2">
      <c r="B28" s="104">
        <v>10</v>
      </c>
      <c r="C28" s="105" t="s">
        <v>111</v>
      </c>
      <c r="D28" s="106">
        <f t="shared" si="13"/>
        <v>3</v>
      </c>
      <c r="E28" s="107"/>
      <c r="F28" s="108"/>
      <c r="G28" s="108"/>
      <c r="H28" s="211" t="s">
        <v>102</v>
      </c>
      <c r="I28" s="105"/>
      <c r="J28" s="109" t="str">
        <f>CONCATENATE(NETWORKDAYS(K28,L28,holiday!B4:B39),"일")</f>
        <v>25일</v>
      </c>
      <c r="K28" s="110">
        <v>44837</v>
      </c>
      <c r="L28" s="110">
        <v>44871</v>
      </c>
      <c r="M28" s="111" t="s">
        <v>86</v>
      </c>
      <c r="N28" s="217" t="s">
        <v>36</v>
      </c>
      <c r="O28" s="112">
        <f>IF(COUNTBLANK(K28:L28)&gt;0,0,1/NETWORKDAYS(K28,L28)*(IF($P$2&lt;=K28,0,NETWORKDAYS(K28,IF($P$2&gt;L28,L28,$P$2)))))</f>
        <v>1</v>
      </c>
      <c r="P28" s="101">
        <v>44837</v>
      </c>
      <c r="Q28" s="101"/>
      <c r="R28" s="102">
        <v>0.65</v>
      </c>
      <c r="S28" s="112">
        <v>0.25</v>
      </c>
      <c r="T28" s="126">
        <f t="shared" si="10"/>
        <v>0.25</v>
      </c>
      <c r="U28" s="127">
        <f t="shared" si="11"/>
        <v>0.16250000000000001</v>
      </c>
      <c r="V28" s="158">
        <f>IF(COUNTBLANK(K28:L28)&gt;0,0,IF(L28-$P$2&lt;=0,0,NETWORKDAYS($P$2,L28,holiday!B4:B39)))</f>
        <v>0</v>
      </c>
      <c r="W28" s="183">
        <f t="shared" si="12"/>
        <v>-0.35</v>
      </c>
      <c r="X28" s="207"/>
      <c r="Y28" s="47"/>
      <c r="Z28" s="48"/>
      <c r="AA28" s="51"/>
    </row>
    <row r="29" spans="2:28" s="49" customFormat="1" ht="19.5" customHeight="1" outlineLevel="3">
      <c r="B29" s="104">
        <v>11</v>
      </c>
      <c r="C29" s="105" t="s">
        <v>113</v>
      </c>
      <c r="D29" s="106">
        <f t="shared" si="13"/>
        <v>3</v>
      </c>
      <c r="E29" s="107"/>
      <c r="F29" s="108"/>
      <c r="G29" s="108"/>
      <c r="H29" s="211" t="s">
        <v>39</v>
      </c>
      <c r="I29" s="105"/>
      <c r="J29" s="109" t="str">
        <f>CONCATENATE(NETWORKDAYS(K29,L29,holiday!B4:B39),"일")</f>
        <v>5일</v>
      </c>
      <c r="K29" s="110">
        <v>44872</v>
      </c>
      <c r="L29" s="110">
        <v>44878</v>
      </c>
      <c r="M29" s="111" t="s">
        <v>86</v>
      </c>
      <c r="N29" s="222" t="s">
        <v>117</v>
      </c>
      <c r="O29" s="112">
        <f>IF(COUNTBLANK(K29:L29)&gt;Q380,0,1/NETWORKDAYS(K29,L29)*(IF($P$2&lt;=K29,0,NETWORKDAYS(K29,IF($P$2&gt;L29,L29,$P$2)))))</f>
        <v>1</v>
      </c>
      <c r="P29" s="101" t="s">
        <v>2</v>
      </c>
      <c r="Q29" s="101"/>
      <c r="R29" s="102">
        <v>0.8</v>
      </c>
      <c r="S29" s="112">
        <v>0.2</v>
      </c>
      <c r="T29" s="126">
        <f t="shared" si="10"/>
        <v>0.2</v>
      </c>
      <c r="U29" s="127">
        <f t="shared" si="11"/>
        <v>0.16000000000000003</v>
      </c>
      <c r="V29" s="158">
        <f>IF(COUNTBLANK(K29:L29)&gt;0,0,IF(L29-$P$2&lt;=0,0,NETWORKDAYS($P$2,L29,holiday!B4:B39)))</f>
        <v>0</v>
      </c>
      <c r="W29" s="183">
        <f t="shared" si="12"/>
        <v>-0.1999999999999999</v>
      </c>
      <c r="X29" s="207"/>
      <c r="Y29" s="47"/>
      <c r="Z29" s="48"/>
      <c r="AA29" s="51"/>
    </row>
    <row r="30" spans="2:28" s="49" customFormat="1" ht="19.5" customHeight="1" outlineLevel="2">
      <c r="B30" s="104">
        <v>12</v>
      </c>
      <c r="C30" s="105" t="s">
        <v>114</v>
      </c>
      <c r="D30" s="106">
        <f t="shared" si="13"/>
        <v>3</v>
      </c>
      <c r="E30" s="107"/>
      <c r="F30" s="108"/>
      <c r="G30" s="108"/>
      <c r="H30" s="211" t="s">
        <v>90</v>
      </c>
      <c r="I30" s="105"/>
      <c r="J30" s="109" t="str">
        <f>CONCATENATE(NETWORKDAYS(K30,L30,holiday!B4:B39),"일")</f>
        <v>10일</v>
      </c>
      <c r="K30" s="110">
        <v>44879</v>
      </c>
      <c r="L30" s="110">
        <v>44892</v>
      </c>
      <c r="M30" s="111" t="s">
        <v>86</v>
      </c>
      <c r="N30" s="217" t="s">
        <v>36</v>
      </c>
      <c r="O30" s="112">
        <f t="shared" ref="O30:O32" si="14">IF(COUNTBLANK(K30:L30)&gt;0,0,1/NETWORKDAYS(K30,L30)*(IF($P$2&lt;=K30,0,NETWORKDAYS(K30,IF($P$2&gt;L30,L30,$P$2)))))</f>
        <v>0.9</v>
      </c>
      <c r="P30" s="101"/>
      <c r="Q30" s="101"/>
      <c r="R30" s="102">
        <v>0</v>
      </c>
      <c r="S30" s="112">
        <v>0.15</v>
      </c>
      <c r="T30" s="126">
        <f t="shared" si="10"/>
        <v>0.13500000000000001</v>
      </c>
      <c r="U30" s="127">
        <f t="shared" si="11"/>
        <v>0</v>
      </c>
      <c r="V30" s="158">
        <f>IF(COUNTBLANK(K30:L30)&gt;0,0,IF(L30-$P$2&lt;=0,0,NETWORKDAYS($P$2,L30,holiday!B4:B39)))</f>
        <v>2</v>
      </c>
      <c r="W30" s="183">
        <f t="shared" si="12"/>
        <v>-0.90000000000000013</v>
      </c>
      <c r="X30" s="207"/>
      <c r="Y30" s="47"/>
      <c r="Z30" s="48"/>
      <c r="AA30" s="51"/>
    </row>
    <row r="31" spans="2:28" s="49" customFormat="1" ht="19.5" customHeight="1" outlineLevel="3">
      <c r="B31" s="104">
        <v>13</v>
      </c>
      <c r="C31" s="105" t="s">
        <v>115</v>
      </c>
      <c r="D31" s="106">
        <f t="shared" si="13"/>
        <v>3</v>
      </c>
      <c r="E31" s="107"/>
      <c r="F31" s="108"/>
      <c r="G31" s="108"/>
      <c r="H31" s="211" t="s">
        <v>97</v>
      </c>
      <c r="I31" s="105"/>
      <c r="J31" s="109" t="str">
        <f>CONCATENATE(NETWORKDAYS(K31,L31,holiday!B4:B39),"일")</f>
        <v>11일</v>
      </c>
      <c r="K31" s="110">
        <v>44893</v>
      </c>
      <c r="L31" s="110">
        <v>44907</v>
      </c>
      <c r="M31" s="111" t="s">
        <v>86</v>
      </c>
      <c r="N31" s="217" t="s">
        <v>36</v>
      </c>
      <c r="O31" s="112">
        <f t="shared" si="14"/>
        <v>0</v>
      </c>
      <c r="P31" s="101"/>
      <c r="Q31" s="101"/>
      <c r="R31" s="102">
        <v>0</v>
      </c>
      <c r="S31" s="112">
        <v>0.15</v>
      </c>
      <c r="T31" s="126">
        <f t="shared" si="10"/>
        <v>0</v>
      </c>
      <c r="U31" s="127">
        <f t="shared" si="11"/>
        <v>0</v>
      </c>
      <c r="V31" s="158">
        <f>IF(COUNTBLANK(K31:L31)&gt;0,0,IF(L31-$P$2&lt;=0,0,NETWORKDAYS($P$2,L31,holiday!B4:B39)))</f>
        <v>13</v>
      </c>
      <c r="W31" s="183">
        <f t="shared" si="12"/>
        <v>0</v>
      </c>
      <c r="X31" s="207"/>
      <c r="Y31" s="47"/>
      <c r="Z31" s="48"/>
      <c r="AA31" s="51"/>
    </row>
    <row r="32" spans="2:28" s="46" customFormat="1" ht="19.5" customHeight="1" outlineLevel="1">
      <c r="B32" s="104">
        <v>14</v>
      </c>
      <c r="C32" s="105" t="s">
        <v>116</v>
      </c>
      <c r="D32" s="106">
        <f t="shared" si="13"/>
        <v>3</v>
      </c>
      <c r="E32" s="107"/>
      <c r="F32" s="108"/>
      <c r="G32" s="108"/>
      <c r="H32" s="211" t="s">
        <v>37</v>
      </c>
      <c r="I32" s="105"/>
      <c r="J32" s="109" t="str">
        <f>CONCATENATE(NETWORKDAYS(K32,L32,holiday!B4:B39),"일")</f>
        <v>21일</v>
      </c>
      <c r="K32" s="110">
        <v>44879</v>
      </c>
      <c r="L32" s="110">
        <v>44907</v>
      </c>
      <c r="M32" s="111" t="s">
        <v>86</v>
      </c>
      <c r="N32" s="217" t="s">
        <v>35</v>
      </c>
      <c r="O32" s="112">
        <f t="shared" si="14"/>
        <v>0.42857142857142855</v>
      </c>
      <c r="P32" s="101"/>
      <c r="Q32" s="101"/>
      <c r="R32" s="102">
        <v>0.8</v>
      </c>
      <c r="S32" s="112">
        <v>0.25</v>
      </c>
      <c r="T32" s="126">
        <f t="shared" si="10"/>
        <v>0.10714285714285714</v>
      </c>
      <c r="U32" s="127">
        <f t="shared" si="11"/>
        <v>0.2</v>
      </c>
      <c r="V32" s="158">
        <f>IF(COUNTBLANK(K32:L32)&gt;0,0,IF(L32-$P$2&lt;=0,0,NETWORKDAYS($P$2,L32,holiday!B4:B39)))</f>
        <v>13</v>
      </c>
      <c r="W32" s="183">
        <f t="shared" si="12"/>
        <v>0.3714285714285715</v>
      </c>
      <c r="X32" s="207"/>
      <c r="Y32" s="44"/>
      <c r="Z32" s="45"/>
      <c r="AA32" s="189"/>
    </row>
    <row r="33" spans="2:27" s="49" customFormat="1" ht="19.5" customHeight="1" outlineLevel="2">
      <c r="B33" s="104">
        <v>15</v>
      </c>
      <c r="C33" s="161" t="s">
        <v>62</v>
      </c>
      <c r="D33" s="162">
        <f t="shared" si="13"/>
        <v>1</v>
      </c>
      <c r="E33" s="163"/>
      <c r="F33" s="164" t="s">
        <v>40</v>
      </c>
      <c r="G33" s="164"/>
      <c r="H33" s="165"/>
      <c r="I33" s="165"/>
      <c r="J33" s="166" t="str">
        <f>IF(COUNTBLANK(K33:L33)&gt;0,"미정",CONCATENATE(NETWORKDAYS(K33,L33,holiday!B4:B39),"일"))</f>
        <v>7일</v>
      </c>
      <c r="K33" s="167">
        <f>MIN(K34:K36)</f>
        <v>44901</v>
      </c>
      <c r="L33" s="167">
        <f>MAX(L34:L36)</f>
        <v>44909</v>
      </c>
      <c r="M33" s="167" t="s">
        <v>86</v>
      </c>
      <c r="N33" s="220" t="s">
        <v>42</v>
      </c>
      <c r="O33" s="168">
        <f>SUM(T34:T35)</f>
        <v>0</v>
      </c>
      <c r="P33" s="167" t="str">
        <f>IF(COUNT(P34:P36)&gt;0,MIN(P34:P36),"")</f>
        <v/>
      </c>
      <c r="Q33" s="167" t="str">
        <f>IF(COUNT(Q34:Q36)&gt;0,MAX(Q34:Q36),"")</f>
        <v/>
      </c>
      <c r="R33" s="168">
        <f>SUM(U34)</f>
        <v>0</v>
      </c>
      <c r="S33" s="169">
        <v>0.1</v>
      </c>
      <c r="T33" s="170">
        <f t="shared" si="10"/>
        <v>0</v>
      </c>
      <c r="U33" s="171">
        <f t="shared" si="11"/>
        <v>0</v>
      </c>
      <c r="V33" s="172">
        <f>IF(COUNTBLANK(K33:L33)&gt;0,0,IF(L33-$P$2&lt;=0,0,NETWORKDAYS($P$2,L33,holiday!B4:B39)))</f>
        <v>15</v>
      </c>
      <c r="W33" s="185">
        <f>IF(SUM(T33:U33)&gt;0,(U33-T33)/S33,0)</f>
        <v>0</v>
      </c>
      <c r="X33" s="173"/>
      <c r="Y33" s="47"/>
      <c r="Z33" s="48"/>
      <c r="AA33" s="51"/>
    </row>
    <row r="34" spans="2:27" s="49" customFormat="1" ht="19.5" customHeight="1" outlineLevel="3">
      <c r="B34" s="104">
        <v>16</v>
      </c>
      <c r="C34" s="146" t="s">
        <v>66</v>
      </c>
      <c r="D34" s="130">
        <f t="shared" si="13"/>
        <v>2</v>
      </c>
      <c r="E34" s="131"/>
      <c r="F34" s="132"/>
      <c r="G34" s="219" t="s">
        <v>64</v>
      </c>
      <c r="H34" s="129"/>
      <c r="I34" s="129"/>
      <c r="J34" s="133" t="str">
        <f>CONCATENATE(NETWORKDAYS(K34,L34,holiday!B4:B39),"일")</f>
        <v>2일</v>
      </c>
      <c r="K34" s="134">
        <v>44908</v>
      </c>
      <c r="L34" s="134">
        <v>44909</v>
      </c>
      <c r="M34" s="135" t="s">
        <v>23</v>
      </c>
      <c r="N34" s="221" t="s">
        <v>42</v>
      </c>
      <c r="O34" s="138">
        <f>IF(COUNTBLANK(K34:L34)&gt;0,0,1/NETWORKDAYS(K34,L34)*(IF($P$2&lt;=K34,0,NETWORKDAYS(K34,IF($P$2&gt;L34,L34,$P$2)))))</f>
        <v>0</v>
      </c>
      <c r="P34" s="175"/>
      <c r="Q34" s="175"/>
      <c r="R34" s="136">
        <v>0</v>
      </c>
      <c r="S34" s="136">
        <v>0.5</v>
      </c>
      <c r="T34" s="137">
        <f>O34*S34</f>
        <v>0</v>
      </c>
      <c r="U34" s="138">
        <f>R34*S34</f>
        <v>0</v>
      </c>
      <c r="V34" s="125">
        <f>IF(COUNTBLANK(K34:L34)&gt;0,0,IF(L34-$P$2&lt;=0,0,NETWORKDAYS($P$2,L34,holiday!B4:B39)))</f>
        <v>15</v>
      </c>
      <c r="W34" s="186">
        <f>IF(COUNTBLANK(S34)&gt;0,"",(U34-T34)/S34)</f>
        <v>0</v>
      </c>
      <c r="X34" s="139"/>
      <c r="Y34" s="47"/>
      <c r="Z34" s="48"/>
      <c r="AA34" s="51"/>
    </row>
    <row r="35" spans="2:27" s="49" customFormat="1" ht="19.5" customHeight="1" outlineLevel="3">
      <c r="B35" s="104">
        <v>17</v>
      </c>
      <c r="C35" s="146" t="s">
        <v>67</v>
      </c>
      <c r="D35" s="130">
        <f>IF(COUNTBLANK(E35:I35)&lt;5,IF(E35&lt;&gt;"",0,IF(F35&lt;&gt;"",1,IF(G35&lt;&gt;"",2,IF(H35&lt;&gt;"",3,IF(I35&lt;&gt;"",4))))),"")</f>
        <v>2</v>
      </c>
      <c r="E35" s="131"/>
      <c r="F35" s="132"/>
      <c r="G35" s="219" t="s">
        <v>112</v>
      </c>
      <c r="H35" s="129"/>
      <c r="I35" s="129"/>
      <c r="J35" s="133" t="str">
        <f>CONCATENATE(NETWORKDAYS(K35,L35,holiday!B5:B40),"일")</f>
        <v>7일</v>
      </c>
      <c r="K35" s="134">
        <v>44901</v>
      </c>
      <c r="L35" s="134">
        <v>44909</v>
      </c>
      <c r="M35" s="135" t="s">
        <v>23</v>
      </c>
      <c r="N35" s="221" t="s">
        <v>42</v>
      </c>
      <c r="O35" s="138">
        <f>IF(COUNTBLANK(K35:L35)&gt;0,0,1/NETWORKDAYS(K35,L35)*(IF($P$2&lt;=K35,0,NETWORKDAYS(K35,IF($P$2&gt;L35,L35,$P$2)))))</f>
        <v>0</v>
      </c>
      <c r="P35" s="175"/>
      <c r="Q35" s="175"/>
      <c r="R35" s="136">
        <v>0</v>
      </c>
      <c r="S35" s="136">
        <v>0.5</v>
      </c>
      <c r="T35" s="137">
        <f>O35*S35</f>
        <v>0</v>
      </c>
      <c r="U35" s="138">
        <f>R35*S35</f>
        <v>0</v>
      </c>
      <c r="V35" s="125">
        <f>IF(COUNTBLANK(K35:L35)&gt;0,0,IF(L35-$P$2&lt;=0,0,NETWORKDAYS($P$2,L35,holiday!B5:B40)))</f>
        <v>15</v>
      </c>
      <c r="W35" s="186">
        <f>IF(COUNTBLANK(S35)&gt;0,"",(U35-T35)/S35)</f>
        <v>0</v>
      </c>
      <c r="X35" s="139"/>
      <c r="Y35" s="47"/>
      <c r="Z35" s="48"/>
      <c r="AA35" s="51"/>
    </row>
    <row r="36" spans="2:27" s="49" customFormat="1" ht="19.5" customHeight="1" outlineLevel="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7"/>
      <c r="Z36" s="48"/>
      <c r="AA36" s="51"/>
    </row>
    <row r="37" spans="2:27" s="49" customFormat="1" ht="19.5" customHeight="1" outlineLevel="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7"/>
      <c r="Z37" s="48"/>
      <c r="AA37" s="51"/>
    </row>
    <row r="38" spans="2:27" s="49" customFormat="1" ht="19.5" customHeight="1" outlineLevel="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7"/>
      <c r="Z38" s="48"/>
      <c r="AA38" s="51"/>
    </row>
    <row r="39" spans="2:27" s="49" customFormat="1" ht="19.5" customHeight="1" outlineLevel="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7"/>
      <c r="Z39" s="48"/>
      <c r="AA39" s="51"/>
    </row>
    <row r="40" spans="2:27" s="49" customFormat="1" ht="19.5" customHeight="1" outlineLevel="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7"/>
      <c r="Z40" s="48"/>
      <c r="AA40" s="51"/>
    </row>
    <row r="41" spans="2:27" s="46" customFormat="1" ht="19.5" customHeight="1" outlineLevel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4"/>
      <c r="Z41" s="45"/>
      <c r="AA41" s="189"/>
    </row>
    <row r="42" spans="2:27" s="49" customFormat="1" ht="19.5" customHeight="1" outlineLevel="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7"/>
      <c r="Z42" s="48"/>
      <c r="AA42" s="51"/>
    </row>
    <row r="43" spans="2:27" s="49" customFormat="1" ht="19.5" customHeight="1" outlineLevel="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7"/>
      <c r="Z43" s="48"/>
      <c r="AA43" s="51"/>
    </row>
    <row r="44" spans="2:27" s="49" customFormat="1" ht="19.5" customHeight="1" outlineLevel="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7"/>
      <c r="Z44" s="48"/>
      <c r="AA44" s="51"/>
    </row>
    <row r="45" spans="2:27" outlineLevel="1"/>
    <row r="49" spans="3:26" ht="13.5">
      <c r="C49" s="176"/>
      <c r="J49" s="1"/>
      <c r="L49" s="53"/>
      <c r="O49" s="52"/>
      <c r="P49" s="53"/>
      <c r="Q49" s="53"/>
      <c r="R49" s="50"/>
      <c r="S49" s="50"/>
      <c r="T49" s="51"/>
      <c r="U49" s="51"/>
      <c r="V49" s="54"/>
      <c r="W49" s="30"/>
      <c r="X49" s="37"/>
      <c r="Z49" s="30"/>
    </row>
    <row r="50" spans="3:26">
      <c r="J50" s="37"/>
      <c r="L50" s="53"/>
      <c r="O50" s="52"/>
      <c r="P50" s="53"/>
      <c r="Q50" s="53"/>
      <c r="R50" s="50"/>
      <c r="S50" s="50"/>
      <c r="T50" s="51"/>
      <c r="U50" s="51"/>
      <c r="V50" s="54"/>
      <c r="W50" s="30"/>
      <c r="X50" s="37"/>
      <c r="Z50" s="30"/>
    </row>
    <row r="51" spans="3:26">
      <c r="V51" s="50"/>
    </row>
    <row r="52" spans="3:26" ht="13.5">
      <c r="C52" s="1"/>
      <c r="D52" s="30"/>
      <c r="V52" s="50"/>
    </row>
    <row r="53" spans="3:26" ht="13.5">
      <c r="C53" s="1"/>
      <c r="D53" s="30"/>
    </row>
    <row r="54" spans="3:26" ht="13.5">
      <c r="C54" s="1"/>
      <c r="D54" s="31"/>
    </row>
    <row r="55" spans="3:26" ht="13.5">
      <c r="C55" s="1"/>
      <c r="D55" s="31"/>
    </row>
  </sheetData>
  <mergeCells count="10">
    <mergeCell ref="B3:B5"/>
    <mergeCell ref="C3:C5"/>
    <mergeCell ref="D3:D5"/>
    <mergeCell ref="E3:I5"/>
    <mergeCell ref="P3:R4"/>
    <mergeCell ref="S3:S5"/>
    <mergeCell ref="T3:W4"/>
    <mergeCell ref="X3:X5"/>
    <mergeCell ref="E6:I6"/>
    <mergeCell ref="J3:O4"/>
  </mergeCells>
  <phoneticPr fontId="45" type="noConversion"/>
  <conditionalFormatting sqref="W7">
    <cfRule type="iconSet" priority="805">
      <iconSet iconSet="3Symbols">
        <cfvo type="percent" val="0"/>
        <cfvo type="percent" val="80"/>
        <cfvo type="percent" val="100"/>
      </iconSet>
    </cfRule>
  </conditionalFormatting>
  <conditionalFormatting sqref="W10:W11">
    <cfRule type="iconSet" priority="578">
      <iconSet>
        <cfvo type="percent" val="0"/>
        <cfvo type="num" val="-5"/>
        <cfvo type="num" val="0"/>
      </iconSet>
    </cfRule>
  </conditionalFormatting>
  <conditionalFormatting sqref="W12:W13">
    <cfRule type="iconSet" priority="575">
      <iconSet>
        <cfvo type="percent" val="0"/>
        <cfvo type="num" val="-5"/>
        <cfvo type="num" val="0"/>
      </iconSet>
    </cfRule>
  </conditionalFormatting>
  <conditionalFormatting sqref="W14:W15">
    <cfRule type="iconSet" priority="572">
      <iconSet>
        <cfvo type="percent" val="0"/>
        <cfvo type="num" val="-5"/>
        <cfvo type="num" val="0"/>
      </iconSet>
    </cfRule>
  </conditionalFormatting>
  <conditionalFormatting sqref="W16">
    <cfRule type="iconSet" priority="569">
      <iconSet>
        <cfvo type="percent" val="0"/>
        <cfvo type="num" val="-5"/>
        <cfvo type="num" val="0"/>
      </iconSet>
    </cfRule>
  </conditionalFormatting>
  <conditionalFormatting sqref="W17:W18">
    <cfRule type="iconSet" priority="566">
      <iconSet>
        <cfvo type="percent" val="0"/>
        <cfvo type="num" val="-5"/>
        <cfvo type="num" val="0"/>
      </iconSet>
    </cfRule>
  </conditionalFormatting>
  <conditionalFormatting sqref="W19:W44">
    <cfRule type="colorScale" priority="894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893">
      <iconSet>
        <cfvo type="percent" val="0"/>
        <cfvo type="percent" val="33"/>
        <cfvo type="percent" val="67"/>
      </iconSet>
    </cfRule>
  </conditionalFormatting>
  <conditionalFormatting sqref="R6:R44">
    <cfRule type="dataBar" priority="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{8E2C4BAD-7101-468D-92B0-DB2D717CF129}</x14:id>
        </ext>
      </extLst>
    </cfRule>
  </conditionalFormatting>
  <conditionalFormatting sqref="O6:O44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{04B2E005-D4BB-419B-B1DB-7DFE78AE5DAA}</x14:id>
        </ext>
      </extLst>
    </cfRule>
  </conditionalFormatting>
  <pageMargins left="0.7086111307144165" right="0.7086111307144165" top="0.74791663885116577" bottom="0.74791663885116577" header="0.31486111879348755" footer="0.31486111879348755"/>
  <pageSetup paperSize="8" scale="68" fitToHeight="0" orientation="landscape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C4BAD-7101-468D-92B0-DB2D717CF129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R6:R44</xm:sqref>
        </x14:conditionalFormatting>
        <x14:conditionalFormatting xmlns:xm="http://schemas.microsoft.com/office/excel/2006/main">
          <x14:cfRule type="dataBar" id="{04B2E005-D4BB-419B-B1DB-7DFE78AE5DAA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O6:O44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C39"/>
  <sheetViews>
    <sheetView showGridLines="0" zoomScaleNormal="100" zoomScaleSheetLayoutView="75" workbookViewId="0">
      <selection activeCell="B2" sqref="B2:C23"/>
    </sheetView>
  </sheetViews>
  <sheetFormatPr defaultColWidth="11.42578125" defaultRowHeight="13.5"/>
  <cols>
    <col min="1" max="1" width="5.5703125" style="1" customWidth="1"/>
    <col min="2" max="2" width="13.28515625" style="1" customWidth="1"/>
    <col min="3" max="3" width="14.28515625" style="1" customWidth="1"/>
  </cols>
  <sheetData>
    <row r="2" spans="2:3" ht="17.25">
      <c r="B2" s="260" t="s">
        <v>21</v>
      </c>
      <c r="C2" s="260"/>
    </row>
    <row r="3" spans="2:3">
      <c r="B3" s="194" t="s">
        <v>98</v>
      </c>
      <c r="C3" s="191" t="s">
        <v>74</v>
      </c>
    </row>
    <row r="4" spans="2:3">
      <c r="B4" s="195">
        <v>43101</v>
      </c>
      <c r="C4" s="196" t="s">
        <v>7</v>
      </c>
    </row>
    <row r="5" spans="2:3">
      <c r="B5" s="197">
        <v>43146</v>
      </c>
      <c r="C5" s="198" t="s">
        <v>29</v>
      </c>
    </row>
    <row r="6" spans="2:3">
      <c r="B6" s="197">
        <v>43147</v>
      </c>
      <c r="C6" s="198" t="s">
        <v>29</v>
      </c>
    </row>
    <row r="7" spans="2:3">
      <c r="B7" s="197">
        <v>43160</v>
      </c>
      <c r="C7" s="198" t="s">
        <v>26</v>
      </c>
    </row>
    <row r="8" spans="2:3">
      <c r="B8" s="197">
        <v>43227</v>
      </c>
      <c r="C8" s="198" t="s">
        <v>94</v>
      </c>
    </row>
    <row r="9" spans="2:3">
      <c r="B9" s="197">
        <v>43242</v>
      </c>
      <c r="C9" s="198" t="s">
        <v>100</v>
      </c>
    </row>
    <row r="10" spans="2:3">
      <c r="B10" s="197">
        <v>43257</v>
      </c>
      <c r="C10" s="198" t="s">
        <v>32</v>
      </c>
    </row>
    <row r="11" spans="2:3">
      <c r="B11" s="197">
        <v>43264</v>
      </c>
      <c r="C11" s="198" t="s">
        <v>88</v>
      </c>
    </row>
    <row r="12" spans="2:3">
      <c r="B12" s="197">
        <v>43327</v>
      </c>
      <c r="C12" s="198" t="s">
        <v>9</v>
      </c>
    </row>
    <row r="13" spans="2:3">
      <c r="B13" s="197">
        <v>43367</v>
      </c>
      <c r="C13" s="198" t="s">
        <v>8</v>
      </c>
    </row>
    <row r="14" spans="2:3">
      <c r="B14" s="197">
        <v>43368</v>
      </c>
      <c r="C14" s="198" t="s">
        <v>8</v>
      </c>
    </row>
    <row r="15" spans="2:3">
      <c r="B15" s="197">
        <v>43369</v>
      </c>
      <c r="C15" s="198" t="s">
        <v>94</v>
      </c>
    </row>
    <row r="16" spans="2:3">
      <c r="B16" s="197">
        <v>43376</v>
      </c>
      <c r="C16" s="198" t="s">
        <v>13</v>
      </c>
    </row>
    <row r="17" spans="2:3">
      <c r="B17" s="197">
        <v>43382</v>
      </c>
      <c r="C17" s="198" t="s">
        <v>10</v>
      </c>
    </row>
    <row r="18" spans="2:3">
      <c r="B18" s="197">
        <v>43459</v>
      </c>
      <c r="C18" s="198" t="s">
        <v>31</v>
      </c>
    </row>
    <row r="19" spans="2:3">
      <c r="B19" s="193"/>
      <c r="C19" s="192"/>
    </row>
    <row r="20" spans="2:3">
      <c r="B20" s="193"/>
      <c r="C20" s="192"/>
    </row>
    <row r="21" spans="2:3">
      <c r="B21" s="193"/>
      <c r="C21" s="192"/>
    </row>
    <row r="22" spans="2:3">
      <c r="B22" s="193"/>
      <c r="C22" s="192"/>
    </row>
    <row r="23" spans="2:3">
      <c r="B23" s="193"/>
      <c r="C23" s="192"/>
    </row>
    <row r="24" spans="2:3">
      <c r="B24" s="193"/>
      <c r="C24" s="192"/>
    </row>
    <row r="25" spans="2:3">
      <c r="B25" s="193"/>
      <c r="C25" s="192"/>
    </row>
    <row r="26" spans="2:3">
      <c r="B26" s="193"/>
      <c r="C26" s="192"/>
    </row>
    <row r="27" spans="2:3">
      <c r="B27" s="193"/>
      <c r="C27" s="192"/>
    </row>
    <row r="28" spans="2:3">
      <c r="B28" s="193"/>
      <c r="C28" s="192"/>
    </row>
    <row r="29" spans="2:3">
      <c r="B29" s="193"/>
      <c r="C29" s="192"/>
    </row>
    <row r="30" spans="2:3">
      <c r="B30" s="193"/>
      <c r="C30" s="192"/>
    </row>
    <row r="31" spans="2:3">
      <c r="B31" s="193"/>
      <c r="C31" s="192"/>
    </row>
    <row r="32" spans="2:3">
      <c r="B32" s="193"/>
      <c r="C32" s="192"/>
    </row>
    <row r="33" spans="2:3">
      <c r="B33" s="193"/>
      <c r="C33" s="192"/>
    </row>
    <row r="34" spans="2:3">
      <c r="B34" s="193"/>
      <c r="C34" s="192"/>
    </row>
    <row r="35" spans="2:3">
      <c r="B35" s="193"/>
      <c r="C35" s="192"/>
    </row>
    <row r="36" spans="2:3">
      <c r="B36" s="193"/>
      <c r="C36" s="192"/>
    </row>
    <row r="37" spans="2:3">
      <c r="B37" s="193"/>
      <c r="C37" s="192"/>
    </row>
    <row r="38" spans="2:3">
      <c r="B38" s="193"/>
      <c r="C38" s="192"/>
    </row>
    <row r="39" spans="2:3">
      <c r="B39" s="193"/>
      <c r="C39" s="192"/>
    </row>
  </sheetData>
  <mergeCells count="1">
    <mergeCell ref="B2:C2"/>
  </mergeCells>
  <phoneticPr fontId="45" type="noConversion"/>
  <pageMargins left="0.69999998807907104" right="0.69999998807907104" top="0.75" bottom="0.75" header="0.30000001192092896" footer="0.300000011920928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history</vt:lpstr>
      <vt:lpstr>WBS</vt:lpstr>
      <vt:lpstr>holiday</vt:lpstr>
      <vt:lpstr>history!Print_Area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</dc:title>
  <dc:creator>오이택</dc:creator>
  <cp:keywords>WBS</cp:keywords>
  <cp:lastModifiedBy>home</cp:lastModifiedBy>
  <cp:revision>1</cp:revision>
  <cp:lastPrinted>2017-11-23T08:27:20Z</cp:lastPrinted>
  <dcterms:created xsi:type="dcterms:W3CDTF">2009-11-06T04:48:19Z</dcterms:created>
  <dcterms:modified xsi:type="dcterms:W3CDTF">2022-11-23T13:45:48Z</dcterms:modified>
  <cp:version>1100.0100.01</cp:version>
</cp:coreProperties>
</file>