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christinakranz/Box Sync/WhitmanLab/Projects/JackPine/Analyses/Soil_Analysis/"/>
    </mc:Choice>
  </mc:AlternateContent>
  <xr:revisionPtr revIDLastSave="0" documentId="13_ncr:1_{6DBAF81E-257E-484F-BDA9-45E162E95DA1}" xr6:coauthVersionLast="32" xr6:coauthVersionMax="32" xr10:uidLastSave="{00000000-0000-0000-0000-000000000000}"/>
  <bookViews>
    <workbookView xWindow="0" yWindow="460" windowWidth="25400" windowHeight="14960" xr2:uid="{00000000-000D-0000-FFFF-FFFF00000000}"/>
  </bookViews>
  <sheets>
    <sheet name="R" sheetId="4" r:id="rId1"/>
    <sheet name="Print Report" sheetId="3" r:id="rId2"/>
    <sheet name="Calculations" sheetId="1" state="hidden" r:id="rId3"/>
  </sheets>
  <definedNames>
    <definedName name="_xlnm.Print_Titles" localSheetId="1">'Print Report'!$1:$18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" i="3" l="1"/>
  <c r="D43" i="3"/>
  <c r="E43" i="3"/>
  <c r="F43" i="3"/>
  <c r="G43" i="3"/>
  <c r="H43" i="3"/>
  <c r="I43" i="3"/>
  <c r="C43" i="3"/>
  <c r="D38" i="3"/>
  <c r="E38" i="3"/>
  <c r="F38" i="3"/>
  <c r="G38" i="3"/>
  <c r="H38" i="3"/>
  <c r="I38" i="3"/>
  <c r="J38" i="3"/>
  <c r="C38" i="3"/>
  <c r="D33" i="3"/>
  <c r="E33" i="3"/>
  <c r="F33" i="3"/>
  <c r="G33" i="3"/>
  <c r="H33" i="3"/>
  <c r="I33" i="3"/>
  <c r="J33" i="3"/>
  <c r="C33" i="3"/>
  <c r="D28" i="3"/>
  <c r="E28" i="3"/>
  <c r="F28" i="3"/>
  <c r="G28" i="3"/>
  <c r="H28" i="3"/>
  <c r="I28" i="3"/>
  <c r="J28" i="3"/>
  <c r="C28" i="3"/>
  <c r="J23" i="3"/>
  <c r="D23" i="3"/>
  <c r="E23" i="3"/>
  <c r="F23" i="3"/>
  <c r="G23" i="3"/>
  <c r="H23" i="3"/>
  <c r="I23" i="3"/>
  <c r="C23" i="3"/>
  <c r="D42" i="3"/>
  <c r="E42" i="3"/>
  <c r="F42" i="3"/>
  <c r="G42" i="3"/>
  <c r="H42" i="3"/>
  <c r="I42" i="3"/>
  <c r="J42" i="3"/>
  <c r="C42" i="3"/>
  <c r="D37" i="3"/>
  <c r="E37" i="3"/>
  <c r="F37" i="3"/>
  <c r="G37" i="3"/>
  <c r="H37" i="3"/>
  <c r="I37" i="3"/>
  <c r="J37" i="3"/>
  <c r="C37" i="3"/>
  <c r="J32" i="3"/>
  <c r="D32" i="3"/>
  <c r="E32" i="3"/>
  <c r="F32" i="3"/>
  <c r="G32" i="3"/>
  <c r="H32" i="3"/>
  <c r="I32" i="3"/>
  <c r="C32" i="3"/>
  <c r="D27" i="3"/>
  <c r="E27" i="3"/>
  <c r="F27" i="3"/>
  <c r="G27" i="3"/>
  <c r="H27" i="3"/>
  <c r="I27" i="3"/>
  <c r="J27" i="3"/>
  <c r="C27" i="3"/>
  <c r="D22" i="3"/>
  <c r="E22" i="3"/>
  <c r="F22" i="3"/>
  <c r="G22" i="3"/>
  <c r="H22" i="3"/>
  <c r="I22" i="3"/>
  <c r="J22" i="3"/>
  <c r="C22" i="3"/>
  <c r="AF12" i="1"/>
  <c r="AF13" i="1"/>
  <c r="P13" i="1"/>
  <c r="D12" i="1"/>
  <c r="D13" i="1"/>
  <c r="U13" i="1" s="1"/>
  <c r="V13" i="1" s="1"/>
  <c r="AB13" i="1" s="1"/>
  <c r="G12" i="1"/>
  <c r="G13" i="1"/>
  <c r="P12" i="1"/>
  <c r="U12" i="1" s="1"/>
  <c r="V12" i="1" s="1"/>
  <c r="AB12" i="1" s="1"/>
  <c r="I12" i="1"/>
  <c r="I13" i="1" s="1"/>
  <c r="R13" i="1"/>
  <c r="R12" i="1"/>
  <c r="C12" i="1"/>
  <c r="L12" i="1" s="1"/>
  <c r="N12" i="1" s="1"/>
  <c r="S12" i="1" s="1"/>
  <c r="T12" i="1" s="1"/>
  <c r="AA12" i="1" s="1"/>
  <c r="M12" i="1"/>
  <c r="O12" i="1" s="1"/>
  <c r="Z13" i="1"/>
  <c r="Z12" i="1"/>
  <c r="J12" i="1"/>
  <c r="J13" i="1" s="1"/>
  <c r="E13" i="1"/>
  <c r="F12" i="1"/>
  <c r="F13" i="1"/>
  <c r="H12" i="1"/>
  <c r="H13" i="1"/>
  <c r="AS13" i="1"/>
  <c r="AR13" i="1"/>
  <c r="AQ13" i="1"/>
  <c r="AS12" i="1"/>
  <c r="AR12" i="1"/>
  <c r="AQ12" i="1"/>
  <c r="D14" i="1"/>
  <c r="A12" i="1"/>
  <c r="AV16" i="1"/>
  <c r="AV15" i="1"/>
  <c r="AV14" i="1"/>
  <c r="AP12" i="1"/>
  <c r="AP13" i="1"/>
  <c r="D13" i="3"/>
  <c r="Y12" i="1"/>
  <c r="C13" i="1"/>
  <c r="M13" i="1" s="1"/>
  <c r="O13" i="1" s="1"/>
  <c r="S13" i="1" s="1"/>
  <c r="T13" i="1" s="1"/>
  <c r="AA13" i="1" s="1"/>
  <c r="Y13" i="1"/>
  <c r="AG12" i="1" l="1"/>
  <c r="K12" i="1"/>
  <c r="K13" i="1"/>
  <c r="AG13" i="1"/>
  <c r="L13" i="1"/>
  <c r="N13" i="1" s="1"/>
  <c r="W12" i="1" l="1"/>
  <c r="X12" i="1" s="1"/>
  <c r="AI12" i="1"/>
  <c r="AH12" i="1"/>
  <c r="AH13" i="1"/>
  <c r="W13" i="1"/>
  <c r="X13" i="1" s="1"/>
  <c r="AI13" i="1"/>
  <c r="AJ12" i="1" l="1"/>
  <c r="AC12" i="1"/>
  <c r="AD12" i="1"/>
  <c r="AJ13" i="1"/>
  <c r="AD13" i="1"/>
  <c r="AC13" i="1"/>
  <c r="AE12" i="1" l="1"/>
  <c r="AK12" i="1" s="1"/>
  <c r="AO12" i="1" s="1"/>
  <c r="AN12" i="1"/>
  <c r="AV12" i="1"/>
  <c r="AN13" i="1"/>
  <c r="AE13" i="1"/>
  <c r="AK13" i="1" s="1"/>
  <c r="AO13" i="1" s="1"/>
  <c r="AV13" i="1"/>
  <c r="AM12" i="1" l="1"/>
  <c r="AL12" i="1"/>
  <c r="AM13" i="1"/>
  <c r="AL13" i="1"/>
</calcChain>
</file>

<file path=xl/sharedStrings.xml><?xml version="1.0" encoding="utf-8"?>
<sst xmlns="http://schemas.openxmlformats.org/spreadsheetml/2006/main" count="159" uniqueCount="114">
  <si>
    <t>Sample Id</t>
  </si>
  <si>
    <t>Analysis Method</t>
  </si>
  <si>
    <t>Lab</t>
  </si>
  <si>
    <t>Sugars + VFA's, % of DM</t>
  </si>
  <si>
    <t>CP, % of DM</t>
  </si>
  <si>
    <t>DM, % of as fed</t>
  </si>
  <si>
    <t>Ash, % of DM</t>
  </si>
  <si>
    <t>CalculatedSchwab Shaver</t>
  </si>
  <si>
    <t>Calculated Schwab Shaver</t>
  </si>
  <si>
    <t>Calculated</t>
  </si>
  <si>
    <t>NFC, % of DM</t>
  </si>
  <si>
    <t>Calculated  Schwab Shaver</t>
  </si>
  <si>
    <t>ADF, % of DM</t>
  </si>
  <si>
    <t>Ca , % of DM</t>
  </si>
  <si>
    <t>P, % of DM</t>
  </si>
  <si>
    <t>K, % of DM</t>
  </si>
  <si>
    <t>Mg, % of DM</t>
  </si>
  <si>
    <t>ADF-CP, % of DM</t>
  </si>
  <si>
    <t>TDN, % of DM</t>
  </si>
  <si>
    <t>NEg, Mcals/lb</t>
  </si>
  <si>
    <t>NEm, Mcals/lb</t>
  </si>
  <si>
    <t>ME, Mcals/lb</t>
  </si>
  <si>
    <t xml:space="preserve">Calculated MARS </t>
  </si>
  <si>
    <t>ME  Mcals/lb</t>
  </si>
  <si>
    <t>Form Input</t>
  </si>
  <si>
    <t>Kernal Processed</t>
  </si>
  <si>
    <t>Starch Digestiblity, % of Starch, Unprocesed</t>
  </si>
  <si>
    <t>Starch Digestiblity, % of Starch, Procesed</t>
  </si>
  <si>
    <t>Old WI DMI lbs/d</t>
  </si>
  <si>
    <t>Old WI CS DMI, lbs/d</t>
  </si>
  <si>
    <t>New WI DMI lbs/d</t>
  </si>
  <si>
    <t>New WI CS DMI, lbs/d</t>
  </si>
  <si>
    <t>New WI CS Percent</t>
  </si>
  <si>
    <t>New WI Milk/d lbs</t>
  </si>
  <si>
    <t>Calculated Values</t>
  </si>
  <si>
    <t>Required Input</t>
  </si>
  <si>
    <t>Milk per Ton lbs/ton</t>
  </si>
  <si>
    <t>Fat, % of DM</t>
  </si>
  <si>
    <t>NEl mcals/lb</t>
  </si>
  <si>
    <t>Schwab/ Shaver Corn Silage Performance Equations</t>
  </si>
  <si>
    <t>Authors</t>
  </si>
  <si>
    <t>Randy Shaver,    Dept. of Dairy Science</t>
  </si>
  <si>
    <t>Eric Schwab,       Dept. of Dairy Science</t>
  </si>
  <si>
    <t>Patrick Hoffman,  Dept. of Dairy Science</t>
  </si>
  <si>
    <t xml:space="preserve">University of Wisconsin Corn Silage Evaluation System </t>
  </si>
  <si>
    <t>John Peters,   Dept. of Soil Science</t>
  </si>
  <si>
    <t>Lisa Bauman,  Dept of Soil Science</t>
  </si>
  <si>
    <t>Supplemental Input</t>
  </si>
  <si>
    <t>Soluble CP, % of CP</t>
  </si>
  <si>
    <t>Ensiled Corn Silage - Only</t>
  </si>
  <si>
    <t>Marshfield Soil and Forage Analysis Laboratory NIR/Lab</t>
  </si>
  <si>
    <t>NDF Digestibility 48h IV, % of NDF</t>
  </si>
  <si>
    <t>Starch Digestibility, % of Starch</t>
  </si>
  <si>
    <t xml:space="preserve"> NIR </t>
  </si>
  <si>
    <t xml:space="preserve">Lab </t>
  </si>
  <si>
    <t xml:space="preserve">NIR </t>
  </si>
  <si>
    <t>NIR</t>
  </si>
  <si>
    <t xml:space="preserve"> Book Value</t>
  </si>
  <si>
    <t xml:space="preserve">Calculated </t>
  </si>
  <si>
    <t>NIR ONLY!!</t>
  </si>
  <si>
    <t>MARS NDF,% of DM</t>
  </si>
  <si>
    <t>DairylandStarch, % of DM</t>
  </si>
  <si>
    <t>n</t>
  </si>
  <si>
    <t>Sample Description</t>
  </si>
  <si>
    <t>SOIL and FORAGE ANALYSIS LABORATORY</t>
  </si>
  <si>
    <t>University of</t>
  </si>
  <si>
    <t>Wisconsin</t>
  </si>
  <si>
    <t>Madison/Extension</t>
  </si>
  <si>
    <t xml:space="preserve"> </t>
  </si>
  <si>
    <t>y</t>
  </si>
  <si>
    <t>Energy From protein free ndf</t>
  </si>
  <si>
    <t>Energy from Protein</t>
  </si>
  <si>
    <t>Energy from fat</t>
  </si>
  <si>
    <t>Energy From Starch</t>
  </si>
  <si>
    <t>Energy from VFA's</t>
  </si>
  <si>
    <t>Check TDN</t>
  </si>
  <si>
    <t>NDF cp free dig 48h</t>
  </si>
  <si>
    <t>Date</t>
  </si>
  <si>
    <t>Starch Digestion Factor</t>
  </si>
  <si>
    <t>Mars NDFd, % ofDM</t>
  </si>
  <si>
    <t>Mars  IVDMD,% of DM</t>
  </si>
  <si>
    <t>Acct #</t>
  </si>
  <si>
    <t>Sample ID</t>
  </si>
  <si>
    <t>Soil Analysis</t>
  </si>
  <si>
    <t>pH</t>
  </si>
  <si>
    <t>P</t>
  </si>
  <si>
    <t>K</t>
  </si>
  <si>
    <t>OM%</t>
  </si>
  <si>
    <t>ppm</t>
  </si>
  <si>
    <t>Report #</t>
  </si>
  <si>
    <t>Sikora</t>
  </si>
  <si>
    <t>Buffer</t>
  </si>
  <si>
    <t>2611 Yellowstone Drive, Marshfield, WI  54449</t>
  </si>
  <si>
    <t>Phone 715-387-2523 ext 11</t>
  </si>
  <si>
    <r>
      <t>NO</t>
    </r>
    <r>
      <rPr>
        <b/>
        <i/>
        <vertAlign val="subscript"/>
        <sz val="12"/>
        <rFont val="Arial"/>
        <family val="2"/>
      </rPr>
      <t>3</t>
    </r>
    <r>
      <rPr>
        <b/>
        <i/>
        <sz val="12"/>
        <rFont val="Arial"/>
        <family val="2"/>
      </rPr>
      <t>-N</t>
    </r>
  </si>
  <si>
    <r>
      <t>NH</t>
    </r>
    <r>
      <rPr>
        <b/>
        <i/>
        <vertAlign val="subscript"/>
        <sz val="12"/>
        <rFont val="Arial"/>
        <family val="2"/>
      </rPr>
      <t>4</t>
    </r>
    <r>
      <rPr>
        <b/>
        <i/>
        <sz val="12"/>
        <rFont val="Arial"/>
        <family val="2"/>
      </rPr>
      <t>-N</t>
    </r>
  </si>
  <si>
    <t>UW-Madison Soil Science</t>
  </si>
  <si>
    <t>Christina Kranz</t>
  </si>
  <si>
    <t>1525 Observatory Dr, Madison WI</t>
  </si>
  <si>
    <t>Funding:  075400-150-AAA8238</t>
  </si>
  <si>
    <t>Study:</t>
  </si>
  <si>
    <t>Jack Pine Germination + Coon Fork Trial 1</t>
  </si>
  <si>
    <t>Na</t>
  </si>
  <si>
    <t>Average</t>
  </si>
  <si>
    <t>Std</t>
  </si>
  <si>
    <t>Sample</t>
  </si>
  <si>
    <t>PreO</t>
  </si>
  <si>
    <t>PreA</t>
  </si>
  <si>
    <t>PostO</t>
  </si>
  <si>
    <t>PostA</t>
  </si>
  <si>
    <t>SikoraBuffer</t>
  </si>
  <si>
    <t>OM</t>
  </si>
  <si>
    <t>NO3N</t>
  </si>
  <si>
    <t>NH4N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</si>
</sst>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%"/>
    <numFmt numFmtId="165" formatCode="0.0"/>
    <numFmt numFmtId="166" formatCode="0.000"/>
    <numFmt numFmtId="167" formatCode="m/d/yy;@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10"/>
      <name val="Arial"/>
      <family val="2"/>
    </font>
    <font>
      <b/>
      <i/>
      <sz val="18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b/>
      <i/>
      <sz val="11"/>
      <name val="Arial"/>
      <family val="2"/>
    </font>
    <font>
      <b/>
      <u/>
      <sz val="14"/>
      <color indexed="10"/>
      <name val="Times New Roman"/>
      <family val="1"/>
    </font>
    <font>
      <sz val="10"/>
      <name val="Arial"/>
      <family val="2"/>
    </font>
    <font>
      <u/>
      <sz val="12"/>
      <color indexed="10"/>
      <name val="Times New Roman"/>
      <family val="1"/>
    </font>
    <font>
      <b/>
      <u/>
      <sz val="12"/>
      <color indexed="10"/>
      <name val="Times New Roman"/>
      <family val="1"/>
    </font>
    <font>
      <b/>
      <sz val="12"/>
      <name val="Times New Roman"/>
      <family val="1"/>
    </font>
    <font>
      <b/>
      <i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i/>
      <vertAlign val="subscript"/>
      <sz val="1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0" fontId="2" fillId="0" borderId="0" xfId="0" applyFont="1" applyAlignment="1">
      <alignment horizontal="center"/>
    </xf>
    <xf numFmtId="2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2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3" borderId="1" xfId="2" applyNumberFormat="1" applyFon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5" fillId="4" borderId="0" xfId="0" applyFont="1" applyFill="1" applyBorder="1"/>
    <xf numFmtId="0" fontId="2" fillId="4" borderId="0" xfId="0" applyFont="1" applyFill="1" applyBorder="1"/>
    <xf numFmtId="0" fontId="0" fillId="4" borderId="0" xfId="0" applyFill="1" applyBorder="1"/>
    <xf numFmtId="0" fontId="0" fillId="0" borderId="1" xfId="0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165" fontId="0" fillId="5" borderId="1" xfId="0" applyNumberFormat="1" applyFill="1" applyBorder="1" applyAlignment="1">
      <alignment horizontal="center"/>
    </xf>
    <xf numFmtId="0" fontId="2" fillId="0" borderId="3" xfId="0" applyFont="1" applyBorder="1"/>
    <xf numFmtId="0" fontId="0" fillId="4" borderId="1" xfId="0" applyFill="1" applyBorder="1"/>
    <xf numFmtId="0" fontId="2" fillId="4" borderId="1" xfId="0" applyFont="1" applyFill="1" applyBorder="1"/>
    <xf numFmtId="0" fontId="5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3" xfId="0" applyFont="1" applyFill="1" applyBorder="1"/>
    <xf numFmtId="0" fontId="2" fillId="4" borderId="4" xfId="0" applyFont="1" applyFill="1" applyBorder="1"/>
    <xf numFmtId="0" fontId="0" fillId="4" borderId="4" xfId="0" applyFill="1" applyBorder="1"/>
    <xf numFmtId="0" fontId="4" fillId="4" borderId="5" xfId="0" applyFont="1" applyFill="1" applyBorder="1"/>
    <xf numFmtId="0" fontId="6" fillId="4" borderId="5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4" borderId="8" xfId="0" applyFont="1" applyFill="1" applyBorder="1"/>
    <xf numFmtId="0" fontId="2" fillId="4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/>
    <xf numFmtId="0" fontId="0" fillId="0" borderId="10" xfId="0" applyBorder="1"/>
    <xf numFmtId="0" fontId="0" fillId="4" borderId="11" xfId="0" applyFill="1" applyBorder="1"/>
    <xf numFmtId="0" fontId="0" fillId="4" borderId="12" xfId="0" applyFill="1" applyBorder="1"/>
    <xf numFmtId="0" fontId="2" fillId="4" borderId="13" xfId="0" applyFont="1" applyFill="1" applyBorder="1"/>
    <xf numFmtId="0" fontId="0" fillId="4" borderId="14" xfId="0" applyFill="1" applyBorder="1"/>
    <xf numFmtId="0" fontId="0" fillId="0" borderId="9" xfId="0" applyBorder="1"/>
    <xf numFmtId="0" fontId="0" fillId="5" borderId="1" xfId="0" applyFill="1" applyBorder="1"/>
    <xf numFmtId="0" fontId="0" fillId="4" borderId="3" xfId="0" applyFill="1" applyBorder="1"/>
    <xf numFmtId="0" fontId="0" fillId="4" borderId="5" xfId="0" applyFill="1" applyBorder="1"/>
    <xf numFmtId="44" fontId="2" fillId="0" borderId="1" xfId="1" applyFont="1" applyBorder="1" applyAlignment="1">
      <alignment horizontal="center" wrapText="1"/>
    </xf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8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5" xfId="0" applyBorder="1"/>
    <xf numFmtId="0" fontId="10" fillId="0" borderId="0" xfId="0" applyFont="1"/>
    <xf numFmtId="0" fontId="11" fillId="0" borderId="15" xfId="0" applyFont="1" applyBorder="1"/>
    <xf numFmtId="0" fontId="11" fillId="0" borderId="15" xfId="0" applyFont="1" applyBorder="1" applyAlignment="1">
      <alignment horizontal="left" vertical="top"/>
    </xf>
    <xf numFmtId="0" fontId="0" fillId="0" borderId="0" xfId="0" applyNumberForma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49" fontId="0" fillId="5" borderId="0" xfId="0" applyNumberFormat="1" applyFill="1"/>
    <xf numFmtId="0" fontId="0" fillId="5" borderId="0" xfId="0" applyFill="1"/>
    <xf numFmtId="0" fontId="0" fillId="5" borderId="0" xfId="0" applyNumberFormat="1" applyFill="1"/>
    <xf numFmtId="0" fontId="0" fillId="0" borderId="0" xfId="0" applyProtection="1">
      <protection locked="0"/>
    </xf>
    <xf numFmtId="164" fontId="0" fillId="3" borderId="2" xfId="2" applyNumberFormat="1" applyFont="1" applyFill="1" applyBorder="1" applyAlignment="1">
      <alignment horizontal="center"/>
    </xf>
    <xf numFmtId="0" fontId="0" fillId="0" borderId="0" xfId="0" applyAlignment="1" applyProtection="1">
      <alignment horizontal="left" vertical="top" wrapText="1"/>
      <protection locked="0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0" fillId="0" borderId="0" xfId="0" applyFont="1" applyProtection="1">
      <protection locked="0"/>
    </xf>
    <xf numFmtId="0" fontId="8" fillId="0" borderId="0" xfId="0" applyFont="1" applyAlignment="1" applyProtection="1">
      <protection locked="0"/>
    </xf>
    <xf numFmtId="0" fontId="13" fillId="0" borderId="0" xfId="0" applyFont="1" applyAlignment="1" applyProtection="1">
      <protection locked="0"/>
    </xf>
    <xf numFmtId="0" fontId="0" fillId="0" borderId="0" xfId="0" applyAlignment="1"/>
    <xf numFmtId="0" fontId="19" fillId="0" borderId="0" xfId="0" applyFont="1" applyBorder="1" applyAlignment="1" applyProtection="1">
      <alignment horizontal="left" vertical="top"/>
      <protection locked="0"/>
    </xf>
    <xf numFmtId="0" fontId="20" fillId="0" borderId="0" xfId="0" applyFont="1"/>
    <xf numFmtId="0" fontId="20" fillId="0" borderId="0" xfId="0" applyFont="1" applyAlignment="1">
      <alignment horizontal="center"/>
    </xf>
    <xf numFmtId="14" fontId="2" fillId="0" borderId="0" xfId="0" applyNumberFormat="1" applyFont="1" applyAlignment="1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11" fillId="0" borderId="15" xfId="0" applyFont="1" applyBorder="1" applyAlignment="1"/>
    <xf numFmtId="0" fontId="0" fillId="0" borderId="0" xfId="0" applyBorder="1" applyAlignment="1">
      <alignment vertical="top"/>
    </xf>
    <xf numFmtId="0" fontId="0" fillId="0" borderId="0" xfId="0" applyAlignment="1" applyProtection="1">
      <alignment horizontal="center" vertical="top" wrapText="1"/>
      <protection locked="0"/>
    </xf>
    <xf numFmtId="0" fontId="0" fillId="6" borderId="0" xfId="0" applyFill="1" applyAlignment="1">
      <alignment horizontal="left" vertical="top"/>
    </xf>
    <xf numFmtId="0" fontId="9" fillId="6" borderId="0" xfId="0" applyFont="1" applyFill="1"/>
    <xf numFmtId="0" fontId="0" fillId="6" borderId="15" xfId="0" applyFill="1" applyBorder="1"/>
    <xf numFmtId="0" fontId="0" fillId="6" borderId="15" xfId="0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8" fillId="6" borderId="0" xfId="0" applyFont="1" applyFill="1" applyAlignment="1">
      <alignment horizontal="center"/>
    </xf>
    <xf numFmtId="1" fontId="18" fillId="0" borderId="0" xfId="0" applyNumberFormat="1" applyFont="1" applyAlignment="1" applyProtection="1">
      <protection locked="0"/>
    </xf>
    <xf numFmtId="0" fontId="19" fillId="0" borderId="0" xfId="0" applyFont="1" applyBorder="1" applyAlignment="1" applyProtection="1">
      <alignment vertical="top"/>
      <protection locked="0"/>
    </xf>
    <xf numFmtId="165" fontId="21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0" fontId="8" fillId="0" borderId="0" xfId="0" applyFont="1" applyBorder="1" applyAlignment="1" applyProtection="1">
      <protection locked="0"/>
    </xf>
    <xf numFmtId="14" fontId="20" fillId="0" borderId="0" xfId="0" applyNumberFormat="1" applyFont="1" applyAlignment="1" applyProtection="1">
      <protection locked="0"/>
    </xf>
    <xf numFmtId="0" fontId="13" fillId="6" borderId="0" xfId="0" applyFont="1" applyFill="1" applyBorder="1" applyAlignment="1">
      <alignment horizontal="center" wrapText="1"/>
    </xf>
    <xf numFmtId="0" fontId="9" fillId="0" borderId="0" xfId="0" applyFont="1" applyAlignment="1" applyProtection="1">
      <protection locked="0"/>
    </xf>
    <xf numFmtId="0" fontId="9" fillId="6" borderId="0" xfId="0" applyFont="1" applyFill="1" applyAlignment="1"/>
    <xf numFmtId="0" fontId="22" fillId="0" borderId="0" xfId="0" applyFont="1" applyAlignment="1" applyProtection="1">
      <alignment horizontal="right"/>
      <protection locked="0"/>
    </xf>
    <xf numFmtId="1" fontId="23" fillId="0" borderId="0" xfId="0" applyNumberFormat="1" applyFont="1" applyAlignment="1" applyProtection="1">
      <alignment horizontal="center"/>
      <protection locked="0"/>
    </xf>
    <xf numFmtId="14" fontId="22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167" fontId="23" fillId="0" borderId="0" xfId="0" applyNumberFormat="1" applyFont="1" applyAlignment="1" applyProtection="1">
      <alignment horizontal="center"/>
      <protection locked="0"/>
    </xf>
    <xf numFmtId="2" fontId="21" fillId="0" borderId="0" xfId="0" applyNumberFormat="1" applyFont="1" applyAlignment="1">
      <alignment horizontal="center"/>
    </xf>
    <xf numFmtId="0" fontId="22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12" fillId="0" borderId="0" xfId="0" applyNumberFormat="1" applyFont="1" applyBorder="1" applyAlignment="1">
      <alignment horizontal="left" vertical="top"/>
    </xf>
    <xf numFmtId="0" fontId="25" fillId="0" borderId="0" xfId="0" applyFont="1" applyAlignment="1" applyProtection="1">
      <alignment horizontal="center" wrapText="1"/>
      <protection locked="0"/>
    </xf>
    <xf numFmtId="0" fontId="7" fillId="4" borderId="3" xfId="0" applyFont="1" applyFill="1" applyBorder="1" applyAlignment="1"/>
    <xf numFmtId="0" fontId="0" fillId="0" borderId="4" xfId="0" applyBorder="1" applyAlignment="1"/>
    <xf numFmtId="0" fontId="0" fillId="0" borderId="11" xfId="0" applyBorder="1" applyAlignment="1"/>
    <xf numFmtId="0" fontId="0" fillId="0" borderId="5" xfId="0" applyBorder="1" applyAlignment="1"/>
    <xf numFmtId="0" fontId="0" fillId="0" borderId="0" xfId="0" applyAlignment="1"/>
    <xf numFmtId="0" fontId="0" fillId="0" borderId="12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4" xfId="0" applyBorder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6988-B4FD-3944-B60A-FEE38BC0D550}">
  <dimension ref="A1:I16"/>
  <sheetViews>
    <sheetView tabSelected="1" workbookViewId="0"/>
  </sheetViews>
  <sheetFormatPr baseColWidth="10" defaultRowHeight="13" x14ac:dyDescent="0.15"/>
  <sheetData>
    <row r="1" spans="1:9" x14ac:dyDescent="0.15">
      <c r="A1" t="s">
        <v>105</v>
      </c>
      <c r="B1" t="s">
        <v>84</v>
      </c>
      <c r="C1" t="s">
        <v>110</v>
      </c>
      <c r="D1" t="s">
        <v>85</v>
      </c>
      <c r="E1" t="s">
        <v>86</v>
      </c>
      <c r="F1" t="s">
        <v>111</v>
      </c>
      <c r="G1" t="s">
        <v>102</v>
      </c>
      <c r="H1" t="s">
        <v>112</v>
      </c>
      <c r="I1" t="s">
        <v>113</v>
      </c>
    </row>
    <row r="2" spans="1:9" x14ac:dyDescent="0.15">
      <c r="A2" t="s">
        <v>106</v>
      </c>
      <c r="B2">
        <v>4.8</v>
      </c>
      <c r="C2">
        <v>6.1</v>
      </c>
      <c r="D2">
        <v>9</v>
      </c>
      <c r="E2">
        <v>66</v>
      </c>
      <c r="F2">
        <v>5.0999999999999996</v>
      </c>
      <c r="G2">
        <v>4.2</v>
      </c>
      <c r="H2">
        <v>1.7</v>
      </c>
      <c r="I2">
        <v>9.8000000000000007</v>
      </c>
    </row>
    <row r="3" spans="1:9" x14ac:dyDescent="0.15">
      <c r="A3" t="s">
        <v>106</v>
      </c>
      <c r="B3">
        <v>4.8</v>
      </c>
      <c r="C3">
        <v>6.2</v>
      </c>
      <c r="D3">
        <v>8</v>
      </c>
      <c r="E3">
        <v>61</v>
      </c>
      <c r="F3">
        <v>5.2</v>
      </c>
      <c r="G3">
        <v>3.5</v>
      </c>
      <c r="H3">
        <v>1.6</v>
      </c>
      <c r="I3">
        <v>21.9</v>
      </c>
    </row>
    <row r="4" spans="1:9" x14ac:dyDescent="0.15">
      <c r="A4" t="s">
        <v>106</v>
      </c>
      <c r="B4">
        <v>4.7</v>
      </c>
      <c r="C4">
        <v>6.1</v>
      </c>
      <c r="D4">
        <v>7</v>
      </c>
      <c r="E4">
        <v>64</v>
      </c>
      <c r="F4">
        <v>5.5</v>
      </c>
      <c r="G4">
        <v>3.7</v>
      </c>
      <c r="H4">
        <v>1.8</v>
      </c>
      <c r="I4">
        <v>10</v>
      </c>
    </row>
    <row r="5" spans="1:9" x14ac:dyDescent="0.15">
      <c r="A5" t="s">
        <v>107</v>
      </c>
      <c r="B5">
        <v>5.0999999999999996</v>
      </c>
      <c r="C5">
        <v>6.5</v>
      </c>
      <c r="D5">
        <v>5</v>
      </c>
      <c r="E5">
        <v>28</v>
      </c>
      <c r="F5">
        <v>1.9</v>
      </c>
      <c r="G5">
        <v>2.9</v>
      </c>
      <c r="H5">
        <v>1.6</v>
      </c>
      <c r="I5">
        <v>5.8</v>
      </c>
    </row>
    <row r="6" spans="1:9" x14ac:dyDescent="0.15">
      <c r="A6" t="s">
        <v>107</v>
      </c>
      <c r="B6">
        <v>5.0999999999999996</v>
      </c>
      <c r="C6">
        <v>6.6</v>
      </c>
      <c r="D6">
        <v>7</v>
      </c>
      <c r="E6">
        <v>27</v>
      </c>
      <c r="F6">
        <v>2</v>
      </c>
      <c r="G6">
        <v>3.7</v>
      </c>
      <c r="H6">
        <v>1.6</v>
      </c>
      <c r="I6">
        <v>6.9</v>
      </c>
    </row>
    <row r="7" spans="1:9" x14ac:dyDescent="0.15">
      <c r="A7" t="s">
        <v>107</v>
      </c>
      <c r="B7">
        <v>5.0999999999999996</v>
      </c>
      <c r="C7">
        <v>6.6</v>
      </c>
      <c r="D7">
        <v>5</v>
      </c>
      <c r="E7">
        <v>25</v>
      </c>
      <c r="F7">
        <v>1.9</v>
      </c>
      <c r="G7">
        <v>3.3</v>
      </c>
      <c r="H7">
        <v>1.3</v>
      </c>
      <c r="I7">
        <v>5.6</v>
      </c>
    </row>
    <row r="8" spans="1:9" x14ac:dyDescent="0.15">
      <c r="A8" t="s">
        <v>108</v>
      </c>
      <c r="B8">
        <v>4.7</v>
      </c>
      <c r="C8">
        <v>6.1</v>
      </c>
      <c r="D8">
        <v>8</v>
      </c>
      <c r="E8">
        <v>57</v>
      </c>
      <c r="F8">
        <v>6</v>
      </c>
      <c r="G8">
        <v>4.3</v>
      </c>
      <c r="H8">
        <v>1.7</v>
      </c>
      <c r="I8">
        <v>23.5</v>
      </c>
    </row>
    <row r="9" spans="1:9" x14ac:dyDescent="0.15">
      <c r="A9" t="s">
        <v>108</v>
      </c>
      <c r="B9">
        <v>4.8</v>
      </c>
      <c r="C9">
        <v>6.1</v>
      </c>
      <c r="D9">
        <v>8</v>
      </c>
      <c r="E9">
        <v>60</v>
      </c>
      <c r="F9">
        <v>5.8</v>
      </c>
      <c r="G9">
        <v>3.3</v>
      </c>
      <c r="H9">
        <v>1.6</v>
      </c>
      <c r="I9">
        <v>10.3</v>
      </c>
    </row>
    <row r="10" spans="1:9" x14ac:dyDescent="0.15">
      <c r="A10" t="s">
        <v>108</v>
      </c>
      <c r="B10">
        <v>4.7</v>
      </c>
      <c r="C10">
        <v>6.1</v>
      </c>
      <c r="D10">
        <v>8</v>
      </c>
      <c r="E10">
        <v>60</v>
      </c>
      <c r="F10">
        <v>4.8</v>
      </c>
      <c r="G10">
        <v>3.3</v>
      </c>
      <c r="H10">
        <v>1.6</v>
      </c>
      <c r="I10">
        <v>11.3</v>
      </c>
    </row>
    <row r="11" spans="1:9" x14ac:dyDescent="0.15">
      <c r="A11" t="s">
        <v>109</v>
      </c>
      <c r="B11">
        <v>5.0999999999999996</v>
      </c>
      <c r="C11">
        <v>6.6</v>
      </c>
      <c r="D11">
        <v>5</v>
      </c>
      <c r="E11">
        <v>28</v>
      </c>
      <c r="F11">
        <v>1.9</v>
      </c>
      <c r="G11">
        <v>1.6</v>
      </c>
      <c r="H11">
        <v>1.2</v>
      </c>
      <c r="I11">
        <v>7.4</v>
      </c>
    </row>
    <row r="12" spans="1:9" x14ac:dyDescent="0.15">
      <c r="A12" t="s">
        <v>109</v>
      </c>
      <c r="B12">
        <v>5.3</v>
      </c>
      <c r="C12">
        <v>6.6</v>
      </c>
      <c r="D12">
        <v>6</v>
      </c>
      <c r="E12">
        <v>27</v>
      </c>
      <c r="F12">
        <v>1.9</v>
      </c>
      <c r="G12">
        <v>2.6</v>
      </c>
      <c r="H12">
        <v>1.1000000000000001</v>
      </c>
      <c r="I12">
        <v>6.2</v>
      </c>
    </row>
    <row r="13" spans="1:9" x14ac:dyDescent="0.15">
      <c r="A13" t="s">
        <v>109</v>
      </c>
      <c r="B13">
        <v>5.0999999999999996</v>
      </c>
      <c r="C13">
        <v>6.6</v>
      </c>
      <c r="D13">
        <v>6</v>
      </c>
      <c r="E13">
        <v>29</v>
      </c>
      <c r="F13">
        <v>1.9</v>
      </c>
      <c r="G13">
        <v>3.2</v>
      </c>
      <c r="H13">
        <v>1.5</v>
      </c>
      <c r="I13">
        <v>7.9</v>
      </c>
    </row>
    <row r="14" spans="1:9" x14ac:dyDescent="0.15">
      <c r="A14" t="s">
        <v>2</v>
      </c>
      <c r="B14">
        <v>6.4</v>
      </c>
      <c r="C14">
        <v>7.1</v>
      </c>
      <c r="D14">
        <v>94</v>
      </c>
      <c r="E14">
        <v>63</v>
      </c>
      <c r="F14">
        <v>1.7</v>
      </c>
      <c r="G14">
        <v>4.3</v>
      </c>
      <c r="H14">
        <v>1.8</v>
      </c>
      <c r="I14">
        <v>31</v>
      </c>
    </row>
    <row r="15" spans="1:9" x14ac:dyDescent="0.15">
      <c r="A15" t="s">
        <v>2</v>
      </c>
      <c r="B15">
        <v>6.4</v>
      </c>
      <c r="C15">
        <v>7.1</v>
      </c>
      <c r="D15">
        <v>87</v>
      </c>
      <c r="E15">
        <v>58</v>
      </c>
      <c r="F15">
        <v>1.6</v>
      </c>
      <c r="G15">
        <v>3.4</v>
      </c>
      <c r="H15">
        <v>1.9</v>
      </c>
      <c r="I15">
        <v>25.2</v>
      </c>
    </row>
    <row r="16" spans="1:9" x14ac:dyDescent="0.15">
      <c r="A16" t="s">
        <v>2</v>
      </c>
      <c r="B16">
        <v>6.5</v>
      </c>
      <c r="C16">
        <v>7.1</v>
      </c>
      <c r="D16">
        <v>84</v>
      </c>
      <c r="E16">
        <v>54</v>
      </c>
      <c r="F16">
        <v>1.9</v>
      </c>
      <c r="G16">
        <v>4</v>
      </c>
      <c r="H16">
        <v>0.8</v>
      </c>
      <c r="I16">
        <v>29.1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33"/>
  <sheetViews>
    <sheetView topLeftCell="A28" zoomScale="110" zoomScaleNormal="110" zoomScalePageLayoutView="110" workbookViewId="0">
      <selection activeCell="C39" activeCellId="4" sqref="C19:J21 C24:J26 C29:J31 C34:J36 C39:J42"/>
    </sheetView>
  </sheetViews>
  <sheetFormatPr baseColWidth="10" defaultColWidth="8.83203125" defaultRowHeight="13" x14ac:dyDescent="0.15"/>
  <cols>
    <col min="1" max="1" width="2.33203125" customWidth="1"/>
    <col min="2" max="2" width="13.5" bestFit="1" customWidth="1"/>
    <col min="3" max="5" width="8.5" customWidth="1"/>
    <col min="6" max="6" width="8.5" style="81" customWidth="1"/>
    <col min="7" max="7" width="8.5" customWidth="1"/>
    <col min="8" max="10" width="10.5" customWidth="1"/>
  </cols>
  <sheetData>
    <row r="1" spans="1:12" ht="18" x14ac:dyDescent="0.2">
      <c r="A1" s="75" t="s">
        <v>64</v>
      </c>
      <c r="D1" s="59"/>
      <c r="E1" s="59"/>
      <c r="F1" s="59"/>
      <c r="G1" s="59"/>
      <c r="H1" s="59"/>
      <c r="J1" s="110" t="s">
        <v>65</v>
      </c>
    </row>
    <row r="2" spans="1:12" ht="16" x14ac:dyDescent="0.2">
      <c r="A2" s="59" t="s">
        <v>92</v>
      </c>
      <c r="B2" s="76"/>
      <c r="C2" s="76"/>
      <c r="D2" s="59"/>
      <c r="E2" s="59"/>
      <c r="F2" s="59"/>
      <c r="G2" s="59"/>
      <c r="H2" s="59"/>
      <c r="J2" s="111" t="s">
        <v>66</v>
      </c>
    </row>
    <row r="3" spans="1:12" ht="16" x14ac:dyDescent="0.2">
      <c r="A3" s="59" t="s">
        <v>93</v>
      </c>
      <c r="B3" s="76"/>
      <c r="C3" s="76"/>
      <c r="D3" s="59"/>
      <c r="E3" s="59"/>
      <c r="F3" s="59"/>
      <c r="G3" s="59"/>
      <c r="H3" s="59"/>
      <c r="J3" s="110" t="s">
        <v>67</v>
      </c>
    </row>
    <row r="4" spans="1:12" ht="16" x14ac:dyDescent="0.2">
      <c r="A4" s="59"/>
      <c r="B4" s="76"/>
      <c r="C4" s="76"/>
      <c r="D4" s="59"/>
      <c r="E4" s="59"/>
      <c r="F4" s="59"/>
      <c r="G4" s="59"/>
      <c r="H4" s="59"/>
      <c r="I4" s="77"/>
    </row>
    <row r="5" spans="1:12" ht="16" x14ac:dyDescent="0.2">
      <c r="A5" s="59"/>
      <c r="B5" s="76"/>
      <c r="C5" s="76"/>
      <c r="D5" s="59"/>
      <c r="E5" s="59"/>
      <c r="F5" s="59"/>
      <c r="G5" s="59"/>
      <c r="H5" s="59"/>
    </row>
    <row r="6" spans="1:12" ht="16.5" customHeight="1" x14ac:dyDescent="0.2">
      <c r="A6" s="105" t="s">
        <v>96</v>
      </c>
      <c r="B6" s="105"/>
      <c r="C6" s="105"/>
      <c r="D6" s="78"/>
      <c r="F6"/>
      <c r="I6" s="109" t="s">
        <v>77</v>
      </c>
      <c r="J6" s="112">
        <v>42915</v>
      </c>
      <c r="K6" s="98"/>
      <c r="L6" s="98"/>
    </row>
    <row r="7" spans="1:12" ht="16.5" customHeight="1" x14ac:dyDescent="0.2">
      <c r="A7" s="105" t="s">
        <v>97</v>
      </c>
      <c r="B7" s="105"/>
      <c r="C7" s="105"/>
      <c r="D7" s="80"/>
      <c r="F7"/>
      <c r="I7" s="107" t="s">
        <v>81</v>
      </c>
      <c r="J7" s="108">
        <v>558618</v>
      </c>
      <c r="K7" s="103"/>
      <c r="L7" s="85"/>
    </row>
    <row r="8" spans="1:12" ht="16.5" customHeight="1" x14ac:dyDescent="0.2">
      <c r="A8" s="105" t="s">
        <v>98</v>
      </c>
      <c r="B8" s="105"/>
      <c r="C8" s="105"/>
      <c r="D8" s="72"/>
      <c r="E8" s="72"/>
      <c r="F8" s="72"/>
      <c r="G8" s="72"/>
      <c r="H8" s="72"/>
      <c r="I8" s="107" t="s">
        <v>89</v>
      </c>
      <c r="J8" s="108">
        <v>3618</v>
      </c>
    </row>
    <row r="9" spans="1:12" ht="16.5" customHeight="1" x14ac:dyDescent="0.2">
      <c r="A9" s="105" t="s">
        <v>99</v>
      </c>
      <c r="B9" s="105"/>
      <c r="C9" s="105"/>
      <c r="D9" s="79"/>
      <c r="E9" s="79"/>
      <c r="F9" s="79"/>
      <c r="G9" s="79"/>
      <c r="H9" s="79"/>
      <c r="I9" s="102"/>
    </row>
    <row r="10" spans="1:12" ht="15.75" customHeight="1" x14ac:dyDescent="0.15">
      <c r="A10" s="115"/>
      <c r="B10" s="115"/>
      <c r="C10" s="115"/>
      <c r="D10" s="74"/>
      <c r="E10" s="74"/>
      <c r="F10" s="74"/>
      <c r="G10" s="74"/>
      <c r="H10" s="86"/>
      <c r="I10" s="86"/>
      <c r="J10" s="86"/>
      <c r="K10" s="86"/>
      <c r="L10" s="86"/>
    </row>
    <row r="11" spans="1:12" ht="25.5" customHeight="1" x14ac:dyDescent="0.15">
      <c r="A11" s="99" t="s">
        <v>83</v>
      </c>
      <c r="B11" s="99"/>
      <c r="C11" s="99"/>
      <c r="D11" s="99"/>
      <c r="E11" s="99"/>
      <c r="F11" s="99"/>
      <c r="G11" s="114" t="s">
        <v>100</v>
      </c>
      <c r="H11" s="117" t="s">
        <v>101</v>
      </c>
      <c r="I11" s="117"/>
      <c r="J11" s="117"/>
      <c r="K11" s="86"/>
    </row>
    <row r="12" spans="1:12" ht="17.25" customHeight="1" x14ac:dyDescent="0.15">
      <c r="A12" s="82"/>
      <c r="B12" s="82"/>
      <c r="C12" s="82"/>
      <c r="D12" s="82"/>
      <c r="E12" s="82"/>
      <c r="F12" s="89"/>
      <c r="G12" s="89"/>
      <c r="H12" s="117"/>
      <c r="I12" s="117"/>
      <c r="J12" s="117"/>
    </row>
    <row r="13" spans="1:12" ht="8.25" hidden="1" customHeight="1" x14ac:dyDescent="0.15">
      <c r="A13" s="56"/>
      <c r="B13" s="56"/>
      <c r="C13" s="56"/>
      <c r="D13" s="116" t="e">
        <f>IF(#REF!=0," ",#REF!)</f>
        <v>#REF!</v>
      </c>
      <c r="E13" s="116"/>
      <c r="F13" s="116"/>
      <c r="G13" s="116"/>
    </row>
    <row r="14" spans="1:12" ht="6.75" customHeight="1" thickBot="1" x14ac:dyDescent="0.2">
      <c r="A14" s="60"/>
      <c r="B14" s="60"/>
      <c r="C14" s="60"/>
      <c r="D14" s="60"/>
      <c r="E14" s="60"/>
      <c r="F14" s="87"/>
      <c r="G14" s="61"/>
      <c r="H14" s="58"/>
      <c r="I14" s="58"/>
      <c r="J14" s="58"/>
    </row>
    <row r="15" spans="1:12" ht="0.75" customHeight="1" x14ac:dyDescent="0.15">
      <c r="A15" s="57"/>
      <c r="B15" s="57"/>
      <c r="C15" s="57"/>
      <c r="D15" s="57"/>
      <c r="E15" s="57"/>
      <c r="F15" s="88"/>
      <c r="G15" s="57"/>
    </row>
    <row r="16" spans="1:12" ht="17.25" customHeight="1" x14ac:dyDescent="0.25">
      <c r="A16" s="90"/>
      <c r="B16" s="106" t="s">
        <v>82</v>
      </c>
      <c r="C16" s="94" t="s">
        <v>84</v>
      </c>
      <c r="D16" s="94" t="s">
        <v>90</v>
      </c>
      <c r="E16" s="96" t="s">
        <v>85</v>
      </c>
      <c r="F16" s="96" t="s">
        <v>86</v>
      </c>
      <c r="G16" s="96" t="s">
        <v>87</v>
      </c>
      <c r="H16" s="94" t="s">
        <v>102</v>
      </c>
      <c r="I16" s="96" t="s">
        <v>94</v>
      </c>
      <c r="J16" s="96" t="s">
        <v>95</v>
      </c>
    </row>
    <row r="17" spans="1:10" ht="13.5" customHeight="1" x14ac:dyDescent="0.2">
      <c r="A17" s="91"/>
      <c r="B17" s="106"/>
      <c r="C17" s="94"/>
      <c r="D17" s="94" t="s">
        <v>91</v>
      </c>
      <c r="E17" s="95" t="s">
        <v>88</v>
      </c>
      <c r="F17" s="95" t="s">
        <v>88</v>
      </c>
      <c r="G17" s="97"/>
      <c r="H17" s="104" t="s">
        <v>88</v>
      </c>
      <c r="I17" s="104" t="s">
        <v>88</v>
      </c>
      <c r="J17" s="104" t="s">
        <v>88</v>
      </c>
    </row>
    <row r="18" spans="1:10" ht="6" customHeight="1" thickBot="1" x14ac:dyDescent="0.2">
      <c r="A18" s="92"/>
      <c r="B18" s="92"/>
      <c r="C18" s="93"/>
      <c r="D18" s="93"/>
      <c r="E18" s="93"/>
      <c r="F18" s="93"/>
      <c r="G18" s="93"/>
      <c r="H18" s="93"/>
      <c r="I18" s="93"/>
      <c r="J18" s="93"/>
    </row>
    <row r="19" spans="1:10" s="83" customFormat="1" ht="22" customHeight="1" x14ac:dyDescent="0.2">
      <c r="B19" s="84">
        <v>1</v>
      </c>
      <c r="C19" s="100">
        <v>4.8</v>
      </c>
      <c r="D19" s="100">
        <v>6.1</v>
      </c>
      <c r="E19" s="101">
        <v>9</v>
      </c>
      <c r="F19" s="101">
        <v>66</v>
      </c>
      <c r="G19" s="100">
        <v>5.0999999999999996</v>
      </c>
      <c r="H19" s="100">
        <v>4.2</v>
      </c>
      <c r="I19" s="100">
        <v>1.7</v>
      </c>
      <c r="J19" s="100">
        <v>9.8000000000000007</v>
      </c>
    </row>
    <row r="20" spans="1:10" s="83" customFormat="1" ht="22" customHeight="1" x14ac:dyDescent="0.2">
      <c r="B20" s="84">
        <v>2</v>
      </c>
      <c r="C20" s="100">
        <v>4.8</v>
      </c>
      <c r="D20" s="100">
        <v>6.2</v>
      </c>
      <c r="E20" s="101">
        <v>8</v>
      </c>
      <c r="F20" s="101">
        <v>61</v>
      </c>
      <c r="G20" s="100">
        <v>5.2</v>
      </c>
      <c r="H20" s="100">
        <v>3.5</v>
      </c>
      <c r="I20" s="100">
        <v>1.6</v>
      </c>
      <c r="J20" s="100">
        <v>21.9</v>
      </c>
    </row>
    <row r="21" spans="1:10" s="83" customFormat="1" ht="22" customHeight="1" x14ac:dyDescent="0.2">
      <c r="B21" s="84">
        <v>3</v>
      </c>
      <c r="C21" s="100">
        <v>4.7</v>
      </c>
      <c r="D21" s="100">
        <v>6.1</v>
      </c>
      <c r="E21" s="101">
        <v>7</v>
      </c>
      <c r="F21" s="101">
        <v>64</v>
      </c>
      <c r="G21" s="100">
        <v>5.5</v>
      </c>
      <c r="H21" s="100">
        <v>3.7</v>
      </c>
      <c r="I21" s="100">
        <v>1.8</v>
      </c>
      <c r="J21" s="100">
        <v>10</v>
      </c>
    </row>
    <row r="22" spans="1:10" s="83" customFormat="1" ht="22" customHeight="1" x14ac:dyDescent="0.2">
      <c r="B22" s="84" t="s">
        <v>103</v>
      </c>
      <c r="C22" s="100">
        <f>AVERAGE(C19:C21)</f>
        <v>4.7666666666666666</v>
      </c>
      <c r="D22" s="100">
        <f t="shared" ref="D22:J22" si="0">AVERAGE(D19:D21)</f>
        <v>6.1333333333333329</v>
      </c>
      <c r="E22" s="100">
        <f t="shared" si="0"/>
        <v>8</v>
      </c>
      <c r="F22" s="100">
        <f t="shared" si="0"/>
        <v>63.666666666666664</v>
      </c>
      <c r="G22" s="100">
        <f t="shared" si="0"/>
        <v>5.2666666666666666</v>
      </c>
      <c r="H22" s="100">
        <f t="shared" si="0"/>
        <v>3.8000000000000003</v>
      </c>
      <c r="I22" s="100">
        <f t="shared" si="0"/>
        <v>1.7</v>
      </c>
      <c r="J22" s="100">
        <f t="shared" si="0"/>
        <v>13.9</v>
      </c>
    </row>
    <row r="23" spans="1:10" s="83" customFormat="1" ht="22" customHeight="1" x14ac:dyDescent="0.2">
      <c r="B23" s="84" t="s">
        <v>104</v>
      </c>
      <c r="C23" s="100">
        <f>STDEV(C19:C21)</f>
        <v>5.7735026918962373E-2</v>
      </c>
      <c r="D23" s="100">
        <f t="shared" ref="D23:I23" si="1">STDEV(D19:D21)</f>
        <v>5.7735026918962887E-2</v>
      </c>
      <c r="E23" s="100">
        <f t="shared" si="1"/>
        <v>1</v>
      </c>
      <c r="F23" s="100">
        <f t="shared" si="1"/>
        <v>2.5166114784235831</v>
      </c>
      <c r="G23" s="100">
        <f t="shared" si="1"/>
        <v>0.20816659994661338</v>
      </c>
      <c r="H23" s="100">
        <f t="shared" si="1"/>
        <v>0.36055512754639901</v>
      </c>
      <c r="I23" s="100">
        <f t="shared" si="1"/>
        <v>9.9999999999999978E-2</v>
      </c>
      <c r="J23" s="100">
        <f>STDEV(J19:J21)</f>
        <v>6.9289248805279984</v>
      </c>
    </row>
    <row r="24" spans="1:10" s="83" customFormat="1" ht="22" customHeight="1" x14ac:dyDescent="0.2">
      <c r="B24" s="84">
        <v>4</v>
      </c>
      <c r="C24" s="100">
        <v>5.0999999999999996</v>
      </c>
      <c r="D24" s="100">
        <v>6.5</v>
      </c>
      <c r="E24" s="101">
        <v>5</v>
      </c>
      <c r="F24" s="101">
        <v>28</v>
      </c>
      <c r="G24" s="100">
        <v>1.9</v>
      </c>
      <c r="H24" s="100">
        <v>2.9</v>
      </c>
      <c r="I24" s="100">
        <v>1.6</v>
      </c>
      <c r="J24" s="100">
        <v>5.8</v>
      </c>
    </row>
    <row r="25" spans="1:10" s="83" customFormat="1" ht="22" customHeight="1" x14ac:dyDescent="0.2">
      <c r="B25" s="84">
        <v>5</v>
      </c>
      <c r="C25" s="100">
        <v>5.0999999999999996</v>
      </c>
      <c r="D25" s="100">
        <v>6.6</v>
      </c>
      <c r="E25" s="101">
        <v>7</v>
      </c>
      <c r="F25" s="101">
        <v>27</v>
      </c>
      <c r="G25" s="100">
        <v>2</v>
      </c>
      <c r="H25" s="100">
        <v>3.7</v>
      </c>
      <c r="I25" s="100">
        <v>1.6</v>
      </c>
      <c r="J25" s="100">
        <v>6.9</v>
      </c>
    </row>
    <row r="26" spans="1:10" s="83" customFormat="1" ht="22" customHeight="1" x14ac:dyDescent="0.2">
      <c r="B26" s="84">
        <v>6</v>
      </c>
      <c r="C26" s="100">
        <v>5.0999999999999996</v>
      </c>
      <c r="D26" s="100">
        <v>6.6</v>
      </c>
      <c r="E26" s="101">
        <v>5</v>
      </c>
      <c r="F26" s="101">
        <v>25</v>
      </c>
      <c r="G26" s="100">
        <v>1.9</v>
      </c>
      <c r="H26" s="100">
        <v>3.3</v>
      </c>
      <c r="I26" s="100">
        <v>1.3</v>
      </c>
      <c r="J26" s="100">
        <v>5.6</v>
      </c>
    </row>
    <row r="27" spans="1:10" s="83" customFormat="1" ht="22" customHeight="1" x14ac:dyDescent="0.2">
      <c r="B27" s="84" t="s">
        <v>103</v>
      </c>
      <c r="C27" s="100">
        <f>AVERAGE(C24:C26)</f>
        <v>5.0999999999999996</v>
      </c>
      <c r="D27" s="100">
        <f t="shared" ref="D27:J27" si="2">AVERAGE(D24:D26)</f>
        <v>6.5666666666666664</v>
      </c>
      <c r="E27" s="100">
        <f t="shared" si="2"/>
        <v>5.666666666666667</v>
      </c>
      <c r="F27" s="100">
        <f t="shared" si="2"/>
        <v>26.666666666666668</v>
      </c>
      <c r="G27" s="100">
        <f t="shared" si="2"/>
        <v>1.9333333333333333</v>
      </c>
      <c r="H27" s="100">
        <f t="shared" si="2"/>
        <v>3.2999999999999994</v>
      </c>
      <c r="I27" s="100">
        <f t="shared" si="2"/>
        <v>1.5</v>
      </c>
      <c r="J27" s="100">
        <f t="shared" si="2"/>
        <v>6.0999999999999988</v>
      </c>
    </row>
    <row r="28" spans="1:10" s="83" customFormat="1" ht="22" customHeight="1" x14ac:dyDescent="0.2">
      <c r="B28" s="84" t="s">
        <v>104</v>
      </c>
      <c r="C28" s="100">
        <f>STDEV(C24:C26)</f>
        <v>0</v>
      </c>
      <c r="D28" s="100">
        <f t="shared" ref="D28:J28" si="3">STDEV(D24:D26)</f>
        <v>5.7735026918962373E-2</v>
      </c>
      <c r="E28" s="100">
        <f t="shared" si="3"/>
        <v>1.1547005383792526</v>
      </c>
      <c r="F28" s="100">
        <f t="shared" si="3"/>
        <v>1.5275252316519465</v>
      </c>
      <c r="G28" s="100">
        <f t="shared" si="3"/>
        <v>5.773502691896263E-2</v>
      </c>
      <c r="H28" s="100">
        <f t="shared" si="3"/>
        <v>0.40000000000000013</v>
      </c>
      <c r="I28" s="100">
        <f t="shared" si="3"/>
        <v>0.17320508075688776</v>
      </c>
      <c r="J28" s="100">
        <f t="shared" si="3"/>
        <v>0.7000000000000004</v>
      </c>
    </row>
    <row r="29" spans="1:10" s="83" customFormat="1" ht="22" customHeight="1" x14ac:dyDescent="0.2">
      <c r="B29" s="84">
        <v>7</v>
      </c>
      <c r="C29" s="100">
        <v>4.7</v>
      </c>
      <c r="D29" s="100">
        <v>6.1</v>
      </c>
      <c r="E29" s="101">
        <v>8</v>
      </c>
      <c r="F29" s="101">
        <v>57</v>
      </c>
      <c r="G29" s="100">
        <v>6</v>
      </c>
      <c r="H29" s="100">
        <v>4.3</v>
      </c>
      <c r="I29" s="100">
        <v>1.7</v>
      </c>
      <c r="J29" s="100">
        <v>23.5</v>
      </c>
    </row>
    <row r="30" spans="1:10" s="83" customFormat="1" ht="22" customHeight="1" x14ac:dyDescent="0.2">
      <c r="B30" s="84">
        <v>8</v>
      </c>
      <c r="C30" s="100">
        <v>4.8</v>
      </c>
      <c r="D30" s="100">
        <v>6.1</v>
      </c>
      <c r="E30" s="101">
        <v>8</v>
      </c>
      <c r="F30" s="101">
        <v>60</v>
      </c>
      <c r="G30" s="100">
        <v>5.8</v>
      </c>
      <c r="H30" s="100">
        <v>3.3</v>
      </c>
      <c r="I30" s="100">
        <v>1.6</v>
      </c>
      <c r="J30" s="100">
        <v>10.3</v>
      </c>
    </row>
    <row r="31" spans="1:10" s="83" customFormat="1" ht="22" customHeight="1" x14ac:dyDescent="0.2">
      <c r="B31" s="84">
        <v>9</v>
      </c>
      <c r="C31" s="100">
        <v>4.7</v>
      </c>
      <c r="D31" s="100">
        <v>6.1</v>
      </c>
      <c r="E31" s="101">
        <v>8</v>
      </c>
      <c r="F31" s="101">
        <v>60</v>
      </c>
      <c r="G31" s="100">
        <v>4.8</v>
      </c>
      <c r="H31" s="100">
        <v>3.3</v>
      </c>
      <c r="I31" s="100">
        <v>1.6</v>
      </c>
      <c r="J31" s="100">
        <v>11.3</v>
      </c>
    </row>
    <row r="32" spans="1:10" s="83" customFormat="1" ht="22" customHeight="1" x14ac:dyDescent="0.2">
      <c r="B32" s="84" t="s">
        <v>103</v>
      </c>
      <c r="C32" s="100">
        <f>AVERAGE(C29:C31)</f>
        <v>4.7333333333333334</v>
      </c>
      <c r="D32" s="100">
        <f t="shared" ref="D32:I32" si="4">AVERAGE(D29:D31)</f>
        <v>6.0999999999999988</v>
      </c>
      <c r="E32" s="100">
        <f t="shared" si="4"/>
        <v>8</v>
      </c>
      <c r="F32" s="100">
        <f t="shared" si="4"/>
        <v>59</v>
      </c>
      <c r="G32" s="100">
        <f t="shared" si="4"/>
        <v>5.5333333333333341</v>
      </c>
      <c r="H32" s="100">
        <f t="shared" si="4"/>
        <v>3.6333333333333329</v>
      </c>
      <c r="I32" s="100">
        <f t="shared" si="4"/>
        <v>1.6333333333333335</v>
      </c>
      <c r="J32" s="100">
        <f>AVERAGE(J29:J31)</f>
        <v>15.033333333333331</v>
      </c>
    </row>
    <row r="33" spans="2:10" s="83" customFormat="1" ht="22" customHeight="1" x14ac:dyDescent="0.2">
      <c r="B33" s="84" t="s">
        <v>104</v>
      </c>
      <c r="C33" s="100">
        <f>STDEV(C29:C31)</f>
        <v>5.7735026918962373E-2</v>
      </c>
      <c r="D33" s="100">
        <f t="shared" ref="D33:J33" si="5">STDEV(D29:D31)</f>
        <v>1.0877919644084146E-15</v>
      </c>
      <c r="E33" s="100">
        <f t="shared" si="5"/>
        <v>0</v>
      </c>
      <c r="F33" s="100">
        <f t="shared" si="5"/>
        <v>1.7320508075688772</v>
      </c>
      <c r="G33" s="100">
        <f t="shared" si="5"/>
        <v>0.64291005073286378</v>
      </c>
      <c r="H33" s="100">
        <f t="shared" si="5"/>
        <v>0.57735026918962784</v>
      </c>
      <c r="I33" s="100">
        <f t="shared" si="5"/>
        <v>5.7735026918962505E-2</v>
      </c>
      <c r="J33" s="100">
        <f t="shared" si="5"/>
        <v>7.3493763907785699</v>
      </c>
    </row>
    <row r="34" spans="2:10" s="83" customFormat="1" ht="22" customHeight="1" x14ac:dyDescent="0.2">
      <c r="B34" s="84">
        <v>10</v>
      </c>
      <c r="C34" s="100">
        <v>5.0999999999999996</v>
      </c>
      <c r="D34" s="100">
        <v>6.6</v>
      </c>
      <c r="E34" s="101">
        <v>5</v>
      </c>
      <c r="F34" s="101">
        <v>28</v>
      </c>
      <c r="G34" s="100">
        <v>1.9</v>
      </c>
      <c r="H34" s="100">
        <v>1.6</v>
      </c>
      <c r="I34" s="100">
        <v>1.2</v>
      </c>
      <c r="J34" s="100">
        <v>7.4</v>
      </c>
    </row>
    <row r="35" spans="2:10" s="83" customFormat="1" ht="22" customHeight="1" x14ac:dyDescent="0.2">
      <c r="B35" s="84">
        <v>11</v>
      </c>
      <c r="C35" s="100">
        <v>5.3</v>
      </c>
      <c r="D35" s="100">
        <v>6.6</v>
      </c>
      <c r="E35" s="101">
        <v>6</v>
      </c>
      <c r="F35" s="101">
        <v>27</v>
      </c>
      <c r="G35" s="100">
        <v>1.9</v>
      </c>
      <c r="H35" s="100">
        <v>2.6</v>
      </c>
      <c r="I35" s="100">
        <v>1.1000000000000001</v>
      </c>
      <c r="J35" s="100">
        <v>6.2</v>
      </c>
    </row>
    <row r="36" spans="2:10" s="83" customFormat="1" ht="22" customHeight="1" x14ac:dyDescent="0.2">
      <c r="B36" s="84">
        <v>12</v>
      </c>
      <c r="C36" s="100">
        <v>5.0999999999999996</v>
      </c>
      <c r="D36" s="100">
        <v>6.6</v>
      </c>
      <c r="E36" s="101">
        <v>6</v>
      </c>
      <c r="F36" s="101">
        <v>29</v>
      </c>
      <c r="G36" s="100">
        <v>1.9</v>
      </c>
      <c r="H36" s="100">
        <v>3.2</v>
      </c>
      <c r="I36" s="100">
        <v>1.5</v>
      </c>
      <c r="J36" s="100">
        <v>7.9</v>
      </c>
    </row>
    <row r="37" spans="2:10" s="83" customFormat="1" ht="22" customHeight="1" x14ac:dyDescent="0.2">
      <c r="B37" s="84" t="s">
        <v>103</v>
      </c>
      <c r="C37" s="100">
        <f>AVERAGE(C34:C36)</f>
        <v>5.1666666666666661</v>
      </c>
      <c r="D37" s="100">
        <f t="shared" ref="D37:J37" si="6">AVERAGE(D34:D36)</f>
        <v>6.5999999999999988</v>
      </c>
      <c r="E37" s="100">
        <f t="shared" si="6"/>
        <v>5.666666666666667</v>
      </c>
      <c r="F37" s="100">
        <f t="shared" si="6"/>
        <v>28</v>
      </c>
      <c r="G37" s="100">
        <f t="shared" si="6"/>
        <v>1.8999999999999997</v>
      </c>
      <c r="H37" s="100">
        <f t="shared" si="6"/>
        <v>2.4666666666666668</v>
      </c>
      <c r="I37" s="100">
        <f t="shared" si="6"/>
        <v>1.2666666666666666</v>
      </c>
      <c r="J37" s="100">
        <f t="shared" si="6"/>
        <v>7.166666666666667</v>
      </c>
    </row>
    <row r="38" spans="2:10" s="83" customFormat="1" ht="22" customHeight="1" x14ac:dyDescent="0.2">
      <c r="B38" s="84" t="s">
        <v>104</v>
      </c>
      <c r="C38" s="100">
        <f>STDEV(C34:C36)</f>
        <v>0.11547005383792526</v>
      </c>
      <c r="D38" s="100">
        <f t="shared" ref="D38:J38" si="7">STDEV(D34:D36)</f>
        <v>1.0877919644084146E-15</v>
      </c>
      <c r="E38" s="100">
        <f t="shared" si="7"/>
        <v>0.57735026918962584</v>
      </c>
      <c r="F38" s="100">
        <f t="shared" si="7"/>
        <v>1</v>
      </c>
      <c r="G38" s="100">
        <f t="shared" si="7"/>
        <v>2.7194799110210365E-16</v>
      </c>
      <c r="H38" s="100">
        <f t="shared" si="7"/>
        <v>0.80829037686547667</v>
      </c>
      <c r="I38" s="100">
        <f t="shared" si="7"/>
        <v>0.20816659994661355</v>
      </c>
      <c r="J38" s="100">
        <f t="shared" si="7"/>
        <v>0.87368949480541058</v>
      </c>
    </row>
    <row r="39" spans="2:10" s="83" customFormat="1" ht="22" customHeight="1" x14ac:dyDescent="0.2">
      <c r="B39" s="84">
        <v>13</v>
      </c>
      <c r="C39" s="100">
        <v>6.4</v>
      </c>
      <c r="D39" s="100">
        <v>7.1</v>
      </c>
      <c r="E39" s="101">
        <v>94</v>
      </c>
      <c r="F39" s="101">
        <v>63</v>
      </c>
      <c r="G39" s="100">
        <v>1.7</v>
      </c>
      <c r="H39" s="100">
        <v>4.3</v>
      </c>
      <c r="I39" s="100">
        <v>1.8</v>
      </c>
      <c r="J39" s="100">
        <v>31</v>
      </c>
    </row>
    <row r="40" spans="2:10" s="83" customFormat="1" ht="22" customHeight="1" x14ac:dyDescent="0.2">
      <c r="B40" s="84">
        <v>14</v>
      </c>
      <c r="C40" s="100">
        <v>6.4</v>
      </c>
      <c r="D40" s="100">
        <v>7.1</v>
      </c>
      <c r="E40" s="101">
        <v>87</v>
      </c>
      <c r="F40" s="101">
        <v>58</v>
      </c>
      <c r="G40" s="100">
        <v>1.6</v>
      </c>
      <c r="H40" s="100">
        <v>3.4</v>
      </c>
      <c r="I40" s="100">
        <v>1.9</v>
      </c>
      <c r="J40" s="100">
        <v>25.2</v>
      </c>
    </row>
    <row r="41" spans="2:10" s="83" customFormat="1" ht="22" customHeight="1" x14ac:dyDescent="0.2">
      <c r="B41" s="84">
        <v>15</v>
      </c>
      <c r="C41" s="100">
        <v>6.5</v>
      </c>
      <c r="D41" s="100">
        <v>7.1</v>
      </c>
      <c r="E41" s="101">
        <v>84</v>
      </c>
      <c r="F41" s="101">
        <v>54</v>
      </c>
      <c r="G41" s="100">
        <v>1.9</v>
      </c>
      <c r="H41" s="100">
        <v>4</v>
      </c>
      <c r="I41" s="100">
        <v>0.8</v>
      </c>
      <c r="J41" s="100">
        <v>29.1</v>
      </c>
    </row>
    <row r="42" spans="2:10" s="83" customFormat="1" ht="22" customHeight="1" x14ac:dyDescent="0.2">
      <c r="B42" s="84" t="s">
        <v>103</v>
      </c>
      <c r="C42" s="100">
        <f>AVERAGE(C39:C41)</f>
        <v>6.4333333333333336</v>
      </c>
      <c r="D42" s="100">
        <f t="shared" ref="D42:J42" si="8">AVERAGE(D39:D41)</f>
        <v>7.0999999999999988</v>
      </c>
      <c r="E42" s="100">
        <f t="shared" si="8"/>
        <v>88.333333333333329</v>
      </c>
      <c r="F42" s="100">
        <f t="shared" si="8"/>
        <v>58.333333333333336</v>
      </c>
      <c r="G42" s="100">
        <f t="shared" si="8"/>
        <v>1.7333333333333332</v>
      </c>
      <c r="H42" s="100">
        <f t="shared" si="8"/>
        <v>3.9</v>
      </c>
      <c r="I42" s="100">
        <f t="shared" si="8"/>
        <v>1.5</v>
      </c>
      <c r="J42" s="100">
        <f t="shared" si="8"/>
        <v>28.433333333333337</v>
      </c>
    </row>
    <row r="43" spans="2:10" s="83" customFormat="1" ht="22" customHeight="1" x14ac:dyDescent="0.2">
      <c r="B43" s="84" t="s">
        <v>104</v>
      </c>
      <c r="C43" s="100">
        <f>STDEV(C39:C41)</f>
        <v>5.7735026918962373E-2</v>
      </c>
      <c r="D43" s="100">
        <f t="shared" ref="D43:I43" si="9">STDEV(D39:D41)</f>
        <v>1.0877919644084146E-15</v>
      </c>
      <c r="E43" s="100">
        <f t="shared" si="9"/>
        <v>5.1316014394468841</v>
      </c>
      <c r="F43" s="100">
        <f t="shared" si="9"/>
        <v>4.5092497528228943</v>
      </c>
      <c r="G43" s="100">
        <f t="shared" si="9"/>
        <v>0.15275252316519458</v>
      </c>
      <c r="H43" s="100">
        <f t="shared" si="9"/>
        <v>0.45825756949558394</v>
      </c>
      <c r="I43" s="100">
        <f t="shared" si="9"/>
        <v>0.60827625302982202</v>
      </c>
      <c r="J43" s="100">
        <f>STDEV(J39:J41)</f>
        <v>2.9569128044860129</v>
      </c>
    </row>
    <row r="44" spans="2:10" s="83" customFormat="1" ht="22" customHeight="1" x14ac:dyDescent="0.2">
      <c r="B44" s="84"/>
      <c r="C44" s="100"/>
      <c r="D44" s="100"/>
      <c r="E44" s="101"/>
      <c r="F44" s="101"/>
      <c r="G44" s="100"/>
      <c r="H44" s="100"/>
      <c r="I44" s="113"/>
      <c r="J44" s="113"/>
    </row>
    <row r="45" spans="2:10" ht="16" x14ac:dyDescent="0.2">
      <c r="E45" s="101"/>
      <c r="F45" s="101"/>
    </row>
    <row r="46" spans="2:10" ht="16" x14ac:dyDescent="0.2">
      <c r="E46" s="101"/>
      <c r="F46" s="101"/>
    </row>
    <row r="47" spans="2:10" ht="16" x14ac:dyDescent="0.2">
      <c r="E47" s="101"/>
      <c r="F47" s="101"/>
    </row>
    <row r="48" spans="2:10" ht="16" x14ac:dyDescent="0.2">
      <c r="E48" s="101"/>
      <c r="F48" s="101"/>
    </row>
    <row r="49" spans="5:6" ht="16" x14ac:dyDescent="0.2">
      <c r="E49" s="101"/>
      <c r="F49" s="101"/>
    </row>
    <row r="50" spans="5:6" ht="16" x14ac:dyDescent="0.2">
      <c r="E50" s="101"/>
      <c r="F50" s="101"/>
    </row>
    <row r="51" spans="5:6" ht="16" x14ac:dyDescent="0.2">
      <c r="E51" s="101"/>
      <c r="F51" s="101"/>
    </row>
    <row r="52" spans="5:6" ht="16" x14ac:dyDescent="0.2">
      <c r="E52" s="101"/>
      <c r="F52" s="101"/>
    </row>
    <row r="53" spans="5:6" ht="16" x14ac:dyDescent="0.2">
      <c r="E53" s="101"/>
      <c r="F53" s="101"/>
    </row>
    <row r="54" spans="5:6" ht="16" x14ac:dyDescent="0.2">
      <c r="E54" s="101"/>
      <c r="F54" s="101"/>
    </row>
    <row r="55" spans="5:6" ht="16" x14ac:dyDescent="0.2">
      <c r="E55" s="101"/>
      <c r="F55" s="101"/>
    </row>
    <row r="56" spans="5:6" ht="16" x14ac:dyDescent="0.2">
      <c r="E56" s="101"/>
      <c r="F56" s="101"/>
    </row>
    <row r="57" spans="5:6" ht="16" x14ac:dyDescent="0.2">
      <c r="E57" s="101"/>
      <c r="F57" s="101"/>
    </row>
    <row r="58" spans="5:6" ht="16" x14ac:dyDescent="0.2">
      <c r="E58" s="101"/>
      <c r="F58" s="101"/>
    </row>
    <row r="59" spans="5:6" ht="16" x14ac:dyDescent="0.2">
      <c r="E59" s="101"/>
      <c r="F59" s="101"/>
    </row>
    <row r="60" spans="5:6" ht="16" x14ac:dyDescent="0.2">
      <c r="E60" s="101"/>
      <c r="F60" s="101"/>
    </row>
    <row r="61" spans="5:6" ht="16" x14ac:dyDescent="0.2">
      <c r="E61" s="101"/>
      <c r="F61" s="101"/>
    </row>
    <row r="62" spans="5:6" ht="16" x14ac:dyDescent="0.2">
      <c r="E62" s="101"/>
      <c r="F62" s="101"/>
    </row>
    <row r="63" spans="5:6" ht="16" x14ac:dyDescent="0.2">
      <c r="E63" s="101"/>
      <c r="F63" s="101"/>
    </row>
    <row r="64" spans="5:6" ht="16" x14ac:dyDescent="0.2">
      <c r="E64" s="101"/>
      <c r="F64" s="101"/>
    </row>
    <row r="65" spans="5:6" ht="16" x14ac:dyDescent="0.2">
      <c r="E65" s="101"/>
      <c r="F65" s="101"/>
    </row>
    <row r="66" spans="5:6" ht="16" x14ac:dyDescent="0.2">
      <c r="E66" s="101"/>
      <c r="F66" s="101"/>
    </row>
    <row r="67" spans="5:6" ht="16" x14ac:dyDescent="0.2">
      <c r="E67" s="101"/>
      <c r="F67" s="101"/>
    </row>
    <row r="68" spans="5:6" ht="16" x14ac:dyDescent="0.2">
      <c r="E68" s="101"/>
      <c r="F68" s="101"/>
    </row>
    <row r="69" spans="5:6" ht="16" x14ac:dyDescent="0.2">
      <c r="E69" s="101"/>
      <c r="F69" s="101"/>
    </row>
    <row r="70" spans="5:6" ht="16" x14ac:dyDescent="0.2">
      <c r="E70" s="101"/>
      <c r="F70" s="101"/>
    </row>
    <row r="71" spans="5:6" ht="16" x14ac:dyDescent="0.2">
      <c r="E71" s="101"/>
      <c r="F71" s="101"/>
    </row>
    <row r="72" spans="5:6" ht="16" x14ac:dyDescent="0.2">
      <c r="E72" s="101"/>
      <c r="F72" s="101"/>
    </row>
    <row r="73" spans="5:6" ht="16" x14ac:dyDescent="0.2">
      <c r="E73" s="101"/>
      <c r="F73" s="101"/>
    </row>
    <row r="74" spans="5:6" ht="16" x14ac:dyDescent="0.2">
      <c r="E74" s="101"/>
      <c r="F74" s="101"/>
    </row>
    <row r="75" spans="5:6" ht="16" x14ac:dyDescent="0.2">
      <c r="E75" s="101"/>
      <c r="F75" s="101"/>
    </row>
    <row r="76" spans="5:6" ht="16" x14ac:dyDescent="0.2">
      <c r="E76" s="101"/>
      <c r="F76" s="101"/>
    </row>
    <row r="77" spans="5:6" ht="16" x14ac:dyDescent="0.2">
      <c r="E77" s="101"/>
      <c r="F77" s="101"/>
    </row>
    <row r="78" spans="5:6" ht="16" x14ac:dyDescent="0.2">
      <c r="E78" s="101"/>
      <c r="F78" s="101"/>
    </row>
    <row r="79" spans="5:6" ht="16" x14ac:dyDescent="0.2">
      <c r="E79" s="101"/>
      <c r="F79" s="101"/>
    </row>
    <row r="80" spans="5:6" ht="16" x14ac:dyDescent="0.2">
      <c r="E80" s="101"/>
      <c r="F80" s="101"/>
    </row>
    <row r="81" spans="5:6" ht="16" x14ac:dyDescent="0.2">
      <c r="E81" s="101"/>
      <c r="F81" s="101"/>
    </row>
    <row r="82" spans="5:6" ht="16" x14ac:dyDescent="0.2">
      <c r="E82" s="101"/>
      <c r="F82" s="101"/>
    </row>
    <row r="83" spans="5:6" ht="16" x14ac:dyDescent="0.2">
      <c r="E83" s="101"/>
      <c r="F83" s="101"/>
    </row>
    <row r="84" spans="5:6" ht="16" x14ac:dyDescent="0.2">
      <c r="E84" s="101"/>
      <c r="F84" s="101"/>
    </row>
    <row r="85" spans="5:6" ht="16" x14ac:dyDescent="0.2">
      <c r="E85" s="101"/>
      <c r="F85" s="101"/>
    </row>
    <row r="86" spans="5:6" ht="16" x14ac:dyDescent="0.2">
      <c r="E86" s="101"/>
      <c r="F86" s="101"/>
    </row>
    <row r="87" spans="5:6" ht="16" x14ac:dyDescent="0.2">
      <c r="E87" s="101"/>
      <c r="F87" s="101"/>
    </row>
    <row r="88" spans="5:6" ht="16" x14ac:dyDescent="0.2">
      <c r="E88" s="101"/>
      <c r="F88" s="101"/>
    </row>
    <row r="89" spans="5:6" ht="16" x14ac:dyDescent="0.2">
      <c r="E89" s="101"/>
      <c r="F89" s="101"/>
    </row>
    <row r="90" spans="5:6" ht="16" x14ac:dyDescent="0.2">
      <c r="E90" s="101"/>
      <c r="F90" s="101"/>
    </row>
    <row r="91" spans="5:6" ht="16" x14ac:dyDescent="0.2">
      <c r="E91" s="101"/>
      <c r="F91" s="101"/>
    </row>
    <row r="92" spans="5:6" ht="16" x14ac:dyDescent="0.2">
      <c r="E92" s="101"/>
      <c r="F92" s="101"/>
    </row>
    <row r="93" spans="5:6" ht="16" x14ac:dyDescent="0.2">
      <c r="E93" s="101"/>
      <c r="F93" s="101"/>
    </row>
    <row r="94" spans="5:6" ht="16" x14ac:dyDescent="0.2">
      <c r="E94" s="101"/>
      <c r="F94" s="101"/>
    </row>
    <row r="95" spans="5:6" ht="16" x14ac:dyDescent="0.2">
      <c r="E95" s="101"/>
      <c r="F95" s="101"/>
    </row>
    <row r="96" spans="5:6" ht="16" x14ac:dyDescent="0.2">
      <c r="E96" s="101"/>
      <c r="F96" s="101"/>
    </row>
    <row r="97" spans="5:6" ht="16" x14ac:dyDescent="0.2">
      <c r="E97" s="101"/>
      <c r="F97" s="101"/>
    </row>
    <row r="98" spans="5:6" ht="16" x14ac:dyDescent="0.2">
      <c r="E98" s="101"/>
      <c r="F98" s="101"/>
    </row>
    <row r="99" spans="5:6" ht="16" x14ac:dyDescent="0.2">
      <c r="E99" s="101"/>
      <c r="F99" s="101"/>
    </row>
    <row r="100" spans="5:6" ht="16" x14ac:dyDescent="0.2">
      <c r="E100" s="101"/>
      <c r="F100" s="101"/>
    </row>
    <row r="101" spans="5:6" ht="16" x14ac:dyDescent="0.2">
      <c r="E101" s="101"/>
      <c r="F101" s="101"/>
    </row>
    <row r="102" spans="5:6" ht="16" x14ac:dyDescent="0.2">
      <c r="E102" s="101"/>
      <c r="F102" s="101"/>
    </row>
    <row r="103" spans="5:6" ht="16" x14ac:dyDescent="0.2">
      <c r="E103" s="101"/>
      <c r="F103" s="101"/>
    </row>
    <row r="104" spans="5:6" ht="16" x14ac:dyDescent="0.2">
      <c r="E104" s="101"/>
      <c r="F104" s="101"/>
    </row>
    <row r="105" spans="5:6" ht="16" x14ac:dyDescent="0.2">
      <c r="E105" s="101"/>
      <c r="F105" s="101"/>
    </row>
    <row r="106" spans="5:6" ht="16" x14ac:dyDescent="0.2">
      <c r="E106" s="101"/>
      <c r="F106" s="101"/>
    </row>
    <row r="107" spans="5:6" ht="16" x14ac:dyDescent="0.2">
      <c r="E107" s="101"/>
      <c r="F107" s="101"/>
    </row>
    <row r="108" spans="5:6" ht="16" x14ac:dyDescent="0.2">
      <c r="E108" s="101"/>
      <c r="F108" s="101"/>
    </row>
    <row r="109" spans="5:6" ht="16" x14ac:dyDescent="0.2">
      <c r="E109" s="101"/>
      <c r="F109" s="101"/>
    </row>
    <row r="110" spans="5:6" ht="16" x14ac:dyDescent="0.2">
      <c r="E110" s="101"/>
      <c r="F110" s="101"/>
    </row>
    <row r="111" spans="5:6" ht="16" x14ac:dyDescent="0.2">
      <c r="E111" s="101"/>
      <c r="F111" s="101"/>
    </row>
    <row r="112" spans="5:6" ht="16" x14ac:dyDescent="0.2">
      <c r="E112" s="101"/>
      <c r="F112" s="101"/>
    </row>
    <row r="113" spans="5:6" ht="16" x14ac:dyDescent="0.2">
      <c r="E113" s="101"/>
      <c r="F113" s="101"/>
    </row>
    <row r="114" spans="5:6" ht="16" x14ac:dyDescent="0.2">
      <c r="E114" s="101"/>
      <c r="F114" s="101"/>
    </row>
    <row r="115" spans="5:6" ht="16" x14ac:dyDescent="0.2">
      <c r="E115" s="101"/>
      <c r="F115" s="101"/>
    </row>
    <row r="116" spans="5:6" ht="16" x14ac:dyDescent="0.2">
      <c r="E116" s="101"/>
      <c r="F116" s="101"/>
    </row>
    <row r="117" spans="5:6" ht="16" x14ac:dyDescent="0.2">
      <c r="E117" s="101"/>
      <c r="F117" s="101"/>
    </row>
    <row r="118" spans="5:6" ht="16" x14ac:dyDescent="0.2">
      <c r="E118" s="101"/>
      <c r="F118" s="101"/>
    </row>
    <row r="119" spans="5:6" ht="16" x14ac:dyDescent="0.2">
      <c r="E119" s="101"/>
      <c r="F119" s="101"/>
    </row>
    <row r="120" spans="5:6" ht="16" x14ac:dyDescent="0.2">
      <c r="E120" s="101"/>
      <c r="F120" s="101"/>
    </row>
    <row r="121" spans="5:6" ht="16" x14ac:dyDescent="0.2">
      <c r="E121" s="101"/>
      <c r="F121" s="101"/>
    </row>
    <row r="122" spans="5:6" ht="16" x14ac:dyDescent="0.2">
      <c r="E122" s="101"/>
      <c r="F122" s="101"/>
    </row>
    <row r="123" spans="5:6" ht="16" x14ac:dyDescent="0.2">
      <c r="E123" s="101"/>
      <c r="F123" s="101"/>
    </row>
    <row r="124" spans="5:6" ht="16" x14ac:dyDescent="0.2">
      <c r="E124" s="101"/>
      <c r="F124" s="101"/>
    </row>
    <row r="125" spans="5:6" ht="16" x14ac:dyDescent="0.2">
      <c r="E125" s="101"/>
      <c r="F125" s="101"/>
    </row>
    <row r="126" spans="5:6" ht="16" x14ac:dyDescent="0.2">
      <c r="E126" s="101"/>
      <c r="F126" s="101"/>
    </row>
    <row r="127" spans="5:6" ht="16" x14ac:dyDescent="0.2">
      <c r="E127" s="101"/>
      <c r="F127" s="101"/>
    </row>
    <row r="128" spans="5:6" ht="16" x14ac:dyDescent="0.2">
      <c r="E128" s="101"/>
      <c r="F128" s="101"/>
    </row>
    <row r="129" spans="5:6" ht="16" x14ac:dyDescent="0.2">
      <c r="E129" s="101"/>
      <c r="F129" s="101"/>
    </row>
    <row r="130" spans="5:6" ht="16" x14ac:dyDescent="0.2">
      <c r="E130" s="101"/>
      <c r="F130" s="101"/>
    </row>
    <row r="131" spans="5:6" ht="16" x14ac:dyDescent="0.2">
      <c r="E131" s="101"/>
      <c r="F131" s="101"/>
    </row>
    <row r="132" spans="5:6" ht="16" x14ac:dyDescent="0.2">
      <c r="E132" s="101"/>
      <c r="F132" s="101"/>
    </row>
    <row r="133" spans="5:6" ht="16" x14ac:dyDescent="0.2">
      <c r="E133" s="101"/>
      <c r="F133" s="101"/>
    </row>
    <row r="134" spans="5:6" ht="16" x14ac:dyDescent="0.2">
      <c r="E134" s="101"/>
      <c r="F134" s="101"/>
    </row>
    <row r="135" spans="5:6" ht="16" x14ac:dyDescent="0.2">
      <c r="E135" s="101"/>
      <c r="F135" s="101"/>
    </row>
    <row r="136" spans="5:6" ht="16" x14ac:dyDescent="0.2">
      <c r="E136" s="101"/>
      <c r="F136" s="101"/>
    </row>
    <row r="137" spans="5:6" ht="16" x14ac:dyDescent="0.2">
      <c r="E137" s="101"/>
      <c r="F137" s="101"/>
    </row>
    <row r="138" spans="5:6" ht="16" x14ac:dyDescent="0.2">
      <c r="E138" s="101"/>
      <c r="F138" s="101"/>
    </row>
    <row r="139" spans="5:6" ht="16" x14ac:dyDescent="0.2">
      <c r="E139" s="101"/>
      <c r="F139" s="101"/>
    </row>
    <row r="140" spans="5:6" ht="16" x14ac:dyDescent="0.2">
      <c r="E140" s="101"/>
      <c r="F140" s="101"/>
    </row>
    <row r="141" spans="5:6" ht="16" x14ac:dyDescent="0.2">
      <c r="E141" s="101"/>
      <c r="F141" s="101"/>
    </row>
    <row r="142" spans="5:6" ht="16" x14ac:dyDescent="0.2">
      <c r="E142" s="101"/>
      <c r="F142" s="101"/>
    </row>
    <row r="143" spans="5:6" ht="16" x14ac:dyDescent="0.2">
      <c r="E143" s="101"/>
      <c r="F143" s="101"/>
    </row>
    <row r="144" spans="5:6" ht="16" x14ac:dyDescent="0.2">
      <c r="E144" s="101"/>
      <c r="F144" s="101"/>
    </row>
    <row r="145" spans="5:6" ht="16" x14ac:dyDescent="0.2">
      <c r="E145" s="101"/>
      <c r="F145" s="101"/>
    </row>
    <row r="146" spans="5:6" ht="16" x14ac:dyDescent="0.2">
      <c r="E146" s="101"/>
      <c r="F146" s="101"/>
    </row>
    <row r="147" spans="5:6" ht="16" x14ac:dyDescent="0.2">
      <c r="E147" s="101"/>
      <c r="F147" s="101"/>
    </row>
    <row r="148" spans="5:6" ht="16" x14ac:dyDescent="0.2">
      <c r="E148" s="101"/>
      <c r="F148" s="101"/>
    </row>
    <row r="149" spans="5:6" ht="16" x14ac:dyDescent="0.2">
      <c r="E149" s="101"/>
      <c r="F149" s="101"/>
    </row>
    <row r="150" spans="5:6" ht="16" x14ac:dyDescent="0.2">
      <c r="E150" s="101"/>
      <c r="F150" s="101"/>
    </row>
    <row r="151" spans="5:6" ht="16" x14ac:dyDescent="0.2">
      <c r="E151" s="101"/>
      <c r="F151" s="101"/>
    </row>
    <row r="152" spans="5:6" ht="16" x14ac:dyDescent="0.2">
      <c r="E152" s="101"/>
      <c r="F152" s="101"/>
    </row>
    <row r="153" spans="5:6" ht="16" x14ac:dyDescent="0.2">
      <c r="E153" s="101"/>
      <c r="F153" s="101"/>
    </row>
    <row r="154" spans="5:6" ht="16" x14ac:dyDescent="0.2">
      <c r="E154" s="101"/>
      <c r="F154" s="101"/>
    </row>
    <row r="155" spans="5:6" ht="16" x14ac:dyDescent="0.2">
      <c r="E155" s="101"/>
      <c r="F155" s="101"/>
    </row>
    <row r="156" spans="5:6" ht="16" x14ac:dyDescent="0.2">
      <c r="E156" s="101"/>
      <c r="F156" s="101"/>
    </row>
    <row r="157" spans="5:6" ht="16" x14ac:dyDescent="0.2">
      <c r="E157" s="101"/>
      <c r="F157" s="101"/>
    </row>
    <row r="158" spans="5:6" ht="16" x14ac:dyDescent="0.2">
      <c r="E158" s="101"/>
      <c r="F158" s="101"/>
    </row>
    <row r="159" spans="5:6" ht="16" x14ac:dyDescent="0.2">
      <c r="E159" s="101"/>
      <c r="F159" s="101"/>
    </row>
    <row r="160" spans="5:6" ht="16" x14ac:dyDescent="0.2">
      <c r="E160" s="101"/>
      <c r="F160" s="101"/>
    </row>
    <row r="161" spans="5:6" ht="16" x14ac:dyDescent="0.2">
      <c r="E161" s="101"/>
      <c r="F161" s="101"/>
    </row>
    <row r="162" spans="5:6" ht="16" x14ac:dyDescent="0.2">
      <c r="E162" s="101"/>
      <c r="F162" s="101"/>
    </row>
    <row r="163" spans="5:6" ht="16" x14ac:dyDescent="0.2">
      <c r="E163" s="101"/>
      <c r="F163" s="101"/>
    </row>
    <row r="164" spans="5:6" ht="16" x14ac:dyDescent="0.2">
      <c r="E164" s="101"/>
      <c r="F164" s="101"/>
    </row>
    <row r="165" spans="5:6" ht="16" x14ac:dyDescent="0.2">
      <c r="E165" s="101"/>
      <c r="F165" s="101"/>
    </row>
    <row r="166" spans="5:6" ht="16" x14ac:dyDescent="0.2">
      <c r="E166" s="101"/>
      <c r="F166" s="101"/>
    </row>
    <row r="167" spans="5:6" ht="16" x14ac:dyDescent="0.2">
      <c r="E167" s="101"/>
      <c r="F167" s="101"/>
    </row>
    <row r="168" spans="5:6" ht="16" x14ac:dyDescent="0.2">
      <c r="E168" s="101"/>
      <c r="F168" s="101"/>
    </row>
    <row r="169" spans="5:6" ht="16" x14ac:dyDescent="0.2">
      <c r="E169" s="101"/>
      <c r="F169" s="101"/>
    </row>
    <row r="170" spans="5:6" ht="16" x14ac:dyDescent="0.2">
      <c r="E170" s="101"/>
      <c r="F170" s="101"/>
    </row>
    <row r="171" spans="5:6" ht="16" x14ac:dyDescent="0.2">
      <c r="E171" s="101"/>
      <c r="F171" s="101"/>
    </row>
    <row r="172" spans="5:6" ht="16" x14ac:dyDescent="0.2">
      <c r="E172" s="101"/>
      <c r="F172" s="101"/>
    </row>
    <row r="173" spans="5:6" ht="16" x14ac:dyDescent="0.2">
      <c r="E173" s="101"/>
      <c r="F173" s="101"/>
    </row>
    <row r="174" spans="5:6" ht="16" x14ac:dyDescent="0.2">
      <c r="E174" s="101"/>
      <c r="F174" s="101"/>
    </row>
    <row r="175" spans="5:6" ht="16" x14ac:dyDescent="0.2">
      <c r="E175" s="101"/>
      <c r="F175" s="101"/>
    </row>
    <row r="176" spans="5:6" ht="16" x14ac:dyDescent="0.2">
      <c r="E176" s="101"/>
      <c r="F176" s="101"/>
    </row>
    <row r="177" spans="5:6" ht="16" x14ac:dyDescent="0.2">
      <c r="E177" s="101"/>
      <c r="F177" s="101"/>
    </row>
    <row r="178" spans="5:6" ht="16" x14ac:dyDescent="0.2">
      <c r="E178" s="101"/>
      <c r="F178" s="101"/>
    </row>
    <row r="179" spans="5:6" ht="16" x14ac:dyDescent="0.2">
      <c r="E179" s="101"/>
      <c r="F179" s="101"/>
    </row>
    <row r="180" spans="5:6" ht="16" x14ac:dyDescent="0.2">
      <c r="E180" s="101"/>
      <c r="F180" s="101"/>
    </row>
    <row r="181" spans="5:6" ht="16" x14ac:dyDescent="0.2">
      <c r="E181" s="101"/>
      <c r="F181" s="101"/>
    </row>
    <row r="182" spans="5:6" ht="16" x14ac:dyDescent="0.2">
      <c r="E182" s="101"/>
      <c r="F182" s="101"/>
    </row>
    <row r="183" spans="5:6" ht="16" x14ac:dyDescent="0.2">
      <c r="E183" s="101"/>
      <c r="F183" s="101"/>
    </row>
    <row r="184" spans="5:6" ht="16" x14ac:dyDescent="0.2">
      <c r="E184" s="101"/>
      <c r="F184" s="101"/>
    </row>
    <row r="185" spans="5:6" ht="16" x14ac:dyDescent="0.2">
      <c r="E185" s="101"/>
      <c r="F185" s="101"/>
    </row>
    <row r="186" spans="5:6" ht="16" x14ac:dyDescent="0.2">
      <c r="E186" s="101"/>
      <c r="F186" s="101"/>
    </row>
    <row r="187" spans="5:6" ht="16" x14ac:dyDescent="0.2">
      <c r="E187" s="101"/>
      <c r="F187" s="101"/>
    </row>
    <row r="188" spans="5:6" ht="16" x14ac:dyDescent="0.2">
      <c r="E188" s="101"/>
      <c r="F188" s="101"/>
    </row>
    <row r="189" spans="5:6" ht="16" x14ac:dyDescent="0.2">
      <c r="E189" s="101"/>
      <c r="F189" s="101"/>
    </row>
    <row r="190" spans="5:6" ht="16" x14ac:dyDescent="0.2">
      <c r="E190" s="101"/>
      <c r="F190" s="101"/>
    </row>
    <row r="191" spans="5:6" ht="16" x14ac:dyDescent="0.2">
      <c r="E191" s="101"/>
      <c r="F191" s="101"/>
    </row>
    <row r="192" spans="5:6" ht="16" x14ac:dyDescent="0.2">
      <c r="E192" s="101"/>
      <c r="F192" s="101"/>
    </row>
    <row r="193" spans="5:6" ht="16" x14ac:dyDescent="0.2">
      <c r="E193" s="101"/>
      <c r="F193" s="101"/>
    </row>
    <row r="194" spans="5:6" ht="16" x14ac:dyDescent="0.2">
      <c r="E194" s="101"/>
      <c r="F194" s="101"/>
    </row>
    <row r="195" spans="5:6" ht="16" x14ac:dyDescent="0.2">
      <c r="E195" s="101"/>
      <c r="F195" s="101"/>
    </row>
    <row r="196" spans="5:6" ht="16" x14ac:dyDescent="0.2">
      <c r="E196" s="101"/>
      <c r="F196" s="101"/>
    </row>
    <row r="197" spans="5:6" ht="16" x14ac:dyDescent="0.2">
      <c r="E197" s="101"/>
      <c r="F197" s="101"/>
    </row>
    <row r="198" spans="5:6" ht="16" x14ac:dyDescent="0.2">
      <c r="E198" s="101"/>
      <c r="F198" s="101"/>
    </row>
    <row r="199" spans="5:6" ht="16" x14ac:dyDescent="0.2">
      <c r="E199" s="101"/>
      <c r="F199" s="101"/>
    </row>
    <row r="200" spans="5:6" ht="16" x14ac:dyDescent="0.2">
      <c r="E200" s="101"/>
      <c r="F200" s="101"/>
    </row>
    <row r="201" spans="5:6" ht="16" x14ac:dyDescent="0.2">
      <c r="E201" s="101"/>
      <c r="F201" s="101"/>
    </row>
    <row r="202" spans="5:6" ht="16" x14ac:dyDescent="0.2">
      <c r="E202" s="101"/>
      <c r="F202" s="101"/>
    </row>
    <row r="203" spans="5:6" ht="16" x14ac:dyDescent="0.2">
      <c r="E203" s="101"/>
      <c r="F203" s="101"/>
    </row>
    <row r="204" spans="5:6" ht="16" x14ac:dyDescent="0.2">
      <c r="E204" s="101"/>
      <c r="F204" s="101"/>
    </row>
    <row r="205" spans="5:6" ht="16" x14ac:dyDescent="0.2">
      <c r="E205" s="101"/>
      <c r="F205" s="101"/>
    </row>
    <row r="206" spans="5:6" ht="16" x14ac:dyDescent="0.2">
      <c r="E206" s="101"/>
      <c r="F206" s="101"/>
    </row>
    <row r="207" spans="5:6" ht="16" x14ac:dyDescent="0.2">
      <c r="E207" s="101"/>
      <c r="F207" s="101"/>
    </row>
    <row r="208" spans="5:6" ht="16" x14ac:dyDescent="0.2">
      <c r="E208" s="101"/>
      <c r="F208" s="101"/>
    </row>
    <row r="209" spans="5:6" ht="16" x14ac:dyDescent="0.2">
      <c r="E209" s="101"/>
      <c r="F209" s="101"/>
    </row>
    <row r="210" spans="5:6" ht="16" x14ac:dyDescent="0.2">
      <c r="E210" s="101"/>
      <c r="F210" s="101"/>
    </row>
    <row r="211" spans="5:6" ht="16" x14ac:dyDescent="0.2">
      <c r="E211" s="101"/>
      <c r="F211" s="101"/>
    </row>
    <row r="212" spans="5:6" ht="16" x14ac:dyDescent="0.2">
      <c r="E212" s="101"/>
      <c r="F212" s="101"/>
    </row>
    <row r="213" spans="5:6" ht="16" x14ac:dyDescent="0.2">
      <c r="E213" s="101"/>
      <c r="F213" s="101"/>
    </row>
    <row r="214" spans="5:6" ht="16" x14ac:dyDescent="0.2">
      <c r="E214" s="101"/>
      <c r="F214" s="101"/>
    </row>
    <row r="215" spans="5:6" ht="16" x14ac:dyDescent="0.2">
      <c r="E215" s="101"/>
      <c r="F215" s="101"/>
    </row>
    <row r="216" spans="5:6" ht="16" x14ac:dyDescent="0.2">
      <c r="E216" s="101"/>
      <c r="F216" s="101"/>
    </row>
    <row r="217" spans="5:6" ht="16" x14ac:dyDescent="0.2">
      <c r="E217" s="101"/>
      <c r="F217" s="101"/>
    </row>
    <row r="218" spans="5:6" ht="16" x14ac:dyDescent="0.2">
      <c r="E218" s="101"/>
      <c r="F218" s="101"/>
    </row>
    <row r="219" spans="5:6" ht="16" x14ac:dyDescent="0.2">
      <c r="E219" s="101"/>
      <c r="F219" s="101"/>
    </row>
    <row r="220" spans="5:6" ht="16" x14ac:dyDescent="0.2">
      <c r="E220" s="101"/>
      <c r="F220" s="101"/>
    </row>
    <row r="221" spans="5:6" ht="16" x14ac:dyDescent="0.2">
      <c r="E221" s="101"/>
      <c r="F221" s="101"/>
    </row>
    <row r="222" spans="5:6" ht="16" x14ac:dyDescent="0.2">
      <c r="E222" s="101"/>
      <c r="F222" s="101"/>
    </row>
    <row r="223" spans="5:6" ht="16" x14ac:dyDescent="0.2">
      <c r="E223" s="101"/>
      <c r="F223" s="101"/>
    </row>
    <row r="224" spans="5:6" ht="16" x14ac:dyDescent="0.2">
      <c r="E224" s="101"/>
      <c r="F224" s="101"/>
    </row>
    <row r="225" spans="5:6" ht="16" x14ac:dyDescent="0.2">
      <c r="E225" s="101"/>
      <c r="F225" s="101"/>
    </row>
    <row r="226" spans="5:6" ht="16" x14ac:dyDescent="0.2">
      <c r="E226" s="101"/>
      <c r="F226" s="101"/>
    </row>
    <row r="227" spans="5:6" ht="16" x14ac:dyDescent="0.2">
      <c r="E227" s="101"/>
      <c r="F227" s="101"/>
    </row>
    <row r="228" spans="5:6" ht="16" x14ac:dyDescent="0.2">
      <c r="E228" s="101"/>
      <c r="F228" s="101"/>
    </row>
    <row r="229" spans="5:6" ht="16" x14ac:dyDescent="0.2">
      <c r="E229" s="101"/>
      <c r="F229" s="101"/>
    </row>
    <row r="230" spans="5:6" ht="16" x14ac:dyDescent="0.2">
      <c r="E230" s="101"/>
      <c r="F230" s="101"/>
    </row>
    <row r="231" spans="5:6" ht="16" x14ac:dyDescent="0.2">
      <c r="E231" s="101"/>
      <c r="F231" s="101"/>
    </row>
    <row r="232" spans="5:6" ht="16" x14ac:dyDescent="0.2">
      <c r="E232" s="101"/>
      <c r="F232" s="101"/>
    </row>
    <row r="233" spans="5:6" ht="16" x14ac:dyDescent="0.2">
      <c r="E233" s="101"/>
      <c r="F233" s="101"/>
    </row>
  </sheetData>
  <mergeCells count="3">
    <mergeCell ref="A10:C10"/>
    <mergeCell ref="D13:G13"/>
    <mergeCell ref="H11:J12"/>
  </mergeCells>
  <phoneticPr fontId="0" type="noConversion"/>
  <pageMargins left="0.6" right="0.45" top="0.52" bottom="0.51" header="0.38" footer="0.38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V162"/>
  <sheetViews>
    <sheetView view="pageBreakPreview" topLeftCell="A2" zoomScale="90" workbookViewId="0">
      <selection activeCell="D24" sqref="D24"/>
    </sheetView>
  </sheetViews>
  <sheetFormatPr baseColWidth="10" defaultColWidth="8.83203125" defaultRowHeight="13" x14ac:dyDescent="0.15"/>
  <cols>
    <col min="2" max="2" width="10.1640625" customWidth="1"/>
    <col min="8" max="8" width="9.6640625" customWidth="1"/>
    <col min="10" max="10" width="11.6640625" customWidth="1"/>
    <col min="11" max="11" width="13.83203125" customWidth="1"/>
    <col min="12" max="13" width="12.1640625" customWidth="1"/>
    <col min="14" max="15" width="10.83203125" customWidth="1"/>
    <col min="16" max="16" width="10.1640625" customWidth="1"/>
    <col min="18" max="18" width="10.6640625" customWidth="1"/>
    <col min="19" max="20" width="12.1640625" customWidth="1"/>
    <col min="21" max="21" width="13.33203125" customWidth="1"/>
    <col min="22" max="31" width="10.5" customWidth="1"/>
    <col min="32" max="37" width="10.5" hidden="1" customWidth="1"/>
    <col min="38" max="38" width="10.5" customWidth="1"/>
    <col min="39" max="39" width="11.33203125" customWidth="1"/>
    <col min="40" max="40" width="10.83203125" customWidth="1"/>
    <col min="41" max="41" width="10.5" customWidth="1"/>
    <col min="48" max="48" width="0" hidden="1" customWidth="1"/>
  </cols>
  <sheetData>
    <row r="1" spans="1:48" x14ac:dyDescent="0.15">
      <c r="A1" s="18" t="s">
        <v>44</v>
      </c>
      <c r="B1" s="18"/>
      <c r="C1" s="18"/>
      <c r="D1" s="18"/>
      <c r="E1" s="18"/>
      <c r="F1" s="19"/>
      <c r="G1" s="19"/>
      <c r="H1" s="44"/>
      <c r="I1" s="43"/>
      <c r="J1" s="43"/>
      <c r="K1" s="44"/>
    </row>
    <row r="2" spans="1:48" x14ac:dyDescent="0.15">
      <c r="A2" s="18" t="s">
        <v>50</v>
      </c>
      <c r="B2" s="18"/>
      <c r="C2" s="18"/>
      <c r="D2" s="18"/>
      <c r="E2" s="18"/>
      <c r="F2" s="19"/>
      <c r="G2" s="19"/>
      <c r="H2" s="4"/>
      <c r="I2" s="51" t="s">
        <v>35</v>
      </c>
      <c r="J2" s="32"/>
      <c r="K2" s="32"/>
      <c r="L2" s="32"/>
      <c r="M2" s="32"/>
      <c r="N2" s="32"/>
      <c r="O2" s="32"/>
      <c r="P2" s="45"/>
    </row>
    <row r="3" spans="1:48" x14ac:dyDescent="0.15">
      <c r="A3" s="18" t="s">
        <v>39</v>
      </c>
      <c r="B3" s="18"/>
      <c r="C3" s="18"/>
      <c r="D3" s="18"/>
      <c r="E3" s="18"/>
      <c r="F3" s="19"/>
      <c r="G3" s="19"/>
      <c r="H3" s="5"/>
      <c r="I3" s="52" t="s">
        <v>34</v>
      </c>
      <c r="J3" s="19"/>
      <c r="K3" s="19"/>
      <c r="L3" s="18"/>
      <c r="M3" s="18"/>
      <c r="N3" s="18"/>
      <c r="O3" s="18"/>
      <c r="P3" s="46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O3" s="2"/>
    </row>
    <row r="4" spans="1:48" x14ac:dyDescent="0.15">
      <c r="A4" s="18" t="s">
        <v>49</v>
      </c>
      <c r="B4" s="18"/>
      <c r="C4" s="18"/>
      <c r="D4" s="18"/>
      <c r="E4" s="18"/>
      <c r="F4" s="19"/>
      <c r="G4" s="19"/>
      <c r="H4" s="50"/>
      <c r="I4" s="35" t="s">
        <v>47</v>
      </c>
      <c r="J4" s="36"/>
      <c r="K4" s="36"/>
      <c r="L4" s="47"/>
      <c r="M4" s="47"/>
      <c r="N4" s="47"/>
      <c r="O4" s="47"/>
      <c r="P4" s="48"/>
      <c r="R4" s="24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O4" s="2"/>
    </row>
    <row r="5" spans="1:48" x14ac:dyDescent="0.15">
      <c r="A5" s="30"/>
      <c r="B5" s="31"/>
      <c r="C5" s="31"/>
      <c r="D5" s="31"/>
      <c r="E5" s="31"/>
      <c r="F5" s="32"/>
      <c r="G5" s="32"/>
      <c r="H5" s="19"/>
      <c r="I5" s="49"/>
      <c r="J5" s="49"/>
      <c r="K5" s="118" t="s">
        <v>59</v>
      </c>
      <c r="L5" s="119"/>
      <c r="M5" s="119"/>
      <c r="N5" s="119"/>
      <c r="O5" s="119"/>
      <c r="P5" s="119"/>
      <c r="Q5" s="120"/>
      <c r="R5" s="26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O5" s="2"/>
    </row>
    <row r="6" spans="1:48" x14ac:dyDescent="0.15">
      <c r="A6" s="33" t="s">
        <v>40</v>
      </c>
      <c r="B6" s="17" t="s">
        <v>41</v>
      </c>
      <c r="C6" s="17"/>
      <c r="D6" s="17"/>
      <c r="E6" s="17"/>
      <c r="F6" s="17" t="s">
        <v>45</v>
      </c>
      <c r="G6" s="17"/>
      <c r="H6" s="17"/>
      <c r="I6" s="20"/>
      <c r="J6" s="20"/>
      <c r="K6" s="121"/>
      <c r="L6" s="122"/>
      <c r="M6" s="122"/>
      <c r="N6" s="122"/>
      <c r="O6" s="122"/>
      <c r="P6" s="122"/>
      <c r="Q6" s="123"/>
      <c r="R6" s="25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O6" s="2"/>
    </row>
    <row r="7" spans="1:48" x14ac:dyDescent="0.15">
      <c r="A7" s="34"/>
      <c r="B7" s="17" t="s">
        <v>42</v>
      </c>
      <c r="C7" s="17"/>
      <c r="D7" s="17"/>
      <c r="E7" s="17"/>
      <c r="F7" s="17" t="s">
        <v>46</v>
      </c>
      <c r="G7" s="17"/>
      <c r="H7" s="17"/>
      <c r="I7" s="20"/>
      <c r="J7" s="20"/>
      <c r="K7" s="124"/>
      <c r="L7" s="125"/>
      <c r="M7" s="125"/>
      <c r="N7" s="125"/>
      <c r="O7" s="125"/>
      <c r="P7" s="125"/>
      <c r="Q7" s="126"/>
      <c r="R7" s="25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O7" s="2"/>
    </row>
    <row r="8" spans="1:48" x14ac:dyDescent="0.15">
      <c r="A8" s="34"/>
      <c r="B8" s="17" t="s">
        <v>43</v>
      </c>
      <c r="C8" s="17"/>
      <c r="D8" s="17"/>
      <c r="E8" s="17"/>
      <c r="F8" s="19"/>
      <c r="G8" s="19"/>
      <c r="H8" s="19"/>
      <c r="I8" s="20"/>
      <c r="J8" s="20"/>
      <c r="K8" s="27"/>
      <c r="L8" s="40"/>
      <c r="M8" s="27"/>
      <c r="N8" s="25"/>
      <c r="O8" s="25"/>
      <c r="P8" s="25"/>
      <c r="Q8" s="25"/>
      <c r="R8" s="27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O8" s="2"/>
    </row>
    <row r="9" spans="1:48" ht="9" customHeight="1" x14ac:dyDescent="0.15">
      <c r="A9" s="35"/>
      <c r="B9" s="36"/>
      <c r="C9" s="36"/>
      <c r="D9" s="37"/>
      <c r="E9" s="37"/>
      <c r="F9" s="36"/>
      <c r="G9" s="36"/>
      <c r="H9" s="36"/>
      <c r="I9" s="20"/>
      <c r="J9" s="20"/>
      <c r="K9" s="28"/>
      <c r="L9" s="41"/>
      <c r="M9" s="28"/>
      <c r="N9" s="28"/>
      <c r="O9" s="28"/>
      <c r="P9" s="26"/>
      <c r="Q9" s="26"/>
      <c r="R9" s="28"/>
      <c r="S9" s="6"/>
      <c r="T9" s="6"/>
      <c r="U9" s="2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O9" s="6"/>
    </row>
    <row r="10" spans="1:48" ht="51" customHeight="1" x14ac:dyDescent="0.15">
      <c r="A10" s="21" t="s">
        <v>1</v>
      </c>
      <c r="B10" s="21" t="s">
        <v>24</v>
      </c>
      <c r="C10" s="21" t="s">
        <v>2</v>
      </c>
      <c r="D10" s="21" t="s">
        <v>53</v>
      </c>
      <c r="E10" s="21" t="s">
        <v>54</v>
      </c>
      <c r="F10" s="21" t="s">
        <v>53</v>
      </c>
      <c r="G10" s="21" t="s">
        <v>54</v>
      </c>
      <c r="H10" s="21" t="s">
        <v>55</v>
      </c>
      <c r="I10" s="42" t="s">
        <v>53</v>
      </c>
      <c r="J10" s="42" t="s">
        <v>53</v>
      </c>
      <c r="K10" s="21" t="s">
        <v>9</v>
      </c>
      <c r="L10" s="21" t="s">
        <v>8</v>
      </c>
      <c r="M10" s="21"/>
      <c r="N10" s="21"/>
      <c r="O10" s="21"/>
      <c r="P10" s="21" t="s">
        <v>56</v>
      </c>
      <c r="Q10" s="21" t="s">
        <v>57</v>
      </c>
      <c r="R10" s="21" t="s">
        <v>53</v>
      </c>
      <c r="S10" s="21" t="s">
        <v>8</v>
      </c>
      <c r="T10" s="21" t="s">
        <v>78</v>
      </c>
      <c r="U10" s="21" t="s">
        <v>9</v>
      </c>
      <c r="V10" s="21" t="s">
        <v>7</v>
      </c>
      <c r="W10" s="21"/>
      <c r="X10" s="21"/>
      <c r="Y10" s="21"/>
      <c r="Z10" s="21"/>
      <c r="AA10" s="21"/>
      <c r="AB10" s="21"/>
      <c r="AC10" s="21"/>
      <c r="AD10" s="21" t="s">
        <v>7</v>
      </c>
      <c r="AE10" s="21" t="s">
        <v>7</v>
      </c>
      <c r="AF10" s="21"/>
      <c r="AG10" s="21"/>
      <c r="AH10" s="21"/>
      <c r="AI10" s="21"/>
      <c r="AJ10" s="21"/>
      <c r="AK10" s="21"/>
      <c r="AL10" s="22" t="s">
        <v>58</v>
      </c>
      <c r="AM10" s="22" t="s">
        <v>58</v>
      </c>
      <c r="AN10" s="22" t="s">
        <v>58</v>
      </c>
      <c r="AO10" s="21" t="s">
        <v>11</v>
      </c>
      <c r="AP10" s="21" t="s">
        <v>53</v>
      </c>
      <c r="AQ10" s="21" t="s">
        <v>53</v>
      </c>
      <c r="AR10" s="21" t="s">
        <v>53</v>
      </c>
      <c r="AS10" s="21" t="s">
        <v>53</v>
      </c>
      <c r="AV10" s="22" t="s">
        <v>22</v>
      </c>
    </row>
    <row r="11" spans="1:48" s="1" customFormat="1" ht="53.25" customHeight="1" x14ac:dyDescent="0.15">
      <c r="A11" s="38" t="s">
        <v>0</v>
      </c>
      <c r="B11" s="38" t="s">
        <v>25</v>
      </c>
      <c r="C11" s="38" t="s">
        <v>5</v>
      </c>
      <c r="D11" s="53" t="s">
        <v>4</v>
      </c>
      <c r="E11" s="38" t="s">
        <v>48</v>
      </c>
      <c r="F11" s="38" t="s">
        <v>17</v>
      </c>
      <c r="G11" s="38" t="s">
        <v>60</v>
      </c>
      <c r="H11" s="38" t="s">
        <v>12</v>
      </c>
      <c r="I11" s="38" t="s">
        <v>79</v>
      </c>
      <c r="J11" s="38" t="s">
        <v>80</v>
      </c>
      <c r="K11" s="38" t="s">
        <v>51</v>
      </c>
      <c r="L11" s="39" t="s">
        <v>26</v>
      </c>
      <c r="M11" s="39" t="s">
        <v>27</v>
      </c>
      <c r="N11" s="39" t="s">
        <v>26</v>
      </c>
      <c r="O11" s="39" t="s">
        <v>27</v>
      </c>
      <c r="P11" s="38" t="s">
        <v>6</v>
      </c>
      <c r="Q11" s="38" t="s">
        <v>37</v>
      </c>
      <c r="R11" s="38" t="s">
        <v>61</v>
      </c>
      <c r="S11" s="38" t="s">
        <v>52</v>
      </c>
      <c r="T11" s="38"/>
      <c r="U11" s="38" t="s">
        <v>10</v>
      </c>
      <c r="V11" s="38" t="s">
        <v>3</v>
      </c>
      <c r="W11" s="38" t="s">
        <v>76</v>
      </c>
      <c r="X11" s="38" t="s">
        <v>70</v>
      </c>
      <c r="Y11" s="38" t="s">
        <v>71</v>
      </c>
      <c r="Z11" s="38" t="s">
        <v>72</v>
      </c>
      <c r="AA11" s="38" t="s">
        <v>73</v>
      </c>
      <c r="AB11" s="38" t="s">
        <v>74</v>
      </c>
      <c r="AC11" s="38" t="s">
        <v>75</v>
      </c>
      <c r="AD11" s="38" t="s">
        <v>18</v>
      </c>
      <c r="AE11" s="38" t="s">
        <v>38</v>
      </c>
      <c r="AF11" s="38" t="s">
        <v>28</v>
      </c>
      <c r="AG11" s="38" t="s">
        <v>29</v>
      </c>
      <c r="AH11" s="38" t="s">
        <v>30</v>
      </c>
      <c r="AI11" s="38" t="s">
        <v>31</v>
      </c>
      <c r="AJ11" s="38" t="s">
        <v>32</v>
      </c>
      <c r="AK11" s="38" t="s">
        <v>33</v>
      </c>
      <c r="AL11" s="38" t="s">
        <v>19</v>
      </c>
      <c r="AM11" s="38" t="s">
        <v>20</v>
      </c>
      <c r="AN11" s="38" t="s">
        <v>23</v>
      </c>
      <c r="AO11" s="38" t="s">
        <v>36</v>
      </c>
      <c r="AP11" s="38" t="s">
        <v>14</v>
      </c>
      <c r="AQ11" s="38" t="s">
        <v>13</v>
      </c>
      <c r="AR11" s="38" t="s">
        <v>15</v>
      </c>
      <c r="AS11" s="38" t="s">
        <v>16</v>
      </c>
      <c r="AV11" s="3" t="s">
        <v>21</v>
      </c>
    </row>
    <row r="12" spans="1:48" x14ac:dyDescent="0.15">
      <c r="A12" s="8" t="e">
        <f>'Print Report'!#REF!</f>
        <v>#REF!</v>
      </c>
      <c r="B12" s="8" t="s">
        <v>62</v>
      </c>
      <c r="C12" s="9" t="e">
        <f>'Print Report'!#REF!</f>
        <v>#REF!</v>
      </c>
      <c r="D12" s="9" t="e">
        <f>'Print Report'!#REF!</f>
        <v>#REF!</v>
      </c>
      <c r="E12" s="23"/>
      <c r="F12" s="29" t="e">
        <f>'Print Report'!#REF!</f>
        <v>#REF!</v>
      </c>
      <c r="G12" s="29" t="e">
        <f>'Print Report'!#REF!</f>
        <v>#REF!</v>
      </c>
      <c r="H12" s="29" t="e">
        <f>'Print Report'!#REF!</f>
        <v>#REF!</v>
      </c>
      <c r="I12" s="54" t="e">
        <f>'Print Report'!#REF!</f>
        <v>#REF!</v>
      </c>
      <c r="J12" s="9" t="e">
        <f>'Print Report'!#REF!</f>
        <v>#REF!</v>
      </c>
      <c r="K12" s="14" t="e">
        <f>(I12*1)</f>
        <v>#REF!</v>
      </c>
      <c r="L12" s="8" t="e">
        <f>(144.81+(-1.6707*C12))/100</f>
        <v>#REF!</v>
      </c>
      <c r="M12" s="8" t="e">
        <f>(121.589+(-0.875*C12))/100</f>
        <v>#REF!</v>
      </c>
      <c r="N12" s="10" t="e">
        <f>IF(L12&gt;0.95,0.95,IF(L12&lt;0.7,0.7,L12))</f>
        <v>#REF!</v>
      </c>
      <c r="O12" s="10" t="e">
        <f>IF(M12&gt;0.95,0.95,IF(M12&lt;0.8,0.8,M12))</f>
        <v>#REF!</v>
      </c>
      <c r="P12" s="9" t="e">
        <f>IF('Print Report'!#REF!&lt;3,3,'Print Report'!#REF!)</f>
        <v>#REF!</v>
      </c>
      <c r="Q12" s="11">
        <v>2.5</v>
      </c>
      <c r="R12" s="9" t="e">
        <f>'Print Report'!#REF!</f>
        <v>#REF!</v>
      </c>
      <c r="S12" s="12" t="e">
        <f>IF(B12="y",O12,N12)</f>
        <v>#REF!</v>
      </c>
      <c r="T12" s="73" t="e">
        <f>IF(S12*1.12&gt;1,1,S12*1.12)</f>
        <v>#REF!</v>
      </c>
      <c r="U12" s="13" t="e">
        <f>(100-(D12+G12+P12+Q12-1.3))</f>
        <v>#REF!</v>
      </c>
      <c r="V12" s="14" t="e">
        <f>IF(U12-R12&gt;15,15,U12-R12)</f>
        <v>#REF!</v>
      </c>
      <c r="W12" s="14" t="e">
        <f>(G12-1.3)*(K12/100)</f>
        <v>#REF!</v>
      </c>
      <c r="X12" s="14" t="e">
        <f>(W12*1)</f>
        <v>#REF!</v>
      </c>
      <c r="Y12" s="14" t="e">
        <f>(0.93*D12)</f>
        <v>#REF!</v>
      </c>
      <c r="Z12" s="14">
        <f>((0.97*(Q12-1)))*2.25</f>
        <v>3.2737500000000002</v>
      </c>
      <c r="AA12" s="14" t="e">
        <f>(T12*R12)</f>
        <v>#REF!</v>
      </c>
      <c r="AB12" s="14" t="e">
        <f>(V12*0.98)</f>
        <v>#REF!</v>
      </c>
      <c r="AC12" s="14" t="e">
        <f>(X12+Y12+Z12+AA12+AB12)-7</f>
        <v>#REF!</v>
      </c>
      <c r="AD12" s="14" t="e">
        <f>(X12+Y12+Z12+AA12+AB12)-7</f>
        <v>#REF!</v>
      </c>
      <c r="AE12" s="15" t="e">
        <f>((AD12*0.0245)-0.12)/2.2</f>
        <v>#REF!</v>
      </c>
      <c r="AF12" s="15">
        <f>(0.0115*1350)/0.3</f>
        <v>51.75</v>
      </c>
      <c r="AG12" s="15" t="e">
        <f>(0.0086*1350)/(I12/100)</f>
        <v>#REF!</v>
      </c>
      <c r="AH12" s="15" t="e">
        <f>((K12-55)*0.374)+AF12</f>
        <v>#REF!</v>
      </c>
      <c r="AI12" s="15" t="e">
        <f>((K12-55)*0.374)+AG12</f>
        <v>#REF!</v>
      </c>
      <c r="AJ12" s="15" t="e">
        <f>(AI12/AH12)</f>
        <v>#REF!</v>
      </c>
      <c r="AK12" s="15" t="e">
        <f>((AI12*AE12)-(0.08*(613.64^0.75)*AJ12))/0.31</f>
        <v>#REF!</v>
      </c>
      <c r="AL12" s="16" t="e">
        <f>((-1.65+1.42*AV12)+(-0.174*AV12^2)+(0.0122*AV12^3))/2.2046</f>
        <v>#REF!</v>
      </c>
      <c r="AM12" s="16" t="e">
        <f>((-1.12+1.37*AV12)-(0.138*AV12^2)+(0.0105*AV12^3))/2.2046</f>
        <v>#REF!</v>
      </c>
      <c r="AN12" s="16" t="e">
        <f>((1.01*(0.04409*AD12))-0.45)/2.2046</f>
        <v>#REF!</v>
      </c>
      <c r="AO12" s="16" t="e">
        <f>(AK12/AI12)*2000</f>
        <v>#REF!</v>
      </c>
      <c r="AP12" s="29" t="e">
        <f>'Print Report'!#REF!</f>
        <v>#REF!</v>
      </c>
      <c r="AQ12" s="55" t="e">
        <f>'Print Report'!#REF!</f>
        <v>#REF!</v>
      </c>
      <c r="AR12" s="29" t="e">
        <f>'Print Report'!#REF!</f>
        <v>#REF!</v>
      </c>
      <c r="AS12" s="29" t="e">
        <f>'Print Report'!#REF!</f>
        <v>#REF!</v>
      </c>
      <c r="AV12" s="7" t="e">
        <f>((0.82)*(0.044409*AD12))</f>
        <v>#REF!</v>
      </c>
    </row>
    <row r="13" spans="1:48" x14ac:dyDescent="0.15">
      <c r="A13" s="63"/>
      <c r="B13" s="63" t="s">
        <v>69</v>
      </c>
      <c r="C13" s="9" t="e">
        <f t="shared" ref="C13:J13" si="0">C12</f>
        <v>#REF!</v>
      </c>
      <c r="D13" s="9" t="e">
        <f t="shared" si="0"/>
        <v>#REF!</v>
      </c>
      <c r="E13" s="23">
        <f t="shared" si="0"/>
        <v>0</v>
      </c>
      <c r="F13" s="23" t="e">
        <f t="shared" si="0"/>
        <v>#REF!</v>
      </c>
      <c r="G13" s="23" t="e">
        <f t="shared" si="0"/>
        <v>#REF!</v>
      </c>
      <c r="H13" s="23" t="e">
        <f t="shared" si="0"/>
        <v>#REF!</v>
      </c>
      <c r="I13" s="54" t="e">
        <f t="shared" si="0"/>
        <v>#REF!</v>
      </c>
      <c r="J13" s="9" t="e">
        <f t="shared" si="0"/>
        <v>#REF!</v>
      </c>
      <c r="K13" s="14" t="e">
        <f>+(I13*1)</f>
        <v>#REF!</v>
      </c>
      <c r="L13" s="8" t="e">
        <f>(144.81+(-1.6707*C13))/100</f>
        <v>#REF!</v>
      </c>
      <c r="M13" s="8" t="e">
        <f>(121.589+(-0.875*C13))/100</f>
        <v>#REF!</v>
      </c>
      <c r="N13" s="10" t="e">
        <f>IF(L13&gt;0.95,0.95,IF(L13&lt;0.7,0.7,L13))</f>
        <v>#REF!</v>
      </c>
      <c r="O13" s="10" t="e">
        <f>IF(M13&gt;0.95,0.95,IF(M13&lt;0.8,0.8,M13))</f>
        <v>#REF!</v>
      </c>
      <c r="P13" s="9" t="e">
        <f>IF('Print Report'!#REF!&lt;3,3,'Print Report'!#REF!)</f>
        <v>#REF!</v>
      </c>
      <c r="Q13" s="11">
        <v>2.5</v>
      </c>
      <c r="R13" s="9" t="e">
        <f>'Print Report'!#REF!</f>
        <v>#REF!</v>
      </c>
      <c r="S13" s="12" t="e">
        <f>IF(B13="y",O13,N13)</f>
        <v>#REF!</v>
      </c>
      <c r="T13" s="73" t="e">
        <f>IF(S13*1.12&gt;1,1,S13*1.12)</f>
        <v>#REF!</v>
      </c>
      <c r="U13" s="13" t="e">
        <f>(100-(D13+G13+P13+Q13-1.3))</f>
        <v>#REF!</v>
      </c>
      <c r="V13" s="14" t="e">
        <f>IF(U13-R13&gt;15,15,U13-R13)</f>
        <v>#REF!</v>
      </c>
      <c r="W13" s="14" t="e">
        <f>(G13-1.3)*(K13/100)</f>
        <v>#REF!</v>
      </c>
      <c r="X13" s="14" t="e">
        <f>(W13*1)</f>
        <v>#REF!</v>
      </c>
      <c r="Y13" s="14" t="e">
        <f>(0.93*D13)</f>
        <v>#REF!</v>
      </c>
      <c r="Z13" s="14">
        <f>((0.97*(Q13-1)))*2.25</f>
        <v>3.2737500000000002</v>
      </c>
      <c r="AA13" s="14" t="e">
        <f>(T13*R13)</f>
        <v>#REF!</v>
      </c>
      <c r="AB13" s="14" t="e">
        <f>(V13*0.98)</f>
        <v>#REF!</v>
      </c>
      <c r="AC13" s="14" t="e">
        <f>(X13+Y13+Z13+AA13+AB13)-7</f>
        <v>#REF!</v>
      </c>
      <c r="AD13" s="14" t="e">
        <f>(X13+Y13+Z13+AA13+AB13)-7</f>
        <v>#REF!</v>
      </c>
      <c r="AE13" s="15" t="e">
        <f>((AD13*0.0245)-0.12)/2.2</f>
        <v>#REF!</v>
      </c>
      <c r="AF13" s="15">
        <f>(0.0115*1350)/0.3</f>
        <v>51.75</v>
      </c>
      <c r="AG13" s="15" t="e">
        <f>(0.0086*1350)/(I13/100)</f>
        <v>#REF!</v>
      </c>
      <c r="AH13" s="15" t="e">
        <f>((K13-55)*0.374)+AF13</f>
        <v>#REF!</v>
      </c>
      <c r="AI13" s="15" t="e">
        <f>((K13-55)*0.374)+AG13</f>
        <v>#REF!</v>
      </c>
      <c r="AJ13" s="15" t="e">
        <f>(AI13/AH13)</f>
        <v>#REF!</v>
      </c>
      <c r="AK13" s="15" t="e">
        <f>((AI13*AE13)-(0.08*(613.64^0.75)*AJ13))/0.31</f>
        <v>#REF!</v>
      </c>
      <c r="AL13" s="16" t="e">
        <f>((-1.65+1.42*AV13)+(-0.174*AV13^2)+(0.0122*AV13^3))/2.2046</f>
        <v>#REF!</v>
      </c>
      <c r="AM13" s="16" t="e">
        <f>((-1.12+1.37*AV13)-(0.138*AV13^2)+(0.0105*AV13^3))/2.2046</f>
        <v>#REF!</v>
      </c>
      <c r="AN13" s="16" t="e">
        <f>((1.01*(0.04409*AD13))-0.45)/2.2046</f>
        <v>#REF!</v>
      </c>
      <c r="AO13" s="16" t="e">
        <f>(AK13/AI13)*2000</f>
        <v>#REF!</v>
      </c>
      <c r="AP13" s="29" t="e">
        <f>'Print Report'!#REF!</f>
        <v>#REF!</v>
      </c>
      <c r="AQ13" s="55" t="e">
        <f>'Print Report'!#REF!</f>
        <v>#REF!</v>
      </c>
      <c r="AR13" s="29" t="e">
        <f>'Print Report'!#REF!</f>
        <v>#REF!</v>
      </c>
      <c r="AS13" s="29" t="e">
        <f>'Print Report'!#REF!</f>
        <v>#REF!</v>
      </c>
      <c r="AV13" s="7" t="e">
        <f>((0.82)*(0.044409*AD13))</f>
        <v>#REF!</v>
      </c>
    </row>
    <row r="14" spans="1:48" x14ac:dyDescent="0.15">
      <c r="A14" s="68" t="s">
        <v>63</v>
      </c>
      <c r="B14" s="63"/>
      <c r="C14" s="64"/>
      <c r="D14" s="71" t="e">
        <f>'Print Report'!#REF!</f>
        <v>#REF!</v>
      </c>
      <c r="E14" s="70"/>
      <c r="F14" s="70"/>
      <c r="G14" s="62"/>
      <c r="H14" s="63"/>
      <c r="I14" s="64"/>
      <c r="J14" s="64"/>
      <c r="K14" s="64"/>
      <c r="L14" s="63"/>
      <c r="M14" s="63"/>
      <c r="N14" s="65"/>
      <c r="O14" s="65"/>
      <c r="P14" s="64"/>
      <c r="Q14" s="63"/>
      <c r="R14" s="64"/>
      <c r="S14" s="65"/>
      <c r="T14" s="65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6"/>
      <c r="AF14" s="66"/>
      <c r="AG14" s="66"/>
      <c r="AH14" s="66"/>
      <c r="AI14" s="66"/>
      <c r="AJ14" s="66"/>
      <c r="AK14" s="66"/>
      <c r="AL14" s="67"/>
      <c r="AM14" s="67"/>
      <c r="AN14" s="67"/>
      <c r="AO14" s="67"/>
      <c r="AP14" s="63"/>
      <c r="AQ14" s="63"/>
      <c r="AR14" s="63"/>
      <c r="AS14" s="63"/>
      <c r="AV14" s="7">
        <f>((0.82)*(0.044409*AD14))</f>
        <v>0</v>
      </c>
    </row>
    <row r="15" spans="1:48" x14ac:dyDescent="0.15">
      <c r="A15" s="63"/>
      <c r="B15" s="63"/>
      <c r="C15" s="64"/>
      <c r="D15" s="69" t="s">
        <v>68</v>
      </c>
      <c r="E15" s="70"/>
      <c r="F15" s="70"/>
      <c r="G15" s="62"/>
      <c r="H15" s="63"/>
      <c r="I15" s="64"/>
      <c r="J15" s="64"/>
      <c r="K15" s="64"/>
      <c r="L15" s="63"/>
      <c r="M15" s="63"/>
      <c r="N15" s="65"/>
      <c r="O15" s="65"/>
      <c r="P15" s="64"/>
      <c r="Q15" s="63"/>
      <c r="R15" s="64"/>
      <c r="S15" s="65"/>
      <c r="T15" s="65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6"/>
      <c r="AF15" s="66"/>
      <c r="AG15" s="66"/>
      <c r="AH15" s="66"/>
      <c r="AI15" s="66"/>
      <c r="AJ15" s="66"/>
      <c r="AK15" s="66"/>
      <c r="AL15" s="67"/>
      <c r="AM15" s="67"/>
      <c r="AN15" s="67"/>
      <c r="AO15" s="67"/>
      <c r="AP15" s="63"/>
      <c r="AQ15" s="63"/>
      <c r="AR15" s="63"/>
      <c r="AS15" s="63"/>
      <c r="AV15" s="7">
        <f>((0.82)*(0.044409*AD15))</f>
        <v>0</v>
      </c>
    </row>
    <row r="16" spans="1:48" x14ac:dyDescent="0.15">
      <c r="A16" s="63"/>
      <c r="B16" s="63"/>
      <c r="C16" s="64"/>
      <c r="D16" s="69" t="s">
        <v>68</v>
      </c>
      <c r="E16" s="70"/>
      <c r="F16" s="70"/>
      <c r="G16" s="62"/>
      <c r="H16" s="63"/>
      <c r="I16" s="64"/>
      <c r="J16" s="64"/>
      <c r="K16" s="64"/>
      <c r="L16" s="63"/>
      <c r="M16" s="63"/>
      <c r="N16" s="65"/>
      <c r="O16" s="65"/>
      <c r="P16" s="64"/>
      <c r="Q16" s="63"/>
      <c r="R16" s="64"/>
      <c r="S16" s="65"/>
      <c r="T16" s="65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6"/>
      <c r="AF16" s="66"/>
      <c r="AG16" s="66"/>
      <c r="AH16" s="66"/>
      <c r="AI16" s="66"/>
      <c r="AJ16" s="66"/>
      <c r="AK16" s="66"/>
      <c r="AL16" s="67"/>
      <c r="AM16" s="67"/>
      <c r="AN16" s="67"/>
      <c r="AO16" s="67"/>
      <c r="AP16" s="63"/>
      <c r="AQ16" s="63"/>
      <c r="AR16" s="63"/>
      <c r="AS16" s="63"/>
      <c r="AV16" s="7">
        <f>((0.82)*(0.044409*AD16))</f>
        <v>0</v>
      </c>
    </row>
    <row r="17" spans="1:48" x14ac:dyDescent="0.15">
      <c r="A17" s="63"/>
      <c r="B17" s="63"/>
      <c r="C17" s="63"/>
      <c r="D17" s="62"/>
      <c r="E17" s="62"/>
      <c r="F17" s="62"/>
      <c r="G17" s="62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V17" s="5"/>
    </row>
    <row r="18" spans="1:48" x14ac:dyDescent="0.15">
      <c r="A18" s="63"/>
      <c r="B18" s="63"/>
      <c r="C18" s="63"/>
      <c r="D18" s="62"/>
      <c r="E18" s="62"/>
      <c r="F18" s="62"/>
      <c r="G18" s="62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V18" s="5"/>
    </row>
    <row r="19" spans="1:48" x14ac:dyDescent="0.15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V19" s="5"/>
    </row>
    <row r="20" spans="1:48" x14ac:dyDescent="0.15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V20" s="5"/>
    </row>
    <row r="21" spans="1:48" x14ac:dyDescent="0.15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V21" s="5"/>
    </row>
    <row r="22" spans="1:48" x14ac:dyDescent="0.15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V22" s="5"/>
    </row>
    <row r="23" spans="1:48" x14ac:dyDescent="0.15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V23" s="5"/>
    </row>
    <row r="24" spans="1:48" x14ac:dyDescent="0.15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V24" s="5"/>
    </row>
    <row r="25" spans="1:48" x14ac:dyDescent="0.15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V25" s="5"/>
    </row>
    <row r="26" spans="1:48" x14ac:dyDescent="0.15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V26" s="5"/>
    </row>
    <row r="27" spans="1:48" x14ac:dyDescent="0.15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V27" s="5"/>
    </row>
    <row r="28" spans="1:48" x14ac:dyDescent="0.1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V28" s="5"/>
    </row>
    <row r="29" spans="1:48" x14ac:dyDescent="0.15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V29" s="5"/>
    </row>
    <row r="30" spans="1:48" x14ac:dyDescent="0.15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V30" s="5"/>
    </row>
    <row r="31" spans="1:48" x14ac:dyDescent="0.15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V31" s="5"/>
    </row>
    <row r="32" spans="1:48" x14ac:dyDescent="0.15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V32" s="5"/>
    </row>
    <row r="33" spans="1:48" x14ac:dyDescent="0.15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V33" s="5"/>
    </row>
    <row r="34" spans="1:48" x14ac:dyDescent="0.15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V34" s="5"/>
    </row>
    <row r="35" spans="1:48" x14ac:dyDescent="0.15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V35" s="5"/>
    </row>
    <row r="36" spans="1:48" x14ac:dyDescent="0.15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V36" s="5"/>
    </row>
    <row r="37" spans="1:48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V37" s="5"/>
    </row>
    <row r="38" spans="1:48" x14ac:dyDescent="0.15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V38" s="5"/>
    </row>
    <row r="39" spans="1:48" x14ac:dyDescent="0.15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V39" s="5"/>
    </row>
    <row r="40" spans="1:48" x14ac:dyDescent="0.15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V40" s="5"/>
    </row>
    <row r="41" spans="1:48" x14ac:dyDescent="0.15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V41" s="5"/>
    </row>
    <row r="42" spans="1:48" x14ac:dyDescent="0.15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V42" s="5"/>
    </row>
    <row r="43" spans="1:48" x14ac:dyDescent="0.15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V43" s="5"/>
    </row>
    <row r="44" spans="1:48" x14ac:dyDescent="0.15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V44" s="5"/>
    </row>
    <row r="45" spans="1:48" x14ac:dyDescent="0.15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V45" s="5"/>
    </row>
    <row r="46" spans="1:48" x14ac:dyDescent="0.15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V46" s="5"/>
    </row>
    <row r="47" spans="1:48" x14ac:dyDescent="0.15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V47" s="5"/>
    </row>
    <row r="48" spans="1:48" x14ac:dyDescent="0.15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V48" s="5"/>
    </row>
    <row r="49" spans="1:48" x14ac:dyDescent="0.15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V49" s="5"/>
    </row>
    <row r="50" spans="1:48" x14ac:dyDescent="0.15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V50" s="5"/>
    </row>
    <row r="51" spans="1:48" x14ac:dyDescent="0.15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V51" s="5"/>
    </row>
    <row r="52" spans="1:48" x14ac:dyDescent="0.15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V52" s="5"/>
    </row>
    <row r="53" spans="1:48" x14ac:dyDescent="0.15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V53" s="5"/>
    </row>
    <row r="54" spans="1:48" x14ac:dyDescent="0.15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V54" s="5"/>
    </row>
    <row r="55" spans="1:48" x14ac:dyDescent="0.15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V55" s="5"/>
    </row>
    <row r="56" spans="1:48" x14ac:dyDescent="0.15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V56" s="5"/>
    </row>
    <row r="57" spans="1:48" x14ac:dyDescent="0.15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V57" s="5"/>
    </row>
    <row r="58" spans="1:48" x14ac:dyDescent="0.15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V58" s="5"/>
    </row>
    <row r="59" spans="1:48" x14ac:dyDescent="0.15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V59" s="5"/>
    </row>
    <row r="60" spans="1:48" x14ac:dyDescent="0.15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V60" s="5"/>
    </row>
    <row r="61" spans="1:48" x14ac:dyDescent="0.15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V61" s="5"/>
    </row>
    <row r="62" spans="1:48" x14ac:dyDescent="0.15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V62" s="5"/>
    </row>
    <row r="63" spans="1:48" x14ac:dyDescent="0.15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V63" s="5"/>
    </row>
    <row r="64" spans="1:48" x14ac:dyDescent="0.15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V64" s="5"/>
    </row>
    <row r="65" spans="1:48" x14ac:dyDescent="0.15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V65" s="5"/>
    </row>
    <row r="66" spans="1:48" x14ac:dyDescent="0.1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V66" s="5"/>
    </row>
    <row r="67" spans="1:48" x14ac:dyDescent="0.1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V67" s="5"/>
    </row>
    <row r="68" spans="1:48" x14ac:dyDescent="0.1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V68" s="5"/>
    </row>
    <row r="69" spans="1:48" x14ac:dyDescent="0.1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V69" s="5"/>
    </row>
    <row r="70" spans="1:48" x14ac:dyDescent="0.15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V70" s="5"/>
    </row>
    <row r="71" spans="1:48" x14ac:dyDescent="0.15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V71" s="5"/>
    </row>
    <row r="72" spans="1:48" x14ac:dyDescent="0.15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V72" s="5"/>
    </row>
    <row r="73" spans="1:48" x14ac:dyDescent="0.15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V73" s="5"/>
    </row>
    <row r="74" spans="1:48" x14ac:dyDescent="0.15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V74" s="5"/>
    </row>
    <row r="75" spans="1:48" x14ac:dyDescent="0.15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V75" s="5"/>
    </row>
    <row r="76" spans="1:48" x14ac:dyDescent="0.15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V76" s="5"/>
    </row>
    <row r="77" spans="1:48" x14ac:dyDescent="0.15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V77" s="5"/>
    </row>
    <row r="78" spans="1:48" x14ac:dyDescent="0.15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V78" s="5"/>
    </row>
    <row r="79" spans="1:48" x14ac:dyDescent="0.15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V79" s="5"/>
    </row>
    <row r="80" spans="1:48" x14ac:dyDescent="0.15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V80" s="5"/>
    </row>
    <row r="81" spans="1:48" x14ac:dyDescent="0.15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V81" s="5"/>
    </row>
    <row r="82" spans="1:48" x14ac:dyDescent="0.15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V82" s="5"/>
    </row>
    <row r="83" spans="1:48" x14ac:dyDescent="0.15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V83" s="5"/>
    </row>
    <row r="84" spans="1:48" x14ac:dyDescent="0.15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V84" s="5"/>
    </row>
    <row r="85" spans="1:48" x14ac:dyDescent="0.1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V85" s="5"/>
    </row>
    <row r="86" spans="1:48" x14ac:dyDescent="0.15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V86" s="5"/>
    </row>
    <row r="87" spans="1:48" x14ac:dyDescent="0.15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V87" s="5"/>
    </row>
    <row r="88" spans="1:48" x14ac:dyDescent="0.15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V88" s="5"/>
    </row>
    <row r="89" spans="1:48" x14ac:dyDescent="0.15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V89" s="5"/>
    </row>
    <row r="90" spans="1:48" x14ac:dyDescent="0.15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V90" s="5"/>
    </row>
    <row r="91" spans="1:48" x14ac:dyDescent="0.15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V91" s="5"/>
    </row>
    <row r="92" spans="1:48" x14ac:dyDescent="0.15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V92" s="5"/>
    </row>
    <row r="93" spans="1:48" x14ac:dyDescent="0.15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V93" s="5"/>
    </row>
    <row r="94" spans="1:48" x14ac:dyDescent="0.15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V94" s="5"/>
    </row>
    <row r="95" spans="1:48" x14ac:dyDescent="0.1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V95" s="5"/>
    </row>
    <row r="96" spans="1:48" x14ac:dyDescent="0.15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V96" s="5"/>
    </row>
    <row r="97" spans="1:48" x14ac:dyDescent="0.15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V97" s="5"/>
    </row>
    <row r="98" spans="1:48" x14ac:dyDescent="0.15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V98" s="5"/>
    </row>
    <row r="99" spans="1:48" x14ac:dyDescent="0.15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V99" s="5"/>
    </row>
    <row r="100" spans="1:48" x14ac:dyDescent="0.15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V100" s="5"/>
    </row>
    <row r="101" spans="1:48" x14ac:dyDescent="0.15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V101" s="5"/>
    </row>
    <row r="102" spans="1:48" x14ac:dyDescent="0.15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V102" s="5"/>
    </row>
    <row r="103" spans="1:48" x14ac:dyDescent="0.15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V103" s="5"/>
    </row>
    <row r="104" spans="1:48" x14ac:dyDescent="0.15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V104" s="5"/>
    </row>
    <row r="105" spans="1:48" x14ac:dyDescent="0.15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V105" s="5"/>
    </row>
    <row r="106" spans="1:48" x14ac:dyDescent="0.15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V106" s="5"/>
    </row>
    <row r="107" spans="1:48" x14ac:dyDescent="0.15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V107" s="5"/>
    </row>
    <row r="108" spans="1:48" x14ac:dyDescent="0.15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V108" s="5"/>
    </row>
    <row r="109" spans="1:48" x14ac:dyDescent="0.15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V109" s="5"/>
    </row>
    <row r="110" spans="1:48" x14ac:dyDescent="0.15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V110" s="5"/>
    </row>
    <row r="111" spans="1:48" x14ac:dyDescent="0.15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V111" s="5"/>
    </row>
    <row r="112" spans="1:48" x14ac:dyDescent="0.15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V112" s="5"/>
    </row>
    <row r="113" spans="1:48" x14ac:dyDescent="0.15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V113" s="5"/>
    </row>
    <row r="114" spans="1:48" x14ac:dyDescent="0.15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V114" s="5"/>
    </row>
    <row r="115" spans="1:48" x14ac:dyDescent="0.15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V115" s="5"/>
    </row>
    <row r="116" spans="1:48" x14ac:dyDescent="0.15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V116" s="5"/>
    </row>
    <row r="117" spans="1:48" x14ac:dyDescent="0.15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V117" s="5"/>
    </row>
    <row r="118" spans="1:48" x14ac:dyDescent="0.15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V118" s="5"/>
    </row>
    <row r="119" spans="1:48" x14ac:dyDescent="0.15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V119" s="5"/>
    </row>
    <row r="120" spans="1:48" x14ac:dyDescent="0.15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V120" s="5"/>
    </row>
    <row r="121" spans="1:48" x14ac:dyDescent="0.15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V121" s="5"/>
    </row>
    <row r="122" spans="1:48" x14ac:dyDescent="0.15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V122" s="5"/>
    </row>
    <row r="123" spans="1:48" x14ac:dyDescent="0.15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V123" s="5"/>
    </row>
    <row r="124" spans="1:48" x14ac:dyDescent="0.15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V124" s="5"/>
    </row>
    <row r="125" spans="1:48" x14ac:dyDescent="0.15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V125" s="5"/>
    </row>
    <row r="126" spans="1:48" x14ac:dyDescent="0.15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V126" s="5"/>
    </row>
    <row r="127" spans="1:48" x14ac:dyDescent="0.15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V127" s="5"/>
    </row>
    <row r="128" spans="1:48" x14ac:dyDescent="0.15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V128" s="5"/>
    </row>
    <row r="129" spans="1:48" x14ac:dyDescent="0.15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V129" s="5"/>
    </row>
    <row r="130" spans="1:48" x14ac:dyDescent="0.15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V130" s="5"/>
    </row>
    <row r="131" spans="1:48" x14ac:dyDescent="0.15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V131" s="5"/>
    </row>
    <row r="132" spans="1:48" x14ac:dyDescent="0.15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V132" s="5"/>
    </row>
    <row r="133" spans="1:48" x14ac:dyDescent="0.15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V133" s="5"/>
    </row>
    <row r="134" spans="1:48" x14ac:dyDescent="0.15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V134" s="5"/>
    </row>
    <row r="135" spans="1:48" x14ac:dyDescent="0.15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V135" s="5"/>
    </row>
    <row r="136" spans="1:48" x14ac:dyDescent="0.15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V136" s="5"/>
    </row>
    <row r="137" spans="1:48" x14ac:dyDescent="0.15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V137" s="5"/>
    </row>
    <row r="138" spans="1:48" x14ac:dyDescent="0.15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V138" s="5"/>
    </row>
    <row r="139" spans="1:48" x14ac:dyDescent="0.15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V139" s="5"/>
    </row>
    <row r="140" spans="1:48" x14ac:dyDescent="0.15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V140" s="5"/>
    </row>
    <row r="141" spans="1:48" x14ac:dyDescent="0.15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V141" s="5"/>
    </row>
    <row r="142" spans="1:48" x14ac:dyDescent="0.15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V142" s="5"/>
    </row>
    <row r="143" spans="1:48" x14ac:dyDescent="0.15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V143" s="5"/>
    </row>
    <row r="144" spans="1:48" x14ac:dyDescent="0.15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V144" s="5"/>
    </row>
    <row r="145" spans="1:48" x14ac:dyDescent="0.15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V145" s="5"/>
    </row>
    <row r="146" spans="1:48" x14ac:dyDescent="0.15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V146" s="5"/>
    </row>
    <row r="147" spans="1:48" x14ac:dyDescent="0.15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V147" s="5"/>
    </row>
    <row r="148" spans="1:48" x14ac:dyDescent="0.15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V148" s="5"/>
    </row>
    <row r="149" spans="1:48" x14ac:dyDescent="0.15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V149" s="5"/>
    </row>
    <row r="150" spans="1:48" x14ac:dyDescent="0.15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63"/>
      <c r="AS150" s="63"/>
      <c r="AV150" s="5"/>
    </row>
    <row r="151" spans="1:48" x14ac:dyDescent="0.15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63"/>
      <c r="AS151" s="63"/>
      <c r="AV151" s="5"/>
    </row>
    <row r="152" spans="1:48" x14ac:dyDescent="0.15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63"/>
      <c r="AS152" s="63"/>
      <c r="AV152" s="5"/>
    </row>
    <row r="153" spans="1:48" x14ac:dyDescent="0.15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  <c r="AQ153" s="63"/>
      <c r="AR153" s="63"/>
      <c r="AS153" s="63"/>
      <c r="AV153" s="5"/>
    </row>
    <row r="154" spans="1:48" x14ac:dyDescent="0.15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  <c r="AQ154" s="63"/>
      <c r="AR154" s="63"/>
      <c r="AS154" s="63"/>
      <c r="AV154" s="5"/>
    </row>
    <row r="155" spans="1:48" x14ac:dyDescent="0.15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  <c r="AQ155" s="63"/>
      <c r="AR155" s="63"/>
      <c r="AS155" s="63"/>
      <c r="AV155" s="5"/>
    </row>
    <row r="156" spans="1:48" x14ac:dyDescent="0.15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  <c r="AQ156" s="63"/>
      <c r="AR156" s="63"/>
      <c r="AS156" s="63"/>
      <c r="AV156" s="5"/>
    </row>
    <row r="157" spans="1:48" x14ac:dyDescent="0.15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  <c r="AQ157" s="63"/>
      <c r="AR157" s="63"/>
      <c r="AS157" s="63"/>
      <c r="AV157" s="5"/>
    </row>
    <row r="158" spans="1:48" x14ac:dyDescent="0.15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  <c r="AQ158" s="63"/>
      <c r="AR158" s="63"/>
      <c r="AS158" s="63"/>
      <c r="AV158" s="5"/>
    </row>
    <row r="159" spans="1:48" x14ac:dyDescent="0.15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  <c r="AQ159" s="63"/>
      <c r="AR159" s="63"/>
      <c r="AS159" s="63"/>
      <c r="AV159" s="5"/>
    </row>
    <row r="160" spans="1:48" x14ac:dyDescent="0.15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  <c r="AQ160" s="63"/>
      <c r="AR160" s="63"/>
      <c r="AS160" s="63"/>
      <c r="AV160" s="5"/>
    </row>
    <row r="161" spans="1:48" x14ac:dyDescent="0.15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  <c r="AQ161" s="63"/>
      <c r="AR161" s="63"/>
      <c r="AS161" s="63"/>
      <c r="AV161" s="5"/>
    </row>
    <row r="162" spans="1:48" x14ac:dyDescent="0.15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  <c r="AQ162" s="63"/>
      <c r="AR162" s="63"/>
      <c r="AS162" s="63"/>
      <c r="AV162" s="5"/>
    </row>
  </sheetData>
  <mergeCells count="1">
    <mergeCell ref="K5:Q7"/>
  </mergeCells>
  <phoneticPr fontId="0" type="noConversion"/>
  <printOptions horizontalCentered="1"/>
  <pageMargins left="0.25" right="0.25" top="0.5" bottom="0.5" header="0.5" footer="0.5"/>
  <pageSetup scale="5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</vt:lpstr>
      <vt:lpstr>Print Report</vt:lpstr>
      <vt:lpstr>Calculations</vt:lpstr>
      <vt:lpstr>'Print Report'!Print_Titles</vt:lpstr>
    </vt:vector>
  </TitlesOfParts>
  <Company>Unversity of Wisconsin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 Hoffman</dc:creator>
  <cp:lastModifiedBy>CHRISTINA KRANZ</cp:lastModifiedBy>
  <cp:lastPrinted>2017-06-28T15:18:26Z</cp:lastPrinted>
  <dcterms:created xsi:type="dcterms:W3CDTF">2000-09-19T18:21:44Z</dcterms:created>
  <dcterms:modified xsi:type="dcterms:W3CDTF">2018-04-13T17:37:42Z</dcterms:modified>
</cp:coreProperties>
</file>