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ml.chartshapes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1.xml" ContentType="application/vnd.openxmlformats-officedocument.drawingml.chartshapes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drawings/drawing12.xml" ContentType="application/vnd.openxmlformats-officedocument.drawingml.chartshapes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drawings/drawing13.xml" ContentType="application/vnd.openxmlformats-officedocument.drawingml.chartshapes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drawings/drawing14.xml" ContentType="application/vnd.openxmlformats-officedocument.drawingml.chartshapes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5.xml" ContentType="application/vnd.openxmlformats-officedocument.drawingml.chartshapes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16.xml" ContentType="application/vnd.openxmlformats-officedocument.drawingml.chartshapes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7.xml" ContentType="application/vnd.openxmlformats-officedocument.drawingml.chartshapes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drawings/drawing18.xml" ContentType="application/vnd.openxmlformats-officedocument.drawingml.chartshapes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ml.chartshapes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20.xml" ContentType="application/vnd.openxmlformats-officedocument.drawingml.chartshapes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21.xml" ContentType="application/vnd.openxmlformats-officedocument.drawingml.chartshapes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2.xml" ContentType="application/vnd.openxmlformats-officedocument.drawingml.chartshapes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23.xml" ContentType="application/vnd.openxmlformats-officedocument.drawingml.chartshapes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drawings/drawing24.xml" ContentType="application/vnd.openxmlformats-officedocument.drawingml.chartshapes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5.xml" ContentType="application/vnd.openxmlformats-officedocument.drawingml.chartshapes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drawings/drawing26.xml" ContentType="application/vnd.openxmlformats-officedocument.drawingml.chartshapes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drawings/drawing27.xml" ContentType="application/vnd.openxmlformats-officedocument.drawingml.chartshapes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drawings/drawing28.xml" ContentType="application/vnd.openxmlformats-officedocument.drawingml.chartshapes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9.xml" ContentType="application/vnd.openxmlformats-officedocument.drawingml.chartshapes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drawings/drawing30.xml" ContentType="application/vnd.openxmlformats-officedocument.drawingml.chartshapes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31.xml" ContentType="application/vnd.openxmlformats-officedocument.drawingml.chartshapes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LEP WIELUN\Downloads\Portfolio\Ryzyko i efekywność\"/>
    </mc:Choice>
  </mc:AlternateContent>
  <xr:revisionPtr revIDLastSave="0" documentId="13_ncr:1_{BBDA379D-9EA5-41D8-B159-E3F3235CD9B3}" xr6:coauthVersionLast="47" xr6:coauthVersionMax="47" xr10:uidLastSave="{00000000-0000-0000-0000-000000000000}"/>
  <bookViews>
    <workbookView xWindow="-120" yWindow="-120" windowWidth="20730" windowHeight="11160" firstSheet="9" activeTab="13" xr2:uid="{4D870450-7603-4280-834A-270397527575}"/>
  </bookViews>
  <sheets>
    <sheet name="SRI_Z" sheetId="7" r:id="rId1"/>
    <sheet name="SFIO_Z" sheetId="6" r:id="rId2"/>
    <sheet name="FIO_Z" sheetId="5" r:id="rId3"/>
    <sheet name="SRI_PL" sheetId="4" r:id="rId4"/>
    <sheet name="SFIO_PL" sheetId="3" r:id="rId5"/>
    <sheet name="FIO_PL" sheetId="2" r:id="rId6"/>
    <sheet name="Peace" sheetId="8" r:id="rId7"/>
    <sheet name="Crisis" sheetId="9" r:id="rId8"/>
    <sheet name="gretl" sheetId="10" r:id="rId9"/>
    <sheet name="Risk" sheetId="13" r:id="rId10"/>
    <sheet name="Efficiency" sheetId="14" r:id="rId11"/>
    <sheet name="Classic risk measures" sheetId="15" r:id="rId12"/>
    <sheet name="Rates of return" sheetId="16" r:id="rId13"/>
    <sheet name="Alternative risk measures" sheetId="18" r:id="rId14"/>
  </sheets>
  <definedNames>
    <definedName name="ExternalData_1" localSheetId="5" hidden="1">FIO_PL!$A$1:$B$419</definedName>
    <definedName name="ExternalData_2" localSheetId="4" hidden="1">SFIO_PL!$A$1:$B$419</definedName>
    <definedName name="ExternalData_3" localSheetId="3" hidden="1">SRI_PL!$A$1:$B$419</definedName>
    <definedName name="ExternalData_4" localSheetId="2" hidden="1">FIO_Z!$A$1:$B$419</definedName>
    <definedName name="ExternalData_5" localSheetId="1" hidden="1">SFIO_Z!$A$1:$B$419</definedName>
    <definedName name="ExternalData_6" localSheetId="0" hidden="1">SRI_Z!$A$1:$B$419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5" l="1"/>
  <c r="G13" i="15"/>
  <c r="AP203" i="9"/>
  <c r="AP202" i="9"/>
  <c r="AO203" i="9"/>
  <c r="AO202" i="9"/>
  <c r="AN203" i="9"/>
  <c r="AN202" i="9"/>
  <c r="AM203" i="9"/>
  <c r="AM202" i="9"/>
  <c r="AL202" i="9"/>
  <c r="AL203" i="9"/>
  <c r="AK203" i="9"/>
  <c r="AK202" i="9"/>
  <c r="Z203" i="9"/>
  <c r="Z204" i="9"/>
  <c r="Y203" i="9"/>
  <c r="Y204" i="9"/>
  <c r="X204" i="9"/>
  <c r="X203" i="9"/>
  <c r="W204" i="9"/>
  <c r="W203" i="9"/>
  <c r="V204" i="9"/>
  <c r="V203" i="9"/>
  <c r="U204" i="9"/>
  <c r="U203" i="9"/>
  <c r="B65" i="18"/>
  <c r="C65" i="18"/>
  <c r="F65" i="18"/>
  <c r="G65" i="18"/>
  <c r="J65" i="18"/>
  <c r="K65" i="18"/>
  <c r="K32" i="18"/>
  <c r="J32" i="18"/>
  <c r="G32" i="18"/>
  <c r="F32" i="18"/>
  <c r="C32" i="18"/>
  <c r="B32" i="18"/>
  <c r="K63" i="18"/>
  <c r="J63" i="18"/>
  <c r="G63" i="18"/>
  <c r="F63" i="18"/>
  <c r="C63" i="18"/>
  <c r="B63" i="18"/>
  <c r="K30" i="18"/>
  <c r="J30" i="18"/>
  <c r="G30" i="18"/>
  <c r="F30" i="18"/>
  <c r="C30" i="18"/>
  <c r="B30" i="18"/>
  <c r="K64" i="18"/>
  <c r="J64" i="18"/>
  <c r="G64" i="18"/>
  <c r="F64" i="18"/>
  <c r="C64" i="18"/>
  <c r="B64" i="18"/>
  <c r="K31" i="18"/>
  <c r="J31" i="18"/>
  <c r="G31" i="18"/>
  <c r="F31" i="18"/>
  <c r="C31" i="18"/>
  <c r="B31" i="18"/>
  <c r="K29" i="18"/>
  <c r="J29" i="18"/>
  <c r="G29" i="18"/>
  <c r="F29" i="18"/>
  <c r="C29" i="18"/>
  <c r="B29" i="18"/>
  <c r="K62" i="18"/>
  <c r="J62" i="18"/>
  <c r="G62" i="18"/>
  <c r="F62" i="18"/>
  <c r="C62" i="18"/>
  <c r="B62" i="18"/>
  <c r="AP225" i="8"/>
  <c r="AO225" i="8"/>
  <c r="AN225" i="8"/>
  <c r="AM225" i="8"/>
  <c r="AL225" i="8"/>
  <c r="AK225" i="8"/>
  <c r="Y226" i="8"/>
  <c r="X226" i="8"/>
  <c r="W226" i="8"/>
  <c r="U226" i="8"/>
  <c r="AP224" i="8"/>
  <c r="AO224" i="8"/>
  <c r="AN224" i="8"/>
  <c r="AM224" i="8"/>
  <c r="AL224" i="8"/>
  <c r="AK224" i="8"/>
  <c r="U225" i="8"/>
  <c r="Y225" i="8"/>
  <c r="X225" i="8"/>
  <c r="W225" i="8"/>
  <c r="K60" i="18"/>
  <c r="J60" i="18"/>
  <c r="G60" i="18"/>
  <c r="F60" i="18"/>
  <c r="C60" i="18"/>
  <c r="B60" i="18"/>
  <c r="K27" i="18"/>
  <c r="J27" i="18"/>
  <c r="G27" i="18"/>
  <c r="F27" i="18"/>
  <c r="C27" i="18"/>
  <c r="K59" i="18"/>
  <c r="J59" i="18"/>
  <c r="G59" i="18"/>
  <c r="F59" i="18"/>
  <c r="C59" i="18"/>
  <c r="B59" i="18"/>
  <c r="K26" i="18"/>
  <c r="J26" i="18"/>
  <c r="G26" i="18"/>
  <c r="F26" i="18"/>
  <c r="C26" i="18"/>
  <c r="K58" i="18"/>
  <c r="J58" i="18"/>
  <c r="G58" i="18"/>
  <c r="F58" i="18"/>
  <c r="C58" i="18"/>
  <c r="B58" i="18"/>
  <c r="K25" i="18"/>
  <c r="J25" i="18"/>
  <c r="G25" i="18"/>
  <c r="F25" i="18"/>
  <c r="C25" i="18"/>
  <c r="K56" i="18"/>
  <c r="J56" i="18"/>
  <c r="G56" i="18"/>
  <c r="F56" i="18"/>
  <c r="C56" i="18"/>
  <c r="B56" i="18"/>
  <c r="K23" i="18"/>
  <c r="J23" i="18"/>
  <c r="G23" i="18"/>
  <c r="F23" i="18"/>
  <c r="C23" i="18"/>
  <c r="K55" i="18"/>
  <c r="J55" i="18"/>
  <c r="G55" i="18"/>
  <c r="F55" i="18"/>
  <c r="C55" i="18"/>
  <c r="B55" i="18"/>
  <c r="K22" i="18"/>
  <c r="J22" i="18"/>
  <c r="G22" i="18"/>
  <c r="F22" i="18"/>
  <c r="C22" i="18"/>
  <c r="AP201" i="9"/>
  <c r="AN201" i="9"/>
  <c r="AM201" i="9"/>
  <c r="AL201" i="9"/>
  <c r="AK201" i="9"/>
  <c r="AP223" i="8"/>
  <c r="AO223" i="8"/>
  <c r="AN223" i="8"/>
  <c r="AM223" i="8"/>
  <c r="AL223" i="8"/>
  <c r="AK223" i="8"/>
  <c r="Y224" i="8"/>
  <c r="X224" i="8"/>
  <c r="W224" i="8"/>
  <c r="U224" i="8"/>
  <c r="U223" i="8"/>
  <c r="Z202" i="9"/>
  <c r="Y202" i="9"/>
  <c r="X202" i="9"/>
  <c r="W202" i="9"/>
  <c r="V202" i="9"/>
  <c r="U202" i="9"/>
  <c r="Y223" i="8"/>
  <c r="X223" i="8"/>
  <c r="W223" i="8"/>
  <c r="Z201" i="9"/>
  <c r="Y201" i="9"/>
  <c r="X201" i="9"/>
  <c r="W201" i="9"/>
  <c r="V201" i="9"/>
  <c r="U201" i="9"/>
  <c r="W222" i="8"/>
  <c r="V222" i="8"/>
  <c r="U222" i="8"/>
  <c r="B21" i="18"/>
  <c r="AP200" i="9"/>
  <c r="AO200" i="9"/>
  <c r="AN200" i="9"/>
  <c r="AM200" i="9"/>
  <c r="AL200" i="9"/>
  <c r="AK200" i="9"/>
  <c r="AP222" i="8"/>
  <c r="AO222" i="8"/>
  <c r="B27" i="18"/>
  <c r="B26" i="18"/>
  <c r="B25" i="18"/>
  <c r="B23" i="18"/>
  <c r="B22" i="18"/>
  <c r="AN222" i="8"/>
  <c r="AM222" i="8"/>
  <c r="AL222" i="8"/>
  <c r="AK222" i="8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3" i="7"/>
  <c r="L4" i="7"/>
  <c r="L2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J2" i="7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J2" i="2"/>
  <c r="K21" i="18"/>
  <c r="J21" i="18"/>
  <c r="G21" i="18"/>
  <c r="F21" i="18"/>
  <c r="C21" i="18"/>
  <c r="K54" i="18"/>
  <c r="J54" i="18"/>
  <c r="G54" i="18"/>
  <c r="F54" i="18"/>
  <c r="C54" i="18"/>
  <c r="B54" i="18"/>
  <c r="K29" i="15"/>
  <c r="J29" i="15"/>
  <c r="G29" i="15"/>
  <c r="F29" i="15"/>
  <c r="C29" i="15"/>
  <c r="B29" i="15"/>
  <c r="K14" i="15"/>
  <c r="J14" i="15"/>
  <c r="G14" i="15"/>
  <c r="F14" i="15"/>
  <c r="C14" i="15"/>
  <c r="B14" i="15"/>
  <c r="AB200" i="9"/>
  <c r="V200" i="9"/>
  <c r="AG200" i="9"/>
  <c r="Y222" i="8"/>
  <c r="AB222" i="8"/>
  <c r="I357" i="5"/>
  <c r="I373" i="5"/>
  <c r="I389" i="5"/>
  <c r="I405" i="5"/>
  <c r="I351" i="7"/>
  <c r="K351" i="7" s="1"/>
  <c r="I367" i="7"/>
  <c r="K367" i="7" s="1"/>
  <c r="I383" i="7"/>
  <c r="K383" i="7" s="1"/>
  <c r="I399" i="7"/>
  <c r="K399" i="7" s="1"/>
  <c r="I415" i="7"/>
  <c r="K415" i="7" s="1"/>
  <c r="I2" i="7"/>
  <c r="H4" i="7"/>
  <c r="I4" i="7" s="1"/>
  <c r="H5" i="7"/>
  <c r="I5" i="7" s="1"/>
  <c r="H6" i="7"/>
  <c r="I6" i="7" s="1"/>
  <c r="H7" i="7"/>
  <c r="I7" i="7" s="1"/>
  <c r="H8" i="7"/>
  <c r="I8" i="7" s="1"/>
  <c r="H9" i="7"/>
  <c r="I9" i="7" s="1"/>
  <c r="H10" i="7"/>
  <c r="I10" i="7" s="1"/>
  <c r="H11" i="7"/>
  <c r="I11" i="7" s="1"/>
  <c r="H12" i="7"/>
  <c r="I12" i="7" s="1"/>
  <c r="H13" i="7"/>
  <c r="I13" i="7" s="1"/>
  <c r="H14" i="7"/>
  <c r="I14" i="7" s="1"/>
  <c r="H15" i="7"/>
  <c r="I15" i="7" s="1"/>
  <c r="H16" i="7"/>
  <c r="I16" i="7" s="1"/>
  <c r="H17" i="7"/>
  <c r="I17" i="7" s="1"/>
  <c r="H18" i="7"/>
  <c r="I18" i="7" s="1"/>
  <c r="H19" i="7"/>
  <c r="I19" i="7" s="1"/>
  <c r="H20" i="7"/>
  <c r="I20" i="7" s="1"/>
  <c r="H21" i="7"/>
  <c r="I21" i="7" s="1"/>
  <c r="H22" i="7"/>
  <c r="I22" i="7" s="1"/>
  <c r="H23" i="7"/>
  <c r="I23" i="7" s="1"/>
  <c r="H24" i="7"/>
  <c r="I24" i="7" s="1"/>
  <c r="H25" i="7"/>
  <c r="I25" i="7" s="1"/>
  <c r="H26" i="7"/>
  <c r="I26" i="7" s="1"/>
  <c r="H27" i="7"/>
  <c r="I27" i="7" s="1"/>
  <c r="H28" i="7"/>
  <c r="I28" i="7" s="1"/>
  <c r="H29" i="7"/>
  <c r="I29" i="7" s="1"/>
  <c r="H30" i="7"/>
  <c r="I30" i="7" s="1"/>
  <c r="H31" i="7"/>
  <c r="I31" i="7" s="1"/>
  <c r="H32" i="7"/>
  <c r="I32" i="7" s="1"/>
  <c r="H33" i="7"/>
  <c r="I33" i="7" s="1"/>
  <c r="H34" i="7"/>
  <c r="I34" i="7" s="1"/>
  <c r="H35" i="7"/>
  <c r="I35" i="7" s="1"/>
  <c r="H36" i="7"/>
  <c r="I36" i="7" s="1"/>
  <c r="H37" i="7"/>
  <c r="I37" i="7" s="1"/>
  <c r="H38" i="7"/>
  <c r="I38" i="7" s="1"/>
  <c r="H39" i="7"/>
  <c r="I39" i="7" s="1"/>
  <c r="H40" i="7"/>
  <c r="I40" i="7" s="1"/>
  <c r="H41" i="7"/>
  <c r="I41" i="7" s="1"/>
  <c r="H42" i="7"/>
  <c r="I42" i="7" s="1"/>
  <c r="H43" i="7"/>
  <c r="I43" i="7" s="1"/>
  <c r="H44" i="7"/>
  <c r="I44" i="7" s="1"/>
  <c r="H45" i="7"/>
  <c r="I45" i="7" s="1"/>
  <c r="H46" i="7"/>
  <c r="I46" i="7" s="1"/>
  <c r="H47" i="7"/>
  <c r="I47" i="7" s="1"/>
  <c r="H48" i="7"/>
  <c r="I48" i="7" s="1"/>
  <c r="H49" i="7"/>
  <c r="I49" i="7" s="1"/>
  <c r="H50" i="7"/>
  <c r="I50" i="7" s="1"/>
  <c r="H51" i="7"/>
  <c r="I51" i="7" s="1"/>
  <c r="H52" i="7"/>
  <c r="I52" i="7" s="1"/>
  <c r="H53" i="7"/>
  <c r="I53" i="7" s="1"/>
  <c r="H54" i="7"/>
  <c r="I54" i="7" s="1"/>
  <c r="H55" i="7"/>
  <c r="I55" i="7" s="1"/>
  <c r="H56" i="7"/>
  <c r="I56" i="7" s="1"/>
  <c r="H57" i="7"/>
  <c r="I57" i="7" s="1"/>
  <c r="H58" i="7"/>
  <c r="I58" i="7" s="1"/>
  <c r="H59" i="7"/>
  <c r="I59" i="7" s="1"/>
  <c r="H60" i="7"/>
  <c r="I60" i="7" s="1"/>
  <c r="H61" i="7"/>
  <c r="I61" i="7" s="1"/>
  <c r="H62" i="7"/>
  <c r="I62" i="7" s="1"/>
  <c r="H63" i="7"/>
  <c r="I63" i="7" s="1"/>
  <c r="H64" i="7"/>
  <c r="I64" i="7" s="1"/>
  <c r="H65" i="7"/>
  <c r="I65" i="7" s="1"/>
  <c r="H66" i="7"/>
  <c r="I66" i="7" s="1"/>
  <c r="H67" i="7"/>
  <c r="I67" i="7" s="1"/>
  <c r="H68" i="7"/>
  <c r="I68" i="7" s="1"/>
  <c r="H69" i="7"/>
  <c r="I69" i="7" s="1"/>
  <c r="H70" i="7"/>
  <c r="I70" i="7" s="1"/>
  <c r="H71" i="7"/>
  <c r="I71" i="7" s="1"/>
  <c r="H72" i="7"/>
  <c r="I72" i="7" s="1"/>
  <c r="H73" i="7"/>
  <c r="I73" i="7" s="1"/>
  <c r="H74" i="7"/>
  <c r="I74" i="7" s="1"/>
  <c r="H75" i="7"/>
  <c r="I75" i="7" s="1"/>
  <c r="H76" i="7"/>
  <c r="I76" i="7" s="1"/>
  <c r="H77" i="7"/>
  <c r="I77" i="7" s="1"/>
  <c r="H78" i="7"/>
  <c r="I78" i="7" s="1"/>
  <c r="H79" i="7"/>
  <c r="I79" i="7" s="1"/>
  <c r="H80" i="7"/>
  <c r="I80" i="7" s="1"/>
  <c r="H81" i="7"/>
  <c r="I81" i="7" s="1"/>
  <c r="H82" i="7"/>
  <c r="I82" i="7" s="1"/>
  <c r="H83" i="7"/>
  <c r="I83" i="7" s="1"/>
  <c r="H84" i="7"/>
  <c r="I84" i="7" s="1"/>
  <c r="H85" i="7"/>
  <c r="I85" i="7" s="1"/>
  <c r="H86" i="7"/>
  <c r="I86" i="7" s="1"/>
  <c r="H87" i="7"/>
  <c r="I87" i="7" s="1"/>
  <c r="H88" i="7"/>
  <c r="I88" i="7" s="1"/>
  <c r="H89" i="7"/>
  <c r="I89" i="7" s="1"/>
  <c r="H90" i="7"/>
  <c r="I90" i="7" s="1"/>
  <c r="H91" i="7"/>
  <c r="I91" i="7" s="1"/>
  <c r="H92" i="7"/>
  <c r="I92" i="7" s="1"/>
  <c r="H93" i="7"/>
  <c r="I93" i="7" s="1"/>
  <c r="H94" i="7"/>
  <c r="I94" i="7" s="1"/>
  <c r="H95" i="7"/>
  <c r="I95" i="7" s="1"/>
  <c r="H96" i="7"/>
  <c r="I96" i="7" s="1"/>
  <c r="H97" i="7"/>
  <c r="I97" i="7" s="1"/>
  <c r="H98" i="7"/>
  <c r="I98" i="7" s="1"/>
  <c r="H99" i="7"/>
  <c r="I99" i="7" s="1"/>
  <c r="H100" i="7"/>
  <c r="I100" i="7" s="1"/>
  <c r="H101" i="7"/>
  <c r="I101" i="7" s="1"/>
  <c r="H102" i="7"/>
  <c r="I102" i="7" s="1"/>
  <c r="H103" i="7"/>
  <c r="I103" i="7" s="1"/>
  <c r="H104" i="7"/>
  <c r="I104" i="7" s="1"/>
  <c r="H105" i="7"/>
  <c r="I105" i="7" s="1"/>
  <c r="H106" i="7"/>
  <c r="I106" i="7" s="1"/>
  <c r="H107" i="7"/>
  <c r="I107" i="7" s="1"/>
  <c r="H108" i="7"/>
  <c r="I108" i="7" s="1"/>
  <c r="H109" i="7"/>
  <c r="I109" i="7" s="1"/>
  <c r="H110" i="7"/>
  <c r="I110" i="7" s="1"/>
  <c r="H111" i="7"/>
  <c r="I111" i="7" s="1"/>
  <c r="H112" i="7"/>
  <c r="I112" i="7" s="1"/>
  <c r="H113" i="7"/>
  <c r="I113" i="7" s="1"/>
  <c r="H114" i="7"/>
  <c r="I114" i="7" s="1"/>
  <c r="H115" i="7"/>
  <c r="I115" i="7" s="1"/>
  <c r="H116" i="7"/>
  <c r="I116" i="7" s="1"/>
  <c r="H117" i="7"/>
  <c r="I117" i="7" s="1"/>
  <c r="H118" i="7"/>
  <c r="I118" i="7" s="1"/>
  <c r="H119" i="7"/>
  <c r="I119" i="7" s="1"/>
  <c r="H120" i="7"/>
  <c r="I120" i="7" s="1"/>
  <c r="H121" i="7"/>
  <c r="I121" i="7" s="1"/>
  <c r="H122" i="7"/>
  <c r="I122" i="7" s="1"/>
  <c r="H123" i="7"/>
  <c r="I123" i="7" s="1"/>
  <c r="H124" i="7"/>
  <c r="I124" i="7" s="1"/>
  <c r="H125" i="7"/>
  <c r="I125" i="7" s="1"/>
  <c r="H126" i="7"/>
  <c r="I126" i="7" s="1"/>
  <c r="H127" i="7"/>
  <c r="I127" i="7" s="1"/>
  <c r="H128" i="7"/>
  <c r="I128" i="7" s="1"/>
  <c r="H129" i="7"/>
  <c r="I129" i="7" s="1"/>
  <c r="H130" i="7"/>
  <c r="I130" i="7" s="1"/>
  <c r="H131" i="7"/>
  <c r="I131" i="7" s="1"/>
  <c r="H132" i="7"/>
  <c r="I132" i="7" s="1"/>
  <c r="H133" i="7"/>
  <c r="I133" i="7" s="1"/>
  <c r="H134" i="7"/>
  <c r="I134" i="7" s="1"/>
  <c r="H135" i="7"/>
  <c r="I135" i="7" s="1"/>
  <c r="H136" i="7"/>
  <c r="I136" i="7" s="1"/>
  <c r="H137" i="7"/>
  <c r="I137" i="7" s="1"/>
  <c r="H138" i="7"/>
  <c r="I138" i="7" s="1"/>
  <c r="H139" i="7"/>
  <c r="I139" i="7" s="1"/>
  <c r="H140" i="7"/>
  <c r="I140" i="7" s="1"/>
  <c r="H141" i="7"/>
  <c r="I141" i="7" s="1"/>
  <c r="H142" i="7"/>
  <c r="I142" i="7" s="1"/>
  <c r="H143" i="7"/>
  <c r="I143" i="7" s="1"/>
  <c r="H144" i="7"/>
  <c r="I144" i="7" s="1"/>
  <c r="H145" i="7"/>
  <c r="I145" i="7" s="1"/>
  <c r="H146" i="7"/>
  <c r="I146" i="7" s="1"/>
  <c r="H147" i="7"/>
  <c r="I147" i="7" s="1"/>
  <c r="H148" i="7"/>
  <c r="I148" i="7" s="1"/>
  <c r="H149" i="7"/>
  <c r="I149" i="7" s="1"/>
  <c r="H150" i="7"/>
  <c r="I150" i="7" s="1"/>
  <c r="H151" i="7"/>
  <c r="I151" i="7" s="1"/>
  <c r="H152" i="7"/>
  <c r="I152" i="7" s="1"/>
  <c r="H153" i="7"/>
  <c r="I153" i="7" s="1"/>
  <c r="H154" i="7"/>
  <c r="I154" i="7" s="1"/>
  <c r="H155" i="7"/>
  <c r="I155" i="7" s="1"/>
  <c r="H156" i="7"/>
  <c r="I156" i="7" s="1"/>
  <c r="H157" i="7"/>
  <c r="I157" i="7" s="1"/>
  <c r="H158" i="7"/>
  <c r="I158" i="7" s="1"/>
  <c r="H159" i="7"/>
  <c r="I159" i="7" s="1"/>
  <c r="H160" i="7"/>
  <c r="I160" i="7" s="1"/>
  <c r="H161" i="7"/>
  <c r="I161" i="7" s="1"/>
  <c r="H162" i="7"/>
  <c r="I162" i="7" s="1"/>
  <c r="H163" i="7"/>
  <c r="I163" i="7" s="1"/>
  <c r="H164" i="7"/>
  <c r="I164" i="7" s="1"/>
  <c r="H165" i="7"/>
  <c r="I165" i="7" s="1"/>
  <c r="H166" i="7"/>
  <c r="I166" i="7" s="1"/>
  <c r="H167" i="7"/>
  <c r="I167" i="7" s="1"/>
  <c r="H168" i="7"/>
  <c r="I168" i="7" s="1"/>
  <c r="H169" i="7"/>
  <c r="I169" i="7" s="1"/>
  <c r="H170" i="7"/>
  <c r="I170" i="7" s="1"/>
  <c r="H171" i="7"/>
  <c r="I171" i="7" s="1"/>
  <c r="H172" i="7"/>
  <c r="I172" i="7" s="1"/>
  <c r="H173" i="7"/>
  <c r="I173" i="7" s="1"/>
  <c r="H174" i="7"/>
  <c r="I174" i="7" s="1"/>
  <c r="H175" i="7"/>
  <c r="I175" i="7" s="1"/>
  <c r="H176" i="7"/>
  <c r="I176" i="7" s="1"/>
  <c r="H177" i="7"/>
  <c r="I177" i="7" s="1"/>
  <c r="H178" i="7"/>
  <c r="I178" i="7" s="1"/>
  <c r="H179" i="7"/>
  <c r="I179" i="7" s="1"/>
  <c r="H180" i="7"/>
  <c r="I180" i="7" s="1"/>
  <c r="H181" i="7"/>
  <c r="I181" i="7" s="1"/>
  <c r="H182" i="7"/>
  <c r="I182" i="7" s="1"/>
  <c r="H183" i="7"/>
  <c r="I183" i="7" s="1"/>
  <c r="H184" i="7"/>
  <c r="I184" i="7" s="1"/>
  <c r="H185" i="7"/>
  <c r="I185" i="7" s="1"/>
  <c r="H186" i="7"/>
  <c r="I186" i="7" s="1"/>
  <c r="H187" i="7"/>
  <c r="I187" i="7" s="1"/>
  <c r="H188" i="7"/>
  <c r="I188" i="7" s="1"/>
  <c r="H189" i="7"/>
  <c r="I189" i="7" s="1"/>
  <c r="H190" i="7"/>
  <c r="I190" i="7" s="1"/>
  <c r="H191" i="7"/>
  <c r="I191" i="7" s="1"/>
  <c r="H192" i="7"/>
  <c r="I192" i="7" s="1"/>
  <c r="H193" i="7"/>
  <c r="I193" i="7" s="1"/>
  <c r="H194" i="7"/>
  <c r="I194" i="7" s="1"/>
  <c r="H195" i="7"/>
  <c r="I195" i="7" s="1"/>
  <c r="H196" i="7"/>
  <c r="I196" i="7" s="1"/>
  <c r="H197" i="7"/>
  <c r="I197" i="7" s="1"/>
  <c r="H198" i="7"/>
  <c r="I198" i="7" s="1"/>
  <c r="H199" i="7"/>
  <c r="I199" i="7" s="1"/>
  <c r="H200" i="7"/>
  <c r="I200" i="7" s="1"/>
  <c r="H201" i="7"/>
  <c r="I201" i="7" s="1"/>
  <c r="H202" i="7"/>
  <c r="I202" i="7" s="1"/>
  <c r="H203" i="7"/>
  <c r="I203" i="7" s="1"/>
  <c r="H204" i="7"/>
  <c r="I204" i="7" s="1"/>
  <c r="H205" i="7"/>
  <c r="I205" i="7" s="1"/>
  <c r="H206" i="7"/>
  <c r="I206" i="7" s="1"/>
  <c r="H207" i="7"/>
  <c r="I207" i="7" s="1"/>
  <c r="H208" i="7"/>
  <c r="I208" i="7" s="1"/>
  <c r="H209" i="7"/>
  <c r="I209" i="7" s="1"/>
  <c r="H210" i="7"/>
  <c r="I210" i="7" s="1"/>
  <c r="H211" i="7"/>
  <c r="I211" i="7" s="1"/>
  <c r="H212" i="7"/>
  <c r="I212" i="7" s="1"/>
  <c r="H213" i="7"/>
  <c r="I213" i="7" s="1"/>
  <c r="H214" i="7"/>
  <c r="I214" i="7" s="1"/>
  <c r="H215" i="7"/>
  <c r="I215" i="7" s="1"/>
  <c r="H216" i="7"/>
  <c r="I216" i="7" s="1"/>
  <c r="H217" i="7"/>
  <c r="I217" i="7" s="1"/>
  <c r="H218" i="7"/>
  <c r="I218" i="7" s="1"/>
  <c r="H219" i="7"/>
  <c r="I219" i="7" s="1"/>
  <c r="H220" i="7"/>
  <c r="I220" i="7" s="1"/>
  <c r="H221" i="7"/>
  <c r="I221" i="7" s="1"/>
  <c r="H222" i="7"/>
  <c r="I222" i="7" s="1"/>
  <c r="K222" i="7" s="1"/>
  <c r="H223" i="7"/>
  <c r="I223" i="7" s="1"/>
  <c r="H224" i="7"/>
  <c r="I224" i="7" s="1"/>
  <c r="H225" i="7"/>
  <c r="I225" i="7" s="1"/>
  <c r="K225" i="7" s="1"/>
  <c r="H226" i="7"/>
  <c r="I226" i="7" s="1"/>
  <c r="K226" i="7" s="1"/>
  <c r="H227" i="7"/>
  <c r="I227" i="7" s="1"/>
  <c r="H228" i="7"/>
  <c r="I228" i="7" s="1"/>
  <c r="H229" i="7"/>
  <c r="I229" i="7" s="1"/>
  <c r="K229" i="7" s="1"/>
  <c r="H230" i="7"/>
  <c r="I230" i="7" s="1"/>
  <c r="K230" i="7" s="1"/>
  <c r="H231" i="7"/>
  <c r="I231" i="7" s="1"/>
  <c r="H232" i="7"/>
  <c r="I232" i="7" s="1"/>
  <c r="H233" i="7"/>
  <c r="I233" i="7" s="1"/>
  <c r="H234" i="7"/>
  <c r="I234" i="7" s="1"/>
  <c r="K234" i="7" s="1"/>
  <c r="H235" i="7"/>
  <c r="I235" i="7" s="1"/>
  <c r="H236" i="7"/>
  <c r="I236" i="7" s="1"/>
  <c r="H237" i="7"/>
  <c r="I237" i="7" s="1"/>
  <c r="K237" i="7" s="1"/>
  <c r="H238" i="7"/>
  <c r="I238" i="7" s="1"/>
  <c r="K238" i="7" s="1"/>
  <c r="H239" i="7"/>
  <c r="I239" i="7" s="1"/>
  <c r="H240" i="7"/>
  <c r="I240" i="7" s="1"/>
  <c r="H241" i="7"/>
  <c r="I241" i="7" s="1"/>
  <c r="K241" i="7" s="1"/>
  <c r="H242" i="7"/>
  <c r="I242" i="7" s="1"/>
  <c r="K242" i="7" s="1"/>
  <c r="H243" i="7"/>
  <c r="I243" i="7" s="1"/>
  <c r="H244" i="7"/>
  <c r="I244" i="7" s="1"/>
  <c r="H245" i="7"/>
  <c r="I245" i="7" s="1"/>
  <c r="K245" i="7" s="1"/>
  <c r="H246" i="7"/>
  <c r="I246" i="7" s="1"/>
  <c r="K246" i="7" s="1"/>
  <c r="H247" i="7"/>
  <c r="I247" i="7" s="1"/>
  <c r="H248" i="7"/>
  <c r="I248" i="7" s="1"/>
  <c r="H249" i="7"/>
  <c r="I249" i="7" s="1"/>
  <c r="K249" i="7" s="1"/>
  <c r="H250" i="7"/>
  <c r="I250" i="7" s="1"/>
  <c r="K250" i="7" s="1"/>
  <c r="H251" i="7"/>
  <c r="I251" i="7" s="1"/>
  <c r="H252" i="7"/>
  <c r="I252" i="7" s="1"/>
  <c r="H253" i="7"/>
  <c r="I253" i="7" s="1"/>
  <c r="K253" i="7" s="1"/>
  <c r="H254" i="7"/>
  <c r="I254" i="7" s="1"/>
  <c r="K254" i="7" s="1"/>
  <c r="H255" i="7"/>
  <c r="I255" i="7" s="1"/>
  <c r="H256" i="7"/>
  <c r="I256" i="7" s="1"/>
  <c r="H257" i="7"/>
  <c r="I257" i="7" s="1"/>
  <c r="K257" i="7" s="1"/>
  <c r="H258" i="7"/>
  <c r="I258" i="7" s="1"/>
  <c r="K258" i="7" s="1"/>
  <c r="H259" i="7"/>
  <c r="I259" i="7" s="1"/>
  <c r="H260" i="7"/>
  <c r="I260" i="7" s="1"/>
  <c r="H261" i="7"/>
  <c r="I261" i="7" s="1"/>
  <c r="K261" i="7" s="1"/>
  <c r="H262" i="7"/>
  <c r="I262" i="7" s="1"/>
  <c r="H263" i="7"/>
  <c r="I263" i="7" s="1"/>
  <c r="H264" i="7"/>
  <c r="I264" i="7" s="1"/>
  <c r="H265" i="7"/>
  <c r="I265" i="7" s="1"/>
  <c r="K265" i="7" s="1"/>
  <c r="H266" i="7"/>
  <c r="I266" i="7" s="1"/>
  <c r="K266" i="7" s="1"/>
  <c r="H267" i="7"/>
  <c r="I267" i="7" s="1"/>
  <c r="H268" i="7"/>
  <c r="I268" i="7" s="1"/>
  <c r="H269" i="7"/>
  <c r="I269" i="7" s="1"/>
  <c r="K269" i="7" s="1"/>
  <c r="H270" i="7"/>
  <c r="I270" i="7" s="1"/>
  <c r="K270" i="7" s="1"/>
  <c r="H271" i="7"/>
  <c r="I271" i="7" s="1"/>
  <c r="H272" i="7"/>
  <c r="I272" i="7" s="1"/>
  <c r="H273" i="7"/>
  <c r="I273" i="7" s="1"/>
  <c r="K273" i="7" s="1"/>
  <c r="H274" i="7"/>
  <c r="I274" i="7" s="1"/>
  <c r="K274" i="7" s="1"/>
  <c r="H275" i="7"/>
  <c r="I275" i="7" s="1"/>
  <c r="H276" i="7"/>
  <c r="I276" i="7" s="1"/>
  <c r="H277" i="7"/>
  <c r="I277" i="7" s="1"/>
  <c r="K277" i="7" s="1"/>
  <c r="H278" i="7"/>
  <c r="I278" i="7" s="1"/>
  <c r="K278" i="7" s="1"/>
  <c r="H279" i="7"/>
  <c r="I279" i="7" s="1"/>
  <c r="H280" i="7"/>
  <c r="I280" i="7" s="1"/>
  <c r="H281" i="7"/>
  <c r="I281" i="7" s="1"/>
  <c r="K281" i="7" s="1"/>
  <c r="H282" i="7"/>
  <c r="I282" i="7" s="1"/>
  <c r="K282" i="7" s="1"/>
  <c r="H283" i="7"/>
  <c r="I283" i="7" s="1"/>
  <c r="H284" i="7"/>
  <c r="I284" i="7" s="1"/>
  <c r="H285" i="7"/>
  <c r="I285" i="7" s="1"/>
  <c r="K285" i="7" s="1"/>
  <c r="H286" i="7"/>
  <c r="I286" i="7" s="1"/>
  <c r="K286" i="7" s="1"/>
  <c r="H287" i="7"/>
  <c r="I287" i="7" s="1"/>
  <c r="H288" i="7"/>
  <c r="I288" i="7" s="1"/>
  <c r="H289" i="7"/>
  <c r="I289" i="7" s="1"/>
  <c r="K289" i="7" s="1"/>
  <c r="H290" i="7"/>
  <c r="I290" i="7" s="1"/>
  <c r="K290" i="7" s="1"/>
  <c r="H291" i="7"/>
  <c r="I291" i="7" s="1"/>
  <c r="H292" i="7"/>
  <c r="I292" i="7" s="1"/>
  <c r="H293" i="7"/>
  <c r="I293" i="7" s="1"/>
  <c r="K293" i="7" s="1"/>
  <c r="H294" i="7"/>
  <c r="I294" i="7" s="1"/>
  <c r="K294" i="7" s="1"/>
  <c r="H295" i="7"/>
  <c r="I295" i="7" s="1"/>
  <c r="H296" i="7"/>
  <c r="I296" i="7" s="1"/>
  <c r="H297" i="7"/>
  <c r="I297" i="7" s="1"/>
  <c r="K297" i="7" s="1"/>
  <c r="H298" i="7"/>
  <c r="I298" i="7" s="1"/>
  <c r="K298" i="7" s="1"/>
  <c r="H299" i="7"/>
  <c r="I299" i="7" s="1"/>
  <c r="H300" i="7"/>
  <c r="I300" i="7" s="1"/>
  <c r="H301" i="7"/>
  <c r="I301" i="7" s="1"/>
  <c r="K301" i="7" s="1"/>
  <c r="H302" i="7"/>
  <c r="I302" i="7" s="1"/>
  <c r="K302" i="7" s="1"/>
  <c r="H303" i="7"/>
  <c r="I303" i="7" s="1"/>
  <c r="H304" i="7"/>
  <c r="I304" i="7" s="1"/>
  <c r="H305" i="7"/>
  <c r="I305" i="7" s="1"/>
  <c r="H306" i="7"/>
  <c r="I306" i="7" s="1"/>
  <c r="K306" i="7" s="1"/>
  <c r="H307" i="7"/>
  <c r="I307" i="7" s="1"/>
  <c r="H308" i="7"/>
  <c r="I308" i="7" s="1"/>
  <c r="H309" i="7"/>
  <c r="I309" i="7" s="1"/>
  <c r="K309" i="7" s="1"/>
  <c r="H310" i="7"/>
  <c r="I310" i="7" s="1"/>
  <c r="K310" i="7" s="1"/>
  <c r="H311" i="7"/>
  <c r="I311" i="7" s="1"/>
  <c r="H312" i="7"/>
  <c r="I312" i="7" s="1"/>
  <c r="H313" i="7"/>
  <c r="I313" i="7" s="1"/>
  <c r="K313" i="7" s="1"/>
  <c r="H314" i="7"/>
  <c r="I314" i="7" s="1"/>
  <c r="K314" i="7" s="1"/>
  <c r="H315" i="7"/>
  <c r="I315" i="7" s="1"/>
  <c r="H316" i="7"/>
  <c r="I316" i="7" s="1"/>
  <c r="H317" i="7"/>
  <c r="I317" i="7" s="1"/>
  <c r="H318" i="7"/>
  <c r="I318" i="7" s="1"/>
  <c r="K318" i="7" s="1"/>
  <c r="H319" i="7"/>
  <c r="I319" i="7" s="1"/>
  <c r="H320" i="7"/>
  <c r="I320" i="7" s="1"/>
  <c r="H321" i="7"/>
  <c r="I321" i="7" s="1"/>
  <c r="K321" i="7" s="1"/>
  <c r="H322" i="7"/>
  <c r="I322" i="7" s="1"/>
  <c r="K322" i="7" s="1"/>
  <c r="H323" i="7"/>
  <c r="I323" i="7" s="1"/>
  <c r="H324" i="7"/>
  <c r="I324" i="7" s="1"/>
  <c r="H325" i="7"/>
  <c r="I325" i="7" s="1"/>
  <c r="K325" i="7" s="1"/>
  <c r="H326" i="7"/>
  <c r="I326" i="7" s="1"/>
  <c r="H327" i="7"/>
  <c r="I327" i="7" s="1"/>
  <c r="H328" i="7"/>
  <c r="I328" i="7" s="1"/>
  <c r="H329" i="7"/>
  <c r="I329" i="7" s="1"/>
  <c r="K329" i="7" s="1"/>
  <c r="H330" i="7"/>
  <c r="I330" i="7" s="1"/>
  <c r="K330" i="7" s="1"/>
  <c r="H331" i="7"/>
  <c r="I331" i="7" s="1"/>
  <c r="H332" i="7"/>
  <c r="I332" i="7" s="1"/>
  <c r="H333" i="7"/>
  <c r="I333" i="7" s="1"/>
  <c r="K333" i="7" s="1"/>
  <c r="H334" i="7"/>
  <c r="I334" i="7" s="1"/>
  <c r="K334" i="7" s="1"/>
  <c r="H335" i="7"/>
  <c r="I335" i="7" s="1"/>
  <c r="H336" i="7"/>
  <c r="I336" i="7" s="1"/>
  <c r="H337" i="7"/>
  <c r="I337" i="7" s="1"/>
  <c r="K337" i="7" s="1"/>
  <c r="H338" i="7"/>
  <c r="I338" i="7" s="1"/>
  <c r="K338" i="7" s="1"/>
  <c r="H339" i="7"/>
  <c r="I339" i="7" s="1"/>
  <c r="H340" i="7"/>
  <c r="I340" i="7" s="1"/>
  <c r="K340" i="7" s="1"/>
  <c r="H341" i="7"/>
  <c r="I341" i="7" s="1"/>
  <c r="K341" i="7" s="1"/>
  <c r="H342" i="7"/>
  <c r="I342" i="7" s="1"/>
  <c r="K342" i="7" s="1"/>
  <c r="H343" i="7"/>
  <c r="I343" i="7" s="1"/>
  <c r="K343" i="7" s="1"/>
  <c r="H344" i="7"/>
  <c r="I344" i="7" s="1"/>
  <c r="K344" i="7" s="1"/>
  <c r="H345" i="7"/>
  <c r="I345" i="7" s="1"/>
  <c r="K345" i="7" s="1"/>
  <c r="H346" i="7"/>
  <c r="I346" i="7" s="1"/>
  <c r="K346" i="7" s="1"/>
  <c r="H347" i="7"/>
  <c r="I347" i="7" s="1"/>
  <c r="K347" i="7" s="1"/>
  <c r="H348" i="7"/>
  <c r="I348" i="7" s="1"/>
  <c r="K348" i="7" s="1"/>
  <c r="H349" i="7"/>
  <c r="I349" i="7" s="1"/>
  <c r="K349" i="7" s="1"/>
  <c r="H350" i="7"/>
  <c r="I350" i="7" s="1"/>
  <c r="K350" i="7" s="1"/>
  <c r="H351" i="7"/>
  <c r="H352" i="7"/>
  <c r="I352" i="7" s="1"/>
  <c r="K352" i="7" s="1"/>
  <c r="H353" i="7"/>
  <c r="I353" i="7" s="1"/>
  <c r="K353" i="7" s="1"/>
  <c r="H354" i="7"/>
  <c r="I354" i="7" s="1"/>
  <c r="K354" i="7" s="1"/>
  <c r="H355" i="7"/>
  <c r="I355" i="7" s="1"/>
  <c r="K355" i="7" s="1"/>
  <c r="H356" i="7"/>
  <c r="I356" i="7" s="1"/>
  <c r="K356" i="7" s="1"/>
  <c r="H357" i="7"/>
  <c r="I357" i="7" s="1"/>
  <c r="K357" i="7" s="1"/>
  <c r="H358" i="7"/>
  <c r="I358" i="7" s="1"/>
  <c r="K358" i="7" s="1"/>
  <c r="H359" i="7"/>
  <c r="I359" i="7" s="1"/>
  <c r="K359" i="7" s="1"/>
  <c r="H360" i="7"/>
  <c r="I360" i="7" s="1"/>
  <c r="K360" i="7" s="1"/>
  <c r="H361" i="7"/>
  <c r="I361" i="7" s="1"/>
  <c r="K361" i="7" s="1"/>
  <c r="H362" i="7"/>
  <c r="I362" i="7" s="1"/>
  <c r="K362" i="7" s="1"/>
  <c r="H363" i="7"/>
  <c r="I363" i="7" s="1"/>
  <c r="K363" i="7" s="1"/>
  <c r="H364" i="7"/>
  <c r="I364" i="7" s="1"/>
  <c r="K364" i="7" s="1"/>
  <c r="H365" i="7"/>
  <c r="I365" i="7" s="1"/>
  <c r="K365" i="7" s="1"/>
  <c r="H366" i="7"/>
  <c r="I366" i="7" s="1"/>
  <c r="K366" i="7" s="1"/>
  <c r="H367" i="7"/>
  <c r="H368" i="7"/>
  <c r="I368" i="7" s="1"/>
  <c r="K368" i="7" s="1"/>
  <c r="H369" i="7"/>
  <c r="I369" i="7" s="1"/>
  <c r="K369" i="7" s="1"/>
  <c r="H370" i="7"/>
  <c r="I370" i="7" s="1"/>
  <c r="K370" i="7" s="1"/>
  <c r="H371" i="7"/>
  <c r="I371" i="7" s="1"/>
  <c r="K371" i="7" s="1"/>
  <c r="H372" i="7"/>
  <c r="I372" i="7" s="1"/>
  <c r="K372" i="7" s="1"/>
  <c r="H373" i="7"/>
  <c r="I373" i="7" s="1"/>
  <c r="K373" i="7" s="1"/>
  <c r="H374" i="7"/>
  <c r="I374" i="7" s="1"/>
  <c r="K374" i="7" s="1"/>
  <c r="H375" i="7"/>
  <c r="I375" i="7" s="1"/>
  <c r="K375" i="7" s="1"/>
  <c r="H376" i="7"/>
  <c r="I376" i="7" s="1"/>
  <c r="K376" i="7" s="1"/>
  <c r="H377" i="7"/>
  <c r="I377" i="7" s="1"/>
  <c r="K377" i="7" s="1"/>
  <c r="H378" i="7"/>
  <c r="I378" i="7" s="1"/>
  <c r="K378" i="7" s="1"/>
  <c r="H379" i="7"/>
  <c r="I379" i="7" s="1"/>
  <c r="K379" i="7" s="1"/>
  <c r="H380" i="7"/>
  <c r="I380" i="7" s="1"/>
  <c r="K380" i="7" s="1"/>
  <c r="H381" i="7"/>
  <c r="I381" i="7" s="1"/>
  <c r="K381" i="7" s="1"/>
  <c r="H382" i="7"/>
  <c r="I382" i="7" s="1"/>
  <c r="K382" i="7" s="1"/>
  <c r="H383" i="7"/>
  <c r="H384" i="7"/>
  <c r="I384" i="7" s="1"/>
  <c r="K384" i="7" s="1"/>
  <c r="H385" i="7"/>
  <c r="I385" i="7" s="1"/>
  <c r="K385" i="7" s="1"/>
  <c r="H386" i="7"/>
  <c r="I386" i="7" s="1"/>
  <c r="K386" i="7" s="1"/>
  <c r="H387" i="7"/>
  <c r="I387" i="7" s="1"/>
  <c r="K387" i="7" s="1"/>
  <c r="H388" i="7"/>
  <c r="I388" i="7" s="1"/>
  <c r="K388" i="7" s="1"/>
  <c r="H389" i="7"/>
  <c r="I389" i="7" s="1"/>
  <c r="K389" i="7" s="1"/>
  <c r="H390" i="7"/>
  <c r="I390" i="7" s="1"/>
  <c r="K390" i="7" s="1"/>
  <c r="H391" i="7"/>
  <c r="I391" i="7" s="1"/>
  <c r="K391" i="7" s="1"/>
  <c r="H392" i="7"/>
  <c r="I392" i="7" s="1"/>
  <c r="K392" i="7" s="1"/>
  <c r="H393" i="7"/>
  <c r="I393" i="7" s="1"/>
  <c r="K393" i="7" s="1"/>
  <c r="H394" i="7"/>
  <c r="I394" i="7" s="1"/>
  <c r="K394" i="7" s="1"/>
  <c r="H395" i="7"/>
  <c r="I395" i="7" s="1"/>
  <c r="K395" i="7" s="1"/>
  <c r="H396" i="7"/>
  <c r="I396" i="7" s="1"/>
  <c r="K396" i="7" s="1"/>
  <c r="H397" i="7"/>
  <c r="I397" i="7" s="1"/>
  <c r="K397" i="7" s="1"/>
  <c r="H398" i="7"/>
  <c r="I398" i="7" s="1"/>
  <c r="K398" i="7" s="1"/>
  <c r="H399" i="7"/>
  <c r="H400" i="7"/>
  <c r="I400" i="7" s="1"/>
  <c r="K400" i="7" s="1"/>
  <c r="H401" i="7"/>
  <c r="I401" i="7" s="1"/>
  <c r="K401" i="7" s="1"/>
  <c r="H402" i="7"/>
  <c r="I402" i="7" s="1"/>
  <c r="K402" i="7" s="1"/>
  <c r="H403" i="7"/>
  <c r="I403" i="7" s="1"/>
  <c r="K403" i="7" s="1"/>
  <c r="H404" i="7"/>
  <c r="I404" i="7" s="1"/>
  <c r="K404" i="7" s="1"/>
  <c r="H405" i="7"/>
  <c r="I405" i="7" s="1"/>
  <c r="K405" i="7" s="1"/>
  <c r="H406" i="7"/>
  <c r="I406" i="7" s="1"/>
  <c r="K406" i="7" s="1"/>
  <c r="H407" i="7"/>
  <c r="I407" i="7" s="1"/>
  <c r="K407" i="7" s="1"/>
  <c r="H408" i="7"/>
  <c r="I408" i="7" s="1"/>
  <c r="K408" i="7" s="1"/>
  <c r="H409" i="7"/>
  <c r="I409" i="7" s="1"/>
  <c r="K409" i="7" s="1"/>
  <c r="H410" i="7"/>
  <c r="I410" i="7" s="1"/>
  <c r="K410" i="7" s="1"/>
  <c r="H411" i="7"/>
  <c r="I411" i="7" s="1"/>
  <c r="K411" i="7" s="1"/>
  <c r="H412" i="7"/>
  <c r="I412" i="7" s="1"/>
  <c r="K412" i="7" s="1"/>
  <c r="H413" i="7"/>
  <c r="I413" i="7" s="1"/>
  <c r="K413" i="7" s="1"/>
  <c r="H414" i="7"/>
  <c r="I414" i="7" s="1"/>
  <c r="K414" i="7" s="1"/>
  <c r="H415" i="7"/>
  <c r="H416" i="7"/>
  <c r="I416" i="7" s="1"/>
  <c r="K416" i="7" s="1"/>
  <c r="H417" i="7"/>
  <c r="I417" i="7" s="1"/>
  <c r="K417" i="7" s="1"/>
  <c r="H418" i="7"/>
  <c r="I418" i="7" s="1"/>
  <c r="K418" i="7" s="1"/>
  <c r="H419" i="7"/>
  <c r="I419" i="7" s="1"/>
  <c r="K419" i="7" s="1"/>
  <c r="H3" i="7"/>
  <c r="I3" i="7" s="1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13" i="6"/>
  <c r="I13" i="6" s="1"/>
  <c r="H14" i="6"/>
  <c r="I14" i="6" s="1"/>
  <c r="H15" i="6"/>
  <c r="I15" i="6" s="1"/>
  <c r="H16" i="6"/>
  <c r="I16" i="6" s="1"/>
  <c r="H17" i="6"/>
  <c r="I17" i="6" s="1"/>
  <c r="H18" i="6"/>
  <c r="I18" i="6" s="1"/>
  <c r="H19" i="6"/>
  <c r="I19" i="6" s="1"/>
  <c r="H20" i="6"/>
  <c r="I20" i="6" s="1"/>
  <c r="H21" i="6"/>
  <c r="I21" i="6" s="1"/>
  <c r="H22" i="6"/>
  <c r="I22" i="6" s="1"/>
  <c r="H23" i="6"/>
  <c r="I23" i="6" s="1"/>
  <c r="H24" i="6"/>
  <c r="I24" i="6" s="1"/>
  <c r="H25" i="6"/>
  <c r="I25" i="6" s="1"/>
  <c r="H26" i="6"/>
  <c r="I26" i="6" s="1"/>
  <c r="H27" i="6"/>
  <c r="I27" i="6" s="1"/>
  <c r="H28" i="6"/>
  <c r="I28" i="6" s="1"/>
  <c r="H29" i="6"/>
  <c r="I29" i="6" s="1"/>
  <c r="H30" i="6"/>
  <c r="I30" i="6" s="1"/>
  <c r="H31" i="6"/>
  <c r="I31" i="6" s="1"/>
  <c r="H32" i="6"/>
  <c r="I32" i="6" s="1"/>
  <c r="H33" i="6"/>
  <c r="I33" i="6" s="1"/>
  <c r="H34" i="6"/>
  <c r="I34" i="6" s="1"/>
  <c r="H35" i="6"/>
  <c r="I35" i="6" s="1"/>
  <c r="H36" i="6"/>
  <c r="I36" i="6" s="1"/>
  <c r="H37" i="6"/>
  <c r="I37" i="6" s="1"/>
  <c r="H38" i="6"/>
  <c r="I38" i="6" s="1"/>
  <c r="H39" i="6"/>
  <c r="I39" i="6" s="1"/>
  <c r="H40" i="6"/>
  <c r="I40" i="6" s="1"/>
  <c r="H41" i="6"/>
  <c r="I41" i="6" s="1"/>
  <c r="H42" i="6"/>
  <c r="I42" i="6" s="1"/>
  <c r="H43" i="6"/>
  <c r="I43" i="6" s="1"/>
  <c r="H44" i="6"/>
  <c r="I44" i="6" s="1"/>
  <c r="H45" i="6"/>
  <c r="I45" i="6" s="1"/>
  <c r="H46" i="6"/>
  <c r="I46" i="6" s="1"/>
  <c r="H47" i="6"/>
  <c r="I47" i="6" s="1"/>
  <c r="H48" i="6"/>
  <c r="I48" i="6" s="1"/>
  <c r="H49" i="6"/>
  <c r="I49" i="6" s="1"/>
  <c r="H50" i="6"/>
  <c r="I50" i="6" s="1"/>
  <c r="H51" i="6"/>
  <c r="I51" i="6" s="1"/>
  <c r="H52" i="6"/>
  <c r="I52" i="6" s="1"/>
  <c r="H53" i="6"/>
  <c r="I53" i="6" s="1"/>
  <c r="H54" i="6"/>
  <c r="I54" i="6" s="1"/>
  <c r="H55" i="6"/>
  <c r="I55" i="6" s="1"/>
  <c r="H56" i="6"/>
  <c r="I56" i="6" s="1"/>
  <c r="H57" i="6"/>
  <c r="I57" i="6" s="1"/>
  <c r="H58" i="6"/>
  <c r="I58" i="6" s="1"/>
  <c r="H59" i="6"/>
  <c r="I59" i="6" s="1"/>
  <c r="H60" i="6"/>
  <c r="I60" i="6" s="1"/>
  <c r="H61" i="6"/>
  <c r="I61" i="6" s="1"/>
  <c r="H62" i="6"/>
  <c r="I62" i="6" s="1"/>
  <c r="H63" i="6"/>
  <c r="I63" i="6" s="1"/>
  <c r="H64" i="6"/>
  <c r="I64" i="6" s="1"/>
  <c r="H65" i="6"/>
  <c r="I65" i="6" s="1"/>
  <c r="H66" i="6"/>
  <c r="I66" i="6" s="1"/>
  <c r="H67" i="6"/>
  <c r="I67" i="6" s="1"/>
  <c r="H68" i="6"/>
  <c r="I68" i="6" s="1"/>
  <c r="H69" i="6"/>
  <c r="I69" i="6" s="1"/>
  <c r="H70" i="6"/>
  <c r="I70" i="6" s="1"/>
  <c r="H71" i="6"/>
  <c r="I71" i="6" s="1"/>
  <c r="H72" i="6"/>
  <c r="I72" i="6" s="1"/>
  <c r="H73" i="6"/>
  <c r="I73" i="6" s="1"/>
  <c r="H74" i="6"/>
  <c r="I74" i="6" s="1"/>
  <c r="H75" i="6"/>
  <c r="I75" i="6" s="1"/>
  <c r="H76" i="6"/>
  <c r="I76" i="6" s="1"/>
  <c r="H77" i="6"/>
  <c r="I77" i="6" s="1"/>
  <c r="H78" i="6"/>
  <c r="I78" i="6" s="1"/>
  <c r="H79" i="6"/>
  <c r="I79" i="6" s="1"/>
  <c r="H80" i="6"/>
  <c r="I80" i="6" s="1"/>
  <c r="H81" i="6"/>
  <c r="I81" i="6" s="1"/>
  <c r="H82" i="6"/>
  <c r="I82" i="6" s="1"/>
  <c r="H83" i="6"/>
  <c r="I83" i="6" s="1"/>
  <c r="H84" i="6"/>
  <c r="I84" i="6" s="1"/>
  <c r="H85" i="6"/>
  <c r="I85" i="6" s="1"/>
  <c r="H86" i="6"/>
  <c r="I86" i="6" s="1"/>
  <c r="H87" i="6"/>
  <c r="I87" i="6" s="1"/>
  <c r="H88" i="6"/>
  <c r="I88" i="6" s="1"/>
  <c r="H89" i="6"/>
  <c r="I89" i="6" s="1"/>
  <c r="H90" i="6"/>
  <c r="I90" i="6" s="1"/>
  <c r="H91" i="6"/>
  <c r="I91" i="6" s="1"/>
  <c r="H92" i="6"/>
  <c r="I92" i="6" s="1"/>
  <c r="H93" i="6"/>
  <c r="I93" i="6" s="1"/>
  <c r="H94" i="6"/>
  <c r="I94" i="6" s="1"/>
  <c r="H95" i="6"/>
  <c r="I95" i="6" s="1"/>
  <c r="H96" i="6"/>
  <c r="I96" i="6" s="1"/>
  <c r="H97" i="6"/>
  <c r="I97" i="6" s="1"/>
  <c r="H98" i="6"/>
  <c r="I98" i="6" s="1"/>
  <c r="H99" i="6"/>
  <c r="I99" i="6" s="1"/>
  <c r="H100" i="6"/>
  <c r="I100" i="6" s="1"/>
  <c r="H101" i="6"/>
  <c r="I101" i="6" s="1"/>
  <c r="H102" i="6"/>
  <c r="I102" i="6" s="1"/>
  <c r="H103" i="6"/>
  <c r="I103" i="6" s="1"/>
  <c r="H104" i="6"/>
  <c r="I104" i="6" s="1"/>
  <c r="H105" i="6"/>
  <c r="I105" i="6" s="1"/>
  <c r="H106" i="6"/>
  <c r="I106" i="6" s="1"/>
  <c r="H107" i="6"/>
  <c r="I107" i="6" s="1"/>
  <c r="H108" i="6"/>
  <c r="I108" i="6" s="1"/>
  <c r="H109" i="6"/>
  <c r="I109" i="6" s="1"/>
  <c r="H110" i="6"/>
  <c r="I110" i="6" s="1"/>
  <c r="H111" i="6"/>
  <c r="I111" i="6" s="1"/>
  <c r="H112" i="6"/>
  <c r="I112" i="6" s="1"/>
  <c r="H113" i="6"/>
  <c r="I113" i="6" s="1"/>
  <c r="H114" i="6"/>
  <c r="I114" i="6" s="1"/>
  <c r="H115" i="6"/>
  <c r="I115" i="6" s="1"/>
  <c r="H116" i="6"/>
  <c r="I116" i="6" s="1"/>
  <c r="H117" i="6"/>
  <c r="I117" i="6" s="1"/>
  <c r="H118" i="6"/>
  <c r="I118" i="6" s="1"/>
  <c r="H119" i="6"/>
  <c r="I119" i="6" s="1"/>
  <c r="H120" i="6"/>
  <c r="I120" i="6" s="1"/>
  <c r="H121" i="6"/>
  <c r="I121" i="6" s="1"/>
  <c r="H122" i="6"/>
  <c r="I122" i="6" s="1"/>
  <c r="H123" i="6"/>
  <c r="I123" i="6" s="1"/>
  <c r="H124" i="6"/>
  <c r="I124" i="6" s="1"/>
  <c r="H125" i="6"/>
  <c r="I125" i="6" s="1"/>
  <c r="H126" i="6"/>
  <c r="I126" i="6" s="1"/>
  <c r="H127" i="6"/>
  <c r="I127" i="6" s="1"/>
  <c r="H128" i="6"/>
  <c r="I128" i="6" s="1"/>
  <c r="H129" i="6"/>
  <c r="I129" i="6" s="1"/>
  <c r="H130" i="6"/>
  <c r="I130" i="6" s="1"/>
  <c r="H131" i="6"/>
  <c r="I131" i="6" s="1"/>
  <c r="H132" i="6"/>
  <c r="I132" i="6" s="1"/>
  <c r="H133" i="6"/>
  <c r="I133" i="6" s="1"/>
  <c r="H134" i="6"/>
  <c r="I134" i="6" s="1"/>
  <c r="H135" i="6"/>
  <c r="I135" i="6" s="1"/>
  <c r="H136" i="6"/>
  <c r="I136" i="6" s="1"/>
  <c r="H137" i="6"/>
  <c r="I137" i="6" s="1"/>
  <c r="H138" i="6"/>
  <c r="I138" i="6" s="1"/>
  <c r="H139" i="6"/>
  <c r="I139" i="6" s="1"/>
  <c r="H140" i="6"/>
  <c r="I140" i="6" s="1"/>
  <c r="H141" i="6"/>
  <c r="I141" i="6" s="1"/>
  <c r="H142" i="6"/>
  <c r="I142" i="6" s="1"/>
  <c r="H143" i="6"/>
  <c r="I143" i="6" s="1"/>
  <c r="H144" i="6"/>
  <c r="I144" i="6" s="1"/>
  <c r="H145" i="6"/>
  <c r="I145" i="6" s="1"/>
  <c r="H146" i="6"/>
  <c r="I146" i="6" s="1"/>
  <c r="H147" i="6"/>
  <c r="I147" i="6" s="1"/>
  <c r="H148" i="6"/>
  <c r="I148" i="6" s="1"/>
  <c r="H149" i="6"/>
  <c r="I149" i="6" s="1"/>
  <c r="H150" i="6"/>
  <c r="I150" i="6" s="1"/>
  <c r="H151" i="6"/>
  <c r="I151" i="6" s="1"/>
  <c r="H152" i="6"/>
  <c r="I152" i="6" s="1"/>
  <c r="H153" i="6"/>
  <c r="I153" i="6" s="1"/>
  <c r="H154" i="6"/>
  <c r="I154" i="6" s="1"/>
  <c r="H155" i="6"/>
  <c r="I155" i="6" s="1"/>
  <c r="H156" i="6"/>
  <c r="I156" i="6" s="1"/>
  <c r="H157" i="6"/>
  <c r="I157" i="6" s="1"/>
  <c r="H158" i="6"/>
  <c r="I158" i="6" s="1"/>
  <c r="H159" i="6"/>
  <c r="I159" i="6" s="1"/>
  <c r="H160" i="6"/>
  <c r="I160" i="6" s="1"/>
  <c r="H161" i="6"/>
  <c r="I161" i="6" s="1"/>
  <c r="H162" i="6"/>
  <c r="I162" i="6" s="1"/>
  <c r="H163" i="6"/>
  <c r="I163" i="6" s="1"/>
  <c r="H164" i="6"/>
  <c r="I164" i="6" s="1"/>
  <c r="H165" i="6"/>
  <c r="I165" i="6" s="1"/>
  <c r="H166" i="6"/>
  <c r="I166" i="6" s="1"/>
  <c r="H167" i="6"/>
  <c r="I167" i="6" s="1"/>
  <c r="H168" i="6"/>
  <c r="I168" i="6" s="1"/>
  <c r="H169" i="6"/>
  <c r="I169" i="6" s="1"/>
  <c r="H170" i="6"/>
  <c r="I170" i="6" s="1"/>
  <c r="H171" i="6"/>
  <c r="I171" i="6" s="1"/>
  <c r="H172" i="6"/>
  <c r="I172" i="6" s="1"/>
  <c r="H173" i="6"/>
  <c r="I173" i="6" s="1"/>
  <c r="H174" i="6"/>
  <c r="I174" i="6" s="1"/>
  <c r="H175" i="6"/>
  <c r="I175" i="6" s="1"/>
  <c r="H176" i="6"/>
  <c r="I176" i="6" s="1"/>
  <c r="H177" i="6"/>
  <c r="I177" i="6" s="1"/>
  <c r="H178" i="6"/>
  <c r="I178" i="6" s="1"/>
  <c r="H179" i="6"/>
  <c r="I179" i="6" s="1"/>
  <c r="H180" i="6"/>
  <c r="I180" i="6" s="1"/>
  <c r="H181" i="6"/>
  <c r="I181" i="6" s="1"/>
  <c r="H182" i="6"/>
  <c r="I182" i="6" s="1"/>
  <c r="H183" i="6"/>
  <c r="I183" i="6" s="1"/>
  <c r="H184" i="6"/>
  <c r="I184" i="6" s="1"/>
  <c r="H185" i="6"/>
  <c r="I185" i="6" s="1"/>
  <c r="H186" i="6"/>
  <c r="I186" i="6" s="1"/>
  <c r="H187" i="6"/>
  <c r="I187" i="6" s="1"/>
  <c r="H188" i="6"/>
  <c r="I188" i="6" s="1"/>
  <c r="H189" i="6"/>
  <c r="I189" i="6" s="1"/>
  <c r="H190" i="6"/>
  <c r="I190" i="6" s="1"/>
  <c r="H191" i="6"/>
  <c r="I191" i="6" s="1"/>
  <c r="H192" i="6"/>
  <c r="I192" i="6" s="1"/>
  <c r="H193" i="6"/>
  <c r="I193" i="6" s="1"/>
  <c r="H194" i="6"/>
  <c r="I194" i="6" s="1"/>
  <c r="H195" i="6"/>
  <c r="I195" i="6" s="1"/>
  <c r="H196" i="6"/>
  <c r="I196" i="6" s="1"/>
  <c r="H197" i="6"/>
  <c r="I197" i="6" s="1"/>
  <c r="H198" i="6"/>
  <c r="I198" i="6" s="1"/>
  <c r="H199" i="6"/>
  <c r="I199" i="6" s="1"/>
  <c r="H200" i="6"/>
  <c r="I200" i="6" s="1"/>
  <c r="H201" i="6"/>
  <c r="I201" i="6" s="1"/>
  <c r="H202" i="6"/>
  <c r="I202" i="6" s="1"/>
  <c r="H203" i="6"/>
  <c r="I203" i="6" s="1"/>
  <c r="H204" i="6"/>
  <c r="I204" i="6" s="1"/>
  <c r="H205" i="6"/>
  <c r="I205" i="6" s="1"/>
  <c r="H206" i="6"/>
  <c r="I206" i="6" s="1"/>
  <c r="H207" i="6"/>
  <c r="I207" i="6" s="1"/>
  <c r="H208" i="6"/>
  <c r="I208" i="6" s="1"/>
  <c r="H209" i="6"/>
  <c r="I209" i="6" s="1"/>
  <c r="H210" i="6"/>
  <c r="I210" i="6" s="1"/>
  <c r="H211" i="6"/>
  <c r="I211" i="6" s="1"/>
  <c r="H212" i="6"/>
  <c r="I212" i="6" s="1"/>
  <c r="H213" i="6"/>
  <c r="I213" i="6" s="1"/>
  <c r="H214" i="6"/>
  <c r="I214" i="6" s="1"/>
  <c r="H215" i="6"/>
  <c r="I215" i="6" s="1"/>
  <c r="H216" i="6"/>
  <c r="I216" i="6" s="1"/>
  <c r="H217" i="6"/>
  <c r="I217" i="6" s="1"/>
  <c r="H218" i="6"/>
  <c r="I218" i="6" s="1"/>
  <c r="H219" i="6"/>
  <c r="I219" i="6" s="1"/>
  <c r="H220" i="6"/>
  <c r="I220" i="6" s="1"/>
  <c r="H221" i="6"/>
  <c r="I221" i="6" s="1"/>
  <c r="H222" i="6"/>
  <c r="I222" i="6" s="1"/>
  <c r="H223" i="6"/>
  <c r="I223" i="6" s="1"/>
  <c r="H224" i="6"/>
  <c r="I224" i="6" s="1"/>
  <c r="H225" i="6"/>
  <c r="I225" i="6" s="1"/>
  <c r="H226" i="6"/>
  <c r="I226" i="6" s="1"/>
  <c r="H227" i="6"/>
  <c r="I227" i="6" s="1"/>
  <c r="H228" i="6"/>
  <c r="I228" i="6" s="1"/>
  <c r="H229" i="6"/>
  <c r="I229" i="6" s="1"/>
  <c r="H230" i="6"/>
  <c r="I230" i="6" s="1"/>
  <c r="H231" i="6"/>
  <c r="I231" i="6" s="1"/>
  <c r="H232" i="6"/>
  <c r="I232" i="6" s="1"/>
  <c r="H233" i="6"/>
  <c r="I233" i="6" s="1"/>
  <c r="H234" i="6"/>
  <c r="I234" i="6" s="1"/>
  <c r="H235" i="6"/>
  <c r="I235" i="6" s="1"/>
  <c r="H236" i="6"/>
  <c r="I236" i="6" s="1"/>
  <c r="H237" i="6"/>
  <c r="I237" i="6" s="1"/>
  <c r="H238" i="6"/>
  <c r="I238" i="6" s="1"/>
  <c r="H239" i="6"/>
  <c r="I239" i="6" s="1"/>
  <c r="H240" i="6"/>
  <c r="I240" i="6" s="1"/>
  <c r="H241" i="6"/>
  <c r="I241" i="6" s="1"/>
  <c r="H242" i="6"/>
  <c r="I242" i="6" s="1"/>
  <c r="H243" i="6"/>
  <c r="I243" i="6" s="1"/>
  <c r="H244" i="6"/>
  <c r="I244" i="6" s="1"/>
  <c r="H245" i="6"/>
  <c r="I245" i="6" s="1"/>
  <c r="H246" i="6"/>
  <c r="I246" i="6" s="1"/>
  <c r="H247" i="6"/>
  <c r="I247" i="6" s="1"/>
  <c r="H248" i="6"/>
  <c r="I248" i="6" s="1"/>
  <c r="H249" i="6"/>
  <c r="I249" i="6" s="1"/>
  <c r="H250" i="6"/>
  <c r="I250" i="6" s="1"/>
  <c r="H251" i="6"/>
  <c r="I251" i="6" s="1"/>
  <c r="H252" i="6"/>
  <c r="I252" i="6" s="1"/>
  <c r="H253" i="6"/>
  <c r="I253" i="6" s="1"/>
  <c r="H254" i="6"/>
  <c r="I254" i="6" s="1"/>
  <c r="H255" i="6"/>
  <c r="I255" i="6" s="1"/>
  <c r="H256" i="6"/>
  <c r="I256" i="6" s="1"/>
  <c r="H257" i="6"/>
  <c r="I257" i="6" s="1"/>
  <c r="H258" i="6"/>
  <c r="I258" i="6" s="1"/>
  <c r="H259" i="6"/>
  <c r="I259" i="6" s="1"/>
  <c r="H260" i="6"/>
  <c r="I260" i="6" s="1"/>
  <c r="H261" i="6"/>
  <c r="I261" i="6" s="1"/>
  <c r="H262" i="6"/>
  <c r="I262" i="6" s="1"/>
  <c r="H263" i="6"/>
  <c r="I263" i="6" s="1"/>
  <c r="H264" i="6"/>
  <c r="I264" i="6" s="1"/>
  <c r="H265" i="6"/>
  <c r="I265" i="6" s="1"/>
  <c r="H266" i="6"/>
  <c r="I266" i="6" s="1"/>
  <c r="H267" i="6"/>
  <c r="I267" i="6" s="1"/>
  <c r="H268" i="6"/>
  <c r="I268" i="6" s="1"/>
  <c r="H269" i="6"/>
  <c r="I269" i="6" s="1"/>
  <c r="H270" i="6"/>
  <c r="I270" i="6" s="1"/>
  <c r="H271" i="6"/>
  <c r="I271" i="6" s="1"/>
  <c r="H272" i="6"/>
  <c r="I272" i="6" s="1"/>
  <c r="H273" i="6"/>
  <c r="I273" i="6" s="1"/>
  <c r="H274" i="6"/>
  <c r="I274" i="6" s="1"/>
  <c r="H275" i="6"/>
  <c r="I275" i="6" s="1"/>
  <c r="H276" i="6"/>
  <c r="I276" i="6" s="1"/>
  <c r="H277" i="6"/>
  <c r="I277" i="6" s="1"/>
  <c r="H278" i="6"/>
  <c r="I278" i="6" s="1"/>
  <c r="H279" i="6"/>
  <c r="I279" i="6" s="1"/>
  <c r="H280" i="6"/>
  <c r="I280" i="6" s="1"/>
  <c r="H281" i="6"/>
  <c r="I281" i="6" s="1"/>
  <c r="H282" i="6"/>
  <c r="I282" i="6" s="1"/>
  <c r="H283" i="6"/>
  <c r="I283" i="6" s="1"/>
  <c r="H284" i="6"/>
  <c r="I284" i="6" s="1"/>
  <c r="H285" i="6"/>
  <c r="I285" i="6" s="1"/>
  <c r="H286" i="6"/>
  <c r="I286" i="6" s="1"/>
  <c r="H287" i="6"/>
  <c r="I287" i="6" s="1"/>
  <c r="H288" i="6"/>
  <c r="I288" i="6" s="1"/>
  <c r="H289" i="6"/>
  <c r="I289" i="6" s="1"/>
  <c r="H290" i="6"/>
  <c r="I290" i="6" s="1"/>
  <c r="H291" i="6"/>
  <c r="I291" i="6" s="1"/>
  <c r="H292" i="6"/>
  <c r="I292" i="6" s="1"/>
  <c r="H293" i="6"/>
  <c r="I293" i="6" s="1"/>
  <c r="H294" i="6"/>
  <c r="I294" i="6" s="1"/>
  <c r="H295" i="6"/>
  <c r="I295" i="6" s="1"/>
  <c r="H296" i="6"/>
  <c r="I296" i="6" s="1"/>
  <c r="H297" i="6"/>
  <c r="I297" i="6" s="1"/>
  <c r="H298" i="6"/>
  <c r="I298" i="6" s="1"/>
  <c r="H299" i="6"/>
  <c r="I299" i="6" s="1"/>
  <c r="H300" i="6"/>
  <c r="I300" i="6" s="1"/>
  <c r="H301" i="6"/>
  <c r="I301" i="6" s="1"/>
  <c r="H302" i="6"/>
  <c r="I302" i="6" s="1"/>
  <c r="H303" i="6"/>
  <c r="I303" i="6" s="1"/>
  <c r="H304" i="6"/>
  <c r="I304" i="6" s="1"/>
  <c r="H305" i="6"/>
  <c r="I305" i="6" s="1"/>
  <c r="H306" i="6"/>
  <c r="I306" i="6" s="1"/>
  <c r="H307" i="6"/>
  <c r="I307" i="6" s="1"/>
  <c r="H308" i="6"/>
  <c r="I308" i="6" s="1"/>
  <c r="H309" i="6"/>
  <c r="I309" i="6" s="1"/>
  <c r="H310" i="6"/>
  <c r="I310" i="6" s="1"/>
  <c r="H311" i="6"/>
  <c r="I311" i="6" s="1"/>
  <c r="H312" i="6"/>
  <c r="I312" i="6" s="1"/>
  <c r="H313" i="6"/>
  <c r="I313" i="6" s="1"/>
  <c r="H314" i="6"/>
  <c r="I314" i="6" s="1"/>
  <c r="H315" i="6"/>
  <c r="I315" i="6" s="1"/>
  <c r="H316" i="6"/>
  <c r="I316" i="6" s="1"/>
  <c r="H317" i="6"/>
  <c r="I317" i="6" s="1"/>
  <c r="H318" i="6"/>
  <c r="I318" i="6" s="1"/>
  <c r="H319" i="6"/>
  <c r="I319" i="6" s="1"/>
  <c r="H320" i="6"/>
  <c r="I320" i="6" s="1"/>
  <c r="H321" i="6"/>
  <c r="I321" i="6" s="1"/>
  <c r="H322" i="6"/>
  <c r="I322" i="6" s="1"/>
  <c r="H323" i="6"/>
  <c r="I323" i="6" s="1"/>
  <c r="H324" i="6"/>
  <c r="I324" i="6" s="1"/>
  <c r="H325" i="6"/>
  <c r="I325" i="6" s="1"/>
  <c r="H326" i="6"/>
  <c r="I326" i="6" s="1"/>
  <c r="H327" i="6"/>
  <c r="I327" i="6" s="1"/>
  <c r="H328" i="6"/>
  <c r="I328" i="6" s="1"/>
  <c r="H329" i="6"/>
  <c r="I329" i="6" s="1"/>
  <c r="H330" i="6"/>
  <c r="I330" i="6" s="1"/>
  <c r="H331" i="6"/>
  <c r="I331" i="6" s="1"/>
  <c r="H332" i="6"/>
  <c r="I332" i="6" s="1"/>
  <c r="H333" i="6"/>
  <c r="I333" i="6" s="1"/>
  <c r="H334" i="6"/>
  <c r="I334" i="6" s="1"/>
  <c r="H335" i="6"/>
  <c r="I335" i="6" s="1"/>
  <c r="H336" i="6"/>
  <c r="I336" i="6" s="1"/>
  <c r="H337" i="6"/>
  <c r="I337" i="6" s="1"/>
  <c r="H338" i="6"/>
  <c r="I338" i="6" s="1"/>
  <c r="H339" i="6"/>
  <c r="I339" i="6" s="1"/>
  <c r="H340" i="6"/>
  <c r="I340" i="6" s="1"/>
  <c r="H341" i="6"/>
  <c r="I341" i="6" s="1"/>
  <c r="H342" i="6"/>
  <c r="I342" i="6" s="1"/>
  <c r="H343" i="6"/>
  <c r="I343" i="6" s="1"/>
  <c r="H344" i="6"/>
  <c r="I344" i="6" s="1"/>
  <c r="H345" i="6"/>
  <c r="I345" i="6" s="1"/>
  <c r="H346" i="6"/>
  <c r="I346" i="6" s="1"/>
  <c r="H347" i="6"/>
  <c r="I347" i="6" s="1"/>
  <c r="H348" i="6"/>
  <c r="I348" i="6" s="1"/>
  <c r="H349" i="6"/>
  <c r="I349" i="6" s="1"/>
  <c r="H350" i="6"/>
  <c r="I350" i="6" s="1"/>
  <c r="H351" i="6"/>
  <c r="I351" i="6" s="1"/>
  <c r="H352" i="6"/>
  <c r="I352" i="6" s="1"/>
  <c r="H353" i="6"/>
  <c r="I353" i="6" s="1"/>
  <c r="H354" i="6"/>
  <c r="I354" i="6" s="1"/>
  <c r="H355" i="6"/>
  <c r="I355" i="6" s="1"/>
  <c r="H356" i="6"/>
  <c r="I356" i="6" s="1"/>
  <c r="H357" i="6"/>
  <c r="I357" i="6" s="1"/>
  <c r="H358" i="6"/>
  <c r="I358" i="6" s="1"/>
  <c r="H359" i="6"/>
  <c r="I359" i="6" s="1"/>
  <c r="H360" i="6"/>
  <c r="I360" i="6" s="1"/>
  <c r="H361" i="6"/>
  <c r="I361" i="6" s="1"/>
  <c r="H362" i="6"/>
  <c r="I362" i="6" s="1"/>
  <c r="H363" i="6"/>
  <c r="I363" i="6" s="1"/>
  <c r="H364" i="6"/>
  <c r="I364" i="6" s="1"/>
  <c r="H365" i="6"/>
  <c r="I365" i="6" s="1"/>
  <c r="H366" i="6"/>
  <c r="I366" i="6" s="1"/>
  <c r="H367" i="6"/>
  <c r="I367" i="6" s="1"/>
  <c r="H368" i="6"/>
  <c r="I368" i="6" s="1"/>
  <c r="H369" i="6"/>
  <c r="I369" i="6" s="1"/>
  <c r="H370" i="6"/>
  <c r="I370" i="6" s="1"/>
  <c r="H371" i="6"/>
  <c r="I371" i="6" s="1"/>
  <c r="H372" i="6"/>
  <c r="I372" i="6" s="1"/>
  <c r="H373" i="6"/>
  <c r="I373" i="6" s="1"/>
  <c r="H374" i="6"/>
  <c r="I374" i="6" s="1"/>
  <c r="H375" i="6"/>
  <c r="I375" i="6" s="1"/>
  <c r="H376" i="6"/>
  <c r="I376" i="6" s="1"/>
  <c r="H377" i="6"/>
  <c r="I377" i="6" s="1"/>
  <c r="H378" i="6"/>
  <c r="I378" i="6" s="1"/>
  <c r="H379" i="6"/>
  <c r="I379" i="6" s="1"/>
  <c r="H380" i="6"/>
  <c r="I380" i="6" s="1"/>
  <c r="H381" i="6"/>
  <c r="I381" i="6" s="1"/>
  <c r="H382" i="6"/>
  <c r="I382" i="6" s="1"/>
  <c r="H383" i="6"/>
  <c r="I383" i="6" s="1"/>
  <c r="H384" i="6"/>
  <c r="I384" i="6" s="1"/>
  <c r="H385" i="6"/>
  <c r="I385" i="6" s="1"/>
  <c r="H386" i="6"/>
  <c r="I386" i="6" s="1"/>
  <c r="H387" i="6"/>
  <c r="I387" i="6" s="1"/>
  <c r="H388" i="6"/>
  <c r="I388" i="6" s="1"/>
  <c r="H389" i="6"/>
  <c r="I389" i="6" s="1"/>
  <c r="H390" i="6"/>
  <c r="I390" i="6" s="1"/>
  <c r="H391" i="6"/>
  <c r="I391" i="6" s="1"/>
  <c r="H392" i="6"/>
  <c r="I392" i="6" s="1"/>
  <c r="H393" i="6"/>
  <c r="I393" i="6" s="1"/>
  <c r="H394" i="6"/>
  <c r="I394" i="6" s="1"/>
  <c r="H395" i="6"/>
  <c r="I395" i="6" s="1"/>
  <c r="H396" i="6"/>
  <c r="I396" i="6" s="1"/>
  <c r="H397" i="6"/>
  <c r="I397" i="6" s="1"/>
  <c r="H398" i="6"/>
  <c r="I398" i="6" s="1"/>
  <c r="H399" i="6"/>
  <c r="I399" i="6" s="1"/>
  <c r="H400" i="6"/>
  <c r="I400" i="6" s="1"/>
  <c r="H401" i="6"/>
  <c r="I401" i="6" s="1"/>
  <c r="H402" i="6"/>
  <c r="I402" i="6" s="1"/>
  <c r="H403" i="6"/>
  <c r="I403" i="6" s="1"/>
  <c r="H404" i="6"/>
  <c r="I404" i="6" s="1"/>
  <c r="H405" i="6"/>
  <c r="I405" i="6" s="1"/>
  <c r="H406" i="6"/>
  <c r="I406" i="6" s="1"/>
  <c r="H407" i="6"/>
  <c r="I407" i="6" s="1"/>
  <c r="H408" i="6"/>
  <c r="I408" i="6" s="1"/>
  <c r="H409" i="6"/>
  <c r="I409" i="6" s="1"/>
  <c r="H410" i="6"/>
  <c r="I410" i="6" s="1"/>
  <c r="H411" i="6"/>
  <c r="I411" i="6" s="1"/>
  <c r="H412" i="6"/>
  <c r="I412" i="6" s="1"/>
  <c r="H413" i="6"/>
  <c r="I413" i="6" s="1"/>
  <c r="H414" i="6"/>
  <c r="I414" i="6" s="1"/>
  <c r="H415" i="6"/>
  <c r="I415" i="6" s="1"/>
  <c r="H416" i="6"/>
  <c r="I416" i="6" s="1"/>
  <c r="H417" i="6"/>
  <c r="I417" i="6" s="1"/>
  <c r="H418" i="6"/>
  <c r="I418" i="6" s="1"/>
  <c r="H419" i="6"/>
  <c r="I419" i="6" s="1"/>
  <c r="I2" i="6"/>
  <c r="K2" i="6" s="1"/>
  <c r="H3" i="6"/>
  <c r="I3" i="6" s="1"/>
  <c r="I2" i="5"/>
  <c r="H4" i="5"/>
  <c r="I4" i="5" s="1"/>
  <c r="H5" i="5"/>
  <c r="I5" i="5" s="1"/>
  <c r="H6" i="5"/>
  <c r="I6" i="5" s="1"/>
  <c r="H7" i="5"/>
  <c r="I7" i="5" s="1"/>
  <c r="H8" i="5"/>
  <c r="I8" i="5" s="1"/>
  <c r="H9" i="5"/>
  <c r="I9" i="5" s="1"/>
  <c r="H10" i="5"/>
  <c r="I10" i="5" s="1"/>
  <c r="H11" i="5"/>
  <c r="I11" i="5" s="1"/>
  <c r="H12" i="5"/>
  <c r="I12" i="5" s="1"/>
  <c r="H13" i="5"/>
  <c r="I1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I105" i="5" s="1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I117" i="5" s="1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I129" i="5" s="1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I177" i="5" s="1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I189" i="5" s="1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I201" i="5" s="1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K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H236" i="5"/>
  <c r="I236" i="5" s="1"/>
  <c r="H237" i="5"/>
  <c r="I237" i="5" s="1"/>
  <c r="H238" i="5"/>
  <c r="I238" i="5" s="1"/>
  <c r="H239" i="5"/>
  <c r="I239" i="5" s="1"/>
  <c r="H240" i="5"/>
  <c r="I240" i="5" s="1"/>
  <c r="H241" i="5"/>
  <c r="I241" i="5" s="1"/>
  <c r="H242" i="5"/>
  <c r="I242" i="5" s="1"/>
  <c r="H243" i="5"/>
  <c r="I243" i="5" s="1"/>
  <c r="H244" i="5"/>
  <c r="I244" i="5" s="1"/>
  <c r="H245" i="5"/>
  <c r="I245" i="5" s="1"/>
  <c r="H246" i="5"/>
  <c r="I246" i="5" s="1"/>
  <c r="H247" i="5"/>
  <c r="I247" i="5" s="1"/>
  <c r="H248" i="5"/>
  <c r="I248" i="5" s="1"/>
  <c r="H249" i="5"/>
  <c r="I249" i="5" s="1"/>
  <c r="H250" i="5"/>
  <c r="I250" i="5" s="1"/>
  <c r="H251" i="5"/>
  <c r="I251" i="5" s="1"/>
  <c r="H252" i="5"/>
  <c r="I252" i="5" s="1"/>
  <c r="H253" i="5"/>
  <c r="I253" i="5" s="1"/>
  <c r="H254" i="5"/>
  <c r="I254" i="5" s="1"/>
  <c r="H255" i="5"/>
  <c r="I255" i="5" s="1"/>
  <c r="H256" i="5"/>
  <c r="I256" i="5" s="1"/>
  <c r="H257" i="5"/>
  <c r="I257" i="5" s="1"/>
  <c r="H258" i="5"/>
  <c r="I258" i="5" s="1"/>
  <c r="H259" i="5"/>
  <c r="I259" i="5" s="1"/>
  <c r="H260" i="5"/>
  <c r="I260" i="5" s="1"/>
  <c r="H261" i="5"/>
  <c r="I261" i="5" s="1"/>
  <c r="H262" i="5"/>
  <c r="I262" i="5" s="1"/>
  <c r="H263" i="5"/>
  <c r="I263" i="5" s="1"/>
  <c r="H264" i="5"/>
  <c r="I264" i="5" s="1"/>
  <c r="H265" i="5"/>
  <c r="I265" i="5" s="1"/>
  <c r="H266" i="5"/>
  <c r="I266" i="5" s="1"/>
  <c r="H267" i="5"/>
  <c r="I267" i="5" s="1"/>
  <c r="H268" i="5"/>
  <c r="I268" i="5" s="1"/>
  <c r="H269" i="5"/>
  <c r="I269" i="5" s="1"/>
  <c r="H270" i="5"/>
  <c r="I270" i="5" s="1"/>
  <c r="H271" i="5"/>
  <c r="I271" i="5" s="1"/>
  <c r="H272" i="5"/>
  <c r="I272" i="5" s="1"/>
  <c r="H273" i="5"/>
  <c r="I273" i="5" s="1"/>
  <c r="H274" i="5"/>
  <c r="I274" i="5" s="1"/>
  <c r="H275" i="5"/>
  <c r="I275" i="5" s="1"/>
  <c r="H276" i="5"/>
  <c r="I276" i="5" s="1"/>
  <c r="H277" i="5"/>
  <c r="I277" i="5" s="1"/>
  <c r="H278" i="5"/>
  <c r="I278" i="5" s="1"/>
  <c r="H279" i="5"/>
  <c r="I279" i="5" s="1"/>
  <c r="H280" i="5"/>
  <c r="I280" i="5" s="1"/>
  <c r="H281" i="5"/>
  <c r="I281" i="5" s="1"/>
  <c r="H282" i="5"/>
  <c r="I282" i="5" s="1"/>
  <c r="H283" i="5"/>
  <c r="I283" i="5" s="1"/>
  <c r="H284" i="5"/>
  <c r="I284" i="5" s="1"/>
  <c r="H285" i="5"/>
  <c r="I285" i="5" s="1"/>
  <c r="H286" i="5"/>
  <c r="I286" i="5" s="1"/>
  <c r="H287" i="5"/>
  <c r="I287" i="5" s="1"/>
  <c r="H288" i="5"/>
  <c r="I288" i="5" s="1"/>
  <c r="H289" i="5"/>
  <c r="I289" i="5" s="1"/>
  <c r="H290" i="5"/>
  <c r="I290" i="5" s="1"/>
  <c r="H291" i="5"/>
  <c r="I291" i="5" s="1"/>
  <c r="H292" i="5"/>
  <c r="I292" i="5" s="1"/>
  <c r="H293" i="5"/>
  <c r="I293" i="5" s="1"/>
  <c r="H294" i="5"/>
  <c r="I294" i="5" s="1"/>
  <c r="H295" i="5"/>
  <c r="I295" i="5" s="1"/>
  <c r="H296" i="5"/>
  <c r="I296" i="5" s="1"/>
  <c r="H297" i="5"/>
  <c r="I297" i="5" s="1"/>
  <c r="H298" i="5"/>
  <c r="I298" i="5" s="1"/>
  <c r="H299" i="5"/>
  <c r="I299" i="5" s="1"/>
  <c r="H300" i="5"/>
  <c r="I300" i="5" s="1"/>
  <c r="H301" i="5"/>
  <c r="I301" i="5" s="1"/>
  <c r="H302" i="5"/>
  <c r="I302" i="5" s="1"/>
  <c r="H303" i="5"/>
  <c r="I303" i="5" s="1"/>
  <c r="H304" i="5"/>
  <c r="I304" i="5" s="1"/>
  <c r="H305" i="5"/>
  <c r="I305" i="5" s="1"/>
  <c r="H306" i="5"/>
  <c r="I306" i="5" s="1"/>
  <c r="H307" i="5"/>
  <c r="I307" i="5" s="1"/>
  <c r="H308" i="5"/>
  <c r="I308" i="5" s="1"/>
  <c r="H309" i="5"/>
  <c r="I309" i="5" s="1"/>
  <c r="H310" i="5"/>
  <c r="I310" i="5" s="1"/>
  <c r="H311" i="5"/>
  <c r="I311" i="5" s="1"/>
  <c r="H312" i="5"/>
  <c r="I312" i="5" s="1"/>
  <c r="H313" i="5"/>
  <c r="I313" i="5" s="1"/>
  <c r="H314" i="5"/>
  <c r="I314" i="5" s="1"/>
  <c r="H315" i="5"/>
  <c r="I315" i="5" s="1"/>
  <c r="H316" i="5"/>
  <c r="I316" i="5" s="1"/>
  <c r="H317" i="5"/>
  <c r="I317" i="5" s="1"/>
  <c r="H318" i="5"/>
  <c r="I318" i="5" s="1"/>
  <c r="H319" i="5"/>
  <c r="I319" i="5" s="1"/>
  <c r="H320" i="5"/>
  <c r="I320" i="5" s="1"/>
  <c r="H321" i="5"/>
  <c r="I321" i="5" s="1"/>
  <c r="H322" i="5"/>
  <c r="I322" i="5" s="1"/>
  <c r="H323" i="5"/>
  <c r="I323" i="5" s="1"/>
  <c r="H324" i="5"/>
  <c r="I324" i="5" s="1"/>
  <c r="H325" i="5"/>
  <c r="I325" i="5" s="1"/>
  <c r="H326" i="5"/>
  <c r="I326" i="5" s="1"/>
  <c r="H327" i="5"/>
  <c r="I327" i="5" s="1"/>
  <c r="H328" i="5"/>
  <c r="I328" i="5" s="1"/>
  <c r="H329" i="5"/>
  <c r="I329" i="5" s="1"/>
  <c r="H330" i="5"/>
  <c r="I330" i="5" s="1"/>
  <c r="H331" i="5"/>
  <c r="I331" i="5" s="1"/>
  <c r="H332" i="5"/>
  <c r="I332" i="5" s="1"/>
  <c r="H333" i="5"/>
  <c r="I333" i="5" s="1"/>
  <c r="H334" i="5"/>
  <c r="I334" i="5" s="1"/>
  <c r="H335" i="5"/>
  <c r="I335" i="5" s="1"/>
  <c r="H336" i="5"/>
  <c r="I336" i="5" s="1"/>
  <c r="H337" i="5"/>
  <c r="I337" i="5" s="1"/>
  <c r="H338" i="5"/>
  <c r="I338" i="5" s="1"/>
  <c r="H339" i="5"/>
  <c r="I339" i="5" s="1"/>
  <c r="H340" i="5"/>
  <c r="I340" i="5" s="1"/>
  <c r="H341" i="5"/>
  <c r="I341" i="5" s="1"/>
  <c r="H342" i="5"/>
  <c r="I342" i="5" s="1"/>
  <c r="H343" i="5"/>
  <c r="I343" i="5" s="1"/>
  <c r="H344" i="5"/>
  <c r="I344" i="5" s="1"/>
  <c r="H345" i="5"/>
  <c r="I345" i="5" s="1"/>
  <c r="H346" i="5"/>
  <c r="I346" i="5" s="1"/>
  <c r="H347" i="5"/>
  <c r="I347" i="5" s="1"/>
  <c r="H348" i="5"/>
  <c r="I348" i="5" s="1"/>
  <c r="H349" i="5"/>
  <c r="I349" i="5" s="1"/>
  <c r="H350" i="5"/>
  <c r="I350" i="5" s="1"/>
  <c r="H351" i="5"/>
  <c r="I351" i="5" s="1"/>
  <c r="H352" i="5"/>
  <c r="I352" i="5" s="1"/>
  <c r="H353" i="5"/>
  <c r="I353" i="5" s="1"/>
  <c r="H354" i="5"/>
  <c r="I354" i="5" s="1"/>
  <c r="H355" i="5"/>
  <c r="I355" i="5" s="1"/>
  <c r="H356" i="5"/>
  <c r="I356" i="5" s="1"/>
  <c r="H357" i="5"/>
  <c r="H358" i="5"/>
  <c r="I358" i="5" s="1"/>
  <c r="H359" i="5"/>
  <c r="I359" i="5" s="1"/>
  <c r="H360" i="5"/>
  <c r="I360" i="5" s="1"/>
  <c r="H361" i="5"/>
  <c r="I361" i="5" s="1"/>
  <c r="H362" i="5"/>
  <c r="I362" i="5" s="1"/>
  <c r="H363" i="5"/>
  <c r="I363" i="5" s="1"/>
  <c r="H364" i="5"/>
  <c r="I364" i="5" s="1"/>
  <c r="H365" i="5"/>
  <c r="I365" i="5" s="1"/>
  <c r="H366" i="5"/>
  <c r="I366" i="5" s="1"/>
  <c r="H367" i="5"/>
  <c r="I367" i="5" s="1"/>
  <c r="H368" i="5"/>
  <c r="I368" i="5" s="1"/>
  <c r="H369" i="5"/>
  <c r="I369" i="5" s="1"/>
  <c r="H370" i="5"/>
  <c r="I370" i="5" s="1"/>
  <c r="H371" i="5"/>
  <c r="I371" i="5" s="1"/>
  <c r="H372" i="5"/>
  <c r="I372" i="5" s="1"/>
  <c r="H373" i="5"/>
  <c r="H374" i="5"/>
  <c r="I374" i="5" s="1"/>
  <c r="H375" i="5"/>
  <c r="I375" i="5" s="1"/>
  <c r="H376" i="5"/>
  <c r="I376" i="5" s="1"/>
  <c r="H377" i="5"/>
  <c r="I377" i="5" s="1"/>
  <c r="H378" i="5"/>
  <c r="I378" i="5" s="1"/>
  <c r="H379" i="5"/>
  <c r="I379" i="5" s="1"/>
  <c r="H380" i="5"/>
  <c r="I380" i="5" s="1"/>
  <c r="H381" i="5"/>
  <c r="I381" i="5" s="1"/>
  <c r="H382" i="5"/>
  <c r="I382" i="5" s="1"/>
  <c r="H383" i="5"/>
  <c r="I383" i="5" s="1"/>
  <c r="H384" i="5"/>
  <c r="I384" i="5" s="1"/>
  <c r="H385" i="5"/>
  <c r="I385" i="5" s="1"/>
  <c r="H386" i="5"/>
  <c r="I386" i="5" s="1"/>
  <c r="H387" i="5"/>
  <c r="I387" i="5" s="1"/>
  <c r="H388" i="5"/>
  <c r="I388" i="5" s="1"/>
  <c r="H389" i="5"/>
  <c r="H390" i="5"/>
  <c r="I390" i="5" s="1"/>
  <c r="H391" i="5"/>
  <c r="I391" i="5" s="1"/>
  <c r="H392" i="5"/>
  <c r="I392" i="5" s="1"/>
  <c r="H393" i="5"/>
  <c r="I393" i="5" s="1"/>
  <c r="H394" i="5"/>
  <c r="I394" i="5" s="1"/>
  <c r="H395" i="5"/>
  <c r="I395" i="5" s="1"/>
  <c r="H396" i="5"/>
  <c r="I396" i="5" s="1"/>
  <c r="H397" i="5"/>
  <c r="I397" i="5" s="1"/>
  <c r="H398" i="5"/>
  <c r="I398" i="5" s="1"/>
  <c r="H399" i="5"/>
  <c r="I399" i="5" s="1"/>
  <c r="H400" i="5"/>
  <c r="I400" i="5" s="1"/>
  <c r="H401" i="5"/>
  <c r="I401" i="5" s="1"/>
  <c r="H402" i="5"/>
  <c r="I402" i="5" s="1"/>
  <c r="H403" i="5"/>
  <c r="I403" i="5" s="1"/>
  <c r="H404" i="5"/>
  <c r="I404" i="5" s="1"/>
  <c r="H405" i="5"/>
  <c r="H406" i="5"/>
  <c r="I406" i="5" s="1"/>
  <c r="H407" i="5"/>
  <c r="I407" i="5" s="1"/>
  <c r="H408" i="5"/>
  <c r="I408" i="5" s="1"/>
  <c r="H409" i="5"/>
  <c r="I409" i="5" s="1"/>
  <c r="H410" i="5"/>
  <c r="I410" i="5" s="1"/>
  <c r="H411" i="5"/>
  <c r="I411" i="5" s="1"/>
  <c r="H412" i="5"/>
  <c r="I412" i="5" s="1"/>
  <c r="H413" i="5"/>
  <c r="I413" i="5" s="1"/>
  <c r="H414" i="5"/>
  <c r="I414" i="5" s="1"/>
  <c r="H415" i="5"/>
  <c r="I415" i="5" s="1"/>
  <c r="H416" i="5"/>
  <c r="I416" i="5" s="1"/>
  <c r="H417" i="5"/>
  <c r="I417" i="5" s="1"/>
  <c r="H418" i="5"/>
  <c r="I418" i="5" s="1"/>
  <c r="H419" i="5"/>
  <c r="I419" i="5" s="1"/>
  <c r="H3" i="5"/>
  <c r="I3" i="5" s="1"/>
  <c r="K3" i="5" s="1"/>
  <c r="H4" i="4"/>
  <c r="H5" i="4"/>
  <c r="I5" i="4" s="1"/>
  <c r="H6" i="4"/>
  <c r="H7" i="4"/>
  <c r="I7" i="4" s="1"/>
  <c r="H8" i="4"/>
  <c r="H9" i="4"/>
  <c r="H10" i="4"/>
  <c r="H11" i="4"/>
  <c r="I11" i="4" s="1"/>
  <c r="H12" i="4"/>
  <c r="H13" i="4"/>
  <c r="I13" i="4" s="1"/>
  <c r="H14" i="4"/>
  <c r="H15" i="4"/>
  <c r="I15" i="4" s="1"/>
  <c r="H16" i="4"/>
  <c r="H17" i="4"/>
  <c r="I17" i="4" s="1"/>
  <c r="H18" i="4"/>
  <c r="H19" i="4"/>
  <c r="I19" i="4" s="1"/>
  <c r="H20" i="4"/>
  <c r="H21" i="4"/>
  <c r="I21" i="4" s="1"/>
  <c r="H22" i="4"/>
  <c r="H23" i="4"/>
  <c r="I23" i="4" s="1"/>
  <c r="H24" i="4"/>
  <c r="H25" i="4"/>
  <c r="H26" i="4"/>
  <c r="H27" i="4"/>
  <c r="I27" i="4" s="1"/>
  <c r="H28" i="4"/>
  <c r="H29" i="4"/>
  <c r="I29" i="4" s="1"/>
  <c r="H30" i="4"/>
  <c r="H31" i="4"/>
  <c r="I31" i="4" s="1"/>
  <c r="H32" i="4"/>
  <c r="H33" i="4"/>
  <c r="I33" i="4" s="1"/>
  <c r="H34" i="4"/>
  <c r="H35" i="4"/>
  <c r="I35" i="4" s="1"/>
  <c r="H36" i="4"/>
  <c r="H37" i="4"/>
  <c r="I37" i="4" s="1"/>
  <c r="H38" i="4"/>
  <c r="H39" i="4"/>
  <c r="I39" i="4" s="1"/>
  <c r="H40" i="4"/>
  <c r="H41" i="4"/>
  <c r="H42" i="4"/>
  <c r="H43" i="4"/>
  <c r="I43" i="4" s="1"/>
  <c r="H44" i="4"/>
  <c r="H45" i="4"/>
  <c r="I45" i="4" s="1"/>
  <c r="H46" i="4"/>
  <c r="H47" i="4"/>
  <c r="I47" i="4" s="1"/>
  <c r="H48" i="4"/>
  <c r="H49" i="4"/>
  <c r="I49" i="4" s="1"/>
  <c r="H50" i="4"/>
  <c r="H51" i="4"/>
  <c r="I51" i="4" s="1"/>
  <c r="H52" i="4"/>
  <c r="H53" i="4"/>
  <c r="I53" i="4" s="1"/>
  <c r="H54" i="4"/>
  <c r="H55" i="4"/>
  <c r="I55" i="4" s="1"/>
  <c r="H56" i="4"/>
  <c r="H57" i="4"/>
  <c r="H58" i="4"/>
  <c r="H59" i="4"/>
  <c r="I59" i="4" s="1"/>
  <c r="H60" i="4"/>
  <c r="H61" i="4"/>
  <c r="I61" i="4" s="1"/>
  <c r="H62" i="4"/>
  <c r="H63" i="4"/>
  <c r="I63" i="4" s="1"/>
  <c r="H64" i="4"/>
  <c r="H65" i="4"/>
  <c r="I65" i="4" s="1"/>
  <c r="H66" i="4"/>
  <c r="H67" i="4"/>
  <c r="I67" i="4" s="1"/>
  <c r="H68" i="4"/>
  <c r="H69" i="4"/>
  <c r="I69" i="4" s="1"/>
  <c r="H70" i="4"/>
  <c r="H71" i="4"/>
  <c r="I71" i="4" s="1"/>
  <c r="H72" i="4"/>
  <c r="H73" i="4"/>
  <c r="H74" i="4"/>
  <c r="H75" i="4"/>
  <c r="I75" i="4" s="1"/>
  <c r="H76" i="4"/>
  <c r="H77" i="4"/>
  <c r="I77" i="4" s="1"/>
  <c r="H78" i="4"/>
  <c r="H79" i="4"/>
  <c r="I79" i="4" s="1"/>
  <c r="H80" i="4"/>
  <c r="H81" i="4"/>
  <c r="I81" i="4" s="1"/>
  <c r="H82" i="4"/>
  <c r="H83" i="4"/>
  <c r="I83" i="4" s="1"/>
  <c r="H84" i="4"/>
  <c r="H85" i="4"/>
  <c r="I85" i="4" s="1"/>
  <c r="H86" i="4"/>
  <c r="H87" i="4"/>
  <c r="I87" i="4" s="1"/>
  <c r="H88" i="4"/>
  <c r="H89" i="4"/>
  <c r="H90" i="4"/>
  <c r="H91" i="4"/>
  <c r="I91" i="4" s="1"/>
  <c r="H92" i="4"/>
  <c r="H93" i="4"/>
  <c r="I93" i="4" s="1"/>
  <c r="H94" i="4"/>
  <c r="H95" i="4"/>
  <c r="I95" i="4" s="1"/>
  <c r="H96" i="4"/>
  <c r="H97" i="4"/>
  <c r="I97" i="4" s="1"/>
  <c r="H98" i="4"/>
  <c r="H99" i="4"/>
  <c r="I99" i="4" s="1"/>
  <c r="H100" i="4"/>
  <c r="H101" i="4"/>
  <c r="I101" i="4" s="1"/>
  <c r="H102" i="4"/>
  <c r="H103" i="4"/>
  <c r="I103" i="4" s="1"/>
  <c r="H104" i="4"/>
  <c r="H105" i="4"/>
  <c r="H106" i="4"/>
  <c r="H107" i="4"/>
  <c r="I107" i="4" s="1"/>
  <c r="H108" i="4"/>
  <c r="H109" i="4"/>
  <c r="I109" i="4" s="1"/>
  <c r="H110" i="4"/>
  <c r="H111" i="4"/>
  <c r="I111" i="4" s="1"/>
  <c r="H112" i="4"/>
  <c r="H113" i="4"/>
  <c r="I113" i="4" s="1"/>
  <c r="H114" i="4"/>
  <c r="H115" i="4"/>
  <c r="I115" i="4" s="1"/>
  <c r="H116" i="4"/>
  <c r="H117" i="4"/>
  <c r="I117" i="4" s="1"/>
  <c r="H118" i="4"/>
  <c r="H119" i="4"/>
  <c r="I119" i="4" s="1"/>
  <c r="H120" i="4"/>
  <c r="H121" i="4"/>
  <c r="H122" i="4"/>
  <c r="H123" i="4"/>
  <c r="I123" i="4" s="1"/>
  <c r="H124" i="4"/>
  <c r="H125" i="4"/>
  <c r="I125" i="4" s="1"/>
  <c r="H126" i="4"/>
  <c r="H127" i="4"/>
  <c r="I127" i="4" s="1"/>
  <c r="H128" i="4"/>
  <c r="H129" i="4"/>
  <c r="I129" i="4" s="1"/>
  <c r="H130" i="4"/>
  <c r="H131" i="4"/>
  <c r="I131" i="4" s="1"/>
  <c r="H132" i="4"/>
  <c r="H133" i="4"/>
  <c r="I133" i="4" s="1"/>
  <c r="H134" i="4"/>
  <c r="H135" i="4"/>
  <c r="I135" i="4" s="1"/>
  <c r="H136" i="4"/>
  <c r="H137" i="4"/>
  <c r="H138" i="4"/>
  <c r="H139" i="4"/>
  <c r="I139" i="4" s="1"/>
  <c r="H140" i="4"/>
  <c r="H141" i="4"/>
  <c r="I141" i="4" s="1"/>
  <c r="H142" i="4"/>
  <c r="H143" i="4"/>
  <c r="I143" i="4" s="1"/>
  <c r="H144" i="4"/>
  <c r="H145" i="4"/>
  <c r="I145" i="4" s="1"/>
  <c r="H146" i="4"/>
  <c r="H147" i="4"/>
  <c r="I147" i="4" s="1"/>
  <c r="H148" i="4"/>
  <c r="H149" i="4"/>
  <c r="I149" i="4" s="1"/>
  <c r="H150" i="4"/>
  <c r="H151" i="4"/>
  <c r="I151" i="4" s="1"/>
  <c r="H152" i="4"/>
  <c r="H153" i="4"/>
  <c r="H154" i="4"/>
  <c r="H155" i="4"/>
  <c r="I155" i="4" s="1"/>
  <c r="H156" i="4"/>
  <c r="H157" i="4"/>
  <c r="I157" i="4" s="1"/>
  <c r="H158" i="4"/>
  <c r="H159" i="4"/>
  <c r="I159" i="4" s="1"/>
  <c r="H160" i="4"/>
  <c r="H161" i="4"/>
  <c r="I161" i="4" s="1"/>
  <c r="H162" i="4"/>
  <c r="H163" i="4"/>
  <c r="I163" i="4" s="1"/>
  <c r="H164" i="4"/>
  <c r="H165" i="4"/>
  <c r="I165" i="4" s="1"/>
  <c r="H166" i="4"/>
  <c r="H167" i="4"/>
  <c r="I167" i="4" s="1"/>
  <c r="H168" i="4"/>
  <c r="H169" i="4"/>
  <c r="H170" i="4"/>
  <c r="H171" i="4"/>
  <c r="I171" i="4" s="1"/>
  <c r="H172" i="4"/>
  <c r="H173" i="4"/>
  <c r="I173" i="4" s="1"/>
  <c r="H174" i="4"/>
  <c r="H175" i="4"/>
  <c r="I175" i="4" s="1"/>
  <c r="H176" i="4"/>
  <c r="H177" i="4"/>
  <c r="I177" i="4" s="1"/>
  <c r="H178" i="4"/>
  <c r="H179" i="4"/>
  <c r="I179" i="4" s="1"/>
  <c r="H180" i="4"/>
  <c r="H181" i="4"/>
  <c r="I181" i="4" s="1"/>
  <c r="H182" i="4"/>
  <c r="H183" i="4"/>
  <c r="I183" i="4" s="1"/>
  <c r="H184" i="4"/>
  <c r="H185" i="4"/>
  <c r="H186" i="4"/>
  <c r="H187" i="4"/>
  <c r="I187" i="4" s="1"/>
  <c r="H188" i="4"/>
  <c r="H189" i="4"/>
  <c r="I189" i="4" s="1"/>
  <c r="H190" i="4"/>
  <c r="H191" i="4"/>
  <c r="I191" i="4" s="1"/>
  <c r="H192" i="4"/>
  <c r="H193" i="4"/>
  <c r="I193" i="4" s="1"/>
  <c r="H194" i="4"/>
  <c r="H195" i="4"/>
  <c r="I195" i="4" s="1"/>
  <c r="H196" i="4"/>
  <c r="H197" i="4"/>
  <c r="I197" i="4" s="1"/>
  <c r="H198" i="4"/>
  <c r="H199" i="4"/>
  <c r="I199" i="4" s="1"/>
  <c r="H200" i="4"/>
  <c r="H201" i="4"/>
  <c r="H202" i="4"/>
  <c r="H203" i="4"/>
  <c r="I203" i="4" s="1"/>
  <c r="H204" i="4"/>
  <c r="H205" i="4"/>
  <c r="I205" i="4" s="1"/>
  <c r="H206" i="4"/>
  <c r="H207" i="4"/>
  <c r="I207" i="4" s="1"/>
  <c r="H208" i="4"/>
  <c r="H209" i="4"/>
  <c r="I209" i="4" s="1"/>
  <c r="H210" i="4"/>
  <c r="H211" i="4"/>
  <c r="I211" i="4" s="1"/>
  <c r="H212" i="4"/>
  <c r="H213" i="4"/>
  <c r="I213" i="4" s="1"/>
  <c r="H214" i="4"/>
  <c r="H215" i="4"/>
  <c r="I215" i="4" s="1"/>
  <c r="H216" i="4"/>
  <c r="H217" i="4"/>
  <c r="H218" i="4"/>
  <c r="H219" i="4"/>
  <c r="I219" i="4" s="1"/>
  <c r="H220" i="4"/>
  <c r="H221" i="4"/>
  <c r="I221" i="4" s="1"/>
  <c r="H222" i="4"/>
  <c r="H223" i="4"/>
  <c r="I223" i="4" s="1"/>
  <c r="H224" i="4"/>
  <c r="H225" i="4"/>
  <c r="I225" i="4" s="1"/>
  <c r="H226" i="4"/>
  <c r="H227" i="4"/>
  <c r="I227" i="4" s="1"/>
  <c r="H228" i="4"/>
  <c r="H229" i="4"/>
  <c r="I229" i="4" s="1"/>
  <c r="H230" i="4"/>
  <c r="H231" i="4"/>
  <c r="I231" i="4" s="1"/>
  <c r="H232" i="4"/>
  <c r="H233" i="4"/>
  <c r="H234" i="4"/>
  <c r="H235" i="4"/>
  <c r="I235" i="4" s="1"/>
  <c r="H236" i="4"/>
  <c r="H237" i="4"/>
  <c r="I237" i="4" s="1"/>
  <c r="H238" i="4"/>
  <c r="H239" i="4"/>
  <c r="I239" i="4" s="1"/>
  <c r="H240" i="4"/>
  <c r="H241" i="4"/>
  <c r="I241" i="4" s="1"/>
  <c r="H242" i="4"/>
  <c r="H243" i="4"/>
  <c r="I243" i="4" s="1"/>
  <c r="H244" i="4"/>
  <c r="H245" i="4"/>
  <c r="I245" i="4" s="1"/>
  <c r="H246" i="4"/>
  <c r="H247" i="4"/>
  <c r="I247" i="4" s="1"/>
  <c r="H248" i="4"/>
  <c r="H249" i="4"/>
  <c r="H250" i="4"/>
  <c r="H251" i="4"/>
  <c r="I251" i="4" s="1"/>
  <c r="H252" i="4"/>
  <c r="H253" i="4"/>
  <c r="I253" i="4" s="1"/>
  <c r="H254" i="4"/>
  <c r="H255" i="4"/>
  <c r="I255" i="4" s="1"/>
  <c r="H256" i="4"/>
  <c r="H257" i="4"/>
  <c r="I257" i="4" s="1"/>
  <c r="H258" i="4"/>
  <c r="H259" i="4"/>
  <c r="I259" i="4" s="1"/>
  <c r="H260" i="4"/>
  <c r="H261" i="4"/>
  <c r="I261" i="4" s="1"/>
  <c r="H262" i="4"/>
  <c r="H263" i="4"/>
  <c r="I263" i="4" s="1"/>
  <c r="H264" i="4"/>
  <c r="H265" i="4"/>
  <c r="H266" i="4"/>
  <c r="H267" i="4"/>
  <c r="I267" i="4" s="1"/>
  <c r="H268" i="4"/>
  <c r="H269" i="4"/>
  <c r="I269" i="4" s="1"/>
  <c r="H270" i="4"/>
  <c r="H271" i="4"/>
  <c r="I271" i="4" s="1"/>
  <c r="H272" i="4"/>
  <c r="H273" i="4"/>
  <c r="I273" i="4" s="1"/>
  <c r="H274" i="4"/>
  <c r="H275" i="4"/>
  <c r="I275" i="4" s="1"/>
  <c r="H276" i="4"/>
  <c r="H277" i="4"/>
  <c r="I277" i="4" s="1"/>
  <c r="H278" i="4"/>
  <c r="H279" i="4"/>
  <c r="I279" i="4" s="1"/>
  <c r="H280" i="4"/>
  <c r="H281" i="4"/>
  <c r="H282" i="4"/>
  <c r="H283" i="4"/>
  <c r="I283" i="4" s="1"/>
  <c r="H284" i="4"/>
  <c r="H285" i="4"/>
  <c r="I285" i="4" s="1"/>
  <c r="H286" i="4"/>
  <c r="H287" i="4"/>
  <c r="I287" i="4" s="1"/>
  <c r="H288" i="4"/>
  <c r="H289" i="4"/>
  <c r="I289" i="4" s="1"/>
  <c r="H290" i="4"/>
  <c r="H291" i="4"/>
  <c r="I291" i="4" s="1"/>
  <c r="H292" i="4"/>
  <c r="H293" i="4"/>
  <c r="I293" i="4" s="1"/>
  <c r="H294" i="4"/>
  <c r="H295" i="4"/>
  <c r="I295" i="4" s="1"/>
  <c r="H296" i="4"/>
  <c r="H297" i="4"/>
  <c r="H298" i="4"/>
  <c r="H299" i="4"/>
  <c r="I299" i="4" s="1"/>
  <c r="H300" i="4"/>
  <c r="H301" i="4"/>
  <c r="I301" i="4" s="1"/>
  <c r="H302" i="4"/>
  <c r="H303" i="4"/>
  <c r="I303" i="4" s="1"/>
  <c r="H304" i="4"/>
  <c r="H305" i="4"/>
  <c r="I305" i="4" s="1"/>
  <c r="H306" i="4"/>
  <c r="H307" i="4"/>
  <c r="I307" i="4" s="1"/>
  <c r="H308" i="4"/>
  <c r="H309" i="4"/>
  <c r="I309" i="4" s="1"/>
  <c r="H310" i="4"/>
  <c r="H311" i="4"/>
  <c r="I311" i="4" s="1"/>
  <c r="H312" i="4"/>
  <c r="H313" i="4"/>
  <c r="H314" i="4"/>
  <c r="H315" i="4"/>
  <c r="I315" i="4" s="1"/>
  <c r="H316" i="4"/>
  <c r="H317" i="4"/>
  <c r="I317" i="4" s="1"/>
  <c r="H318" i="4"/>
  <c r="H319" i="4"/>
  <c r="I319" i="4" s="1"/>
  <c r="H320" i="4"/>
  <c r="H321" i="4"/>
  <c r="I321" i="4" s="1"/>
  <c r="H322" i="4"/>
  <c r="H323" i="4"/>
  <c r="I323" i="4" s="1"/>
  <c r="H324" i="4"/>
  <c r="H325" i="4"/>
  <c r="I325" i="4" s="1"/>
  <c r="H326" i="4"/>
  <c r="H327" i="4"/>
  <c r="I327" i="4" s="1"/>
  <c r="H328" i="4"/>
  <c r="H329" i="4"/>
  <c r="H330" i="4"/>
  <c r="H331" i="4"/>
  <c r="I331" i="4" s="1"/>
  <c r="H332" i="4"/>
  <c r="H333" i="4"/>
  <c r="I333" i="4" s="1"/>
  <c r="H334" i="4"/>
  <c r="H335" i="4"/>
  <c r="I335" i="4" s="1"/>
  <c r="H336" i="4"/>
  <c r="H337" i="4"/>
  <c r="I337" i="4" s="1"/>
  <c r="H338" i="4"/>
  <c r="H339" i="4"/>
  <c r="I339" i="4" s="1"/>
  <c r="H340" i="4"/>
  <c r="H341" i="4"/>
  <c r="I341" i="4" s="1"/>
  <c r="H342" i="4"/>
  <c r="H343" i="4"/>
  <c r="I343" i="4" s="1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3" i="4"/>
  <c r="I3" i="4" s="1"/>
  <c r="I4" i="4"/>
  <c r="I6" i="4"/>
  <c r="I8" i="4"/>
  <c r="I9" i="4"/>
  <c r="I10" i="4"/>
  <c r="I12" i="4"/>
  <c r="I14" i="4"/>
  <c r="I16" i="4"/>
  <c r="I18" i="4"/>
  <c r="I20" i="4"/>
  <c r="I22" i="4"/>
  <c r="I24" i="4"/>
  <c r="I25" i="4"/>
  <c r="I26" i="4"/>
  <c r="I28" i="4"/>
  <c r="I30" i="4"/>
  <c r="I32" i="4"/>
  <c r="I34" i="4"/>
  <c r="I36" i="4"/>
  <c r="I38" i="4"/>
  <c r="I40" i="4"/>
  <c r="I41" i="4"/>
  <c r="I42" i="4"/>
  <c r="I44" i="4"/>
  <c r="I46" i="4"/>
  <c r="I48" i="4"/>
  <c r="I50" i="4"/>
  <c r="I52" i="4"/>
  <c r="I54" i="4"/>
  <c r="I56" i="4"/>
  <c r="I57" i="4"/>
  <c r="I58" i="4"/>
  <c r="I60" i="4"/>
  <c r="I62" i="4"/>
  <c r="I64" i="4"/>
  <c r="I66" i="4"/>
  <c r="I68" i="4"/>
  <c r="I70" i="4"/>
  <c r="I72" i="4"/>
  <c r="I73" i="4"/>
  <c r="I74" i="4"/>
  <c r="I76" i="4"/>
  <c r="I78" i="4"/>
  <c r="I80" i="4"/>
  <c r="I82" i="4"/>
  <c r="I84" i="4"/>
  <c r="I86" i="4"/>
  <c r="I88" i="4"/>
  <c r="I89" i="4"/>
  <c r="I90" i="4"/>
  <c r="I92" i="4"/>
  <c r="I94" i="4"/>
  <c r="I96" i="4"/>
  <c r="I98" i="4"/>
  <c r="I100" i="4"/>
  <c r="I102" i="4"/>
  <c r="I104" i="4"/>
  <c r="I105" i="4"/>
  <c r="I106" i="4"/>
  <c r="I108" i="4"/>
  <c r="I110" i="4"/>
  <c r="I112" i="4"/>
  <c r="I114" i="4"/>
  <c r="I116" i="4"/>
  <c r="I118" i="4"/>
  <c r="I120" i="4"/>
  <c r="I121" i="4"/>
  <c r="I122" i="4"/>
  <c r="I124" i="4"/>
  <c r="I126" i="4"/>
  <c r="I128" i="4"/>
  <c r="I130" i="4"/>
  <c r="I132" i="4"/>
  <c r="I134" i="4"/>
  <c r="I136" i="4"/>
  <c r="I137" i="4"/>
  <c r="I138" i="4"/>
  <c r="I140" i="4"/>
  <c r="I142" i="4"/>
  <c r="I144" i="4"/>
  <c r="I146" i="4"/>
  <c r="I148" i="4"/>
  <c r="I150" i="4"/>
  <c r="I152" i="4"/>
  <c r="I153" i="4"/>
  <c r="I154" i="4"/>
  <c r="I156" i="4"/>
  <c r="I158" i="4"/>
  <c r="I160" i="4"/>
  <c r="I162" i="4"/>
  <c r="I164" i="4"/>
  <c r="I166" i="4"/>
  <c r="I168" i="4"/>
  <c r="I169" i="4"/>
  <c r="I170" i="4"/>
  <c r="I172" i="4"/>
  <c r="I174" i="4"/>
  <c r="I176" i="4"/>
  <c r="I178" i="4"/>
  <c r="I180" i="4"/>
  <c r="I182" i="4"/>
  <c r="I184" i="4"/>
  <c r="I185" i="4"/>
  <c r="I186" i="4"/>
  <c r="I188" i="4"/>
  <c r="I190" i="4"/>
  <c r="I192" i="4"/>
  <c r="I194" i="4"/>
  <c r="I196" i="4"/>
  <c r="I198" i="4"/>
  <c r="I200" i="4"/>
  <c r="I201" i="4"/>
  <c r="I202" i="4"/>
  <c r="I204" i="4"/>
  <c r="I206" i="4"/>
  <c r="I208" i="4"/>
  <c r="I210" i="4"/>
  <c r="I212" i="4"/>
  <c r="I214" i="4"/>
  <c r="I216" i="4"/>
  <c r="I217" i="4"/>
  <c r="I218" i="4"/>
  <c r="I220" i="4"/>
  <c r="I222" i="4"/>
  <c r="I224" i="4"/>
  <c r="I226" i="4"/>
  <c r="I228" i="4"/>
  <c r="I230" i="4"/>
  <c r="I232" i="4"/>
  <c r="I233" i="4"/>
  <c r="I234" i="4"/>
  <c r="I236" i="4"/>
  <c r="I238" i="4"/>
  <c r="I240" i="4"/>
  <c r="I242" i="4"/>
  <c r="I244" i="4"/>
  <c r="I246" i="4"/>
  <c r="I248" i="4"/>
  <c r="I249" i="4"/>
  <c r="I250" i="4"/>
  <c r="I252" i="4"/>
  <c r="I254" i="4"/>
  <c r="I256" i="4"/>
  <c r="I258" i="4"/>
  <c r="I260" i="4"/>
  <c r="I262" i="4"/>
  <c r="I264" i="4"/>
  <c r="I265" i="4"/>
  <c r="I266" i="4"/>
  <c r="I268" i="4"/>
  <c r="I270" i="4"/>
  <c r="I272" i="4"/>
  <c r="I274" i="4"/>
  <c r="I276" i="4"/>
  <c r="I278" i="4"/>
  <c r="I280" i="4"/>
  <c r="I281" i="4"/>
  <c r="I282" i="4"/>
  <c r="I284" i="4"/>
  <c r="I286" i="4"/>
  <c r="I288" i="4"/>
  <c r="I290" i="4"/>
  <c r="I292" i="4"/>
  <c r="I294" i="4"/>
  <c r="I296" i="4"/>
  <c r="I297" i="4"/>
  <c r="I298" i="4"/>
  <c r="I300" i="4"/>
  <c r="I302" i="4"/>
  <c r="I304" i="4"/>
  <c r="I306" i="4"/>
  <c r="I308" i="4"/>
  <c r="I310" i="4"/>
  <c r="I312" i="4"/>
  <c r="I313" i="4"/>
  <c r="I314" i="4"/>
  <c r="I316" i="4"/>
  <c r="I318" i="4"/>
  <c r="I320" i="4"/>
  <c r="I322" i="4"/>
  <c r="I324" i="4"/>
  <c r="I326" i="4"/>
  <c r="I328" i="4"/>
  <c r="I329" i="4"/>
  <c r="I330" i="4"/>
  <c r="I332" i="4"/>
  <c r="I334" i="4"/>
  <c r="I336" i="4"/>
  <c r="I338" i="4"/>
  <c r="I340" i="4"/>
  <c r="I342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2" i="4"/>
  <c r="I2" i="3"/>
  <c r="K2" i="3" s="1"/>
  <c r="H4" i="3"/>
  <c r="I4" i="3" s="1"/>
  <c r="H5" i="3"/>
  <c r="I5" i="3" s="1"/>
  <c r="H6" i="3"/>
  <c r="I6" i="3" s="1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I15" i="3" s="1"/>
  <c r="H16" i="3"/>
  <c r="I16" i="3" s="1"/>
  <c r="H17" i="3"/>
  <c r="I17" i="3" s="1"/>
  <c r="H18" i="3"/>
  <c r="I18" i="3" s="1"/>
  <c r="H19" i="3"/>
  <c r="I19" i="3" s="1"/>
  <c r="H20" i="3"/>
  <c r="I20" i="3" s="1"/>
  <c r="H21" i="3"/>
  <c r="I21" i="3" s="1"/>
  <c r="H22" i="3"/>
  <c r="I22" i="3" s="1"/>
  <c r="H23" i="3"/>
  <c r="I23" i="3" s="1"/>
  <c r="H24" i="3"/>
  <c r="I24" i="3" s="1"/>
  <c r="H25" i="3"/>
  <c r="I25" i="3" s="1"/>
  <c r="H26" i="3"/>
  <c r="I26" i="3" s="1"/>
  <c r="H27" i="3"/>
  <c r="I27" i="3" s="1"/>
  <c r="H28" i="3"/>
  <c r="I28" i="3" s="1"/>
  <c r="H29" i="3"/>
  <c r="I29" i="3" s="1"/>
  <c r="H30" i="3"/>
  <c r="I30" i="3" s="1"/>
  <c r="H31" i="3"/>
  <c r="I31" i="3" s="1"/>
  <c r="H32" i="3"/>
  <c r="I32" i="3" s="1"/>
  <c r="H33" i="3"/>
  <c r="I33" i="3" s="1"/>
  <c r="H34" i="3"/>
  <c r="I34" i="3" s="1"/>
  <c r="H35" i="3"/>
  <c r="I35" i="3" s="1"/>
  <c r="H36" i="3"/>
  <c r="I36" i="3" s="1"/>
  <c r="H37" i="3"/>
  <c r="I37" i="3" s="1"/>
  <c r="H38" i="3"/>
  <c r="I38" i="3" s="1"/>
  <c r="H39" i="3"/>
  <c r="I39" i="3" s="1"/>
  <c r="H40" i="3"/>
  <c r="I40" i="3" s="1"/>
  <c r="H41" i="3"/>
  <c r="I41" i="3" s="1"/>
  <c r="H42" i="3"/>
  <c r="I42" i="3" s="1"/>
  <c r="H43" i="3"/>
  <c r="I43" i="3" s="1"/>
  <c r="H44" i="3"/>
  <c r="I44" i="3" s="1"/>
  <c r="H45" i="3"/>
  <c r="I45" i="3" s="1"/>
  <c r="H46" i="3"/>
  <c r="I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I53" i="3" s="1"/>
  <c r="H54" i="3"/>
  <c r="I54" i="3" s="1"/>
  <c r="H55" i="3"/>
  <c r="I55" i="3" s="1"/>
  <c r="H56" i="3"/>
  <c r="I56" i="3" s="1"/>
  <c r="H57" i="3"/>
  <c r="I57" i="3" s="1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I65" i="3" s="1"/>
  <c r="H66" i="3"/>
  <c r="I66" i="3" s="1"/>
  <c r="H67" i="3"/>
  <c r="I67" i="3" s="1"/>
  <c r="H68" i="3"/>
  <c r="I68" i="3" s="1"/>
  <c r="H69" i="3"/>
  <c r="I69" i="3" s="1"/>
  <c r="H70" i="3"/>
  <c r="I70" i="3" s="1"/>
  <c r="H71" i="3"/>
  <c r="I71" i="3" s="1"/>
  <c r="H72" i="3"/>
  <c r="I72" i="3" s="1"/>
  <c r="H73" i="3"/>
  <c r="I73" i="3" s="1"/>
  <c r="H74" i="3"/>
  <c r="I74" i="3" s="1"/>
  <c r="H75" i="3"/>
  <c r="I75" i="3" s="1"/>
  <c r="H76" i="3"/>
  <c r="I76" i="3" s="1"/>
  <c r="H77" i="3"/>
  <c r="I77" i="3" s="1"/>
  <c r="H78" i="3"/>
  <c r="I78" i="3" s="1"/>
  <c r="H79" i="3"/>
  <c r="I79" i="3" s="1"/>
  <c r="H80" i="3"/>
  <c r="I80" i="3" s="1"/>
  <c r="H81" i="3"/>
  <c r="I81" i="3" s="1"/>
  <c r="H82" i="3"/>
  <c r="I82" i="3" s="1"/>
  <c r="H83" i="3"/>
  <c r="I83" i="3" s="1"/>
  <c r="H84" i="3"/>
  <c r="I84" i="3" s="1"/>
  <c r="H85" i="3"/>
  <c r="I85" i="3" s="1"/>
  <c r="H86" i="3"/>
  <c r="I86" i="3" s="1"/>
  <c r="H87" i="3"/>
  <c r="I87" i="3" s="1"/>
  <c r="H88" i="3"/>
  <c r="I88" i="3" s="1"/>
  <c r="H89" i="3"/>
  <c r="I89" i="3" s="1"/>
  <c r="H90" i="3"/>
  <c r="I90" i="3" s="1"/>
  <c r="H91" i="3"/>
  <c r="I91" i="3" s="1"/>
  <c r="H92" i="3"/>
  <c r="I92" i="3" s="1"/>
  <c r="H93" i="3"/>
  <c r="I93" i="3" s="1"/>
  <c r="H94" i="3"/>
  <c r="I94" i="3" s="1"/>
  <c r="H95" i="3"/>
  <c r="I95" i="3" s="1"/>
  <c r="H96" i="3"/>
  <c r="I96" i="3" s="1"/>
  <c r="H97" i="3"/>
  <c r="I97" i="3" s="1"/>
  <c r="H98" i="3"/>
  <c r="I98" i="3" s="1"/>
  <c r="H99" i="3"/>
  <c r="I99" i="3" s="1"/>
  <c r="H100" i="3"/>
  <c r="I100" i="3" s="1"/>
  <c r="H101" i="3"/>
  <c r="I101" i="3" s="1"/>
  <c r="H102" i="3"/>
  <c r="I102" i="3" s="1"/>
  <c r="H103" i="3"/>
  <c r="I103" i="3" s="1"/>
  <c r="H104" i="3"/>
  <c r="I104" i="3" s="1"/>
  <c r="H105" i="3"/>
  <c r="I105" i="3" s="1"/>
  <c r="H106" i="3"/>
  <c r="I106" i="3" s="1"/>
  <c r="H107" i="3"/>
  <c r="I107" i="3" s="1"/>
  <c r="H108" i="3"/>
  <c r="I108" i="3" s="1"/>
  <c r="H109" i="3"/>
  <c r="I109" i="3" s="1"/>
  <c r="H110" i="3"/>
  <c r="I110" i="3" s="1"/>
  <c r="H111" i="3"/>
  <c r="I111" i="3" s="1"/>
  <c r="H112" i="3"/>
  <c r="I112" i="3" s="1"/>
  <c r="H113" i="3"/>
  <c r="I113" i="3" s="1"/>
  <c r="H114" i="3"/>
  <c r="I114" i="3" s="1"/>
  <c r="H115" i="3"/>
  <c r="I115" i="3" s="1"/>
  <c r="H116" i="3"/>
  <c r="I116" i="3" s="1"/>
  <c r="H117" i="3"/>
  <c r="I117" i="3" s="1"/>
  <c r="H118" i="3"/>
  <c r="I118" i="3" s="1"/>
  <c r="H119" i="3"/>
  <c r="I119" i="3" s="1"/>
  <c r="H120" i="3"/>
  <c r="I120" i="3" s="1"/>
  <c r="H121" i="3"/>
  <c r="I121" i="3" s="1"/>
  <c r="H122" i="3"/>
  <c r="I122" i="3" s="1"/>
  <c r="H123" i="3"/>
  <c r="I123" i="3" s="1"/>
  <c r="H124" i="3"/>
  <c r="I124" i="3" s="1"/>
  <c r="H125" i="3"/>
  <c r="I125" i="3" s="1"/>
  <c r="H126" i="3"/>
  <c r="I126" i="3" s="1"/>
  <c r="H127" i="3"/>
  <c r="I127" i="3" s="1"/>
  <c r="H128" i="3"/>
  <c r="I128" i="3" s="1"/>
  <c r="H129" i="3"/>
  <c r="I129" i="3" s="1"/>
  <c r="H130" i="3"/>
  <c r="I130" i="3" s="1"/>
  <c r="H131" i="3"/>
  <c r="I131" i="3" s="1"/>
  <c r="H132" i="3"/>
  <c r="I132" i="3" s="1"/>
  <c r="H133" i="3"/>
  <c r="I133" i="3" s="1"/>
  <c r="H134" i="3"/>
  <c r="I134" i="3" s="1"/>
  <c r="H135" i="3"/>
  <c r="I135" i="3" s="1"/>
  <c r="H136" i="3"/>
  <c r="I136" i="3" s="1"/>
  <c r="H137" i="3"/>
  <c r="I137" i="3" s="1"/>
  <c r="H138" i="3"/>
  <c r="I138" i="3" s="1"/>
  <c r="H139" i="3"/>
  <c r="I139" i="3" s="1"/>
  <c r="H140" i="3"/>
  <c r="I140" i="3" s="1"/>
  <c r="H141" i="3"/>
  <c r="I141" i="3" s="1"/>
  <c r="H142" i="3"/>
  <c r="I142" i="3" s="1"/>
  <c r="H143" i="3"/>
  <c r="I143" i="3" s="1"/>
  <c r="H144" i="3"/>
  <c r="I144" i="3" s="1"/>
  <c r="H145" i="3"/>
  <c r="I145" i="3" s="1"/>
  <c r="H146" i="3"/>
  <c r="I146" i="3" s="1"/>
  <c r="H147" i="3"/>
  <c r="I147" i="3" s="1"/>
  <c r="H148" i="3"/>
  <c r="I148" i="3" s="1"/>
  <c r="H149" i="3"/>
  <c r="I149" i="3" s="1"/>
  <c r="H150" i="3"/>
  <c r="I150" i="3" s="1"/>
  <c r="H151" i="3"/>
  <c r="I151" i="3" s="1"/>
  <c r="H152" i="3"/>
  <c r="I152" i="3" s="1"/>
  <c r="H153" i="3"/>
  <c r="I153" i="3" s="1"/>
  <c r="H154" i="3"/>
  <c r="I154" i="3" s="1"/>
  <c r="H155" i="3"/>
  <c r="I155" i="3" s="1"/>
  <c r="H156" i="3"/>
  <c r="I156" i="3" s="1"/>
  <c r="H157" i="3"/>
  <c r="I157" i="3" s="1"/>
  <c r="H158" i="3"/>
  <c r="I158" i="3" s="1"/>
  <c r="H159" i="3"/>
  <c r="I159" i="3" s="1"/>
  <c r="H160" i="3"/>
  <c r="I160" i="3" s="1"/>
  <c r="H161" i="3"/>
  <c r="I161" i="3" s="1"/>
  <c r="H162" i="3"/>
  <c r="I162" i="3" s="1"/>
  <c r="H163" i="3"/>
  <c r="I163" i="3" s="1"/>
  <c r="H164" i="3"/>
  <c r="I164" i="3" s="1"/>
  <c r="H165" i="3"/>
  <c r="I165" i="3" s="1"/>
  <c r="H166" i="3"/>
  <c r="I166" i="3" s="1"/>
  <c r="H167" i="3"/>
  <c r="I167" i="3" s="1"/>
  <c r="H168" i="3"/>
  <c r="I168" i="3" s="1"/>
  <c r="H169" i="3"/>
  <c r="I169" i="3" s="1"/>
  <c r="H170" i="3"/>
  <c r="I170" i="3" s="1"/>
  <c r="H171" i="3"/>
  <c r="I171" i="3" s="1"/>
  <c r="H172" i="3"/>
  <c r="I172" i="3" s="1"/>
  <c r="H173" i="3"/>
  <c r="I173" i="3" s="1"/>
  <c r="H174" i="3"/>
  <c r="I174" i="3" s="1"/>
  <c r="H175" i="3"/>
  <c r="I175" i="3" s="1"/>
  <c r="H176" i="3"/>
  <c r="I176" i="3" s="1"/>
  <c r="H177" i="3"/>
  <c r="I177" i="3" s="1"/>
  <c r="H178" i="3"/>
  <c r="I178" i="3" s="1"/>
  <c r="H179" i="3"/>
  <c r="I179" i="3" s="1"/>
  <c r="H180" i="3"/>
  <c r="I180" i="3" s="1"/>
  <c r="H181" i="3"/>
  <c r="I181" i="3" s="1"/>
  <c r="H182" i="3"/>
  <c r="I182" i="3" s="1"/>
  <c r="H183" i="3"/>
  <c r="I183" i="3" s="1"/>
  <c r="H184" i="3"/>
  <c r="I184" i="3" s="1"/>
  <c r="H185" i="3"/>
  <c r="I185" i="3" s="1"/>
  <c r="H186" i="3"/>
  <c r="I186" i="3" s="1"/>
  <c r="H187" i="3"/>
  <c r="I187" i="3" s="1"/>
  <c r="H188" i="3"/>
  <c r="I188" i="3" s="1"/>
  <c r="H189" i="3"/>
  <c r="I189" i="3" s="1"/>
  <c r="H190" i="3"/>
  <c r="I190" i="3" s="1"/>
  <c r="H191" i="3"/>
  <c r="I191" i="3" s="1"/>
  <c r="H192" i="3"/>
  <c r="I192" i="3" s="1"/>
  <c r="H193" i="3"/>
  <c r="I193" i="3" s="1"/>
  <c r="H194" i="3"/>
  <c r="I194" i="3" s="1"/>
  <c r="H195" i="3"/>
  <c r="I195" i="3" s="1"/>
  <c r="H196" i="3"/>
  <c r="I196" i="3" s="1"/>
  <c r="H197" i="3"/>
  <c r="I197" i="3" s="1"/>
  <c r="H198" i="3"/>
  <c r="I198" i="3" s="1"/>
  <c r="H199" i="3"/>
  <c r="I199" i="3" s="1"/>
  <c r="H200" i="3"/>
  <c r="I200" i="3" s="1"/>
  <c r="H201" i="3"/>
  <c r="I201" i="3" s="1"/>
  <c r="H202" i="3"/>
  <c r="I202" i="3" s="1"/>
  <c r="H203" i="3"/>
  <c r="I203" i="3" s="1"/>
  <c r="H204" i="3"/>
  <c r="I204" i="3" s="1"/>
  <c r="H205" i="3"/>
  <c r="I205" i="3" s="1"/>
  <c r="H206" i="3"/>
  <c r="I206" i="3" s="1"/>
  <c r="H207" i="3"/>
  <c r="I207" i="3" s="1"/>
  <c r="H208" i="3"/>
  <c r="I208" i="3" s="1"/>
  <c r="H209" i="3"/>
  <c r="I209" i="3" s="1"/>
  <c r="H210" i="3"/>
  <c r="I210" i="3" s="1"/>
  <c r="H211" i="3"/>
  <c r="I211" i="3" s="1"/>
  <c r="H212" i="3"/>
  <c r="I212" i="3" s="1"/>
  <c r="H213" i="3"/>
  <c r="I213" i="3" s="1"/>
  <c r="H214" i="3"/>
  <c r="I214" i="3" s="1"/>
  <c r="H215" i="3"/>
  <c r="I215" i="3" s="1"/>
  <c r="H216" i="3"/>
  <c r="I216" i="3" s="1"/>
  <c r="H217" i="3"/>
  <c r="I217" i="3" s="1"/>
  <c r="H218" i="3"/>
  <c r="I218" i="3" s="1"/>
  <c r="H219" i="3"/>
  <c r="I219" i="3" s="1"/>
  <c r="H220" i="3"/>
  <c r="I220" i="3" s="1"/>
  <c r="H221" i="3"/>
  <c r="I221" i="3" s="1"/>
  <c r="H222" i="3"/>
  <c r="I222" i="3" s="1"/>
  <c r="H223" i="3"/>
  <c r="I223" i="3" s="1"/>
  <c r="H224" i="3"/>
  <c r="I224" i="3" s="1"/>
  <c r="H225" i="3"/>
  <c r="I225" i="3" s="1"/>
  <c r="H226" i="3"/>
  <c r="I226" i="3" s="1"/>
  <c r="H227" i="3"/>
  <c r="I227" i="3" s="1"/>
  <c r="H228" i="3"/>
  <c r="I228" i="3" s="1"/>
  <c r="H229" i="3"/>
  <c r="I229" i="3" s="1"/>
  <c r="H230" i="3"/>
  <c r="I230" i="3" s="1"/>
  <c r="H231" i="3"/>
  <c r="I231" i="3" s="1"/>
  <c r="H232" i="3"/>
  <c r="I232" i="3" s="1"/>
  <c r="H233" i="3"/>
  <c r="I233" i="3" s="1"/>
  <c r="H234" i="3"/>
  <c r="I234" i="3" s="1"/>
  <c r="H235" i="3"/>
  <c r="I235" i="3" s="1"/>
  <c r="H236" i="3"/>
  <c r="I236" i="3" s="1"/>
  <c r="H237" i="3"/>
  <c r="I237" i="3" s="1"/>
  <c r="H238" i="3"/>
  <c r="I238" i="3" s="1"/>
  <c r="H239" i="3"/>
  <c r="I239" i="3" s="1"/>
  <c r="H240" i="3"/>
  <c r="I240" i="3" s="1"/>
  <c r="H241" i="3"/>
  <c r="I241" i="3" s="1"/>
  <c r="H242" i="3"/>
  <c r="I242" i="3" s="1"/>
  <c r="H243" i="3"/>
  <c r="I243" i="3" s="1"/>
  <c r="H244" i="3"/>
  <c r="I244" i="3" s="1"/>
  <c r="H245" i="3"/>
  <c r="I245" i="3" s="1"/>
  <c r="H246" i="3"/>
  <c r="I246" i="3" s="1"/>
  <c r="H247" i="3"/>
  <c r="I247" i="3" s="1"/>
  <c r="H248" i="3"/>
  <c r="I248" i="3" s="1"/>
  <c r="H249" i="3"/>
  <c r="I249" i="3" s="1"/>
  <c r="H250" i="3"/>
  <c r="I250" i="3" s="1"/>
  <c r="H251" i="3"/>
  <c r="I251" i="3" s="1"/>
  <c r="H252" i="3"/>
  <c r="I252" i="3" s="1"/>
  <c r="H253" i="3"/>
  <c r="I253" i="3" s="1"/>
  <c r="H254" i="3"/>
  <c r="I254" i="3" s="1"/>
  <c r="H255" i="3"/>
  <c r="I255" i="3" s="1"/>
  <c r="H256" i="3"/>
  <c r="I256" i="3" s="1"/>
  <c r="H257" i="3"/>
  <c r="I257" i="3" s="1"/>
  <c r="H258" i="3"/>
  <c r="I258" i="3" s="1"/>
  <c r="H259" i="3"/>
  <c r="I259" i="3" s="1"/>
  <c r="H260" i="3"/>
  <c r="I260" i="3" s="1"/>
  <c r="H261" i="3"/>
  <c r="I261" i="3" s="1"/>
  <c r="H262" i="3"/>
  <c r="I262" i="3" s="1"/>
  <c r="H263" i="3"/>
  <c r="I263" i="3" s="1"/>
  <c r="H264" i="3"/>
  <c r="I264" i="3" s="1"/>
  <c r="H265" i="3"/>
  <c r="I265" i="3" s="1"/>
  <c r="H266" i="3"/>
  <c r="I266" i="3" s="1"/>
  <c r="H267" i="3"/>
  <c r="I267" i="3" s="1"/>
  <c r="H268" i="3"/>
  <c r="I268" i="3" s="1"/>
  <c r="H269" i="3"/>
  <c r="I269" i="3" s="1"/>
  <c r="H270" i="3"/>
  <c r="I270" i="3" s="1"/>
  <c r="H271" i="3"/>
  <c r="I271" i="3" s="1"/>
  <c r="H272" i="3"/>
  <c r="I272" i="3" s="1"/>
  <c r="H273" i="3"/>
  <c r="I273" i="3" s="1"/>
  <c r="H274" i="3"/>
  <c r="I274" i="3" s="1"/>
  <c r="H275" i="3"/>
  <c r="I275" i="3" s="1"/>
  <c r="H276" i="3"/>
  <c r="I276" i="3" s="1"/>
  <c r="H277" i="3"/>
  <c r="I277" i="3" s="1"/>
  <c r="H278" i="3"/>
  <c r="I278" i="3" s="1"/>
  <c r="H279" i="3"/>
  <c r="I279" i="3" s="1"/>
  <c r="H280" i="3"/>
  <c r="I280" i="3" s="1"/>
  <c r="H281" i="3"/>
  <c r="I281" i="3" s="1"/>
  <c r="H282" i="3"/>
  <c r="I282" i="3" s="1"/>
  <c r="H283" i="3"/>
  <c r="I283" i="3" s="1"/>
  <c r="H284" i="3"/>
  <c r="I284" i="3" s="1"/>
  <c r="H285" i="3"/>
  <c r="I285" i="3" s="1"/>
  <c r="H286" i="3"/>
  <c r="I286" i="3" s="1"/>
  <c r="H287" i="3"/>
  <c r="I287" i="3" s="1"/>
  <c r="H288" i="3"/>
  <c r="I288" i="3" s="1"/>
  <c r="H289" i="3"/>
  <c r="I289" i="3" s="1"/>
  <c r="H290" i="3"/>
  <c r="I290" i="3" s="1"/>
  <c r="H291" i="3"/>
  <c r="I291" i="3" s="1"/>
  <c r="H292" i="3"/>
  <c r="I292" i="3" s="1"/>
  <c r="H293" i="3"/>
  <c r="I293" i="3" s="1"/>
  <c r="H294" i="3"/>
  <c r="I294" i="3" s="1"/>
  <c r="H295" i="3"/>
  <c r="I295" i="3" s="1"/>
  <c r="H296" i="3"/>
  <c r="I296" i="3" s="1"/>
  <c r="H297" i="3"/>
  <c r="I297" i="3" s="1"/>
  <c r="H298" i="3"/>
  <c r="I298" i="3" s="1"/>
  <c r="H299" i="3"/>
  <c r="I299" i="3" s="1"/>
  <c r="H300" i="3"/>
  <c r="I300" i="3" s="1"/>
  <c r="H301" i="3"/>
  <c r="I301" i="3" s="1"/>
  <c r="H302" i="3"/>
  <c r="I302" i="3" s="1"/>
  <c r="H303" i="3"/>
  <c r="I303" i="3" s="1"/>
  <c r="H304" i="3"/>
  <c r="I304" i="3" s="1"/>
  <c r="H305" i="3"/>
  <c r="I305" i="3" s="1"/>
  <c r="H306" i="3"/>
  <c r="I306" i="3" s="1"/>
  <c r="H307" i="3"/>
  <c r="I307" i="3" s="1"/>
  <c r="H308" i="3"/>
  <c r="I308" i="3" s="1"/>
  <c r="H309" i="3"/>
  <c r="I309" i="3" s="1"/>
  <c r="H310" i="3"/>
  <c r="I310" i="3" s="1"/>
  <c r="H311" i="3"/>
  <c r="I311" i="3" s="1"/>
  <c r="H312" i="3"/>
  <c r="I312" i="3" s="1"/>
  <c r="H313" i="3"/>
  <c r="I313" i="3" s="1"/>
  <c r="H314" i="3"/>
  <c r="I314" i="3" s="1"/>
  <c r="H315" i="3"/>
  <c r="I315" i="3" s="1"/>
  <c r="H316" i="3"/>
  <c r="I316" i="3" s="1"/>
  <c r="H317" i="3"/>
  <c r="I317" i="3" s="1"/>
  <c r="H318" i="3"/>
  <c r="I318" i="3" s="1"/>
  <c r="H319" i="3"/>
  <c r="I319" i="3" s="1"/>
  <c r="H320" i="3"/>
  <c r="I320" i="3" s="1"/>
  <c r="H321" i="3"/>
  <c r="I321" i="3" s="1"/>
  <c r="H322" i="3"/>
  <c r="I322" i="3" s="1"/>
  <c r="H323" i="3"/>
  <c r="I323" i="3" s="1"/>
  <c r="H324" i="3"/>
  <c r="I324" i="3" s="1"/>
  <c r="H325" i="3"/>
  <c r="I325" i="3" s="1"/>
  <c r="H326" i="3"/>
  <c r="I326" i="3" s="1"/>
  <c r="H327" i="3"/>
  <c r="I327" i="3" s="1"/>
  <c r="H328" i="3"/>
  <c r="I328" i="3" s="1"/>
  <c r="H329" i="3"/>
  <c r="I329" i="3" s="1"/>
  <c r="H330" i="3"/>
  <c r="I330" i="3" s="1"/>
  <c r="H331" i="3"/>
  <c r="I331" i="3" s="1"/>
  <c r="H332" i="3"/>
  <c r="I332" i="3" s="1"/>
  <c r="H333" i="3"/>
  <c r="I333" i="3" s="1"/>
  <c r="H334" i="3"/>
  <c r="I334" i="3" s="1"/>
  <c r="H335" i="3"/>
  <c r="I335" i="3" s="1"/>
  <c r="H336" i="3"/>
  <c r="I336" i="3" s="1"/>
  <c r="H337" i="3"/>
  <c r="I337" i="3" s="1"/>
  <c r="H338" i="3"/>
  <c r="I338" i="3" s="1"/>
  <c r="H339" i="3"/>
  <c r="I339" i="3" s="1"/>
  <c r="H340" i="3"/>
  <c r="I340" i="3" s="1"/>
  <c r="H341" i="3"/>
  <c r="I341" i="3" s="1"/>
  <c r="H342" i="3"/>
  <c r="I342" i="3" s="1"/>
  <c r="H343" i="3"/>
  <c r="I343" i="3" s="1"/>
  <c r="H344" i="3"/>
  <c r="I344" i="3" s="1"/>
  <c r="H345" i="3"/>
  <c r="I345" i="3" s="1"/>
  <c r="H346" i="3"/>
  <c r="I346" i="3" s="1"/>
  <c r="H347" i="3"/>
  <c r="I347" i="3" s="1"/>
  <c r="H348" i="3"/>
  <c r="I348" i="3" s="1"/>
  <c r="H349" i="3"/>
  <c r="I349" i="3" s="1"/>
  <c r="H350" i="3"/>
  <c r="I350" i="3" s="1"/>
  <c r="H351" i="3"/>
  <c r="I351" i="3" s="1"/>
  <c r="H352" i="3"/>
  <c r="I352" i="3" s="1"/>
  <c r="H353" i="3"/>
  <c r="I353" i="3" s="1"/>
  <c r="H354" i="3"/>
  <c r="I354" i="3" s="1"/>
  <c r="H355" i="3"/>
  <c r="I355" i="3" s="1"/>
  <c r="H356" i="3"/>
  <c r="I356" i="3" s="1"/>
  <c r="H357" i="3"/>
  <c r="I357" i="3" s="1"/>
  <c r="H358" i="3"/>
  <c r="I358" i="3" s="1"/>
  <c r="H359" i="3"/>
  <c r="I359" i="3" s="1"/>
  <c r="H360" i="3"/>
  <c r="I360" i="3" s="1"/>
  <c r="H361" i="3"/>
  <c r="I361" i="3" s="1"/>
  <c r="H362" i="3"/>
  <c r="I362" i="3" s="1"/>
  <c r="H363" i="3"/>
  <c r="I363" i="3" s="1"/>
  <c r="H364" i="3"/>
  <c r="I364" i="3" s="1"/>
  <c r="H365" i="3"/>
  <c r="I365" i="3" s="1"/>
  <c r="H366" i="3"/>
  <c r="I366" i="3" s="1"/>
  <c r="H367" i="3"/>
  <c r="I367" i="3" s="1"/>
  <c r="H368" i="3"/>
  <c r="I368" i="3" s="1"/>
  <c r="H369" i="3"/>
  <c r="I369" i="3" s="1"/>
  <c r="H370" i="3"/>
  <c r="I370" i="3" s="1"/>
  <c r="H371" i="3"/>
  <c r="I371" i="3" s="1"/>
  <c r="H372" i="3"/>
  <c r="I372" i="3" s="1"/>
  <c r="H373" i="3"/>
  <c r="I373" i="3" s="1"/>
  <c r="H374" i="3"/>
  <c r="I374" i="3" s="1"/>
  <c r="H375" i="3"/>
  <c r="I375" i="3" s="1"/>
  <c r="H376" i="3"/>
  <c r="I376" i="3" s="1"/>
  <c r="H377" i="3"/>
  <c r="I377" i="3" s="1"/>
  <c r="H378" i="3"/>
  <c r="I378" i="3" s="1"/>
  <c r="H379" i="3"/>
  <c r="I379" i="3" s="1"/>
  <c r="H380" i="3"/>
  <c r="I380" i="3" s="1"/>
  <c r="H381" i="3"/>
  <c r="I381" i="3" s="1"/>
  <c r="H382" i="3"/>
  <c r="I382" i="3" s="1"/>
  <c r="H383" i="3"/>
  <c r="I383" i="3" s="1"/>
  <c r="H384" i="3"/>
  <c r="I384" i="3" s="1"/>
  <c r="H385" i="3"/>
  <c r="I385" i="3" s="1"/>
  <c r="H386" i="3"/>
  <c r="I386" i="3" s="1"/>
  <c r="H387" i="3"/>
  <c r="I387" i="3" s="1"/>
  <c r="H388" i="3"/>
  <c r="I388" i="3" s="1"/>
  <c r="H389" i="3"/>
  <c r="I389" i="3" s="1"/>
  <c r="H390" i="3"/>
  <c r="I390" i="3" s="1"/>
  <c r="H391" i="3"/>
  <c r="I391" i="3" s="1"/>
  <c r="H392" i="3"/>
  <c r="I392" i="3" s="1"/>
  <c r="H393" i="3"/>
  <c r="I393" i="3" s="1"/>
  <c r="H394" i="3"/>
  <c r="I394" i="3" s="1"/>
  <c r="H395" i="3"/>
  <c r="I395" i="3" s="1"/>
  <c r="H396" i="3"/>
  <c r="I396" i="3" s="1"/>
  <c r="H397" i="3"/>
  <c r="I397" i="3" s="1"/>
  <c r="H398" i="3"/>
  <c r="I398" i="3" s="1"/>
  <c r="H399" i="3"/>
  <c r="I399" i="3" s="1"/>
  <c r="H400" i="3"/>
  <c r="I400" i="3" s="1"/>
  <c r="H401" i="3"/>
  <c r="I401" i="3" s="1"/>
  <c r="H402" i="3"/>
  <c r="I402" i="3" s="1"/>
  <c r="H403" i="3"/>
  <c r="I403" i="3" s="1"/>
  <c r="H404" i="3"/>
  <c r="I404" i="3" s="1"/>
  <c r="H405" i="3"/>
  <c r="I405" i="3" s="1"/>
  <c r="H406" i="3"/>
  <c r="I406" i="3" s="1"/>
  <c r="H407" i="3"/>
  <c r="I407" i="3" s="1"/>
  <c r="H408" i="3"/>
  <c r="I408" i="3" s="1"/>
  <c r="H409" i="3"/>
  <c r="I409" i="3" s="1"/>
  <c r="H410" i="3"/>
  <c r="I410" i="3" s="1"/>
  <c r="H411" i="3"/>
  <c r="I411" i="3" s="1"/>
  <c r="H412" i="3"/>
  <c r="I412" i="3" s="1"/>
  <c r="H413" i="3"/>
  <c r="I413" i="3" s="1"/>
  <c r="H414" i="3"/>
  <c r="I414" i="3" s="1"/>
  <c r="H415" i="3"/>
  <c r="I415" i="3" s="1"/>
  <c r="H416" i="3"/>
  <c r="I416" i="3" s="1"/>
  <c r="H417" i="3"/>
  <c r="I417" i="3" s="1"/>
  <c r="H418" i="3"/>
  <c r="I418" i="3" s="1"/>
  <c r="H419" i="3"/>
  <c r="I419" i="3" s="1"/>
  <c r="H3" i="3"/>
  <c r="I3" i="3" s="1"/>
  <c r="I2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H136" i="2"/>
  <c r="I136" i="2" s="1"/>
  <c r="H137" i="2"/>
  <c r="I137" i="2" s="1"/>
  <c r="H138" i="2"/>
  <c r="I138" i="2" s="1"/>
  <c r="H139" i="2"/>
  <c r="I139" i="2" s="1"/>
  <c r="H140" i="2"/>
  <c r="I140" i="2" s="1"/>
  <c r="H141" i="2"/>
  <c r="I141" i="2" s="1"/>
  <c r="H142" i="2"/>
  <c r="I142" i="2" s="1"/>
  <c r="H143" i="2"/>
  <c r="I143" i="2" s="1"/>
  <c r="H144" i="2"/>
  <c r="I144" i="2" s="1"/>
  <c r="H145" i="2"/>
  <c r="I145" i="2" s="1"/>
  <c r="H146" i="2"/>
  <c r="I146" i="2" s="1"/>
  <c r="H147" i="2"/>
  <c r="I147" i="2" s="1"/>
  <c r="H148" i="2"/>
  <c r="I148" i="2" s="1"/>
  <c r="H149" i="2"/>
  <c r="I149" i="2" s="1"/>
  <c r="H150" i="2"/>
  <c r="I150" i="2" s="1"/>
  <c r="H151" i="2"/>
  <c r="I151" i="2" s="1"/>
  <c r="H152" i="2"/>
  <c r="I152" i="2" s="1"/>
  <c r="H153" i="2"/>
  <c r="I153" i="2" s="1"/>
  <c r="H154" i="2"/>
  <c r="I154" i="2" s="1"/>
  <c r="H155" i="2"/>
  <c r="I155" i="2" s="1"/>
  <c r="H156" i="2"/>
  <c r="I156" i="2" s="1"/>
  <c r="H157" i="2"/>
  <c r="I157" i="2" s="1"/>
  <c r="H158" i="2"/>
  <c r="I158" i="2" s="1"/>
  <c r="H159" i="2"/>
  <c r="I159" i="2" s="1"/>
  <c r="H160" i="2"/>
  <c r="I160" i="2" s="1"/>
  <c r="H161" i="2"/>
  <c r="I161" i="2" s="1"/>
  <c r="H162" i="2"/>
  <c r="I162" i="2" s="1"/>
  <c r="H163" i="2"/>
  <c r="I163" i="2" s="1"/>
  <c r="H164" i="2"/>
  <c r="I164" i="2" s="1"/>
  <c r="H165" i="2"/>
  <c r="I165" i="2" s="1"/>
  <c r="H166" i="2"/>
  <c r="I166" i="2" s="1"/>
  <c r="H167" i="2"/>
  <c r="I167" i="2" s="1"/>
  <c r="H168" i="2"/>
  <c r="I168" i="2" s="1"/>
  <c r="H169" i="2"/>
  <c r="I169" i="2" s="1"/>
  <c r="H170" i="2"/>
  <c r="I170" i="2" s="1"/>
  <c r="H171" i="2"/>
  <c r="I171" i="2" s="1"/>
  <c r="H172" i="2"/>
  <c r="I172" i="2" s="1"/>
  <c r="H173" i="2"/>
  <c r="I173" i="2" s="1"/>
  <c r="H174" i="2"/>
  <c r="I174" i="2" s="1"/>
  <c r="H175" i="2"/>
  <c r="I175" i="2" s="1"/>
  <c r="H176" i="2"/>
  <c r="I176" i="2" s="1"/>
  <c r="H177" i="2"/>
  <c r="I177" i="2" s="1"/>
  <c r="H178" i="2"/>
  <c r="I178" i="2" s="1"/>
  <c r="H179" i="2"/>
  <c r="I179" i="2" s="1"/>
  <c r="H180" i="2"/>
  <c r="I180" i="2" s="1"/>
  <c r="H181" i="2"/>
  <c r="I181" i="2" s="1"/>
  <c r="H182" i="2"/>
  <c r="I182" i="2" s="1"/>
  <c r="H183" i="2"/>
  <c r="I183" i="2" s="1"/>
  <c r="H184" i="2"/>
  <c r="I184" i="2" s="1"/>
  <c r="H185" i="2"/>
  <c r="I185" i="2" s="1"/>
  <c r="H186" i="2"/>
  <c r="I186" i="2" s="1"/>
  <c r="H187" i="2"/>
  <c r="I187" i="2" s="1"/>
  <c r="H188" i="2"/>
  <c r="I188" i="2" s="1"/>
  <c r="H189" i="2"/>
  <c r="I189" i="2" s="1"/>
  <c r="H190" i="2"/>
  <c r="I190" i="2" s="1"/>
  <c r="H191" i="2"/>
  <c r="I191" i="2" s="1"/>
  <c r="H192" i="2"/>
  <c r="I192" i="2" s="1"/>
  <c r="H193" i="2"/>
  <c r="I193" i="2" s="1"/>
  <c r="H194" i="2"/>
  <c r="I194" i="2" s="1"/>
  <c r="H195" i="2"/>
  <c r="I195" i="2" s="1"/>
  <c r="H196" i="2"/>
  <c r="I196" i="2" s="1"/>
  <c r="H197" i="2"/>
  <c r="I197" i="2" s="1"/>
  <c r="H198" i="2"/>
  <c r="I198" i="2" s="1"/>
  <c r="H199" i="2"/>
  <c r="I199" i="2" s="1"/>
  <c r="H200" i="2"/>
  <c r="I200" i="2" s="1"/>
  <c r="H201" i="2"/>
  <c r="I201" i="2" s="1"/>
  <c r="H202" i="2"/>
  <c r="I202" i="2" s="1"/>
  <c r="H203" i="2"/>
  <c r="I203" i="2" s="1"/>
  <c r="H204" i="2"/>
  <c r="I204" i="2" s="1"/>
  <c r="H205" i="2"/>
  <c r="I205" i="2" s="1"/>
  <c r="H206" i="2"/>
  <c r="I206" i="2" s="1"/>
  <c r="H207" i="2"/>
  <c r="I207" i="2" s="1"/>
  <c r="H208" i="2"/>
  <c r="I208" i="2" s="1"/>
  <c r="H209" i="2"/>
  <c r="I209" i="2" s="1"/>
  <c r="H210" i="2"/>
  <c r="I210" i="2" s="1"/>
  <c r="H211" i="2"/>
  <c r="I211" i="2" s="1"/>
  <c r="H212" i="2"/>
  <c r="I212" i="2" s="1"/>
  <c r="H213" i="2"/>
  <c r="I213" i="2" s="1"/>
  <c r="H214" i="2"/>
  <c r="I214" i="2" s="1"/>
  <c r="H215" i="2"/>
  <c r="I215" i="2" s="1"/>
  <c r="H216" i="2"/>
  <c r="I216" i="2" s="1"/>
  <c r="H217" i="2"/>
  <c r="I217" i="2" s="1"/>
  <c r="H218" i="2"/>
  <c r="I218" i="2" s="1"/>
  <c r="H219" i="2"/>
  <c r="I219" i="2" s="1"/>
  <c r="H220" i="2"/>
  <c r="I220" i="2" s="1"/>
  <c r="H221" i="2"/>
  <c r="I221" i="2" s="1"/>
  <c r="H222" i="2"/>
  <c r="I222" i="2" s="1"/>
  <c r="H223" i="2"/>
  <c r="I223" i="2" s="1"/>
  <c r="H224" i="2"/>
  <c r="I224" i="2" s="1"/>
  <c r="H225" i="2"/>
  <c r="I225" i="2" s="1"/>
  <c r="H226" i="2"/>
  <c r="I226" i="2" s="1"/>
  <c r="H227" i="2"/>
  <c r="I227" i="2" s="1"/>
  <c r="H228" i="2"/>
  <c r="I228" i="2" s="1"/>
  <c r="H229" i="2"/>
  <c r="I229" i="2" s="1"/>
  <c r="H230" i="2"/>
  <c r="I230" i="2" s="1"/>
  <c r="H231" i="2"/>
  <c r="I231" i="2" s="1"/>
  <c r="H232" i="2"/>
  <c r="I232" i="2" s="1"/>
  <c r="H233" i="2"/>
  <c r="I233" i="2" s="1"/>
  <c r="H234" i="2"/>
  <c r="I234" i="2" s="1"/>
  <c r="H235" i="2"/>
  <c r="I235" i="2" s="1"/>
  <c r="H236" i="2"/>
  <c r="I236" i="2" s="1"/>
  <c r="H237" i="2"/>
  <c r="I237" i="2" s="1"/>
  <c r="H238" i="2"/>
  <c r="I238" i="2" s="1"/>
  <c r="H239" i="2"/>
  <c r="I239" i="2" s="1"/>
  <c r="H240" i="2"/>
  <c r="I240" i="2" s="1"/>
  <c r="H241" i="2"/>
  <c r="I241" i="2" s="1"/>
  <c r="H242" i="2"/>
  <c r="I242" i="2" s="1"/>
  <c r="H243" i="2"/>
  <c r="I243" i="2" s="1"/>
  <c r="H244" i="2"/>
  <c r="I244" i="2" s="1"/>
  <c r="H245" i="2"/>
  <c r="I245" i="2" s="1"/>
  <c r="H246" i="2"/>
  <c r="I246" i="2" s="1"/>
  <c r="H247" i="2"/>
  <c r="I247" i="2" s="1"/>
  <c r="H248" i="2"/>
  <c r="I248" i="2" s="1"/>
  <c r="H249" i="2"/>
  <c r="I249" i="2" s="1"/>
  <c r="H250" i="2"/>
  <c r="I250" i="2" s="1"/>
  <c r="H251" i="2"/>
  <c r="I251" i="2" s="1"/>
  <c r="H252" i="2"/>
  <c r="I252" i="2" s="1"/>
  <c r="H253" i="2"/>
  <c r="I253" i="2" s="1"/>
  <c r="H254" i="2"/>
  <c r="I254" i="2" s="1"/>
  <c r="H255" i="2"/>
  <c r="I255" i="2" s="1"/>
  <c r="H256" i="2"/>
  <c r="I256" i="2" s="1"/>
  <c r="H257" i="2"/>
  <c r="I257" i="2" s="1"/>
  <c r="H258" i="2"/>
  <c r="I258" i="2" s="1"/>
  <c r="H259" i="2"/>
  <c r="I259" i="2" s="1"/>
  <c r="H260" i="2"/>
  <c r="I260" i="2" s="1"/>
  <c r="H261" i="2"/>
  <c r="I261" i="2" s="1"/>
  <c r="H262" i="2"/>
  <c r="I262" i="2" s="1"/>
  <c r="H263" i="2"/>
  <c r="I263" i="2" s="1"/>
  <c r="H264" i="2"/>
  <c r="I264" i="2" s="1"/>
  <c r="H265" i="2"/>
  <c r="I265" i="2" s="1"/>
  <c r="H266" i="2"/>
  <c r="I266" i="2" s="1"/>
  <c r="H267" i="2"/>
  <c r="I267" i="2" s="1"/>
  <c r="H268" i="2"/>
  <c r="I268" i="2" s="1"/>
  <c r="H269" i="2"/>
  <c r="I269" i="2" s="1"/>
  <c r="H270" i="2"/>
  <c r="I270" i="2" s="1"/>
  <c r="H271" i="2"/>
  <c r="I271" i="2" s="1"/>
  <c r="H272" i="2"/>
  <c r="I272" i="2" s="1"/>
  <c r="H273" i="2"/>
  <c r="I273" i="2" s="1"/>
  <c r="H274" i="2"/>
  <c r="I274" i="2" s="1"/>
  <c r="H275" i="2"/>
  <c r="I275" i="2" s="1"/>
  <c r="H276" i="2"/>
  <c r="I276" i="2" s="1"/>
  <c r="H277" i="2"/>
  <c r="I277" i="2" s="1"/>
  <c r="H278" i="2"/>
  <c r="I278" i="2" s="1"/>
  <c r="H279" i="2"/>
  <c r="I279" i="2" s="1"/>
  <c r="H280" i="2"/>
  <c r="I280" i="2" s="1"/>
  <c r="H281" i="2"/>
  <c r="I281" i="2" s="1"/>
  <c r="H282" i="2"/>
  <c r="I282" i="2" s="1"/>
  <c r="H283" i="2"/>
  <c r="I283" i="2" s="1"/>
  <c r="H284" i="2"/>
  <c r="I284" i="2" s="1"/>
  <c r="H285" i="2"/>
  <c r="I285" i="2" s="1"/>
  <c r="H286" i="2"/>
  <c r="I286" i="2" s="1"/>
  <c r="H287" i="2"/>
  <c r="I287" i="2" s="1"/>
  <c r="H288" i="2"/>
  <c r="I288" i="2" s="1"/>
  <c r="H289" i="2"/>
  <c r="I289" i="2" s="1"/>
  <c r="H290" i="2"/>
  <c r="I290" i="2" s="1"/>
  <c r="H291" i="2"/>
  <c r="I291" i="2" s="1"/>
  <c r="H292" i="2"/>
  <c r="I292" i="2" s="1"/>
  <c r="H293" i="2"/>
  <c r="I293" i="2" s="1"/>
  <c r="H294" i="2"/>
  <c r="I294" i="2" s="1"/>
  <c r="H295" i="2"/>
  <c r="I295" i="2" s="1"/>
  <c r="H296" i="2"/>
  <c r="I296" i="2" s="1"/>
  <c r="H297" i="2"/>
  <c r="I297" i="2" s="1"/>
  <c r="H298" i="2"/>
  <c r="I298" i="2" s="1"/>
  <c r="H299" i="2"/>
  <c r="I299" i="2" s="1"/>
  <c r="H300" i="2"/>
  <c r="I300" i="2" s="1"/>
  <c r="H301" i="2"/>
  <c r="I301" i="2" s="1"/>
  <c r="H302" i="2"/>
  <c r="I302" i="2" s="1"/>
  <c r="H303" i="2"/>
  <c r="I303" i="2" s="1"/>
  <c r="H304" i="2"/>
  <c r="I304" i="2" s="1"/>
  <c r="H305" i="2"/>
  <c r="I305" i="2" s="1"/>
  <c r="H306" i="2"/>
  <c r="I306" i="2" s="1"/>
  <c r="H307" i="2"/>
  <c r="I307" i="2" s="1"/>
  <c r="H308" i="2"/>
  <c r="I308" i="2" s="1"/>
  <c r="H309" i="2"/>
  <c r="I309" i="2" s="1"/>
  <c r="H310" i="2"/>
  <c r="I310" i="2" s="1"/>
  <c r="H311" i="2"/>
  <c r="I311" i="2" s="1"/>
  <c r="H312" i="2"/>
  <c r="I312" i="2" s="1"/>
  <c r="H313" i="2"/>
  <c r="I313" i="2" s="1"/>
  <c r="H314" i="2"/>
  <c r="I314" i="2" s="1"/>
  <c r="H315" i="2"/>
  <c r="I315" i="2" s="1"/>
  <c r="H316" i="2"/>
  <c r="I316" i="2" s="1"/>
  <c r="H317" i="2"/>
  <c r="I317" i="2" s="1"/>
  <c r="H318" i="2"/>
  <c r="I318" i="2" s="1"/>
  <c r="H319" i="2"/>
  <c r="I319" i="2" s="1"/>
  <c r="H320" i="2"/>
  <c r="I320" i="2" s="1"/>
  <c r="H321" i="2"/>
  <c r="I321" i="2" s="1"/>
  <c r="H322" i="2"/>
  <c r="I322" i="2" s="1"/>
  <c r="H323" i="2"/>
  <c r="I323" i="2" s="1"/>
  <c r="H324" i="2"/>
  <c r="I324" i="2" s="1"/>
  <c r="H325" i="2"/>
  <c r="I325" i="2" s="1"/>
  <c r="H326" i="2"/>
  <c r="I326" i="2" s="1"/>
  <c r="H327" i="2"/>
  <c r="I327" i="2" s="1"/>
  <c r="H328" i="2"/>
  <c r="I328" i="2" s="1"/>
  <c r="H329" i="2"/>
  <c r="I329" i="2" s="1"/>
  <c r="H330" i="2"/>
  <c r="I330" i="2" s="1"/>
  <c r="H331" i="2"/>
  <c r="I331" i="2" s="1"/>
  <c r="H332" i="2"/>
  <c r="I332" i="2" s="1"/>
  <c r="H333" i="2"/>
  <c r="I333" i="2" s="1"/>
  <c r="H334" i="2"/>
  <c r="I334" i="2" s="1"/>
  <c r="H335" i="2"/>
  <c r="I335" i="2" s="1"/>
  <c r="H336" i="2"/>
  <c r="I336" i="2" s="1"/>
  <c r="H337" i="2"/>
  <c r="I337" i="2" s="1"/>
  <c r="H338" i="2"/>
  <c r="I338" i="2" s="1"/>
  <c r="H339" i="2"/>
  <c r="I339" i="2" s="1"/>
  <c r="H340" i="2"/>
  <c r="I340" i="2" s="1"/>
  <c r="H341" i="2"/>
  <c r="I341" i="2" s="1"/>
  <c r="H342" i="2"/>
  <c r="I342" i="2" s="1"/>
  <c r="H343" i="2"/>
  <c r="I343" i="2" s="1"/>
  <c r="H344" i="2"/>
  <c r="I344" i="2" s="1"/>
  <c r="H345" i="2"/>
  <c r="I345" i="2" s="1"/>
  <c r="H346" i="2"/>
  <c r="I346" i="2" s="1"/>
  <c r="H347" i="2"/>
  <c r="I347" i="2" s="1"/>
  <c r="H348" i="2"/>
  <c r="I348" i="2" s="1"/>
  <c r="H349" i="2"/>
  <c r="I349" i="2" s="1"/>
  <c r="H350" i="2"/>
  <c r="I350" i="2" s="1"/>
  <c r="H351" i="2"/>
  <c r="I351" i="2" s="1"/>
  <c r="H352" i="2"/>
  <c r="I352" i="2" s="1"/>
  <c r="H353" i="2"/>
  <c r="I353" i="2" s="1"/>
  <c r="H354" i="2"/>
  <c r="I354" i="2" s="1"/>
  <c r="H355" i="2"/>
  <c r="I355" i="2" s="1"/>
  <c r="H356" i="2"/>
  <c r="I356" i="2" s="1"/>
  <c r="H357" i="2"/>
  <c r="I357" i="2" s="1"/>
  <c r="H358" i="2"/>
  <c r="I358" i="2" s="1"/>
  <c r="H359" i="2"/>
  <c r="I359" i="2" s="1"/>
  <c r="H360" i="2"/>
  <c r="I360" i="2" s="1"/>
  <c r="H361" i="2"/>
  <c r="I361" i="2" s="1"/>
  <c r="H362" i="2"/>
  <c r="I362" i="2" s="1"/>
  <c r="H363" i="2"/>
  <c r="I363" i="2" s="1"/>
  <c r="H364" i="2"/>
  <c r="I364" i="2" s="1"/>
  <c r="H365" i="2"/>
  <c r="I365" i="2" s="1"/>
  <c r="H366" i="2"/>
  <c r="I366" i="2" s="1"/>
  <c r="H367" i="2"/>
  <c r="I367" i="2" s="1"/>
  <c r="H368" i="2"/>
  <c r="I368" i="2" s="1"/>
  <c r="H369" i="2"/>
  <c r="I369" i="2" s="1"/>
  <c r="H370" i="2"/>
  <c r="I370" i="2" s="1"/>
  <c r="H371" i="2"/>
  <c r="I371" i="2" s="1"/>
  <c r="H372" i="2"/>
  <c r="I372" i="2" s="1"/>
  <c r="H373" i="2"/>
  <c r="I373" i="2" s="1"/>
  <c r="H374" i="2"/>
  <c r="I374" i="2" s="1"/>
  <c r="H375" i="2"/>
  <c r="I375" i="2" s="1"/>
  <c r="H376" i="2"/>
  <c r="I376" i="2" s="1"/>
  <c r="H377" i="2"/>
  <c r="I377" i="2" s="1"/>
  <c r="H378" i="2"/>
  <c r="I378" i="2" s="1"/>
  <c r="H379" i="2"/>
  <c r="I379" i="2" s="1"/>
  <c r="H380" i="2"/>
  <c r="I380" i="2" s="1"/>
  <c r="H381" i="2"/>
  <c r="I381" i="2" s="1"/>
  <c r="H382" i="2"/>
  <c r="I382" i="2" s="1"/>
  <c r="H383" i="2"/>
  <c r="I383" i="2" s="1"/>
  <c r="H384" i="2"/>
  <c r="I384" i="2" s="1"/>
  <c r="H385" i="2"/>
  <c r="I385" i="2" s="1"/>
  <c r="H386" i="2"/>
  <c r="I386" i="2" s="1"/>
  <c r="H387" i="2"/>
  <c r="I387" i="2" s="1"/>
  <c r="H388" i="2"/>
  <c r="I388" i="2" s="1"/>
  <c r="H389" i="2"/>
  <c r="I389" i="2" s="1"/>
  <c r="H390" i="2"/>
  <c r="I390" i="2" s="1"/>
  <c r="H391" i="2"/>
  <c r="I391" i="2" s="1"/>
  <c r="H392" i="2"/>
  <c r="I392" i="2" s="1"/>
  <c r="H393" i="2"/>
  <c r="I393" i="2" s="1"/>
  <c r="H394" i="2"/>
  <c r="I394" i="2" s="1"/>
  <c r="H395" i="2"/>
  <c r="I395" i="2" s="1"/>
  <c r="H396" i="2"/>
  <c r="I396" i="2" s="1"/>
  <c r="H397" i="2"/>
  <c r="I397" i="2" s="1"/>
  <c r="H398" i="2"/>
  <c r="I398" i="2" s="1"/>
  <c r="H399" i="2"/>
  <c r="I399" i="2" s="1"/>
  <c r="H400" i="2"/>
  <c r="I400" i="2" s="1"/>
  <c r="H401" i="2"/>
  <c r="I401" i="2" s="1"/>
  <c r="H402" i="2"/>
  <c r="I402" i="2" s="1"/>
  <c r="H403" i="2"/>
  <c r="I403" i="2" s="1"/>
  <c r="H404" i="2"/>
  <c r="I404" i="2" s="1"/>
  <c r="H405" i="2"/>
  <c r="I405" i="2" s="1"/>
  <c r="H406" i="2"/>
  <c r="I406" i="2" s="1"/>
  <c r="H407" i="2"/>
  <c r="I407" i="2" s="1"/>
  <c r="H408" i="2"/>
  <c r="I408" i="2" s="1"/>
  <c r="H409" i="2"/>
  <c r="I409" i="2" s="1"/>
  <c r="H410" i="2"/>
  <c r="I410" i="2" s="1"/>
  <c r="H411" i="2"/>
  <c r="I411" i="2" s="1"/>
  <c r="H412" i="2"/>
  <c r="I412" i="2" s="1"/>
  <c r="H413" i="2"/>
  <c r="I413" i="2" s="1"/>
  <c r="H414" i="2"/>
  <c r="I414" i="2" s="1"/>
  <c r="H415" i="2"/>
  <c r="I415" i="2" s="1"/>
  <c r="H416" i="2"/>
  <c r="I416" i="2" s="1"/>
  <c r="H417" i="2"/>
  <c r="I417" i="2" s="1"/>
  <c r="H418" i="2"/>
  <c r="I418" i="2" s="1"/>
  <c r="H419" i="2"/>
  <c r="I419" i="2" s="1"/>
  <c r="H3" i="2"/>
  <c r="I3" i="2" s="1"/>
  <c r="K3" i="2" s="1"/>
  <c r="K27" i="15"/>
  <c r="J27" i="15"/>
  <c r="G27" i="15"/>
  <c r="F27" i="15"/>
  <c r="C27" i="15"/>
  <c r="B27" i="15"/>
  <c r="K12" i="15"/>
  <c r="J12" i="15"/>
  <c r="G12" i="15"/>
  <c r="F12" i="15"/>
  <c r="C12" i="15"/>
  <c r="B12" i="15"/>
  <c r="K28" i="15"/>
  <c r="J28" i="15"/>
  <c r="G28" i="15"/>
  <c r="F28" i="15"/>
  <c r="C28" i="15"/>
  <c r="B28" i="15"/>
  <c r="K13" i="15"/>
  <c r="J13" i="15"/>
  <c r="C13" i="15"/>
  <c r="B13" i="15"/>
  <c r="C11" i="15"/>
  <c r="K26" i="15"/>
  <c r="J26" i="15"/>
  <c r="G26" i="15"/>
  <c r="C26" i="15"/>
  <c r="F26" i="15"/>
  <c r="B26" i="15"/>
  <c r="K11" i="15"/>
  <c r="J11" i="15"/>
  <c r="G11" i="15"/>
  <c r="F11" i="15"/>
  <c r="B11" i="15"/>
  <c r="B10" i="15"/>
  <c r="K25" i="15"/>
  <c r="J25" i="15"/>
  <c r="G25" i="15"/>
  <c r="F25" i="15"/>
  <c r="C25" i="15"/>
  <c r="B25" i="15"/>
  <c r="K10" i="15"/>
  <c r="J10" i="15"/>
  <c r="G10" i="15"/>
  <c r="F10" i="15"/>
  <c r="C10" i="15"/>
  <c r="K200" i="9"/>
  <c r="AG222" i="8"/>
  <c r="AH222" i="8"/>
  <c r="AI222" i="8"/>
  <c r="AJ222" i="8"/>
  <c r="AF222" i="8"/>
  <c r="B200" i="9"/>
  <c r="C200" i="9"/>
  <c r="D200" i="9"/>
  <c r="E200" i="9"/>
  <c r="F200" i="9"/>
  <c r="G200" i="9"/>
  <c r="H200" i="9"/>
  <c r="I200" i="9"/>
  <c r="J200" i="9"/>
  <c r="L200" i="9"/>
  <c r="M200" i="9"/>
  <c r="N200" i="9"/>
  <c r="O200" i="9"/>
  <c r="P200" i="9"/>
  <c r="Q200" i="9"/>
  <c r="R200" i="9"/>
  <c r="S200" i="9"/>
  <c r="T200" i="9"/>
  <c r="AJ200" i="9"/>
  <c r="AI200" i="9"/>
  <c r="AH200" i="9"/>
  <c r="AF200" i="9"/>
  <c r="K223" i="7"/>
  <c r="K227" i="7"/>
  <c r="K231" i="7"/>
  <c r="K235" i="7"/>
  <c r="K239" i="7"/>
  <c r="K243" i="7"/>
  <c r="K247" i="7"/>
  <c r="K251" i="7"/>
  <c r="K255" i="7"/>
  <c r="K259" i="7"/>
  <c r="K263" i="7"/>
  <c r="K267" i="7"/>
  <c r="K271" i="7"/>
  <c r="K275" i="7"/>
  <c r="K279" i="7"/>
  <c r="K283" i="7"/>
  <c r="K287" i="7"/>
  <c r="K291" i="7"/>
  <c r="K295" i="7"/>
  <c r="K299" i="7"/>
  <c r="K303" i="7"/>
  <c r="K307" i="7"/>
  <c r="K311" i="7"/>
  <c r="K315" i="7"/>
  <c r="K319" i="7"/>
  <c r="K323" i="7"/>
  <c r="K327" i="7"/>
  <c r="K331" i="7"/>
  <c r="K335" i="7"/>
  <c r="K339" i="7"/>
  <c r="AE200" i="9"/>
  <c r="AD200" i="9"/>
  <c r="AC200" i="9"/>
  <c r="AA200" i="9"/>
  <c r="AE222" i="8"/>
  <c r="AD222" i="8"/>
  <c r="AC222" i="8"/>
  <c r="AA222" i="8"/>
  <c r="K2" i="7"/>
  <c r="K221" i="6"/>
  <c r="K2" i="2"/>
  <c r="K2" i="4"/>
  <c r="K2" i="5"/>
  <c r="K224" i="7"/>
  <c r="K228" i="7"/>
  <c r="K232" i="7"/>
  <c r="K233" i="7"/>
  <c r="K236" i="7"/>
  <c r="K240" i="7"/>
  <c r="K244" i="7"/>
  <c r="K248" i="7"/>
  <c r="K252" i="7"/>
  <c r="K256" i="7"/>
  <c r="K260" i="7"/>
  <c r="K262" i="7"/>
  <c r="K264" i="7"/>
  <c r="K268" i="7"/>
  <c r="K272" i="7"/>
  <c r="K276" i="7"/>
  <c r="K280" i="7"/>
  <c r="K284" i="7"/>
  <c r="K288" i="7"/>
  <c r="K292" i="7"/>
  <c r="K296" i="7"/>
  <c r="K300" i="7"/>
  <c r="K304" i="7"/>
  <c r="K305" i="7"/>
  <c r="K308" i="7"/>
  <c r="K312" i="7"/>
  <c r="K316" i="7"/>
  <c r="K317" i="7"/>
  <c r="K320" i="7"/>
  <c r="K324" i="7"/>
  <c r="K326" i="7"/>
  <c r="K328" i="7"/>
  <c r="K332" i="7"/>
  <c r="K336" i="7"/>
  <c r="K4" i="2"/>
  <c r="Z200" i="9"/>
  <c r="Y200" i="9"/>
  <c r="W200" i="9"/>
  <c r="X200" i="9"/>
  <c r="U200" i="9"/>
  <c r="X222" i="8"/>
  <c r="Z2" i="8"/>
  <c r="J2" i="3"/>
  <c r="J2" i="4"/>
  <c r="J2" i="5"/>
  <c r="J2" i="6"/>
  <c r="B222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K5" i="3" l="1"/>
  <c r="K9" i="3"/>
  <c r="K13" i="3"/>
  <c r="K18" i="3"/>
  <c r="K21" i="3"/>
  <c r="K26" i="3"/>
  <c r="K29" i="3"/>
  <c r="K33" i="3"/>
  <c r="K37" i="3"/>
  <c r="K42" i="3"/>
  <c r="K45" i="3"/>
  <c r="K50" i="3"/>
  <c r="K53" i="3"/>
  <c r="K58" i="3"/>
  <c r="K61" i="3"/>
  <c r="K66" i="3"/>
  <c r="K69" i="3"/>
  <c r="K73" i="3"/>
  <c r="K77" i="3"/>
  <c r="K82" i="3"/>
  <c r="K85" i="3"/>
  <c r="K90" i="3"/>
  <c r="K93" i="3"/>
  <c r="K97" i="3"/>
  <c r="K101" i="3"/>
  <c r="K106" i="3"/>
  <c r="K109" i="3"/>
  <c r="K114" i="3"/>
  <c r="K117" i="3"/>
  <c r="K122" i="3"/>
  <c r="K125" i="3"/>
  <c r="K130" i="3"/>
  <c r="K133" i="3"/>
  <c r="K137" i="3"/>
  <c r="K142" i="3"/>
  <c r="K146" i="3"/>
  <c r="K148" i="3"/>
  <c r="K150" i="3"/>
  <c r="K154" i="3"/>
  <c r="K157" i="3"/>
  <c r="K161" i="3"/>
  <c r="K164" i="3"/>
  <c r="K165" i="3"/>
  <c r="K169" i="3"/>
  <c r="K174" i="3"/>
  <c r="K178" i="3"/>
  <c r="K180" i="3"/>
  <c r="K182" i="3"/>
  <c r="K186" i="3"/>
  <c r="K188" i="3"/>
  <c r="K189" i="3"/>
  <c r="K193" i="3"/>
  <c r="K196" i="3"/>
  <c r="K197" i="3"/>
  <c r="K201" i="3"/>
  <c r="K204" i="3"/>
  <c r="K206" i="3"/>
  <c r="K210" i="3"/>
  <c r="K212" i="3"/>
  <c r="K214" i="3"/>
  <c r="K218" i="3"/>
  <c r="K220" i="3"/>
  <c r="K221" i="3"/>
  <c r="K225" i="3"/>
  <c r="K228" i="3"/>
  <c r="K229" i="3"/>
  <c r="K233" i="3"/>
  <c r="K236" i="3"/>
  <c r="K238" i="3"/>
  <c r="K242" i="3"/>
  <c r="K244" i="3"/>
  <c r="K246" i="3"/>
  <c r="K250" i="3"/>
  <c r="K252" i="3"/>
  <c r="K253" i="3"/>
  <c r="K257" i="3"/>
  <c r="K260" i="3"/>
  <c r="K261" i="3"/>
  <c r="K265" i="3"/>
  <c r="K268" i="3"/>
  <c r="K270" i="3"/>
  <c r="K274" i="3"/>
  <c r="K276" i="3"/>
  <c r="K278" i="3"/>
  <c r="K282" i="3"/>
  <c r="K284" i="3"/>
  <c r="K285" i="3"/>
  <c r="K290" i="3"/>
  <c r="K291" i="3"/>
  <c r="K293" i="3"/>
  <c r="K298" i="3"/>
  <c r="K299" i="3"/>
  <c r="K301" i="3"/>
  <c r="K306" i="3"/>
  <c r="K307" i="3"/>
  <c r="K309" i="3"/>
  <c r="K314" i="3"/>
  <c r="K315" i="3"/>
  <c r="K317" i="3"/>
  <c r="K322" i="3"/>
  <c r="K323" i="3"/>
  <c r="K325" i="3"/>
  <c r="K330" i="3"/>
  <c r="K331" i="3"/>
  <c r="K333" i="3"/>
  <c r="K338" i="3"/>
  <c r="K339" i="3"/>
  <c r="K341" i="3"/>
  <c r="K346" i="3"/>
  <c r="K347" i="3"/>
  <c r="K349" i="3"/>
  <c r="K354" i="3"/>
  <c r="K355" i="3"/>
  <c r="K357" i="3"/>
  <c r="K362" i="3"/>
  <c r="K363" i="3"/>
  <c r="K365" i="3"/>
  <c r="K370" i="3"/>
  <c r="K371" i="3"/>
  <c r="K373" i="3"/>
  <c r="K378" i="3"/>
  <c r="K379" i="3"/>
  <c r="K381" i="3"/>
  <c r="K386" i="3"/>
  <c r="K387" i="3"/>
  <c r="K389" i="3"/>
  <c r="K394" i="3"/>
  <c r="K395" i="3"/>
  <c r="K397" i="3"/>
  <c r="K402" i="3"/>
  <c r="K403" i="3"/>
  <c r="K405" i="3"/>
  <c r="K410" i="3"/>
  <c r="K411" i="3"/>
  <c r="K413" i="3"/>
  <c r="K418" i="3"/>
  <c r="K415" i="3"/>
  <c r="K407" i="3"/>
  <c r="K399" i="3"/>
  <c r="K391" i="3"/>
  <c r="K383" i="3"/>
  <c r="K375" i="3"/>
  <c r="K367" i="3"/>
  <c r="K359" i="3"/>
  <c r="K351" i="3"/>
  <c r="K343" i="3"/>
  <c r="K335" i="3"/>
  <c r="K327" i="3"/>
  <c r="K319" i="3"/>
  <c r="K311" i="3"/>
  <c r="K303" i="3"/>
  <c r="K295" i="3"/>
  <c r="K287" i="3"/>
  <c r="K280" i="3"/>
  <c r="K272" i="3"/>
  <c r="K264" i="3"/>
  <c r="K256" i="3"/>
  <c r="K248" i="3"/>
  <c r="K240" i="3"/>
  <c r="K232" i="3"/>
  <c r="K224" i="3"/>
  <c r="K216" i="3"/>
  <c r="K208" i="3"/>
  <c r="K200" i="3"/>
  <c r="K192" i="3"/>
  <c r="K184" i="3"/>
  <c r="K176" i="3"/>
  <c r="K172" i="3"/>
  <c r="K168" i="3"/>
  <c r="K160" i="3"/>
  <c r="K156" i="3"/>
  <c r="K152" i="3"/>
  <c r="K144" i="3"/>
  <c r="K140" i="3"/>
  <c r="K136" i="3"/>
  <c r="K132" i="3"/>
  <c r="K128" i="3"/>
  <c r="K124" i="3"/>
  <c r="K120" i="3"/>
  <c r="K116" i="3"/>
  <c r="K112" i="3"/>
  <c r="K108" i="3"/>
  <c r="K104" i="3"/>
  <c r="K100" i="3"/>
  <c r="K96" i="3"/>
  <c r="K92" i="3"/>
  <c r="K88" i="3"/>
  <c r="K84" i="3"/>
  <c r="K80" i="3"/>
  <c r="K76" i="3"/>
  <c r="K72" i="3"/>
  <c r="K68" i="3"/>
  <c r="K64" i="3"/>
  <c r="K60" i="3"/>
  <c r="K56" i="3"/>
  <c r="K52" i="3"/>
  <c r="K48" i="3"/>
  <c r="K44" i="3"/>
  <c r="K40" i="3"/>
  <c r="K36" i="3"/>
  <c r="K32" i="3"/>
  <c r="K28" i="3"/>
  <c r="K24" i="3"/>
  <c r="K20" i="3"/>
  <c r="K16" i="3"/>
  <c r="K12" i="3"/>
  <c r="K8" i="3"/>
  <c r="K4" i="3"/>
  <c r="D221" i="7"/>
  <c r="D221" i="4"/>
  <c r="J221" i="4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6" i="3"/>
  <c r="K11" i="3"/>
  <c r="K14" i="3"/>
  <c r="K17" i="3"/>
  <c r="K25" i="3"/>
  <c r="K27" i="3"/>
  <c r="K30" i="3"/>
  <c r="K38" i="3"/>
  <c r="K43" i="3"/>
  <c r="K49" i="3"/>
  <c r="K57" i="3"/>
  <c r="K59" i="3"/>
  <c r="K62" i="3"/>
  <c r="K70" i="3"/>
  <c r="K75" i="3"/>
  <c r="K81" i="3"/>
  <c r="K89" i="3"/>
  <c r="K91" i="3"/>
  <c r="K94" i="3"/>
  <c r="K102" i="3"/>
  <c r="K107" i="3"/>
  <c r="K113" i="3"/>
  <c r="K121" i="3"/>
  <c r="K123" i="3"/>
  <c r="K126" i="3"/>
  <c r="K134" i="3"/>
  <c r="K138" i="3"/>
  <c r="K139" i="3"/>
  <c r="K141" i="3"/>
  <c r="K145" i="3"/>
  <c r="K149" i="3"/>
  <c r="K153" i="3"/>
  <c r="K155" i="3"/>
  <c r="K158" i="3"/>
  <c r="K162" i="3"/>
  <c r="K166" i="3"/>
  <c r="K170" i="3"/>
  <c r="K171" i="3"/>
  <c r="K173" i="3"/>
  <c r="K177" i="3"/>
  <c r="K181" i="3"/>
  <c r="K185" i="3"/>
  <c r="K187" i="3"/>
  <c r="K190" i="3"/>
  <c r="K194" i="3"/>
  <c r="K198" i="3"/>
  <c r="K202" i="3"/>
  <c r="K203" i="3"/>
  <c r="K205" i="3"/>
  <c r="K209" i="3"/>
  <c r="K213" i="3"/>
  <c r="K217" i="3"/>
  <c r="K219" i="3"/>
  <c r="K222" i="3"/>
  <c r="K226" i="3"/>
  <c r="K230" i="3"/>
  <c r="K234" i="3"/>
  <c r="K235" i="3"/>
  <c r="K237" i="3"/>
  <c r="K241" i="3"/>
  <c r="K245" i="3"/>
  <c r="K249" i="3"/>
  <c r="K251" i="3"/>
  <c r="K254" i="3"/>
  <c r="K258" i="3"/>
  <c r="K262" i="3"/>
  <c r="K266" i="3"/>
  <c r="K267" i="3"/>
  <c r="K269" i="3"/>
  <c r="K273" i="3"/>
  <c r="K277" i="3"/>
  <c r="K281" i="3"/>
  <c r="K283" i="3"/>
  <c r="K286" i="3"/>
  <c r="K288" i="3"/>
  <c r="K289" i="3"/>
  <c r="K292" i="3"/>
  <c r="K294" i="3"/>
  <c r="K296" i="3"/>
  <c r="K297" i="3"/>
  <c r="K300" i="3"/>
  <c r="K302" i="3"/>
  <c r="K304" i="3"/>
  <c r="K305" i="3"/>
  <c r="K308" i="3"/>
  <c r="K310" i="3"/>
  <c r="K312" i="3"/>
  <c r="K313" i="3"/>
  <c r="K316" i="3"/>
  <c r="K318" i="3"/>
  <c r="K320" i="3"/>
  <c r="K321" i="3"/>
  <c r="K324" i="3"/>
  <c r="K326" i="3"/>
  <c r="K328" i="3"/>
  <c r="K329" i="3"/>
  <c r="K332" i="3"/>
  <c r="K334" i="3"/>
  <c r="K336" i="3"/>
  <c r="K337" i="3"/>
  <c r="K340" i="3"/>
  <c r="K342" i="3"/>
  <c r="K344" i="3"/>
  <c r="K345" i="3"/>
  <c r="K348" i="3"/>
  <c r="K350" i="3"/>
  <c r="K352" i="3"/>
  <c r="K353" i="3"/>
  <c r="K356" i="3"/>
  <c r="K358" i="3"/>
  <c r="K360" i="3"/>
  <c r="K361" i="3"/>
  <c r="K364" i="3"/>
  <c r="K366" i="3"/>
  <c r="K368" i="3"/>
  <c r="K369" i="3"/>
  <c r="K372" i="3"/>
  <c r="K374" i="3"/>
  <c r="K376" i="3"/>
  <c r="K377" i="3"/>
  <c r="K380" i="3"/>
  <c r="K382" i="3"/>
  <c r="K384" i="3"/>
  <c r="K385" i="3"/>
  <c r="K388" i="3"/>
  <c r="K390" i="3"/>
  <c r="K392" i="3"/>
  <c r="K393" i="3"/>
  <c r="K396" i="3"/>
  <c r="K398" i="3"/>
  <c r="K400" i="3"/>
  <c r="K401" i="3"/>
  <c r="K404" i="3"/>
  <c r="K406" i="3"/>
  <c r="K408" i="3"/>
  <c r="K409" i="3"/>
  <c r="K412" i="3"/>
  <c r="K414" i="3"/>
  <c r="K416" i="3"/>
  <c r="K417" i="3"/>
  <c r="K41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3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D4" i="5"/>
  <c r="J4" i="5" s="1"/>
  <c r="D5" i="5"/>
  <c r="J5" i="5" s="1"/>
  <c r="D6" i="5"/>
  <c r="J6" i="5" s="1"/>
  <c r="D7" i="5"/>
  <c r="J7" i="5" s="1"/>
  <c r="D8" i="5"/>
  <c r="J8" i="5" s="1"/>
  <c r="D9" i="5"/>
  <c r="J9" i="5" s="1"/>
  <c r="D10" i="5"/>
  <c r="J10" i="5" s="1"/>
  <c r="D11" i="5"/>
  <c r="J11" i="5" s="1"/>
  <c r="D12" i="5"/>
  <c r="J12" i="5" s="1"/>
  <c r="D13" i="5"/>
  <c r="J13" i="5" s="1"/>
  <c r="D14" i="5"/>
  <c r="J14" i="5" s="1"/>
  <c r="D15" i="5"/>
  <c r="J15" i="5" s="1"/>
  <c r="D16" i="5"/>
  <c r="J16" i="5" s="1"/>
  <c r="D17" i="5"/>
  <c r="J17" i="5" s="1"/>
  <c r="D18" i="5"/>
  <c r="J18" i="5" s="1"/>
  <c r="D19" i="5"/>
  <c r="J19" i="5" s="1"/>
  <c r="D20" i="5"/>
  <c r="J20" i="5" s="1"/>
  <c r="D21" i="5"/>
  <c r="J21" i="5" s="1"/>
  <c r="D22" i="5"/>
  <c r="J22" i="5" s="1"/>
  <c r="D23" i="5"/>
  <c r="J23" i="5" s="1"/>
  <c r="D24" i="5"/>
  <c r="J24" i="5" s="1"/>
  <c r="D25" i="5"/>
  <c r="J25" i="5" s="1"/>
  <c r="D26" i="5"/>
  <c r="J26" i="5" s="1"/>
  <c r="D27" i="5"/>
  <c r="J27" i="5" s="1"/>
  <c r="D28" i="5"/>
  <c r="J28" i="5" s="1"/>
  <c r="D29" i="5"/>
  <c r="J29" i="5" s="1"/>
  <c r="D30" i="5"/>
  <c r="J30" i="5" s="1"/>
  <c r="D31" i="5"/>
  <c r="J31" i="5" s="1"/>
  <c r="D32" i="5"/>
  <c r="J32" i="5" s="1"/>
  <c r="D33" i="5"/>
  <c r="J33" i="5" s="1"/>
  <c r="D34" i="5"/>
  <c r="J34" i="5" s="1"/>
  <c r="D35" i="5"/>
  <c r="J35" i="5" s="1"/>
  <c r="D36" i="5"/>
  <c r="J36" i="5" s="1"/>
  <c r="D37" i="5"/>
  <c r="J37" i="5" s="1"/>
  <c r="D38" i="5"/>
  <c r="J38" i="5" s="1"/>
  <c r="D39" i="5"/>
  <c r="J39" i="5" s="1"/>
  <c r="D40" i="5"/>
  <c r="J40" i="5" s="1"/>
  <c r="D41" i="5"/>
  <c r="J41" i="5" s="1"/>
  <c r="D42" i="5"/>
  <c r="J42" i="5" s="1"/>
  <c r="D43" i="5"/>
  <c r="J43" i="5" s="1"/>
  <c r="D44" i="5"/>
  <c r="J44" i="5" s="1"/>
  <c r="D45" i="5"/>
  <c r="J45" i="5" s="1"/>
  <c r="D46" i="5"/>
  <c r="J46" i="5" s="1"/>
  <c r="D47" i="5"/>
  <c r="J47" i="5" s="1"/>
  <c r="D48" i="5"/>
  <c r="J48" i="5" s="1"/>
  <c r="D49" i="5"/>
  <c r="J49" i="5" s="1"/>
  <c r="D50" i="5"/>
  <c r="J50" i="5" s="1"/>
  <c r="D51" i="5"/>
  <c r="J51" i="5" s="1"/>
  <c r="D52" i="5"/>
  <c r="J52" i="5" s="1"/>
  <c r="D53" i="5"/>
  <c r="J53" i="5" s="1"/>
  <c r="D54" i="5"/>
  <c r="J54" i="5" s="1"/>
  <c r="D55" i="5"/>
  <c r="J55" i="5" s="1"/>
  <c r="D56" i="5"/>
  <c r="J56" i="5" s="1"/>
  <c r="D57" i="5"/>
  <c r="J57" i="5" s="1"/>
  <c r="D58" i="5"/>
  <c r="J58" i="5" s="1"/>
  <c r="D59" i="5"/>
  <c r="J59" i="5" s="1"/>
  <c r="D60" i="5"/>
  <c r="J60" i="5" s="1"/>
  <c r="D61" i="5"/>
  <c r="J61" i="5" s="1"/>
  <c r="D62" i="5"/>
  <c r="J62" i="5" s="1"/>
  <c r="D63" i="5"/>
  <c r="J63" i="5" s="1"/>
  <c r="D64" i="5"/>
  <c r="J64" i="5" s="1"/>
  <c r="D65" i="5"/>
  <c r="J65" i="5" s="1"/>
  <c r="D66" i="5"/>
  <c r="J66" i="5" s="1"/>
  <c r="D67" i="5"/>
  <c r="J67" i="5" s="1"/>
  <c r="D68" i="5"/>
  <c r="J68" i="5" s="1"/>
  <c r="D69" i="5"/>
  <c r="J69" i="5" s="1"/>
  <c r="D70" i="5"/>
  <c r="J70" i="5" s="1"/>
  <c r="D71" i="5"/>
  <c r="J71" i="5" s="1"/>
  <c r="D72" i="5"/>
  <c r="J72" i="5" s="1"/>
  <c r="D73" i="5"/>
  <c r="J73" i="5" s="1"/>
  <c r="D74" i="5"/>
  <c r="J74" i="5" s="1"/>
  <c r="D75" i="5"/>
  <c r="J75" i="5" s="1"/>
  <c r="D76" i="5"/>
  <c r="J76" i="5" s="1"/>
  <c r="D77" i="5"/>
  <c r="J77" i="5" s="1"/>
  <c r="D78" i="5"/>
  <c r="J78" i="5" s="1"/>
  <c r="D79" i="5"/>
  <c r="J79" i="5" s="1"/>
  <c r="D80" i="5"/>
  <c r="J80" i="5" s="1"/>
  <c r="D81" i="5"/>
  <c r="J81" i="5" s="1"/>
  <c r="D82" i="5"/>
  <c r="J82" i="5" s="1"/>
  <c r="D83" i="5"/>
  <c r="J83" i="5" s="1"/>
  <c r="D84" i="5"/>
  <c r="J84" i="5" s="1"/>
  <c r="D85" i="5"/>
  <c r="J85" i="5" s="1"/>
  <c r="D86" i="5"/>
  <c r="J86" i="5" s="1"/>
  <c r="D87" i="5"/>
  <c r="J87" i="5" s="1"/>
  <c r="D88" i="5"/>
  <c r="J88" i="5" s="1"/>
  <c r="D89" i="5"/>
  <c r="J89" i="5" s="1"/>
  <c r="D90" i="5"/>
  <c r="J90" i="5" s="1"/>
  <c r="D91" i="5"/>
  <c r="J91" i="5" s="1"/>
  <c r="D92" i="5"/>
  <c r="J92" i="5" s="1"/>
  <c r="D93" i="5"/>
  <c r="J93" i="5" s="1"/>
  <c r="D94" i="5"/>
  <c r="J94" i="5" s="1"/>
  <c r="D95" i="5"/>
  <c r="J95" i="5" s="1"/>
  <c r="D96" i="5"/>
  <c r="J96" i="5" s="1"/>
  <c r="D97" i="5"/>
  <c r="J97" i="5" s="1"/>
  <c r="D98" i="5"/>
  <c r="J98" i="5" s="1"/>
  <c r="D99" i="5"/>
  <c r="J99" i="5" s="1"/>
  <c r="D100" i="5"/>
  <c r="J100" i="5" s="1"/>
  <c r="D101" i="5"/>
  <c r="J101" i="5" s="1"/>
  <c r="D102" i="5"/>
  <c r="J102" i="5" s="1"/>
  <c r="D103" i="5"/>
  <c r="J103" i="5" s="1"/>
  <c r="D104" i="5"/>
  <c r="J104" i="5" s="1"/>
  <c r="D105" i="5"/>
  <c r="J105" i="5" s="1"/>
  <c r="D106" i="5"/>
  <c r="J106" i="5" s="1"/>
  <c r="D107" i="5"/>
  <c r="J107" i="5" s="1"/>
  <c r="D108" i="5"/>
  <c r="J108" i="5" s="1"/>
  <c r="D109" i="5"/>
  <c r="J109" i="5" s="1"/>
  <c r="D110" i="5"/>
  <c r="J110" i="5" s="1"/>
  <c r="D111" i="5"/>
  <c r="J111" i="5" s="1"/>
  <c r="D112" i="5"/>
  <c r="J112" i="5" s="1"/>
  <c r="D113" i="5"/>
  <c r="J113" i="5" s="1"/>
  <c r="D114" i="5"/>
  <c r="J114" i="5" s="1"/>
  <c r="D115" i="5"/>
  <c r="J115" i="5" s="1"/>
  <c r="D116" i="5"/>
  <c r="J116" i="5" s="1"/>
  <c r="D117" i="5"/>
  <c r="J117" i="5" s="1"/>
  <c r="D118" i="5"/>
  <c r="J118" i="5" s="1"/>
  <c r="D119" i="5"/>
  <c r="J119" i="5" s="1"/>
  <c r="D120" i="5"/>
  <c r="J120" i="5" s="1"/>
  <c r="D121" i="5"/>
  <c r="J121" i="5" s="1"/>
  <c r="D122" i="5"/>
  <c r="J122" i="5" s="1"/>
  <c r="D123" i="5"/>
  <c r="J123" i="5" s="1"/>
  <c r="D124" i="5"/>
  <c r="J124" i="5" s="1"/>
  <c r="D125" i="5"/>
  <c r="J125" i="5" s="1"/>
  <c r="D126" i="5"/>
  <c r="J126" i="5" s="1"/>
  <c r="D127" i="5"/>
  <c r="J127" i="5" s="1"/>
  <c r="D128" i="5"/>
  <c r="J128" i="5" s="1"/>
  <c r="D129" i="5"/>
  <c r="J129" i="5" s="1"/>
  <c r="D130" i="5"/>
  <c r="J130" i="5" s="1"/>
  <c r="D131" i="5"/>
  <c r="J131" i="5" s="1"/>
  <c r="D132" i="5"/>
  <c r="J132" i="5" s="1"/>
  <c r="D133" i="5"/>
  <c r="J133" i="5" s="1"/>
  <c r="D134" i="5"/>
  <c r="J134" i="5" s="1"/>
  <c r="D135" i="5"/>
  <c r="J135" i="5" s="1"/>
  <c r="D136" i="5"/>
  <c r="J136" i="5" s="1"/>
  <c r="D137" i="5"/>
  <c r="J137" i="5" s="1"/>
  <c r="D138" i="5"/>
  <c r="J138" i="5" s="1"/>
  <c r="D139" i="5"/>
  <c r="J139" i="5" s="1"/>
  <c r="D140" i="5"/>
  <c r="J140" i="5" s="1"/>
  <c r="D141" i="5"/>
  <c r="J141" i="5" s="1"/>
  <c r="D142" i="5"/>
  <c r="J142" i="5" s="1"/>
  <c r="D143" i="5"/>
  <c r="J143" i="5" s="1"/>
  <c r="D144" i="5"/>
  <c r="J144" i="5" s="1"/>
  <c r="D145" i="5"/>
  <c r="J145" i="5" s="1"/>
  <c r="D146" i="5"/>
  <c r="J146" i="5" s="1"/>
  <c r="D147" i="5"/>
  <c r="J147" i="5" s="1"/>
  <c r="D148" i="5"/>
  <c r="J148" i="5" s="1"/>
  <c r="D149" i="5"/>
  <c r="J149" i="5" s="1"/>
  <c r="D150" i="5"/>
  <c r="J150" i="5" s="1"/>
  <c r="D151" i="5"/>
  <c r="J151" i="5" s="1"/>
  <c r="D152" i="5"/>
  <c r="J152" i="5" s="1"/>
  <c r="D153" i="5"/>
  <c r="J153" i="5" s="1"/>
  <c r="D154" i="5"/>
  <c r="J154" i="5" s="1"/>
  <c r="D155" i="5"/>
  <c r="J155" i="5" s="1"/>
  <c r="D156" i="5"/>
  <c r="J156" i="5" s="1"/>
  <c r="D157" i="5"/>
  <c r="J157" i="5" s="1"/>
  <c r="D158" i="5"/>
  <c r="J158" i="5" s="1"/>
  <c r="D159" i="5"/>
  <c r="J159" i="5" s="1"/>
  <c r="D160" i="5"/>
  <c r="J160" i="5" s="1"/>
  <c r="D161" i="5"/>
  <c r="J161" i="5" s="1"/>
  <c r="D162" i="5"/>
  <c r="J162" i="5" s="1"/>
  <c r="D163" i="5"/>
  <c r="J163" i="5" s="1"/>
  <c r="D164" i="5"/>
  <c r="J164" i="5" s="1"/>
  <c r="D165" i="5"/>
  <c r="J165" i="5" s="1"/>
  <c r="D166" i="5"/>
  <c r="J166" i="5" s="1"/>
  <c r="D167" i="5"/>
  <c r="J167" i="5" s="1"/>
  <c r="D168" i="5"/>
  <c r="J168" i="5" s="1"/>
  <c r="D169" i="5"/>
  <c r="J169" i="5" s="1"/>
  <c r="D170" i="5"/>
  <c r="J170" i="5" s="1"/>
  <c r="D171" i="5"/>
  <c r="J171" i="5" s="1"/>
  <c r="D172" i="5"/>
  <c r="J172" i="5" s="1"/>
  <c r="D173" i="5"/>
  <c r="J173" i="5" s="1"/>
  <c r="D174" i="5"/>
  <c r="J174" i="5" s="1"/>
  <c r="D175" i="5"/>
  <c r="J175" i="5" s="1"/>
  <c r="D176" i="5"/>
  <c r="J176" i="5" s="1"/>
  <c r="D177" i="5"/>
  <c r="J177" i="5" s="1"/>
  <c r="D178" i="5"/>
  <c r="J178" i="5" s="1"/>
  <c r="D179" i="5"/>
  <c r="J179" i="5" s="1"/>
  <c r="D180" i="5"/>
  <c r="J180" i="5" s="1"/>
  <c r="D181" i="5"/>
  <c r="J181" i="5" s="1"/>
  <c r="D182" i="5"/>
  <c r="J182" i="5" s="1"/>
  <c r="D183" i="5"/>
  <c r="J183" i="5" s="1"/>
  <c r="D184" i="5"/>
  <c r="J184" i="5" s="1"/>
  <c r="D185" i="5"/>
  <c r="J185" i="5" s="1"/>
  <c r="D186" i="5"/>
  <c r="J186" i="5" s="1"/>
  <c r="D187" i="5"/>
  <c r="J187" i="5" s="1"/>
  <c r="D188" i="5"/>
  <c r="J188" i="5" s="1"/>
  <c r="D189" i="5"/>
  <c r="J189" i="5" s="1"/>
  <c r="D190" i="5"/>
  <c r="J190" i="5" s="1"/>
  <c r="D191" i="5"/>
  <c r="J191" i="5" s="1"/>
  <c r="D192" i="5"/>
  <c r="J192" i="5" s="1"/>
  <c r="D193" i="5"/>
  <c r="J193" i="5" s="1"/>
  <c r="D194" i="5"/>
  <c r="J194" i="5" s="1"/>
  <c r="D195" i="5"/>
  <c r="J195" i="5" s="1"/>
  <c r="D196" i="5"/>
  <c r="J196" i="5" s="1"/>
  <c r="D197" i="5"/>
  <c r="J197" i="5" s="1"/>
  <c r="D198" i="5"/>
  <c r="J198" i="5" s="1"/>
  <c r="D199" i="5"/>
  <c r="J199" i="5" s="1"/>
  <c r="D200" i="5"/>
  <c r="J200" i="5" s="1"/>
  <c r="D201" i="5"/>
  <c r="J201" i="5" s="1"/>
  <c r="D202" i="5"/>
  <c r="J202" i="5" s="1"/>
  <c r="D203" i="5"/>
  <c r="J203" i="5" s="1"/>
  <c r="D204" i="5"/>
  <c r="J204" i="5" s="1"/>
  <c r="D205" i="5"/>
  <c r="J205" i="5" s="1"/>
  <c r="D206" i="5"/>
  <c r="J206" i="5" s="1"/>
  <c r="D207" i="5"/>
  <c r="J207" i="5" s="1"/>
  <c r="D208" i="5"/>
  <c r="J208" i="5" s="1"/>
  <c r="D209" i="5"/>
  <c r="J209" i="5" s="1"/>
  <c r="D210" i="5"/>
  <c r="J210" i="5" s="1"/>
  <c r="D211" i="5"/>
  <c r="J211" i="5" s="1"/>
  <c r="D212" i="5"/>
  <c r="J212" i="5" s="1"/>
  <c r="D213" i="5"/>
  <c r="J213" i="5" s="1"/>
  <c r="D214" i="5"/>
  <c r="J214" i="5" s="1"/>
  <c r="D215" i="5"/>
  <c r="J215" i="5" s="1"/>
  <c r="D216" i="5"/>
  <c r="J216" i="5" s="1"/>
  <c r="D217" i="5"/>
  <c r="J217" i="5" s="1"/>
  <c r="D218" i="5"/>
  <c r="J218" i="5" s="1"/>
  <c r="D219" i="5"/>
  <c r="J219" i="5" s="1"/>
  <c r="D220" i="5"/>
  <c r="J220" i="5" s="1"/>
  <c r="D221" i="5"/>
  <c r="J221" i="5" s="1"/>
  <c r="D222" i="5"/>
  <c r="J222" i="5" s="1"/>
  <c r="D223" i="5"/>
  <c r="J223" i="5" s="1"/>
  <c r="D224" i="5"/>
  <c r="J224" i="5" s="1"/>
  <c r="D225" i="5"/>
  <c r="J225" i="5" s="1"/>
  <c r="D226" i="5"/>
  <c r="J226" i="5" s="1"/>
  <c r="D227" i="5"/>
  <c r="J227" i="5" s="1"/>
  <c r="D228" i="5"/>
  <c r="J228" i="5" s="1"/>
  <c r="D229" i="5"/>
  <c r="J229" i="5" s="1"/>
  <c r="D230" i="5"/>
  <c r="J230" i="5" s="1"/>
  <c r="D231" i="5"/>
  <c r="J231" i="5" s="1"/>
  <c r="D232" i="5"/>
  <c r="J232" i="5" s="1"/>
  <c r="D233" i="5"/>
  <c r="J233" i="5" s="1"/>
  <c r="D234" i="5"/>
  <c r="J234" i="5" s="1"/>
  <c r="D235" i="5"/>
  <c r="J235" i="5" s="1"/>
  <c r="D236" i="5"/>
  <c r="J236" i="5" s="1"/>
  <c r="D237" i="5"/>
  <c r="J237" i="5" s="1"/>
  <c r="D238" i="5"/>
  <c r="J238" i="5" s="1"/>
  <c r="D239" i="5"/>
  <c r="J239" i="5" s="1"/>
  <c r="D240" i="5"/>
  <c r="J240" i="5" s="1"/>
  <c r="D241" i="5"/>
  <c r="J241" i="5" s="1"/>
  <c r="D242" i="5"/>
  <c r="J242" i="5" s="1"/>
  <c r="D243" i="5"/>
  <c r="J243" i="5" s="1"/>
  <c r="D244" i="5"/>
  <c r="J244" i="5" s="1"/>
  <c r="D245" i="5"/>
  <c r="J245" i="5" s="1"/>
  <c r="D246" i="5"/>
  <c r="J246" i="5" s="1"/>
  <c r="D247" i="5"/>
  <c r="J247" i="5" s="1"/>
  <c r="D248" i="5"/>
  <c r="J248" i="5" s="1"/>
  <c r="D249" i="5"/>
  <c r="J249" i="5" s="1"/>
  <c r="D250" i="5"/>
  <c r="J250" i="5" s="1"/>
  <c r="D251" i="5"/>
  <c r="J251" i="5" s="1"/>
  <c r="D252" i="5"/>
  <c r="J252" i="5" s="1"/>
  <c r="D253" i="5"/>
  <c r="J253" i="5" s="1"/>
  <c r="D254" i="5"/>
  <c r="J254" i="5" s="1"/>
  <c r="D255" i="5"/>
  <c r="J255" i="5" s="1"/>
  <c r="D256" i="5"/>
  <c r="J256" i="5" s="1"/>
  <c r="D257" i="5"/>
  <c r="J257" i="5" s="1"/>
  <c r="D258" i="5"/>
  <c r="J258" i="5" s="1"/>
  <c r="D259" i="5"/>
  <c r="J259" i="5" s="1"/>
  <c r="D260" i="5"/>
  <c r="J260" i="5" s="1"/>
  <c r="D261" i="5"/>
  <c r="J261" i="5" s="1"/>
  <c r="D262" i="5"/>
  <c r="J262" i="5" s="1"/>
  <c r="D263" i="5"/>
  <c r="J263" i="5" s="1"/>
  <c r="D264" i="5"/>
  <c r="J264" i="5" s="1"/>
  <c r="D265" i="5"/>
  <c r="J265" i="5" s="1"/>
  <c r="D266" i="5"/>
  <c r="J266" i="5" s="1"/>
  <c r="D267" i="5"/>
  <c r="J267" i="5" s="1"/>
  <c r="D268" i="5"/>
  <c r="J268" i="5" s="1"/>
  <c r="D269" i="5"/>
  <c r="J269" i="5" s="1"/>
  <c r="D270" i="5"/>
  <c r="J270" i="5" s="1"/>
  <c r="D271" i="5"/>
  <c r="J271" i="5" s="1"/>
  <c r="D272" i="5"/>
  <c r="J272" i="5" s="1"/>
  <c r="D273" i="5"/>
  <c r="J273" i="5" s="1"/>
  <c r="D274" i="5"/>
  <c r="J274" i="5" s="1"/>
  <c r="D275" i="5"/>
  <c r="J275" i="5" s="1"/>
  <c r="D276" i="5"/>
  <c r="J276" i="5" s="1"/>
  <c r="D277" i="5"/>
  <c r="J277" i="5" s="1"/>
  <c r="D278" i="5"/>
  <c r="J278" i="5" s="1"/>
  <c r="D279" i="5"/>
  <c r="J279" i="5" s="1"/>
  <c r="D280" i="5"/>
  <c r="J280" i="5" s="1"/>
  <c r="D281" i="5"/>
  <c r="J281" i="5" s="1"/>
  <c r="D282" i="5"/>
  <c r="J282" i="5" s="1"/>
  <c r="D283" i="5"/>
  <c r="J283" i="5" s="1"/>
  <c r="D284" i="5"/>
  <c r="J284" i="5" s="1"/>
  <c r="D285" i="5"/>
  <c r="J285" i="5" s="1"/>
  <c r="D286" i="5"/>
  <c r="J286" i="5" s="1"/>
  <c r="D287" i="5"/>
  <c r="J287" i="5" s="1"/>
  <c r="D288" i="5"/>
  <c r="J288" i="5" s="1"/>
  <c r="D289" i="5"/>
  <c r="J289" i="5" s="1"/>
  <c r="D290" i="5"/>
  <c r="J290" i="5" s="1"/>
  <c r="D291" i="5"/>
  <c r="J291" i="5" s="1"/>
  <c r="D292" i="5"/>
  <c r="J292" i="5" s="1"/>
  <c r="D293" i="5"/>
  <c r="J293" i="5" s="1"/>
  <c r="D294" i="5"/>
  <c r="J294" i="5" s="1"/>
  <c r="D295" i="5"/>
  <c r="J295" i="5" s="1"/>
  <c r="D296" i="5"/>
  <c r="J296" i="5" s="1"/>
  <c r="D297" i="5"/>
  <c r="J297" i="5" s="1"/>
  <c r="D298" i="5"/>
  <c r="J298" i="5" s="1"/>
  <c r="D299" i="5"/>
  <c r="J299" i="5" s="1"/>
  <c r="D300" i="5"/>
  <c r="J300" i="5" s="1"/>
  <c r="D301" i="5"/>
  <c r="J301" i="5" s="1"/>
  <c r="D302" i="5"/>
  <c r="J302" i="5" s="1"/>
  <c r="D303" i="5"/>
  <c r="J303" i="5" s="1"/>
  <c r="D304" i="5"/>
  <c r="J304" i="5" s="1"/>
  <c r="D305" i="5"/>
  <c r="J305" i="5" s="1"/>
  <c r="D306" i="5"/>
  <c r="J306" i="5" s="1"/>
  <c r="D307" i="5"/>
  <c r="J307" i="5" s="1"/>
  <c r="D308" i="5"/>
  <c r="J308" i="5" s="1"/>
  <c r="D309" i="5"/>
  <c r="J309" i="5" s="1"/>
  <c r="D310" i="5"/>
  <c r="J310" i="5" s="1"/>
  <c r="D311" i="5"/>
  <c r="J311" i="5" s="1"/>
  <c r="D312" i="5"/>
  <c r="J312" i="5" s="1"/>
  <c r="D313" i="5"/>
  <c r="J313" i="5" s="1"/>
  <c r="D314" i="5"/>
  <c r="J314" i="5" s="1"/>
  <c r="D315" i="5"/>
  <c r="J315" i="5" s="1"/>
  <c r="D316" i="5"/>
  <c r="J316" i="5" s="1"/>
  <c r="D317" i="5"/>
  <c r="J317" i="5" s="1"/>
  <c r="D318" i="5"/>
  <c r="J318" i="5" s="1"/>
  <c r="D319" i="5"/>
  <c r="J319" i="5" s="1"/>
  <c r="D320" i="5"/>
  <c r="J320" i="5" s="1"/>
  <c r="D321" i="5"/>
  <c r="J321" i="5" s="1"/>
  <c r="D322" i="5"/>
  <c r="J322" i="5" s="1"/>
  <c r="D323" i="5"/>
  <c r="J323" i="5" s="1"/>
  <c r="D324" i="5"/>
  <c r="J324" i="5" s="1"/>
  <c r="D325" i="5"/>
  <c r="J325" i="5" s="1"/>
  <c r="D326" i="5"/>
  <c r="J326" i="5" s="1"/>
  <c r="D327" i="5"/>
  <c r="J327" i="5" s="1"/>
  <c r="D328" i="5"/>
  <c r="J328" i="5" s="1"/>
  <c r="D329" i="5"/>
  <c r="J329" i="5" s="1"/>
  <c r="D330" i="5"/>
  <c r="J330" i="5" s="1"/>
  <c r="D331" i="5"/>
  <c r="J331" i="5" s="1"/>
  <c r="D332" i="5"/>
  <c r="J332" i="5" s="1"/>
  <c r="D333" i="5"/>
  <c r="J333" i="5" s="1"/>
  <c r="D334" i="5"/>
  <c r="J334" i="5" s="1"/>
  <c r="D335" i="5"/>
  <c r="J335" i="5" s="1"/>
  <c r="D336" i="5"/>
  <c r="J336" i="5" s="1"/>
  <c r="D337" i="5"/>
  <c r="J337" i="5" s="1"/>
  <c r="D338" i="5"/>
  <c r="J338" i="5" s="1"/>
  <c r="D339" i="5"/>
  <c r="J339" i="5" s="1"/>
  <c r="D340" i="5"/>
  <c r="J340" i="5" s="1"/>
  <c r="D341" i="5"/>
  <c r="J341" i="5" s="1"/>
  <c r="D342" i="5"/>
  <c r="J342" i="5" s="1"/>
  <c r="D343" i="5"/>
  <c r="J343" i="5" s="1"/>
  <c r="D344" i="5"/>
  <c r="J344" i="5" s="1"/>
  <c r="D345" i="5"/>
  <c r="J345" i="5" s="1"/>
  <c r="D346" i="5"/>
  <c r="J346" i="5" s="1"/>
  <c r="D347" i="5"/>
  <c r="J347" i="5" s="1"/>
  <c r="D348" i="5"/>
  <c r="J348" i="5" s="1"/>
  <c r="D349" i="5"/>
  <c r="J349" i="5" s="1"/>
  <c r="D350" i="5"/>
  <c r="J350" i="5" s="1"/>
  <c r="D351" i="5"/>
  <c r="J351" i="5" s="1"/>
  <c r="D352" i="5"/>
  <c r="J352" i="5" s="1"/>
  <c r="D353" i="5"/>
  <c r="J353" i="5" s="1"/>
  <c r="D354" i="5"/>
  <c r="J354" i="5" s="1"/>
  <c r="D355" i="5"/>
  <c r="J355" i="5" s="1"/>
  <c r="D356" i="5"/>
  <c r="J356" i="5" s="1"/>
  <c r="D357" i="5"/>
  <c r="J357" i="5" s="1"/>
  <c r="D358" i="5"/>
  <c r="J358" i="5" s="1"/>
  <c r="D359" i="5"/>
  <c r="J359" i="5" s="1"/>
  <c r="D360" i="5"/>
  <c r="J360" i="5" s="1"/>
  <c r="D361" i="5"/>
  <c r="J361" i="5" s="1"/>
  <c r="D362" i="5"/>
  <c r="J362" i="5" s="1"/>
  <c r="D363" i="5"/>
  <c r="J363" i="5" s="1"/>
  <c r="D364" i="5"/>
  <c r="J364" i="5" s="1"/>
  <c r="D365" i="5"/>
  <c r="J365" i="5" s="1"/>
  <c r="D366" i="5"/>
  <c r="J366" i="5" s="1"/>
  <c r="D367" i="5"/>
  <c r="J367" i="5" s="1"/>
  <c r="D368" i="5"/>
  <c r="J368" i="5" s="1"/>
  <c r="D369" i="5"/>
  <c r="J369" i="5" s="1"/>
  <c r="D370" i="5"/>
  <c r="J370" i="5" s="1"/>
  <c r="D371" i="5"/>
  <c r="J371" i="5" s="1"/>
  <c r="D372" i="5"/>
  <c r="J372" i="5" s="1"/>
  <c r="D373" i="5"/>
  <c r="J373" i="5" s="1"/>
  <c r="D374" i="5"/>
  <c r="J374" i="5" s="1"/>
  <c r="D375" i="5"/>
  <c r="J375" i="5" s="1"/>
  <c r="D376" i="5"/>
  <c r="J376" i="5" s="1"/>
  <c r="D377" i="5"/>
  <c r="J377" i="5" s="1"/>
  <c r="D378" i="5"/>
  <c r="J378" i="5" s="1"/>
  <c r="D379" i="5"/>
  <c r="J379" i="5" s="1"/>
  <c r="D380" i="5"/>
  <c r="J380" i="5" s="1"/>
  <c r="D381" i="5"/>
  <c r="J381" i="5" s="1"/>
  <c r="D382" i="5"/>
  <c r="J382" i="5" s="1"/>
  <c r="D383" i="5"/>
  <c r="J383" i="5" s="1"/>
  <c r="D384" i="5"/>
  <c r="J384" i="5" s="1"/>
  <c r="D385" i="5"/>
  <c r="J385" i="5" s="1"/>
  <c r="D386" i="5"/>
  <c r="J386" i="5" s="1"/>
  <c r="D387" i="5"/>
  <c r="J387" i="5" s="1"/>
  <c r="D388" i="5"/>
  <c r="J388" i="5" s="1"/>
  <c r="D389" i="5"/>
  <c r="J389" i="5" s="1"/>
  <c r="D390" i="5"/>
  <c r="J390" i="5" s="1"/>
  <c r="D391" i="5"/>
  <c r="J391" i="5" s="1"/>
  <c r="D392" i="5"/>
  <c r="J392" i="5" s="1"/>
  <c r="D393" i="5"/>
  <c r="J393" i="5" s="1"/>
  <c r="D394" i="5"/>
  <c r="J394" i="5" s="1"/>
  <c r="D395" i="5"/>
  <c r="J395" i="5" s="1"/>
  <c r="D396" i="5"/>
  <c r="J396" i="5" s="1"/>
  <c r="D397" i="5"/>
  <c r="J397" i="5" s="1"/>
  <c r="D398" i="5"/>
  <c r="J398" i="5" s="1"/>
  <c r="D399" i="5"/>
  <c r="J399" i="5" s="1"/>
  <c r="D400" i="5"/>
  <c r="J400" i="5" s="1"/>
  <c r="D401" i="5"/>
  <c r="J401" i="5" s="1"/>
  <c r="D402" i="5"/>
  <c r="J402" i="5" s="1"/>
  <c r="D403" i="5"/>
  <c r="J403" i="5" s="1"/>
  <c r="D404" i="5"/>
  <c r="J404" i="5" s="1"/>
  <c r="D405" i="5"/>
  <c r="J405" i="5" s="1"/>
  <c r="D406" i="5"/>
  <c r="J406" i="5" s="1"/>
  <c r="D407" i="5"/>
  <c r="J407" i="5" s="1"/>
  <c r="D408" i="5"/>
  <c r="J408" i="5" s="1"/>
  <c r="D409" i="5"/>
  <c r="J409" i="5" s="1"/>
  <c r="D410" i="5"/>
  <c r="J410" i="5" s="1"/>
  <c r="D411" i="5"/>
  <c r="J411" i="5" s="1"/>
  <c r="D412" i="5"/>
  <c r="J412" i="5" s="1"/>
  <c r="D413" i="5"/>
  <c r="J413" i="5" s="1"/>
  <c r="D414" i="5"/>
  <c r="J414" i="5" s="1"/>
  <c r="D415" i="5"/>
  <c r="J415" i="5" s="1"/>
  <c r="D416" i="5"/>
  <c r="J416" i="5" s="1"/>
  <c r="D417" i="5"/>
  <c r="J417" i="5" s="1"/>
  <c r="D418" i="5"/>
  <c r="J418" i="5" s="1"/>
  <c r="D419" i="5"/>
  <c r="J419" i="5" s="1"/>
  <c r="D3" i="5"/>
  <c r="D3" i="2"/>
  <c r="D4" i="2"/>
  <c r="J4" i="2" s="1"/>
  <c r="D5" i="2"/>
  <c r="J5" i="2" s="1"/>
  <c r="D6" i="2"/>
  <c r="J6" i="2" s="1"/>
  <c r="D7" i="2"/>
  <c r="J7" i="2" s="1"/>
  <c r="D8" i="2"/>
  <c r="J8" i="2" s="1"/>
  <c r="D9" i="2"/>
  <c r="J9" i="2" s="1"/>
  <c r="D10" i="2"/>
  <c r="J10" i="2" s="1"/>
  <c r="D11" i="2"/>
  <c r="J11" i="2" s="1"/>
  <c r="D12" i="2"/>
  <c r="J12" i="2" s="1"/>
  <c r="D13" i="2"/>
  <c r="J13" i="2" s="1"/>
  <c r="D14" i="2"/>
  <c r="J14" i="2" s="1"/>
  <c r="D15" i="2"/>
  <c r="J15" i="2" s="1"/>
  <c r="D16" i="2"/>
  <c r="J16" i="2" s="1"/>
  <c r="D17" i="2"/>
  <c r="J17" i="2" s="1"/>
  <c r="D18" i="2"/>
  <c r="J18" i="2" s="1"/>
  <c r="D19" i="2"/>
  <c r="J19" i="2" s="1"/>
  <c r="D20" i="2"/>
  <c r="J20" i="2" s="1"/>
  <c r="D21" i="2"/>
  <c r="J21" i="2" s="1"/>
  <c r="D22" i="2"/>
  <c r="J22" i="2" s="1"/>
  <c r="D23" i="2"/>
  <c r="J23" i="2" s="1"/>
  <c r="D24" i="2"/>
  <c r="J24" i="2" s="1"/>
  <c r="D25" i="2"/>
  <c r="J25" i="2" s="1"/>
  <c r="D26" i="2"/>
  <c r="J26" i="2" s="1"/>
  <c r="D27" i="2"/>
  <c r="J27" i="2" s="1"/>
  <c r="D28" i="2"/>
  <c r="J28" i="2" s="1"/>
  <c r="D29" i="2"/>
  <c r="J29" i="2" s="1"/>
  <c r="D30" i="2"/>
  <c r="J30" i="2" s="1"/>
  <c r="D31" i="2"/>
  <c r="J31" i="2" s="1"/>
  <c r="D32" i="2"/>
  <c r="J32" i="2" s="1"/>
  <c r="D33" i="2"/>
  <c r="J33" i="2" s="1"/>
  <c r="D34" i="2"/>
  <c r="J34" i="2" s="1"/>
  <c r="D35" i="2"/>
  <c r="J35" i="2" s="1"/>
  <c r="D36" i="2"/>
  <c r="J36" i="2" s="1"/>
  <c r="D37" i="2"/>
  <c r="J37" i="2" s="1"/>
  <c r="D38" i="2"/>
  <c r="J38" i="2" s="1"/>
  <c r="D39" i="2"/>
  <c r="J39" i="2" s="1"/>
  <c r="D40" i="2"/>
  <c r="J40" i="2" s="1"/>
  <c r="D41" i="2"/>
  <c r="J41" i="2" s="1"/>
  <c r="D42" i="2"/>
  <c r="J42" i="2" s="1"/>
  <c r="D43" i="2"/>
  <c r="J43" i="2" s="1"/>
  <c r="D44" i="2"/>
  <c r="J44" i="2" s="1"/>
  <c r="D45" i="2"/>
  <c r="J45" i="2" s="1"/>
  <c r="D46" i="2"/>
  <c r="J46" i="2" s="1"/>
  <c r="D47" i="2"/>
  <c r="J47" i="2" s="1"/>
  <c r="D48" i="2"/>
  <c r="J48" i="2" s="1"/>
  <c r="D49" i="2"/>
  <c r="J49" i="2" s="1"/>
  <c r="D50" i="2"/>
  <c r="J50" i="2" s="1"/>
  <c r="D51" i="2"/>
  <c r="J51" i="2" s="1"/>
  <c r="D52" i="2"/>
  <c r="J52" i="2" s="1"/>
  <c r="D53" i="2"/>
  <c r="J53" i="2" s="1"/>
  <c r="D54" i="2"/>
  <c r="J54" i="2" s="1"/>
  <c r="D55" i="2"/>
  <c r="J55" i="2" s="1"/>
  <c r="D56" i="2"/>
  <c r="J56" i="2" s="1"/>
  <c r="D57" i="2"/>
  <c r="J57" i="2" s="1"/>
  <c r="D58" i="2"/>
  <c r="J58" i="2" s="1"/>
  <c r="D59" i="2"/>
  <c r="J59" i="2" s="1"/>
  <c r="D60" i="2"/>
  <c r="J60" i="2" s="1"/>
  <c r="D61" i="2"/>
  <c r="J61" i="2" s="1"/>
  <c r="D62" i="2"/>
  <c r="J62" i="2" s="1"/>
  <c r="D63" i="2"/>
  <c r="J63" i="2" s="1"/>
  <c r="D64" i="2"/>
  <c r="J64" i="2" s="1"/>
  <c r="D65" i="2"/>
  <c r="J65" i="2" s="1"/>
  <c r="D66" i="2"/>
  <c r="J66" i="2" s="1"/>
  <c r="D67" i="2"/>
  <c r="J67" i="2" s="1"/>
  <c r="D68" i="2"/>
  <c r="J68" i="2" s="1"/>
  <c r="D69" i="2"/>
  <c r="J69" i="2" s="1"/>
  <c r="D70" i="2"/>
  <c r="J70" i="2" s="1"/>
  <c r="D71" i="2"/>
  <c r="J71" i="2" s="1"/>
  <c r="D72" i="2"/>
  <c r="J72" i="2" s="1"/>
  <c r="D73" i="2"/>
  <c r="J73" i="2" s="1"/>
  <c r="D74" i="2"/>
  <c r="J74" i="2" s="1"/>
  <c r="D75" i="2"/>
  <c r="J75" i="2" s="1"/>
  <c r="D76" i="2"/>
  <c r="J76" i="2" s="1"/>
  <c r="D77" i="2"/>
  <c r="J77" i="2" s="1"/>
  <c r="D78" i="2"/>
  <c r="J78" i="2" s="1"/>
  <c r="D79" i="2"/>
  <c r="J79" i="2" s="1"/>
  <c r="D80" i="2"/>
  <c r="J80" i="2" s="1"/>
  <c r="D81" i="2"/>
  <c r="J81" i="2" s="1"/>
  <c r="D82" i="2"/>
  <c r="J82" i="2" s="1"/>
  <c r="D83" i="2"/>
  <c r="J83" i="2" s="1"/>
  <c r="D84" i="2"/>
  <c r="J84" i="2" s="1"/>
  <c r="D85" i="2"/>
  <c r="J85" i="2" s="1"/>
  <c r="D86" i="2"/>
  <c r="J86" i="2" s="1"/>
  <c r="D87" i="2"/>
  <c r="J87" i="2" s="1"/>
  <c r="D88" i="2"/>
  <c r="J88" i="2" s="1"/>
  <c r="D89" i="2"/>
  <c r="J89" i="2" s="1"/>
  <c r="D90" i="2"/>
  <c r="J90" i="2" s="1"/>
  <c r="D91" i="2"/>
  <c r="J91" i="2" s="1"/>
  <c r="D92" i="2"/>
  <c r="J92" i="2" s="1"/>
  <c r="D93" i="2"/>
  <c r="J93" i="2" s="1"/>
  <c r="D94" i="2"/>
  <c r="J94" i="2" s="1"/>
  <c r="D95" i="2"/>
  <c r="J95" i="2" s="1"/>
  <c r="D96" i="2"/>
  <c r="J96" i="2" s="1"/>
  <c r="D97" i="2"/>
  <c r="J97" i="2" s="1"/>
  <c r="D98" i="2"/>
  <c r="J98" i="2" s="1"/>
  <c r="D99" i="2"/>
  <c r="J99" i="2" s="1"/>
  <c r="D100" i="2"/>
  <c r="J100" i="2" s="1"/>
  <c r="D101" i="2"/>
  <c r="J101" i="2" s="1"/>
  <c r="D102" i="2"/>
  <c r="J102" i="2" s="1"/>
  <c r="D103" i="2"/>
  <c r="J103" i="2" s="1"/>
  <c r="D104" i="2"/>
  <c r="J104" i="2" s="1"/>
  <c r="D105" i="2"/>
  <c r="J105" i="2" s="1"/>
  <c r="D106" i="2"/>
  <c r="J106" i="2" s="1"/>
  <c r="D107" i="2"/>
  <c r="J107" i="2" s="1"/>
  <c r="D108" i="2"/>
  <c r="J108" i="2" s="1"/>
  <c r="D109" i="2"/>
  <c r="J109" i="2" s="1"/>
  <c r="D110" i="2"/>
  <c r="J110" i="2" s="1"/>
  <c r="D111" i="2"/>
  <c r="J111" i="2" s="1"/>
  <c r="D112" i="2"/>
  <c r="J112" i="2" s="1"/>
  <c r="D113" i="2"/>
  <c r="J113" i="2" s="1"/>
  <c r="D114" i="2"/>
  <c r="J114" i="2" s="1"/>
  <c r="D115" i="2"/>
  <c r="J115" i="2" s="1"/>
  <c r="D116" i="2"/>
  <c r="J116" i="2" s="1"/>
  <c r="D117" i="2"/>
  <c r="J117" i="2" s="1"/>
  <c r="D118" i="2"/>
  <c r="J118" i="2" s="1"/>
  <c r="D119" i="2"/>
  <c r="J119" i="2" s="1"/>
  <c r="D120" i="2"/>
  <c r="J120" i="2" s="1"/>
  <c r="D121" i="2"/>
  <c r="J121" i="2" s="1"/>
  <c r="D122" i="2"/>
  <c r="J122" i="2" s="1"/>
  <c r="D123" i="2"/>
  <c r="J123" i="2" s="1"/>
  <c r="D124" i="2"/>
  <c r="J124" i="2" s="1"/>
  <c r="D125" i="2"/>
  <c r="J125" i="2" s="1"/>
  <c r="D126" i="2"/>
  <c r="J126" i="2" s="1"/>
  <c r="D127" i="2"/>
  <c r="J127" i="2" s="1"/>
  <c r="D128" i="2"/>
  <c r="J128" i="2" s="1"/>
  <c r="D129" i="2"/>
  <c r="J129" i="2" s="1"/>
  <c r="D130" i="2"/>
  <c r="J130" i="2" s="1"/>
  <c r="D131" i="2"/>
  <c r="J131" i="2" s="1"/>
  <c r="D132" i="2"/>
  <c r="J132" i="2" s="1"/>
  <c r="D133" i="2"/>
  <c r="J133" i="2" s="1"/>
  <c r="D134" i="2"/>
  <c r="J134" i="2" s="1"/>
  <c r="D135" i="2"/>
  <c r="J135" i="2" s="1"/>
  <c r="D136" i="2"/>
  <c r="J136" i="2" s="1"/>
  <c r="D137" i="2"/>
  <c r="J137" i="2" s="1"/>
  <c r="D138" i="2"/>
  <c r="J138" i="2" s="1"/>
  <c r="D139" i="2"/>
  <c r="J139" i="2" s="1"/>
  <c r="D140" i="2"/>
  <c r="J140" i="2" s="1"/>
  <c r="D141" i="2"/>
  <c r="J141" i="2" s="1"/>
  <c r="D142" i="2"/>
  <c r="J142" i="2" s="1"/>
  <c r="D143" i="2"/>
  <c r="J143" i="2" s="1"/>
  <c r="D144" i="2"/>
  <c r="J144" i="2" s="1"/>
  <c r="D145" i="2"/>
  <c r="J145" i="2" s="1"/>
  <c r="D146" i="2"/>
  <c r="J146" i="2" s="1"/>
  <c r="D147" i="2"/>
  <c r="J147" i="2" s="1"/>
  <c r="D148" i="2"/>
  <c r="J148" i="2" s="1"/>
  <c r="D149" i="2"/>
  <c r="J149" i="2" s="1"/>
  <c r="D150" i="2"/>
  <c r="J150" i="2" s="1"/>
  <c r="D151" i="2"/>
  <c r="J151" i="2" s="1"/>
  <c r="D152" i="2"/>
  <c r="J152" i="2" s="1"/>
  <c r="D153" i="2"/>
  <c r="J153" i="2" s="1"/>
  <c r="D154" i="2"/>
  <c r="J154" i="2" s="1"/>
  <c r="D155" i="2"/>
  <c r="J155" i="2" s="1"/>
  <c r="D156" i="2"/>
  <c r="J156" i="2" s="1"/>
  <c r="D157" i="2"/>
  <c r="J157" i="2" s="1"/>
  <c r="D158" i="2"/>
  <c r="J158" i="2" s="1"/>
  <c r="D159" i="2"/>
  <c r="J159" i="2" s="1"/>
  <c r="D160" i="2"/>
  <c r="J160" i="2" s="1"/>
  <c r="D161" i="2"/>
  <c r="J161" i="2" s="1"/>
  <c r="D162" i="2"/>
  <c r="J162" i="2" s="1"/>
  <c r="D163" i="2"/>
  <c r="J163" i="2" s="1"/>
  <c r="D164" i="2"/>
  <c r="J164" i="2" s="1"/>
  <c r="D165" i="2"/>
  <c r="J165" i="2" s="1"/>
  <c r="D166" i="2"/>
  <c r="J166" i="2" s="1"/>
  <c r="D167" i="2"/>
  <c r="J167" i="2" s="1"/>
  <c r="D168" i="2"/>
  <c r="J168" i="2" s="1"/>
  <c r="D169" i="2"/>
  <c r="J169" i="2" s="1"/>
  <c r="D170" i="2"/>
  <c r="J170" i="2" s="1"/>
  <c r="D171" i="2"/>
  <c r="J171" i="2" s="1"/>
  <c r="D172" i="2"/>
  <c r="J172" i="2" s="1"/>
  <c r="D173" i="2"/>
  <c r="J173" i="2" s="1"/>
  <c r="D174" i="2"/>
  <c r="J174" i="2" s="1"/>
  <c r="D175" i="2"/>
  <c r="J175" i="2" s="1"/>
  <c r="D176" i="2"/>
  <c r="J176" i="2" s="1"/>
  <c r="D177" i="2"/>
  <c r="J177" i="2" s="1"/>
  <c r="D178" i="2"/>
  <c r="J178" i="2" s="1"/>
  <c r="D179" i="2"/>
  <c r="J179" i="2" s="1"/>
  <c r="D180" i="2"/>
  <c r="J180" i="2" s="1"/>
  <c r="D181" i="2"/>
  <c r="J181" i="2" s="1"/>
  <c r="D182" i="2"/>
  <c r="J182" i="2" s="1"/>
  <c r="D183" i="2"/>
  <c r="J183" i="2" s="1"/>
  <c r="D184" i="2"/>
  <c r="J184" i="2" s="1"/>
  <c r="D185" i="2"/>
  <c r="J185" i="2" s="1"/>
  <c r="D186" i="2"/>
  <c r="J186" i="2" s="1"/>
  <c r="D187" i="2"/>
  <c r="J187" i="2" s="1"/>
  <c r="D188" i="2"/>
  <c r="J188" i="2" s="1"/>
  <c r="D189" i="2"/>
  <c r="J189" i="2" s="1"/>
  <c r="D190" i="2"/>
  <c r="J190" i="2" s="1"/>
  <c r="D191" i="2"/>
  <c r="J191" i="2" s="1"/>
  <c r="D192" i="2"/>
  <c r="J192" i="2" s="1"/>
  <c r="D193" i="2"/>
  <c r="J193" i="2" s="1"/>
  <c r="D194" i="2"/>
  <c r="J194" i="2" s="1"/>
  <c r="D195" i="2"/>
  <c r="J195" i="2" s="1"/>
  <c r="D196" i="2"/>
  <c r="J196" i="2" s="1"/>
  <c r="D197" i="2"/>
  <c r="J197" i="2" s="1"/>
  <c r="D198" i="2"/>
  <c r="J198" i="2" s="1"/>
  <c r="D199" i="2"/>
  <c r="J199" i="2" s="1"/>
  <c r="D200" i="2"/>
  <c r="J200" i="2" s="1"/>
  <c r="D201" i="2"/>
  <c r="J201" i="2" s="1"/>
  <c r="D202" i="2"/>
  <c r="J202" i="2" s="1"/>
  <c r="D203" i="2"/>
  <c r="J203" i="2" s="1"/>
  <c r="D204" i="2"/>
  <c r="J204" i="2" s="1"/>
  <c r="D205" i="2"/>
  <c r="J205" i="2" s="1"/>
  <c r="D206" i="2"/>
  <c r="J206" i="2" s="1"/>
  <c r="D207" i="2"/>
  <c r="J207" i="2" s="1"/>
  <c r="D208" i="2"/>
  <c r="J208" i="2" s="1"/>
  <c r="D209" i="2"/>
  <c r="J209" i="2" s="1"/>
  <c r="D210" i="2"/>
  <c r="J210" i="2" s="1"/>
  <c r="D211" i="2"/>
  <c r="J211" i="2" s="1"/>
  <c r="D212" i="2"/>
  <c r="J212" i="2" s="1"/>
  <c r="D213" i="2"/>
  <c r="J213" i="2" s="1"/>
  <c r="D214" i="2"/>
  <c r="J214" i="2" s="1"/>
  <c r="D215" i="2"/>
  <c r="J215" i="2" s="1"/>
  <c r="D216" i="2"/>
  <c r="J216" i="2" s="1"/>
  <c r="D217" i="2"/>
  <c r="J217" i="2" s="1"/>
  <c r="D218" i="2"/>
  <c r="J218" i="2" s="1"/>
  <c r="D219" i="2"/>
  <c r="J219" i="2" s="1"/>
  <c r="D220" i="2"/>
  <c r="J220" i="2" s="1"/>
  <c r="D221" i="2"/>
  <c r="J221" i="2" s="1"/>
  <c r="D222" i="2"/>
  <c r="J222" i="2" s="1"/>
  <c r="D223" i="2"/>
  <c r="J223" i="2" s="1"/>
  <c r="D224" i="2"/>
  <c r="J224" i="2" s="1"/>
  <c r="D225" i="2"/>
  <c r="J225" i="2" s="1"/>
  <c r="D226" i="2"/>
  <c r="J226" i="2" s="1"/>
  <c r="D227" i="2"/>
  <c r="J227" i="2" s="1"/>
  <c r="D228" i="2"/>
  <c r="J228" i="2" s="1"/>
  <c r="D229" i="2"/>
  <c r="J229" i="2" s="1"/>
  <c r="D230" i="2"/>
  <c r="J230" i="2" s="1"/>
  <c r="D231" i="2"/>
  <c r="J231" i="2" s="1"/>
  <c r="D232" i="2"/>
  <c r="J232" i="2" s="1"/>
  <c r="D233" i="2"/>
  <c r="J233" i="2" s="1"/>
  <c r="D234" i="2"/>
  <c r="J234" i="2" s="1"/>
  <c r="D235" i="2"/>
  <c r="J235" i="2" s="1"/>
  <c r="D236" i="2"/>
  <c r="J236" i="2" s="1"/>
  <c r="D237" i="2"/>
  <c r="J237" i="2" s="1"/>
  <c r="D238" i="2"/>
  <c r="J238" i="2" s="1"/>
  <c r="D239" i="2"/>
  <c r="J239" i="2" s="1"/>
  <c r="D240" i="2"/>
  <c r="J240" i="2" s="1"/>
  <c r="D241" i="2"/>
  <c r="J241" i="2" s="1"/>
  <c r="D242" i="2"/>
  <c r="J242" i="2" s="1"/>
  <c r="D243" i="2"/>
  <c r="J243" i="2" s="1"/>
  <c r="D244" i="2"/>
  <c r="J244" i="2" s="1"/>
  <c r="D245" i="2"/>
  <c r="J245" i="2" s="1"/>
  <c r="D246" i="2"/>
  <c r="J246" i="2" s="1"/>
  <c r="D247" i="2"/>
  <c r="J247" i="2" s="1"/>
  <c r="D248" i="2"/>
  <c r="J248" i="2" s="1"/>
  <c r="D249" i="2"/>
  <c r="J249" i="2" s="1"/>
  <c r="D250" i="2"/>
  <c r="J250" i="2" s="1"/>
  <c r="D251" i="2"/>
  <c r="J251" i="2" s="1"/>
  <c r="D252" i="2"/>
  <c r="J252" i="2" s="1"/>
  <c r="D253" i="2"/>
  <c r="J253" i="2" s="1"/>
  <c r="D254" i="2"/>
  <c r="J254" i="2" s="1"/>
  <c r="D255" i="2"/>
  <c r="J255" i="2" s="1"/>
  <c r="D256" i="2"/>
  <c r="J256" i="2" s="1"/>
  <c r="D257" i="2"/>
  <c r="J257" i="2" s="1"/>
  <c r="D258" i="2"/>
  <c r="J258" i="2" s="1"/>
  <c r="D259" i="2"/>
  <c r="J259" i="2" s="1"/>
  <c r="D260" i="2"/>
  <c r="J260" i="2" s="1"/>
  <c r="D261" i="2"/>
  <c r="J261" i="2" s="1"/>
  <c r="D262" i="2"/>
  <c r="J262" i="2" s="1"/>
  <c r="D263" i="2"/>
  <c r="J263" i="2" s="1"/>
  <c r="D264" i="2"/>
  <c r="J264" i="2" s="1"/>
  <c r="D265" i="2"/>
  <c r="J265" i="2" s="1"/>
  <c r="D266" i="2"/>
  <c r="J266" i="2" s="1"/>
  <c r="D267" i="2"/>
  <c r="J267" i="2" s="1"/>
  <c r="D268" i="2"/>
  <c r="J268" i="2" s="1"/>
  <c r="D269" i="2"/>
  <c r="J269" i="2" s="1"/>
  <c r="D270" i="2"/>
  <c r="J270" i="2" s="1"/>
  <c r="D271" i="2"/>
  <c r="J271" i="2" s="1"/>
  <c r="D272" i="2"/>
  <c r="J272" i="2" s="1"/>
  <c r="D273" i="2"/>
  <c r="J273" i="2" s="1"/>
  <c r="D274" i="2"/>
  <c r="J274" i="2" s="1"/>
  <c r="D275" i="2"/>
  <c r="J275" i="2" s="1"/>
  <c r="D276" i="2"/>
  <c r="J276" i="2" s="1"/>
  <c r="D277" i="2"/>
  <c r="J277" i="2" s="1"/>
  <c r="D278" i="2"/>
  <c r="J278" i="2" s="1"/>
  <c r="D279" i="2"/>
  <c r="J279" i="2" s="1"/>
  <c r="D280" i="2"/>
  <c r="J280" i="2" s="1"/>
  <c r="D281" i="2"/>
  <c r="J281" i="2" s="1"/>
  <c r="D282" i="2"/>
  <c r="J282" i="2" s="1"/>
  <c r="D283" i="2"/>
  <c r="J283" i="2" s="1"/>
  <c r="D284" i="2"/>
  <c r="J284" i="2" s="1"/>
  <c r="D285" i="2"/>
  <c r="J285" i="2" s="1"/>
  <c r="D286" i="2"/>
  <c r="J286" i="2" s="1"/>
  <c r="D287" i="2"/>
  <c r="J287" i="2" s="1"/>
  <c r="D288" i="2"/>
  <c r="J288" i="2" s="1"/>
  <c r="D289" i="2"/>
  <c r="J289" i="2" s="1"/>
  <c r="D290" i="2"/>
  <c r="J290" i="2" s="1"/>
  <c r="D291" i="2"/>
  <c r="J291" i="2" s="1"/>
  <c r="D292" i="2"/>
  <c r="J292" i="2" s="1"/>
  <c r="D293" i="2"/>
  <c r="J293" i="2" s="1"/>
  <c r="D294" i="2"/>
  <c r="J294" i="2" s="1"/>
  <c r="D295" i="2"/>
  <c r="J295" i="2" s="1"/>
  <c r="D296" i="2"/>
  <c r="J296" i="2" s="1"/>
  <c r="D297" i="2"/>
  <c r="J297" i="2" s="1"/>
  <c r="D298" i="2"/>
  <c r="J298" i="2" s="1"/>
  <c r="D299" i="2"/>
  <c r="J299" i="2" s="1"/>
  <c r="D300" i="2"/>
  <c r="J300" i="2" s="1"/>
  <c r="D301" i="2"/>
  <c r="J301" i="2" s="1"/>
  <c r="D302" i="2"/>
  <c r="J302" i="2" s="1"/>
  <c r="D303" i="2"/>
  <c r="J303" i="2" s="1"/>
  <c r="D304" i="2"/>
  <c r="J304" i="2" s="1"/>
  <c r="D305" i="2"/>
  <c r="J305" i="2" s="1"/>
  <c r="D306" i="2"/>
  <c r="J306" i="2" s="1"/>
  <c r="D307" i="2"/>
  <c r="J307" i="2" s="1"/>
  <c r="D308" i="2"/>
  <c r="J308" i="2" s="1"/>
  <c r="D309" i="2"/>
  <c r="J309" i="2" s="1"/>
  <c r="D310" i="2"/>
  <c r="J310" i="2" s="1"/>
  <c r="D311" i="2"/>
  <c r="J311" i="2" s="1"/>
  <c r="D312" i="2"/>
  <c r="J312" i="2" s="1"/>
  <c r="D313" i="2"/>
  <c r="J313" i="2" s="1"/>
  <c r="D314" i="2"/>
  <c r="J314" i="2" s="1"/>
  <c r="D315" i="2"/>
  <c r="J315" i="2" s="1"/>
  <c r="D316" i="2"/>
  <c r="J316" i="2" s="1"/>
  <c r="D317" i="2"/>
  <c r="J317" i="2" s="1"/>
  <c r="D318" i="2"/>
  <c r="J318" i="2" s="1"/>
  <c r="D319" i="2"/>
  <c r="J319" i="2" s="1"/>
  <c r="D320" i="2"/>
  <c r="J320" i="2" s="1"/>
  <c r="D321" i="2"/>
  <c r="J321" i="2" s="1"/>
  <c r="D322" i="2"/>
  <c r="J322" i="2" s="1"/>
  <c r="D323" i="2"/>
  <c r="J323" i="2" s="1"/>
  <c r="D324" i="2"/>
  <c r="J324" i="2" s="1"/>
  <c r="D325" i="2"/>
  <c r="J325" i="2" s="1"/>
  <c r="D326" i="2"/>
  <c r="J326" i="2" s="1"/>
  <c r="D327" i="2"/>
  <c r="J327" i="2" s="1"/>
  <c r="D328" i="2"/>
  <c r="J328" i="2" s="1"/>
  <c r="D329" i="2"/>
  <c r="J329" i="2" s="1"/>
  <c r="D330" i="2"/>
  <c r="J330" i="2" s="1"/>
  <c r="D331" i="2"/>
  <c r="J331" i="2" s="1"/>
  <c r="D332" i="2"/>
  <c r="J332" i="2" s="1"/>
  <c r="D333" i="2"/>
  <c r="J333" i="2" s="1"/>
  <c r="D334" i="2"/>
  <c r="J334" i="2" s="1"/>
  <c r="D335" i="2"/>
  <c r="J335" i="2" s="1"/>
  <c r="D336" i="2"/>
  <c r="J336" i="2" s="1"/>
  <c r="D337" i="2"/>
  <c r="J337" i="2" s="1"/>
  <c r="D338" i="2"/>
  <c r="J338" i="2" s="1"/>
  <c r="D339" i="2"/>
  <c r="J339" i="2" s="1"/>
  <c r="D340" i="2"/>
  <c r="J340" i="2" s="1"/>
  <c r="D341" i="2"/>
  <c r="J341" i="2" s="1"/>
  <c r="D342" i="2"/>
  <c r="J342" i="2" s="1"/>
  <c r="D343" i="2"/>
  <c r="J343" i="2" s="1"/>
  <c r="D344" i="2"/>
  <c r="J344" i="2" s="1"/>
  <c r="D345" i="2"/>
  <c r="J345" i="2" s="1"/>
  <c r="D346" i="2"/>
  <c r="J346" i="2" s="1"/>
  <c r="D347" i="2"/>
  <c r="J347" i="2" s="1"/>
  <c r="D348" i="2"/>
  <c r="J348" i="2" s="1"/>
  <c r="D349" i="2"/>
  <c r="J349" i="2" s="1"/>
  <c r="D350" i="2"/>
  <c r="J350" i="2" s="1"/>
  <c r="D351" i="2"/>
  <c r="J351" i="2" s="1"/>
  <c r="D352" i="2"/>
  <c r="J352" i="2" s="1"/>
  <c r="D353" i="2"/>
  <c r="J353" i="2" s="1"/>
  <c r="D354" i="2"/>
  <c r="J354" i="2" s="1"/>
  <c r="D355" i="2"/>
  <c r="J355" i="2" s="1"/>
  <c r="D356" i="2"/>
  <c r="J356" i="2" s="1"/>
  <c r="D357" i="2"/>
  <c r="J357" i="2" s="1"/>
  <c r="D358" i="2"/>
  <c r="J358" i="2" s="1"/>
  <c r="D359" i="2"/>
  <c r="J359" i="2" s="1"/>
  <c r="D360" i="2"/>
  <c r="J360" i="2" s="1"/>
  <c r="D361" i="2"/>
  <c r="J361" i="2" s="1"/>
  <c r="D362" i="2"/>
  <c r="J362" i="2" s="1"/>
  <c r="D363" i="2"/>
  <c r="J363" i="2" s="1"/>
  <c r="D364" i="2"/>
  <c r="J364" i="2" s="1"/>
  <c r="D365" i="2"/>
  <c r="J365" i="2" s="1"/>
  <c r="D366" i="2"/>
  <c r="J366" i="2" s="1"/>
  <c r="D367" i="2"/>
  <c r="J367" i="2" s="1"/>
  <c r="D368" i="2"/>
  <c r="J368" i="2" s="1"/>
  <c r="D369" i="2"/>
  <c r="J369" i="2" s="1"/>
  <c r="D370" i="2"/>
  <c r="J370" i="2" s="1"/>
  <c r="D371" i="2"/>
  <c r="J371" i="2" s="1"/>
  <c r="D372" i="2"/>
  <c r="J372" i="2" s="1"/>
  <c r="D373" i="2"/>
  <c r="J373" i="2" s="1"/>
  <c r="D374" i="2"/>
  <c r="J374" i="2" s="1"/>
  <c r="D375" i="2"/>
  <c r="J375" i="2" s="1"/>
  <c r="D376" i="2"/>
  <c r="J376" i="2" s="1"/>
  <c r="D377" i="2"/>
  <c r="J377" i="2" s="1"/>
  <c r="D378" i="2"/>
  <c r="J378" i="2" s="1"/>
  <c r="D379" i="2"/>
  <c r="J379" i="2" s="1"/>
  <c r="D380" i="2"/>
  <c r="J380" i="2" s="1"/>
  <c r="D381" i="2"/>
  <c r="J381" i="2" s="1"/>
  <c r="D382" i="2"/>
  <c r="J382" i="2" s="1"/>
  <c r="D383" i="2"/>
  <c r="J383" i="2" s="1"/>
  <c r="D384" i="2"/>
  <c r="J384" i="2" s="1"/>
  <c r="D385" i="2"/>
  <c r="J385" i="2" s="1"/>
  <c r="D386" i="2"/>
  <c r="J386" i="2" s="1"/>
  <c r="D387" i="2"/>
  <c r="J387" i="2" s="1"/>
  <c r="D388" i="2"/>
  <c r="J388" i="2" s="1"/>
  <c r="D389" i="2"/>
  <c r="J389" i="2" s="1"/>
  <c r="D390" i="2"/>
  <c r="J390" i="2" s="1"/>
  <c r="D391" i="2"/>
  <c r="J391" i="2" s="1"/>
  <c r="D392" i="2"/>
  <c r="J392" i="2" s="1"/>
  <c r="D393" i="2"/>
  <c r="J393" i="2" s="1"/>
  <c r="D394" i="2"/>
  <c r="J394" i="2" s="1"/>
  <c r="D395" i="2"/>
  <c r="J395" i="2" s="1"/>
  <c r="D396" i="2"/>
  <c r="J396" i="2" s="1"/>
  <c r="D397" i="2"/>
  <c r="J397" i="2" s="1"/>
  <c r="D398" i="2"/>
  <c r="J398" i="2" s="1"/>
  <c r="D399" i="2"/>
  <c r="J399" i="2" s="1"/>
  <c r="D400" i="2"/>
  <c r="J400" i="2" s="1"/>
  <c r="D401" i="2"/>
  <c r="J401" i="2" s="1"/>
  <c r="D402" i="2"/>
  <c r="J402" i="2" s="1"/>
  <c r="D403" i="2"/>
  <c r="J403" i="2" s="1"/>
  <c r="D404" i="2"/>
  <c r="J404" i="2" s="1"/>
  <c r="D405" i="2"/>
  <c r="J405" i="2" s="1"/>
  <c r="D406" i="2"/>
  <c r="J406" i="2" s="1"/>
  <c r="D407" i="2"/>
  <c r="J407" i="2" s="1"/>
  <c r="D408" i="2"/>
  <c r="J408" i="2" s="1"/>
  <c r="D409" i="2"/>
  <c r="J409" i="2" s="1"/>
  <c r="D410" i="2"/>
  <c r="J410" i="2" s="1"/>
  <c r="D411" i="2"/>
  <c r="J411" i="2" s="1"/>
  <c r="D412" i="2"/>
  <c r="J412" i="2" s="1"/>
  <c r="D413" i="2"/>
  <c r="J413" i="2" s="1"/>
  <c r="D414" i="2"/>
  <c r="J414" i="2" s="1"/>
  <c r="D415" i="2"/>
  <c r="J415" i="2" s="1"/>
  <c r="D416" i="2"/>
  <c r="J416" i="2" s="1"/>
  <c r="D417" i="2"/>
  <c r="J417" i="2" s="1"/>
  <c r="D418" i="2"/>
  <c r="J418" i="2" s="1"/>
  <c r="D419" i="2"/>
  <c r="J419" i="2" s="1"/>
  <c r="D3" i="3"/>
  <c r="D4" i="3"/>
  <c r="J4" i="3" s="1"/>
  <c r="D5" i="3"/>
  <c r="J5" i="3" s="1"/>
  <c r="D6" i="3"/>
  <c r="J6" i="3" s="1"/>
  <c r="D7" i="3"/>
  <c r="J7" i="3" s="1"/>
  <c r="D8" i="3"/>
  <c r="J8" i="3" s="1"/>
  <c r="D9" i="3"/>
  <c r="J9" i="3" s="1"/>
  <c r="D10" i="3"/>
  <c r="J10" i="3" s="1"/>
  <c r="D11" i="3"/>
  <c r="J11" i="3" s="1"/>
  <c r="D12" i="3"/>
  <c r="J12" i="3" s="1"/>
  <c r="D13" i="3"/>
  <c r="J13" i="3" s="1"/>
  <c r="D14" i="3"/>
  <c r="J14" i="3" s="1"/>
  <c r="D15" i="3"/>
  <c r="J15" i="3" s="1"/>
  <c r="D16" i="3"/>
  <c r="J16" i="3" s="1"/>
  <c r="D17" i="3"/>
  <c r="J17" i="3" s="1"/>
  <c r="D18" i="3"/>
  <c r="J18" i="3" s="1"/>
  <c r="D19" i="3"/>
  <c r="J19" i="3" s="1"/>
  <c r="D20" i="3"/>
  <c r="J20" i="3" s="1"/>
  <c r="D21" i="3"/>
  <c r="J21" i="3" s="1"/>
  <c r="D22" i="3"/>
  <c r="J22" i="3" s="1"/>
  <c r="D23" i="3"/>
  <c r="J23" i="3" s="1"/>
  <c r="D24" i="3"/>
  <c r="J24" i="3" s="1"/>
  <c r="D25" i="3"/>
  <c r="J25" i="3" s="1"/>
  <c r="D26" i="3"/>
  <c r="J26" i="3" s="1"/>
  <c r="D27" i="3"/>
  <c r="J27" i="3" s="1"/>
  <c r="D28" i="3"/>
  <c r="J28" i="3" s="1"/>
  <c r="D29" i="3"/>
  <c r="J29" i="3" s="1"/>
  <c r="D30" i="3"/>
  <c r="J30" i="3" s="1"/>
  <c r="D31" i="3"/>
  <c r="J31" i="3" s="1"/>
  <c r="D32" i="3"/>
  <c r="J32" i="3" s="1"/>
  <c r="D33" i="3"/>
  <c r="J33" i="3" s="1"/>
  <c r="D34" i="3"/>
  <c r="J34" i="3" s="1"/>
  <c r="D35" i="3"/>
  <c r="J35" i="3" s="1"/>
  <c r="D36" i="3"/>
  <c r="J36" i="3" s="1"/>
  <c r="D37" i="3"/>
  <c r="J37" i="3" s="1"/>
  <c r="D38" i="3"/>
  <c r="J38" i="3" s="1"/>
  <c r="D39" i="3"/>
  <c r="J39" i="3" s="1"/>
  <c r="D40" i="3"/>
  <c r="J40" i="3" s="1"/>
  <c r="D41" i="3"/>
  <c r="J41" i="3" s="1"/>
  <c r="D42" i="3"/>
  <c r="J42" i="3" s="1"/>
  <c r="D43" i="3"/>
  <c r="J43" i="3" s="1"/>
  <c r="D44" i="3"/>
  <c r="J44" i="3" s="1"/>
  <c r="D45" i="3"/>
  <c r="J45" i="3" s="1"/>
  <c r="D46" i="3"/>
  <c r="J46" i="3" s="1"/>
  <c r="D47" i="3"/>
  <c r="J47" i="3" s="1"/>
  <c r="D48" i="3"/>
  <c r="J48" i="3" s="1"/>
  <c r="D49" i="3"/>
  <c r="J49" i="3" s="1"/>
  <c r="D50" i="3"/>
  <c r="J50" i="3" s="1"/>
  <c r="D51" i="3"/>
  <c r="J51" i="3" s="1"/>
  <c r="D52" i="3"/>
  <c r="J52" i="3" s="1"/>
  <c r="D53" i="3"/>
  <c r="J53" i="3" s="1"/>
  <c r="D54" i="3"/>
  <c r="J54" i="3" s="1"/>
  <c r="D55" i="3"/>
  <c r="J55" i="3" s="1"/>
  <c r="D56" i="3"/>
  <c r="J56" i="3" s="1"/>
  <c r="D57" i="3"/>
  <c r="J57" i="3" s="1"/>
  <c r="D58" i="3"/>
  <c r="J58" i="3" s="1"/>
  <c r="D59" i="3"/>
  <c r="J59" i="3" s="1"/>
  <c r="D60" i="3"/>
  <c r="J60" i="3" s="1"/>
  <c r="D61" i="3"/>
  <c r="J61" i="3" s="1"/>
  <c r="D62" i="3"/>
  <c r="J62" i="3" s="1"/>
  <c r="D63" i="3"/>
  <c r="J63" i="3" s="1"/>
  <c r="D64" i="3"/>
  <c r="J64" i="3" s="1"/>
  <c r="D65" i="3"/>
  <c r="J65" i="3" s="1"/>
  <c r="D66" i="3"/>
  <c r="J66" i="3" s="1"/>
  <c r="D67" i="3"/>
  <c r="J67" i="3" s="1"/>
  <c r="D68" i="3"/>
  <c r="J68" i="3" s="1"/>
  <c r="D69" i="3"/>
  <c r="J69" i="3" s="1"/>
  <c r="D70" i="3"/>
  <c r="J70" i="3" s="1"/>
  <c r="D71" i="3"/>
  <c r="J71" i="3" s="1"/>
  <c r="D72" i="3"/>
  <c r="J72" i="3" s="1"/>
  <c r="D73" i="3"/>
  <c r="J73" i="3" s="1"/>
  <c r="D74" i="3"/>
  <c r="J74" i="3" s="1"/>
  <c r="D75" i="3"/>
  <c r="J75" i="3" s="1"/>
  <c r="D76" i="3"/>
  <c r="J76" i="3" s="1"/>
  <c r="D77" i="3"/>
  <c r="J77" i="3" s="1"/>
  <c r="D78" i="3"/>
  <c r="J78" i="3" s="1"/>
  <c r="D79" i="3"/>
  <c r="J79" i="3" s="1"/>
  <c r="D80" i="3"/>
  <c r="J80" i="3" s="1"/>
  <c r="D81" i="3"/>
  <c r="J81" i="3" s="1"/>
  <c r="D82" i="3"/>
  <c r="J82" i="3" s="1"/>
  <c r="D83" i="3"/>
  <c r="J83" i="3" s="1"/>
  <c r="D84" i="3"/>
  <c r="J84" i="3" s="1"/>
  <c r="D85" i="3"/>
  <c r="J85" i="3" s="1"/>
  <c r="D86" i="3"/>
  <c r="J86" i="3" s="1"/>
  <c r="D87" i="3"/>
  <c r="J87" i="3" s="1"/>
  <c r="D88" i="3"/>
  <c r="J88" i="3" s="1"/>
  <c r="D89" i="3"/>
  <c r="J89" i="3" s="1"/>
  <c r="D90" i="3"/>
  <c r="J90" i="3" s="1"/>
  <c r="D91" i="3"/>
  <c r="J91" i="3" s="1"/>
  <c r="D92" i="3"/>
  <c r="J92" i="3" s="1"/>
  <c r="D93" i="3"/>
  <c r="J93" i="3" s="1"/>
  <c r="D94" i="3"/>
  <c r="J94" i="3" s="1"/>
  <c r="D95" i="3"/>
  <c r="J95" i="3" s="1"/>
  <c r="D96" i="3"/>
  <c r="J96" i="3" s="1"/>
  <c r="D97" i="3"/>
  <c r="J97" i="3" s="1"/>
  <c r="D98" i="3"/>
  <c r="J98" i="3" s="1"/>
  <c r="D99" i="3"/>
  <c r="J99" i="3" s="1"/>
  <c r="D100" i="3"/>
  <c r="J100" i="3" s="1"/>
  <c r="D101" i="3"/>
  <c r="J101" i="3" s="1"/>
  <c r="D102" i="3"/>
  <c r="J102" i="3" s="1"/>
  <c r="D103" i="3"/>
  <c r="J103" i="3" s="1"/>
  <c r="D104" i="3"/>
  <c r="J104" i="3" s="1"/>
  <c r="D105" i="3"/>
  <c r="J105" i="3" s="1"/>
  <c r="D106" i="3"/>
  <c r="J106" i="3" s="1"/>
  <c r="D107" i="3"/>
  <c r="J107" i="3" s="1"/>
  <c r="D108" i="3"/>
  <c r="J108" i="3" s="1"/>
  <c r="D109" i="3"/>
  <c r="J109" i="3" s="1"/>
  <c r="D110" i="3"/>
  <c r="J110" i="3" s="1"/>
  <c r="D111" i="3"/>
  <c r="J111" i="3" s="1"/>
  <c r="D112" i="3"/>
  <c r="J112" i="3" s="1"/>
  <c r="D113" i="3"/>
  <c r="J113" i="3" s="1"/>
  <c r="D114" i="3"/>
  <c r="J114" i="3" s="1"/>
  <c r="D115" i="3"/>
  <c r="J115" i="3" s="1"/>
  <c r="D116" i="3"/>
  <c r="J116" i="3" s="1"/>
  <c r="D117" i="3"/>
  <c r="J117" i="3" s="1"/>
  <c r="D118" i="3"/>
  <c r="J118" i="3" s="1"/>
  <c r="D119" i="3"/>
  <c r="J119" i="3" s="1"/>
  <c r="D120" i="3"/>
  <c r="J120" i="3" s="1"/>
  <c r="D121" i="3"/>
  <c r="J121" i="3" s="1"/>
  <c r="D122" i="3"/>
  <c r="J122" i="3" s="1"/>
  <c r="D123" i="3"/>
  <c r="J123" i="3" s="1"/>
  <c r="D124" i="3"/>
  <c r="J124" i="3" s="1"/>
  <c r="D125" i="3"/>
  <c r="J125" i="3" s="1"/>
  <c r="D126" i="3"/>
  <c r="J126" i="3" s="1"/>
  <c r="D127" i="3"/>
  <c r="J127" i="3" s="1"/>
  <c r="D128" i="3"/>
  <c r="J128" i="3" s="1"/>
  <c r="D129" i="3"/>
  <c r="J129" i="3" s="1"/>
  <c r="D130" i="3"/>
  <c r="J130" i="3" s="1"/>
  <c r="D131" i="3"/>
  <c r="J131" i="3" s="1"/>
  <c r="D132" i="3"/>
  <c r="J132" i="3" s="1"/>
  <c r="D133" i="3"/>
  <c r="J133" i="3" s="1"/>
  <c r="D134" i="3"/>
  <c r="J134" i="3" s="1"/>
  <c r="D135" i="3"/>
  <c r="J135" i="3" s="1"/>
  <c r="D136" i="3"/>
  <c r="J136" i="3" s="1"/>
  <c r="D137" i="3"/>
  <c r="J137" i="3" s="1"/>
  <c r="D138" i="3"/>
  <c r="J138" i="3" s="1"/>
  <c r="D139" i="3"/>
  <c r="J139" i="3" s="1"/>
  <c r="D140" i="3"/>
  <c r="J140" i="3" s="1"/>
  <c r="D141" i="3"/>
  <c r="J141" i="3" s="1"/>
  <c r="D142" i="3"/>
  <c r="J142" i="3" s="1"/>
  <c r="D143" i="3"/>
  <c r="J143" i="3" s="1"/>
  <c r="D144" i="3"/>
  <c r="J144" i="3" s="1"/>
  <c r="D145" i="3"/>
  <c r="J145" i="3" s="1"/>
  <c r="D146" i="3"/>
  <c r="J146" i="3" s="1"/>
  <c r="D147" i="3"/>
  <c r="J147" i="3" s="1"/>
  <c r="D148" i="3"/>
  <c r="J148" i="3" s="1"/>
  <c r="D149" i="3"/>
  <c r="J149" i="3" s="1"/>
  <c r="D150" i="3"/>
  <c r="J150" i="3" s="1"/>
  <c r="D151" i="3"/>
  <c r="J151" i="3" s="1"/>
  <c r="D152" i="3"/>
  <c r="J152" i="3" s="1"/>
  <c r="D153" i="3"/>
  <c r="J153" i="3" s="1"/>
  <c r="D154" i="3"/>
  <c r="J154" i="3" s="1"/>
  <c r="D155" i="3"/>
  <c r="J155" i="3" s="1"/>
  <c r="D156" i="3"/>
  <c r="J156" i="3" s="1"/>
  <c r="D157" i="3"/>
  <c r="J157" i="3" s="1"/>
  <c r="D158" i="3"/>
  <c r="J158" i="3" s="1"/>
  <c r="D159" i="3"/>
  <c r="J159" i="3" s="1"/>
  <c r="D160" i="3"/>
  <c r="J160" i="3" s="1"/>
  <c r="D161" i="3"/>
  <c r="J161" i="3" s="1"/>
  <c r="D162" i="3"/>
  <c r="J162" i="3" s="1"/>
  <c r="D163" i="3"/>
  <c r="J163" i="3" s="1"/>
  <c r="D164" i="3"/>
  <c r="J164" i="3" s="1"/>
  <c r="D165" i="3"/>
  <c r="J165" i="3" s="1"/>
  <c r="D166" i="3"/>
  <c r="J166" i="3" s="1"/>
  <c r="D167" i="3"/>
  <c r="J167" i="3" s="1"/>
  <c r="D168" i="3"/>
  <c r="J168" i="3" s="1"/>
  <c r="D169" i="3"/>
  <c r="J169" i="3" s="1"/>
  <c r="D170" i="3"/>
  <c r="J170" i="3" s="1"/>
  <c r="D171" i="3"/>
  <c r="J171" i="3" s="1"/>
  <c r="D172" i="3"/>
  <c r="J172" i="3" s="1"/>
  <c r="D173" i="3"/>
  <c r="J173" i="3" s="1"/>
  <c r="D174" i="3"/>
  <c r="J174" i="3" s="1"/>
  <c r="D175" i="3"/>
  <c r="J175" i="3" s="1"/>
  <c r="D176" i="3"/>
  <c r="J176" i="3" s="1"/>
  <c r="D177" i="3"/>
  <c r="J177" i="3" s="1"/>
  <c r="D178" i="3"/>
  <c r="J178" i="3" s="1"/>
  <c r="D179" i="3"/>
  <c r="J179" i="3" s="1"/>
  <c r="D180" i="3"/>
  <c r="J180" i="3" s="1"/>
  <c r="D181" i="3"/>
  <c r="J181" i="3" s="1"/>
  <c r="D182" i="3"/>
  <c r="J182" i="3" s="1"/>
  <c r="D183" i="3"/>
  <c r="J183" i="3" s="1"/>
  <c r="D184" i="3"/>
  <c r="J184" i="3" s="1"/>
  <c r="D185" i="3"/>
  <c r="J185" i="3" s="1"/>
  <c r="D186" i="3"/>
  <c r="J186" i="3" s="1"/>
  <c r="D187" i="3"/>
  <c r="J187" i="3" s="1"/>
  <c r="D188" i="3"/>
  <c r="J188" i="3" s="1"/>
  <c r="D189" i="3"/>
  <c r="J189" i="3" s="1"/>
  <c r="D190" i="3"/>
  <c r="J190" i="3" s="1"/>
  <c r="D191" i="3"/>
  <c r="J191" i="3" s="1"/>
  <c r="D192" i="3"/>
  <c r="J192" i="3" s="1"/>
  <c r="D193" i="3"/>
  <c r="J193" i="3" s="1"/>
  <c r="D194" i="3"/>
  <c r="J194" i="3" s="1"/>
  <c r="D195" i="3"/>
  <c r="J195" i="3" s="1"/>
  <c r="D196" i="3"/>
  <c r="J196" i="3" s="1"/>
  <c r="D197" i="3"/>
  <c r="J197" i="3" s="1"/>
  <c r="D198" i="3"/>
  <c r="J198" i="3" s="1"/>
  <c r="D199" i="3"/>
  <c r="J199" i="3" s="1"/>
  <c r="D200" i="3"/>
  <c r="J200" i="3" s="1"/>
  <c r="D201" i="3"/>
  <c r="J201" i="3" s="1"/>
  <c r="D202" i="3"/>
  <c r="J202" i="3" s="1"/>
  <c r="D203" i="3"/>
  <c r="J203" i="3" s="1"/>
  <c r="D204" i="3"/>
  <c r="J204" i="3" s="1"/>
  <c r="D205" i="3"/>
  <c r="J205" i="3" s="1"/>
  <c r="D206" i="3"/>
  <c r="J206" i="3" s="1"/>
  <c r="D207" i="3"/>
  <c r="J207" i="3" s="1"/>
  <c r="D208" i="3"/>
  <c r="J208" i="3" s="1"/>
  <c r="D209" i="3"/>
  <c r="J209" i="3" s="1"/>
  <c r="D210" i="3"/>
  <c r="J210" i="3" s="1"/>
  <c r="D211" i="3"/>
  <c r="J211" i="3" s="1"/>
  <c r="D212" i="3"/>
  <c r="J212" i="3" s="1"/>
  <c r="D213" i="3"/>
  <c r="J213" i="3" s="1"/>
  <c r="D214" i="3"/>
  <c r="J214" i="3" s="1"/>
  <c r="D215" i="3"/>
  <c r="J215" i="3" s="1"/>
  <c r="D216" i="3"/>
  <c r="J216" i="3" s="1"/>
  <c r="D217" i="3"/>
  <c r="J217" i="3" s="1"/>
  <c r="D218" i="3"/>
  <c r="J218" i="3" s="1"/>
  <c r="D219" i="3"/>
  <c r="J219" i="3" s="1"/>
  <c r="D220" i="3"/>
  <c r="J220" i="3" s="1"/>
  <c r="D221" i="3"/>
  <c r="D222" i="3"/>
  <c r="J222" i="3" s="1"/>
  <c r="D223" i="3"/>
  <c r="J223" i="3" s="1"/>
  <c r="D224" i="3"/>
  <c r="J224" i="3" s="1"/>
  <c r="D225" i="3"/>
  <c r="J225" i="3" s="1"/>
  <c r="D226" i="3"/>
  <c r="J226" i="3" s="1"/>
  <c r="D227" i="3"/>
  <c r="J227" i="3" s="1"/>
  <c r="D228" i="3"/>
  <c r="J228" i="3" s="1"/>
  <c r="D229" i="3"/>
  <c r="J229" i="3" s="1"/>
  <c r="D230" i="3"/>
  <c r="J230" i="3" s="1"/>
  <c r="D231" i="3"/>
  <c r="J231" i="3" s="1"/>
  <c r="D232" i="3"/>
  <c r="J232" i="3" s="1"/>
  <c r="D233" i="3"/>
  <c r="J233" i="3" s="1"/>
  <c r="D234" i="3"/>
  <c r="J234" i="3" s="1"/>
  <c r="D235" i="3"/>
  <c r="J235" i="3" s="1"/>
  <c r="D236" i="3"/>
  <c r="J236" i="3" s="1"/>
  <c r="D237" i="3"/>
  <c r="J237" i="3" s="1"/>
  <c r="D238" i="3"/>
  <c r="J238" i="3" s="1"/>
  <c r="D239" i="3"/>
  <c r="J239" i="3" s="1"/>
  <c r="D240" i="3"/>
  <c r="J240" i="3" s="1"/>
  <c r="D241" i="3"/>
  <c r="J241" i="3" s="1"/>
  <c r="D242" i="3"/>
  <c r="J242" i="3" s="1"/>
  <c r="D243" i="3"/>
  <c r="J243" i="3" s="1"/>
  <c r="D244" i="3"/>
  <c r="J244" i="3" s="1"/>
  <c r="D245" i="3"/>
  <c r="J245" i="3" s="1"/>
  <c r="D246" i="3"/>
  <c r="J246" i="3" s="1"/>
  <c r="D247" i="3"/>
  <c r="J247" i="3" s="1"/>
  <c r="D248" i="3"/>
  <c r="J248" i="3" s="1"/>
  <c r="D249" i="3"/>
  <c r="J249" i="3" s="1"/>
  <c r="D250" i="3"/>
  <c r="J250" i="3" s="1"/>
  <c r="D251" i="3"/>
  <c r="J251" i="3" s="1"/>
  <c r="D252" i="3"/>
  <c r="J252" i="3" s="1"/>
  <c r="D253" i="3"/>
  <c r="J253" i="3" s="1"/>
  <c r="D254" i="3"/>
  <c r="J254" i="3" s="1"/>
  <c r="D255" i="3"/>
  <c r="J255" i="3" s="1"/>
  <c r="D256" i="3"/>
  <c r="J256" i="3" s="1"/>
  <c r="D257" i="3"/>
  <c r="J257" i="3" s="1"/>
  <c r="D258" i="3"/>
  <c r="J258" i="3" s="1"/>
  <c r="D259" i="3"/>
  <c r="J259" i="3" s="1"/>
  <c r="D260" i="3"/>
  <c r="J260" i="3" s="1"/>
  <c r="D261" i="3"/>
  <c r="J261" i="3" s="1"/>
  <c r="D262" i="3"/>
  <c r="J262" i="3" s="1"/>
  <c r="D263" i="3"/>
  <c r="J263" i="3" s="1"/>
  <c r="D264" i="3"/>
  <c r="J264" i="3" s="1"/>
  <c r="D265" i="3"/>
  <c r="J265" i="3" s="1"/>
  <c r="D266" i="3"/>
  <c r="J266" i="3" s="1"/>
  <c r="D267" i="3"/>
  <c r="J267" i="3" s="1"/>
  <c r="D268" i="3"/>
  <c r="J268" i="3" s="1"/>
  <c r="D269" i="3"/>
  <c r="J269" i="3" s="1"/>
  <c r="D270" i="3"/>
  <c r="J270" i="3" s="1"/>
  <c r="D271" i="3"/>
  <c r="J271" i="3" s="1"/>
  <c r="D272" i="3"/>
  <c r="J272" i="3" s="1"/>
  <c r="D273" i="3"/>
  <c r="J273" i="3" s="1"/>
  <c r="D274" i="3"/>
  <c r="J274" i="3" s="1"/>
  <c r="D275" i="3"/>
  <c r="J275" i="3" s="1"/>
  <c r="D276" i="3"/>
  <c r="J276" i="3" s="1"/>
  <c r="D277" i="3"/>
  <c r="J277" i="3" s="1"/>
  <c r="D278" i="3"/>
  <c r="J278" i="3" s="1"/>
  <c r="D279" i="3"/>
  <c r="J279" i="3" s="1"/>
  <c r="D280" i="3"/>
  <c r="J280" i="3" s="1"/>
  <c r="D281" i="3"/>
  <c r="J281" i="3" s="1"/>
  <c r="D282" i="3"/>
  <c r="J282" i="3" s="1"/>
  <c r="D283" i="3"/>
  <c r="J283" i="3" s="1"/>
  <c r="D284" i="3"/>
  <c r="J284" i="3" s="1"/>
  <c r="D285" i="3"/>
  <c r="J285" i="3" s="1"/>
  <c r="D286" i="3"/>
  <c r="J286" i="3" s="1"/>
  <c r="D287" i="3"/>
  <c r="J287" i="3" s="1"/>
  <c r="D288" i="3"/>
  <c r="J288" i="3" s="1"/>
  <c r="D289" i="3"/>
  <c r="J289" i="3" s="1"/>
  <c r="D290" i="3"/>
  <c r="J290" i="3" s="1"/>
  <c r="D291" i="3"/>
  <c r="J291" i="3" s="1"/>
  <c r="D292" i="3"/>
  <c r="J292" i="3" s="1"/>
  <c r="D293" i="3"/>
  <c r="J293" i="3" s="1"/>
  <c r="D294" i="3"/>
  <c r="J294" i="3" s="1"/>
  <c r="D295" i="3"/>
  <c r="J295" i="3" s="1"/>
  <c r="D296" i="3"/>
  <c r="J296" i="3" s="1"/>
  <c r="D297" i="3"/>
  <c r="J297" i="3" s="1"/>
  <c r="D298" i="3"/>
  <c r="J298" i="3" s="1"/>
  <c r="D299" i="3"/>
  <c r="J299" i="3" s="1"/>
  <c r="D300" i="3"/>
  <c r="J300" i="3" s="1"/>
  <c r="D301" i="3"/>
  <c r="J301" i="3" s="1"/>
  <c r="D302" i="3"/>
  <c r="J302" i="3" s="1"/>
  <c r="D303" i="3"/>
  <c r="J303" i="3" s="1"/>
  <c r="D304" i="3"/>
  <c r="J304" i="3" s="1"/>
  <c r="D305" i="3"/>
  <c r="J305" i="3" s="1"/>
  <c r="D306" i="3"/>
  <c r="J306" i="3" s="1"/>
  <c r="D307" i="3"/>
  <c r="J307" i="3" s="1"/>
  <c r="D308" i="3"/>
  <c r="J308" i="3" s="1"/>
  <c r="D309" i="3"/>
  <c r="J309" i="3" s="1"/>
  <c r="D310" i="3"/>
  <c r="J310" i="3" s="1"/>
  <c r="D311" i="3"/>
  <c r="J311" i="3" s="1"/>
  <c r="D312" i="3"/>
  <c r="J312" i="3" s="1"/>
  <c r="D313" i="3"/>
  <c r="J313" i="3" s="1"/>
  <c r="D314" i="3"/>
  <c r="J314" i="3" s="1"/>
  <c r="D315" i="3"/>
  <c r="J315" i="3" s="1"/>
  <c r="D316" i="3"/>
  <c r="J316" i="3" s="1"/>
  <c r="D317" i="3"/>
  <c r="J317" i="3" s="1"/>
  <c r="D318" i="3"/>
  <c r="J318" i="3" s="1"/>
  <c r="D319" i="3"/>
  <c r="J319" i="3" s="1"/>
  <c r="D320" i="3"/>
  <c r="J320" i="3" s="1"/>
  <c r="D321" i="3"/>
  <c r="J321" i="3" s="1"/>
  <c r="D322" i="3"/>
  <c r="J322" i="3" s="1"/>
  <c r="D323" i="3"/>
  <c r="J323" i="3" s="1"/>
  <c r="D324" i="3"/>
  <c r="J324" i="3" s="1"/>
  <c r="D325" i="3"/>
  <c r="J325" i="3" s="1"/>
  <c r="D326" i="3"/>
  <c r="J326" i="3" s="1"/>
  <c r="D327" i="3"/>
  <c r="J327" i="3" s="1"/>
  <c r="D328" i="3"/>
  <c r="J328" i="3" s="1"/>
  <c r="D329" i="3"/>
  <c r="J329" i="3" s="1"/>
  <c r="D330" i="3"/>
  <c r="J330" i="3" s="1"/>
  <c r="D331" i="3"/>
  <c r="J331" i="3" s="1"/>
  <c r="D332" i="3"/>
  <c r="J332" i="3" s="1"/>
  <c r="D333" i="3"/>
  <c r="J333" i="3" s="1"/>
  <c r="D334" i="3"/>
  <c r="J334" i="3" s="1"/>
  <c r="D335" i="3"/>
  <c r="J335" i="3" s="1"/>
  <c r="D336" i="3"/>
  <c r="J336" i="3" s="1"/>
  <c r="D337" i="3"/>
  <c r="J337" i="3" s="1"/>
  <c r="D338" i="3"/>
  <c r="J338" i="3" s="1"/>
  <c r="D339" i="3"/>
  <c r="J339" i="3" s="1"/>
  <c r="D340" i="3"/>
  <c r="J340" i="3" s="1"/>
  <c r="D341" i="3"/>
  <c r="J341" i="3" s="1"/>
  <c r="D342" i="3"/>
  <c r="J342" i="3" s="1"/>
  <c r="D343" i="3"/>
  <c r="J343" i="3" s="1"/>
  <c r="D344" i="3"/>
  <c r="J344" i="3" s="1"/>
  <c r="D345" i="3"/>
  <c r="J345" i="3" s="1"/>
  <c r="D346" i="3"/>
  <c r="J346" i="3" s="1"/>
  <c r="D347" i="3"/>
  <c r="J347" i="3" s="1"/>
  <c r="D348" i="3"/>
  <c r="J348" i="3" s="1"/>
  <c r="D349" i="3"/>
  <c r="J349" i="3" s="1"/>
  <c r="D350" i="3"/>
  <c r="J350" i="3" s="1"/>
  <c r="D351" i="3"/>
  <c r="J351" i="3" s="1"/>
  <c r="D352" i="3"/>
  <c r="J352" i="3" s="1"/>
  <c r="D353" i="3"/>
  <c r="J353" i="3" s="1"/>
  <c r="D354" i="3"/>
  <c r="J354" i="3" s="1"/>
  <c r="D355" i="3"/>
  <c r="J355" i="3" s="1"/>
  <c r="D356" i="3"/>
  <c r="J356" i="3" s="1"/>
  <c r="D357" i="3"/>
  <c r="J357" i="3" s="1"/>
  <c r="D358" i="3"/>
  <c r="J358" i="3" s="1"/>
  <c r="D359" i="3"/>
  <c r="J359" i="3" s="1"/>
  <c r="D360" i="3"/>
  <c r="J360" i="3" s="1"/>
  <c r="D361" i="3"/>
  <c r="J361" i="3" s="1"/>
  <c r="D362" i="3"/>
  <c r="J362" i="3" s="1"/>
  <c r="D363" i="3"/>
  <c r="J363" i="3" s="1"/>
  <c r="D364" i="3"/>
  <c r="J364" i="3" s="1"/>
  <c r="D365" i="3"/>
  <c r="J365" i="3" s="1"/>
  <c r="D366" i="3"/>
  <c r="J366" i="3" s="1"/>
  <c r="D367" i="3"/>
  <c r="J367" i="3" s="1"/>
  <c r="D368" i="3"/>
  <c r="J368" i="3" s="1"/>
  <c r="D369" i="3"/>
  <c r="J369" i="3" s="1"/>
  <c r="D370" i="3"/>
  <c r="J370" i="3" s="1"/>
  <c r="D371" i="3"/>
  <c r="J371" i="3" s="1"/>
  <c r="D372" i="3"/>
  <c r="J372" i="3" s="1"/>
  <c r="D373" i="3"/>
  <c r="J373" i="3" s="1"/>
  <c r="D374" i="3"/>
  <c r="J374" i="3" s="1"/>
  <c r="D375" i="3"/>
  <c r="J375" i="3" s="1"/>
  <c r="D376" i="3"/>
  <c r="J376" i="3" s="1"/>
  <c r="D377" i="3"/>
  <c r="J377" i="3" s="1"/>
  <c r="D378" i="3"/>
  <c r="J378" i="3" s="1"/>
  <c r="D379" i="3"/>
  <c r="J379" i="3" s="1"/>
  <c r="D380" i="3"/>
  <c r="J380" i="3" s="1"/>
  <c r="D381" i="3"/>
  <c r="J381" i="3" s="1"/>
  <c r="D382" i="3"/>
  <c r="J382" i="3" s="1"/>
  <c r="D383" i="3"/>
  <c r="J383" i="3" s="1"/>
  <c r="D384" i="3"/>
  <c r="J384" i="3" s="1"/>
  <c r="D385" i="3"/>
  <c r="J385" i="3" s="1"/>
  <c r="D386" i="3"/>
  <c r="J386" i="3" s="1"/>
  <c r="D387" i="3"/>
  <c r="J387" i="3" s="1"/>
  <c r="D388" i="3"/>
  <c r="J388" i="3" s="1"/>
  <c r="D389" i="3"/>
  <c r="J389" i="3" s="1"/>
  <c r="D390" i="3"/>
  <c r="J390" i="3" s="1"/>
  <c r="D391" i="3"/>
  <c r="J391" i="3" s="1"/>
  <c r="D392" i="3"/>
  <c r="J392" i="3" s="1"/>
  <c r="D393" i="3"/>
  <c r="J393" i="3" s="1"/>
  <c r="D394" i="3"/>
  <c r="J394" i="3" s="1"/>
  <c r="D395" i="3"/>
  <c r="J395" i="3" s="1"/>
  <c r="D396" i="3"/>
  <c r="J396" i="3" s="1"/>
  <c r="D397" i="3"/>
  <c r="J397" i="3" s="1"/>
  <c r="D398" i="3"/>
  <c r="J398" i="3" s="1"/>
  <c r="D399" i="3"/>
  <c r="J399" i="3" s="1"/>
  <c r="D400" i="3"/>
  <c r="J400" i="3" s="1"/>
  <c r="D401" i="3"/>
  <c r="J401" i="3" s="1"/>
  <c r="D402" i="3"/>
  <c r="J402" i="3" s="1"/>
  <c r="D403" i="3"/>
  <c r="J403" i="3" s="1"/>
  <c r="D404" i="3"/>
  <c r="J404" i="3" s="1"/>
  <c r="D405" i="3"/>
  <c r="J405" i="3" s="1"/>
  <c r="D406" i="3"/>
  <c r="J406" i="3" s="1"/>
  <c r="D407" i="3"/>
  <c r="J407" i="3" s="1"/>
  <c r="D408" i="3"/>
  <c r="J408" i="3" s="1"/>
  <c r="D409" i="3"/>
  <c r="J409" i="3" s="1"/>
  <c r="D410" i="3"/>
  <c r="J410" i="3" s="1"/>
  <c r="D411" i="3"/>
  <c r="J411" i="3" s="1"/>
  <c r="D412" i="3"/>
  <c r="J412" i="3" s="1"/>
  <c r="D413" i="3"/>
  <c r="J413" i="3" s="1"/>
  <c r="D414" i="3"/>
  <c r="J414" i="3" s="1"/>
  <c r="D415" i="3"/>
  <c r="J415" i="3" s="1"/>
  <c r="D416" i="3"/>
  <c r="J416" i="3" s="1"/>
  <c r="D417" i="3"/>
  <c r="J417" i="3" s="1"/>
  <c r="D418" i="3"/>
  <c r="J418" i="3" s="1"/>
  <c r="D419" i="3"/>
  <c r="J419" i="3" s="1"/>
  <c r="D3" i="4"/>
  <c r="D4" i="4"/>
  <c r="J4" i="4" s="1"/>
  <c r="D5" i="4"/>
  <c r="J5" i="4" s="1"/>
  <c r="D6" i="4"/>
  <c r="J6" i="4" s="1"/>
  <c r="D7" i="4"/>
  <c r="J7" i="4" s="1"/>
  <c r="D8" i="4"/>
  <c r="J8" i="4" s="1"/>
  <c r="D9" i="4"/>
  <c r="J9" i="4" s="1"/>
  <c r="D10" i="4"/>
  <c r="J10" i="4" s="1"/>
  <c r="D11" i="4"/>
  <c r="J11" i="4" s="1"/>
  <c r="D12" i="4"/>
  <c r="J12" i="4" s="1"/>
  <c r="D13" i="4"/>
  <c r="J13" i="4" s="1"/>
  <c r="D14" i="4"/>
  <c r="J14" i="4" s="1"/>
  <c r="D15" i="4"/>
  <c r="J15" i="4" s="1"/>
  <c r="D16" i="4"/>
  <c r="J16" i="4" s="1"/>
  <c r="D17" i="4"/>
  <c r="J17" i="4" s="1"/>
  <c r="D18" i="4"/>
  <c r="J18" i="4" s="1"/>
  <c r="D19" i="4"/>
  <c r="J19" i="4" s="1"/>
  <c r="D20" i="4"/>
  <c r="J20" i="4" s="1"/>
  <c r="D21" i="4"/>
  <c r="J21" i="4" s="1"/>
  <c r="D22" i="4"/>
  <c r="J22" i="4" s="1"/>
  <c r="D23" i="4"/>
  <c r="J23" i="4" s="1"/>
  <c r="D24" i="4"/>
  <c r="J24" i="4" s="1"/>
  <c r="D25" i="4"/>
  <c r="J25" i="4" s="1"/>
  <c r="D26" i="4"/>
  <c r="J26" i="4" s="1"/>
  <c r="D27" i="4"/>
  <c r="J27" i="4" s="1"/>
  <c r="D28" i="4"/>
  <c r="J28" i="4" s="1"/>
  <c r="D29" i="4"/>
  <c r="J29" i="4" s="1"/>
  <c r="D30" i="4"/>
  <c r="J30" i="4" s="1"/>
  <c r="D31" i="4"/>
  <c r="J31" i="4" s="1"/>
  <c r="D32" i="4"/>
  <c r="J32" i="4" s="1"/>
  <c r="D33" i="4"/>
  <c r="J33" i="4" s="1"/>
  <c r="D34" i="4"/>
  <c r="J34" i="4" s="1"/>
  <c r="D35" i="4"/>
  <c r="J35" i="4" s="1"/>
  <c r="D36" i="4"/>
  <c r="J36" i="4" s="1"/>
  <c r="D37" i="4"/>
  <c r="J37" i="4" s="1"/>
  <c r="D38" i="4"/>
  <c r="J38" i="4" s="1"/>
  <c r="D39" i="4"/>
  <c r="J39" i="4" s="1"/>
  <c r="D40" i="4"/>
  <c r="J40" i="4" s="1"/>
  <c r="D41" i="4"/>
  <c r="J41" i="4" s="1"/>
  <c r="D42" i="4"/>
  <c r="J42" i="4" s="1"/>
  <c r="D43" i="4"/>
  <c r="J43" i="4" s="1"/>
  <c r="D44" i="4"/>
  <c r="J44" i="4" s="1"/>
  <c r="D45" i="4"/>
  <c r="J45" i="4" s="1"/>
  <c r="D46" i="4"/>
  <c r="J46" i="4" s="1"/>
  <c r="D47" i="4"/>
  <c r="J47" i="4" s="1"/>
  <c r="D48" i="4"/>
  <c r="J48" i="4" s="1"/>
  <c r="D49" i="4"/>
  <c r="J49" i="4" s="1"/>
  <c r="D50" i="4"/>
  <c r="J50" i="4" s="1"/>
  <c r="D51" i="4"/>
  <c r="J51" i="4" s="1"/>
  <c r="D52" i="4"/>
  <c r="J52" i="4" s="1"/>
  <c r="D53" i="4"/>
  <c r="J53" i="4" s="1"/>
  <c r="D54" i="4"/>
  <c r="J54" i="4" s="1"/>
  <c r="D55" i="4"/>
  <c r="J55" i="4" s="1"/>
  <c r="D56" i="4"/>
  <c r="J56" i="4" s="1"/>
  <c r="D57" i="4"/>
  <c r="J57" i="4" s="1"/>
  <c r="D58" i="4"/>
  <c r="J58" i="4" s="1"/>
  <c r="D59" i="4"/>
  <c r="J59" i="4" s="1"/>
  <c r="D60" i="4"/>
  <c r="J60" i="4" s="1"/>
  <c r="D61" i="4"/>
  <c r="J61" i="4" s="1"/>
  <c r="D62" i="4"/>
  <c r="J62" i="4" s="1"/>
  <c r="D63" i="4"/>
  <c r="J63" i="4" s="1"/>
  <c r="D64" i="4"/>
  <c r="J64" i="4" s="1"/>
  <c r="D65" i="4"/>
  <c r="J65" i="4" s="1"/>
  <c r="D66" i="4"/>
  <c r="J66" i="4" s="1"/>
  <c r="D67" i="4"/>
  <c r="J67" i="4" s="1"/>
  <c r="D68" i="4"/>
  <c r="J68" i="4" s="1"/>
  <c r="D69" i="4"/>
  <c r="J69" i="4" s="1"/>
  <c r="D70" i="4"/>
  <c r="J70" i="4" s="1"/>
  <c r="D71" i="4"/>
  <c r="J71" i="4" s="1"/>
  <c r="D72" i="4"/>
  <c r="J72" i="4" s="1"/>
  <c r="D73" i="4"/>
  <c r="J73" i="4" s="1"/>
  <c r="D74" i="4"/>
  <c r="J74" i="4" s="1"/>
  <c r="D75" i="4"/>
  <c r="J75" i="4" s="1"/>
  <c r="D76" i="4"/>
  <c r="J76" i="4" s="1"/>
  <c r="D77" i="4"/>
  <c r="J77" i="4" s="1"/>
  <c r="D78" i="4"/>
  <c r="J78" i="4" s="1"/>
  <c r="D79" i="4"/>
  <c r="J79" i="4" s="1"/>
  <c r="D80" i="4"/>
  <c r="J80" i="4" s="1"/>
  <c r="D81" i="4"/>
  <c r="J81" i="4" s="1"/>
  <c r="D82" i="4"/>
  <c r="J82" i="4" s="1"/>
  <c r="D83" i="4"/>
  <c r="J83" i="4" s="1"/>
  <c r="D84" i="4"/>
  <c r="J84" i="4" s="1"/>
  <c r="D85" i="4"/>
  <c r="J85" i="4" s="1"/>
  <c r="D86" i="4"/>
  <c r="J86" i="4" s="1"/>
  <c r="D87" i="4"/>
  <c r="J87" i="4" s="1"/>
  <c r="D88" i="4"/>
  <c r="J88" i="4" s="1"/>
  <c r="D89" i="4"/>
  <c r="J89" i="4" s="1"/>
  <c r="D90" i="4"/>
  <c r="J90" i="4" s="1"/>
  <c r="D91" i="4"/>
  <c r="J91" i="4" s="1"/>
  <c r="D92" i="4"/>
  <c r="J92" i="4" s="1"/>
  <c r="D93" i="4"/>
  <c r="J93" i="4" s="1"/>
  <c r="D94" i="4"/>
  <c r="J94" i="4" s="1"/>
  <c r="D95" i="4"/>
  <c r="J95" i="4" s="1"/>
  <c r="D96" i="4"/>
  <c r="J96" i="4" s="1"/>
  <c r="D97" i="4"/>
  <c r="J97" i="4" s="1"/>
  <c r="D98" i="4"/>
  <c r="J98" i="4" s="1"/>
  <c r="D99" i="4"/>
  <c r="J99" i="4" s="1"/>
  <c r="D100" i="4"/>
  <c r="J100" i="4" s="1"/>
  <c r="D101" i="4"/>
  <c r="J101" i="4" s="1"/>
  <c r="D102" i="4"/>
  <c r="J102" i="4" s="1"/>
  <c r="D103" i="4"/>
  <c r="J103" i="4" s="1"/>
  <c r="D104" i="4"/>
  <c r="J104" i="4" s="1"/>
  <c r="D105" i="4"/>
  <c r="J105" i="4" s="1"/>
  <c r="D106" i="4"/>
  <c r="J106" i="4" s="1"/>
  <c r="D107" i="4"/>
  <c r="J107" i="4" s="1"/>
  <c r="D108" i="4"/>
  <c r="J108" i="4" s="1"/>
  <c r="D109" i="4"/>
  <c r="J109" i="4" s="1"/>
  <c r="D110" i="4"/>
  <c r="J110" i="4" s="1"/>
  <c r="D111" i="4"/>
  <c r="J111" i="4" s="1"/>
  <c r="D112" i="4"/>
  <c r="J112" i="4" s="1"/>
  <c r="D113" i="4"/>
  <c r="J113" i="4" s="1"/>
  <c r="D114" i="4"/>
  <c r="J114" i="4" s="1"/>
  <c r="D115" i="4"/>
  <c r="J115" i="4" s="1"/>
  <c r="D116" i="4"/>
  <c r="J116" i="4" s="1"/>
  <c r="D117" i="4"/>
  <c r="J117" i="4" s="1"/>
  <c r="D118" i="4"/>
  <c r="J118" i="4" s="1"/>
  <c r="D119" i="4"/>
  <c r="J119" i="4" s="1"/>
  <c r="D120" i="4"/>
  <c r="J120" i="4" s="1"/>
  <c r="D121" i="4"/>
  <c r="J121" i="4" s="1"/>
  <c r="D122" i="4"/>
  <c r="J122" i="4" s="1"/>
  <c r="D123" i="4"/>
  <c r="J123" i="4" s="1"/>
  <c r="D124" i="4"/>
  <c r="J124" i="4" s="1"/>
  <c r="D125" i="4"/>
  <c r="J125" i="4" s="1"/>
  <c r="D126" i="4"/>
  <c r="J126" i="4" s="1"/>
  <c r="D127" i="4"/>
  <c r="J127" i="4" s="1"/>
  <c r="D128" i="4"/>
  <c r="J128" i="4" s="1"/>
  <c r="D129" i="4"/>
  <c r="J129" i="4" s="1"/>
  <c r="D130" i="4"/>
  <c r="J130" i="4" s="1"/>
  <c r="D131" i="4"/>
  <c r="J131" i="4" s="1"/>
  <c r="D132" i="4"/>
  <c r="J132" i="4" s="1"/>
  <c r="D133" i="4"/>
  <c r="J133" i="4" s="1"/>
  <c r="D134" i="4"/>
  <c r="J134" i="4" s="1"/>
  <c r="D135" i="4"/>
  <c r="J135" i="4" s="1"/>
  <c r="D136" i="4"/>
  <c r="J136" i="4" s="1"/>
  <c r="D137" i="4"/>
  <c r="J137" i="4" s="1"/>
  <c r="D138" i="4"/>
  <c r="J138" i="4" s="1"/>
  <c r="D139" i="4"/>
  <c r="J139" i="4" s="1"/>
  <c r="D140" i="4"/>
  <c r="J140" i="4" s="1"/>
  <c r="D141" i="4"/>
  <c r="J141" i="4" s="1"/>
  <c r="D142" i="4"/>
  <c r="J142" i="4" s="1"/>
  <c r="D143" i="4"/>
  <c r="J143" i="4" s="1"/>
  <c r="D144" i="4"/>
  <c r="J144" i="4" s="1"/>
  <c r="D145" i="4"/>
  <c r="J145" i="4" s="1"/>
  <c r="D146" i="4"/>
  <c r="J146" i="4" s="1"/>
  <c r="D147" i="4"/>
  <c r="J147" i="4" s="1"/>
  <c r="D148" i="4"/>
  <c r="J148" i="4" s="1"/>
  <c r="D149" i="4"/>
  <c r="J149" i="4" s="1"/>
  <c r="D150" i="4"/>
  <c r="J150" i="4" s="1"/>
  <c r="D151" i="4"/>
  <c r="J151" i="4" s="1"/>
  <c r="D152" i="4"/>
  <c r="J152" i="4" s="1"/>
  <c r="D153" i="4"/>
  <c r="J153" i="4" s="1"/>
  <c r="D154" i="4"/>
  <c r="J154" i="4" s="1"/>
  <c r="D155" i="4"/>
  <c r="J155" i="4" s="1"/>
  <c r="D156" i="4"/>
  <c r="J156" i="4" s="1"/>
  <c r="D157" i="4"/>
  <c r="J157" i="4" s="1"/>
  <c r="D158" i="4"/>
  <c r="J158" i="4" s="1"/>
  <c r="D159" i="4"/>
  <c r="J159" i="4" s="1"/>
  <c r="D160" i="4"/>
  <c r="J160" i="4" s="1"/>
  <c r="D161" i="4"/>
  <c r="J161" i="4" s="1"/>
  <c r="D162" i="4"/>
  <c r="J162" i="4" s="1"/>
  <c r="D163" i="4"/>
  <c r="J163" i="4" s="1"/>
  <c r="D164" i="4"/>
  <c r="J164" i="4" s="1"/>
  <c r="D165" i="4"/>
  <c r="J165" i="4" s="1"/>
  <c r="D166" i="4"/>
  <c r="J166" i="4" s="1"/>
  <c r="D167" i="4"/>
  <c r="J167" i="4" s="1"/>
  <c r="D168" i="4"/>
  <c r="J168" i="4" s="1"/>
  <c r="D169" i="4"/>
  <c r="J169" i="4" s="1"/>
  <c r="D170" i="4"/>
  <c r="J170" i="4" s="1"/>
  <c r="D171" i="4"/>
  <c r="J171" i="4" s="1"/>
  <c r="D172" i="4"/>
  <c r="J172" i="4" s="1"/>
  <c r="D173" i="4"/>
  <c r="J173" i="4" s="1"/>
  <c r="D174" i="4"/>
  <c r="J174" i="4" s="1"/>
  <c r="D175" i="4"/>
  <c r="J175" i="4" s="1"/>
  <c r="D176" i="4"/>
  <c r="J176" i="4" s="1"/>
  <c r="D177" i="4"/>
  <c r="J177" i="4" s="1"/>
  <c r="D178" i="4"/>
  <c r="J178" i="4" s="1"/>
  <c r="D179" i="4"/>
  <c r="J179" i="4" s="1"/>
  <c r="D180" i="4"/>
  <c r="J180" i="4" s="1"/>
  <c r="D181" i="4"/>
  <c r="J181" i="4" s="1"/>
  <c r="D182" i="4"/>
  <c r="J182" i="4" s="1"/>
  <c r="D183" i="4"/>
  <c r="J183" i="4" s="1"/>
  <c r="D184" i="4"/>
  <c r="J184" i="4" s="1"/>
  <c r="D185" i="4"/>
  <c r="J185" i="4" s="1"/>
  <c r="D186" i="4"/>
  <c r="J186" i="4" s="1"/>
  <c r="D187" i="4"/>
  <c r="J187" i="4" s="1"/>
  <c r="D188" i="4"/>
  <c r="J188" i="4" s="1"/>
  <c r="D189" i="4"/>
  <c r="J189" i="4" s="1"/>
  <c r="D190" i="4"/>
  <c r="J190" i="4" s="1"/>
  <c r="D191" i="4"/>
  <c r="J191" i="4" s="1"/>
  <c r="D192" i="4"/>
  <c r="J192" i="4" s="1"/>
  <c r="D193" i="4"/>
  <c r="J193" i="4" s="1"/>
  <c r="D194" i="4"/>
  <c r="J194" i="4" s="1"/>
  <c r="D195" i="4"/>
  <c r="J195" i="4" s="1"/>
  <c r="D196" i="4"/>
  <c r="J196" i="4" s="1"/>
  <c r="D197" i="4"/>
  <c r="J197" i="4" s="1"/>
  <c r="D198" i="4"/>
  <c r="J198" i="4" s="1"/>
  <c r="D199" i="4"/>
  <c r="J199" i="4" s="1"/>
  <c r="D200" i="4"/>
  <c r="J200" i="4" s="1"/>
  <c r="D201" i="4"/>
  <c r="J201" i="4" s="1"/>
  <c r="D202" i="4"/>
  <c r="J202" i="4" s="1"/>
  <c r="D203" i="4"/>
  <c r="J203" i="4" s="1"/>
  <c r="D204" i="4"/>
  <c r="J204" i="4" s="1"/>
  <c r="D205" i="4"/>
  <c r="J205" i="4" s="1"/>
  <c r="D206" i="4"/>
  <c r="J206" i="4" s="1"/>
  <c r="D207" i="4"/>
  <c r="J207" i="4" s="1"/>
  <c r="D208" i="4"/>
  <c r="J208" i="4" s="1"/>
  <c r="D209" i="4"/>
  <c r="J209" i="4" s="1"/>
  <c r="D210" i="4"/>
  <c r="J210" i="4" s="1"/>
  <c r="D211" i="4"/>
  <c r="J211" i="4" s="1"/>
  <c r="D212" i="4"/>
  <c r="J212" i="4" s="1"/>
  <c r="D213" i="4"/>
  <c r="J213" i="4" s="1"/>
  <c r="D214" i="4"/>
  <c r="J214" i="4" s="1"/>
  <c r="D215" i="4"/>
  <c r="J215" i="4" s="1"/>
  <c r="D216" i="4"/>
  <c r="J216" i="4" s="1"/>
  <c r="D217" i="4"/>
  <c r="J217" i="4" s="1"/>
  <c r="D218" i="4"/>
  <c r="J218" i="4" s="1"/>
  <c r="D219" i="4"/>
  <c r="J219" i="4" s="1"/>
  <c r="D220" i="4"/>
  <c r="J220" i="4" s="1"/>
  <c r="D222" i="4"/>
  <c r="J222" i="4" s="1"/>
  <c r="D223" i="4"/>
  <c r="J223" i="4" s="1"/>
  <c r="D224" i="4"/>
  <c r="J224" i="4" s="1"/>
  <c r="D225" i="4"/>
  <c r="J225" i="4" s="1"/>
  <c r="D226" i="4"/>
  <c r="J226" i="4" s="1"/>
  <c r="D227" i="4"/>
  <c r="J227" i="4" s="1"/>
  <c r="D228" i="4"/>
  <c r="J228" i="4" s="1"/>
  <c r="D229" i="4"/>
  <c r="J229" i="4" s="1"/>
  <c r="D230" i="4"/>
  <c r="J230" i="4" s="1"/>
  <c r="D231" i="4"/>
  <c r="J231" i="4" s="1"/>
  <c r="D232" i="4"/>
  <c r="J232" i="4" s="1"/>
  <c r="D233" i="4"/>
  <c r="J233" i="4" s="1"/>
  <c r="D234" i="4"/>
  <c r="J234" i="4" s="1"/>
  <c r="D235" i="4"/>
  <c r="J235" i="4" s="1"/>
  <c r="D236" i="4"/>
  <c r="J236" i="4" s="1"/>
  <c r="D237" i="4"/>
  <c r="J237" i="4" s="1"/>
  <c r="D238" i="4"/>
  <c r="J238" i="4" s="1"/>
  <c r="D239" i="4"/>
  <c r="J239" i="4" s="1"/>
  <c r="D240" i="4"/>
  <c r="J240" i="4" s="1"/>
  <c r="D241" i="4"/>
  <c r="J241" i="4" s="1"/>
  <c r="D242" i="4"/>
  <c r="J242" i="4" s="1"/>
  <c r="D243" i="4"/>
  <c r="J243" i="4" s="1"/>
  <c r="D244" i="4"/>
  <c r="J244" i="4" s="1"/>
  <c r="D245" i="4"/>
  <c r="J245" i="4" s="1"/>
  <c r="D246" i="4"/>
  <c r="J246" i="4" s="1"/>
  <c r="D247" i="4"/>
  <c r="J247" i="4" s="1"/>
  <c r="D248" i="4"/>
  <c r="J248" i="4" s="1"/>
  <c r="D249" i="4"/>
  <c r="J249" i="4" s="1"/>
  <c r="D250" i="4"/>
  <c r="J250" i="4" s="1"/>
  <c r="D251" i="4"/>
  <c r="J251" i="4" s="1"/>
  <c r="D252" i="4"/>
  <c r="J252" i="4" s="1"/>
  <c r="D253" i="4"/>
  <c r="J253" i="4" s="1"/>
  <c r="D254" i="4"/>
  <c r="J254" i="4" s="1"/>
  <c r="D255" i="4"/>
  <c r="J255" i="4" s="1"/>
  <c r="D256" i="4"/>
  <c r="J256" i="4" s="1"/>
  <c r="D257" i="4"/>
  <c r="J257" i="4" s="1"/>
  <c r="D258" i="4"/>
  <c r="J258" i="4" s="1"/>
  <c r="D259" i="4"/>
  <c r="J259" i="4" s="1"/>
  <c r="D260" i="4"/>
  <c r="J260" i="4" s="1"/>
  <c r="D261" i="4"/>
  <c r="J261" i="4" s="1"/>
  <c r="D262" i="4"/>
  <c r="J262" i="4" s="1"/>
  <c r="D263" i="4"/>
  <c r="J263" i="4" s="1"/>
  <c r="D264" i="4"/>
  <c r="J264" i="4" s="1"/>
  <c r="D265" i="4"/>
  <c r="J265" i="4" s="1"/>
  <c r="D266" i="4"/>
  <c r="J266" i="4" s="1"/>
  <c r="D267" i="4"/>
  <c r="J267" i="4" s="1"/>
  <c r="D268" i="4"/>
  <c r="J268" i="4" s="1"/>
  <c r="D269" i="4"/>
  <c r="J269" i="4" s="1"/>
  <c r="D270" i="4"/>
  <c r="J270" i="4" s="1"/>
  <c r="D271" i="4"/>
  <c r="J271" i="4" s="1"/>
  <c r="D272" i="4"/>
  <c r="J272" i="4" s="1"/>
  <c r="D273" i="4"/>
  <c r="J273" i="4" s="1"/>
  <c r="D274" i="4"/>
  <c r="J274" i="4" s="1"/>
  <c r="D275" i="4"/>
  <c r="J275" i="4" s="1"/>
  <c r="D276" i="4"/>
  <c r="J276" i="4" s="1"/>
  <c r="D277" i="4"/>
  <c r="J277" i="4" s="1"/>
  <c r="D278" i="4"/>
  <c r="J278" i="4" s="1"/>
  <c r="D279" i="4"/>
  <c r="J279" i="4" s="1"/>
  <c r="D280" i="4"/>
  <c r="J280" i="4" s="1"/>
  <c r="D281" i="4"/>
  <c r="J281" i="4" s="1"/>
  <c r="D282" i="4"/>
  <c r="J282" i="4" s="1"/>
  <c r="D283" i="4"/>
  <c r="J283" i="4" s="1"/>
  <c r="D284" i="4"/>
  <c r="J284" i="4" s="1"/>
  <c r="D285" i="4"/>
  <c r="J285" i="4" s="1"/>
  <c r="D286" i="4"/>
  <c r="J286" i="4" s="1"/>
  <c r="D287" i="4"/>
  <c r="J287" i="4" s="1"/>
  <c r="D288" i="4"/>
  <c r="J288" i="4" s="1"/>
  <c r="D289" i="4"/>
  <c r="J289" i="4" s="1"/>
  <c r="D290" i="4"/>
  <c r="J290" i="4" s="1"/>
  <c r="D291" i="4"/>
  <c r="J291" i="4" s="1"/>
  <c r="D292" i="4"/>
  <c r="J292" i="4" s="1"/>
  <c r="D293" i="4"/>
  <c r="J293" i="4" s="1"/>
  <c r="D294" i="4"/>
  <c r="J294" i="4" s="1"/>
  <c r="D295" i="4"/>
  <c r="J295" i="4" s="1"/>
  <c r="D296" i="4"/>
  <c r="J296" i="4" s="1"/>
  <c r="D297" i="4"/>
  <c r="J297" i="4" s="1"/>
  <c r="D298" i="4"/>
  <c r="J298" i="4" s="1"/>
  <c r="D299" i="4"/>
  <c r="J299" i="4" s="1"/>
  <c r="D300" i="4"/>
  <c r="J300" i="4" s="1"/>
  <c r="D301" i="4"/>
  <c r="J301" i="4" s="1"/>
  <c r="D302" i="4"/>
  <c r="J302" i="4" s="1"/>
  <c r="D303" i="4"/>
  <c r="J303" i="4" s="1"/>
  <c r="D304" i="4"/>
  <c r="J304" i="4" s="1"/>
  <c r="D305" i="4"/>
  <c r="J305" i="4" s="1"/>
  <c r="D306" i="4"/>
  <c r="J306" i="4" s="1"/>
  <c r="D307" i="4"/>
  <c r="J307" i="4" s="1"/>
  <c r="D308" i="4"/>
  <c r="J308" i="4" s="1"/>
  <c r="D309" i="4"/>
  <c r="J309" i="4" s="1"/>
  <c r="D310" i="4"/>
  <c r="J310" i="4" s="1"/>
  <c r="D311" i="4"/>
  <c r="J311" i="4" s="1"/>
  <c r="D312" i="4"/>
  <c r="J312" i="4" s="1"/>
  <c r="D313" i="4"/>
  <c r="J313" i="4" s="1"/>
  <c r="D314" i="4"/>
  <c r="J314" i="4" s="1"/>
  <c r="D315" i="4"/>
  <c r="J315" i="4" s="1"/>
  <c r="D316" i="4"/>
  <c r="J316" i="4" s="1"/>
  <c r="D317" i="4"/>
  <c r="J317" i="4" s="1"/>
  <c r="D318" i="4"/>
  <c r="J318" i="4" s="1"/>
  <c r="D319" i="4"/>
  <c r="J319" i="4" s="1"/>
  <c r="D320" i="4"/>
  <c r="J320" i="4" s="1"/>
  <c r="D321" i="4"/>
  <c r="J321" i="4" s="1"/>
  <c r="D322" i="4"/>
  <c r="J322" i="4" s="1"/>
  <c r="D323" i="4"/>
  <c r="J323" i="4" s="1"/>
  <c r="D324" i="4"/>
  <c r="J324" i="4" s="1"/>
  <c r="D325" i="4"/>
  <c r="J325" i="4" s="1"/>
  <c r="D326" i="4"/>
  <c r="J326" i="4" s="1"/>
  <c r="D327" i="4"/>
  <c r="J327" i="4" s="1"/>
  <c r="D328" i="4"/>
  <c r="J328" i="4" s="1"/>
  <c r="D329" i="4"/>
  <c r="J329" i="4" s="1"/>
  <c r="D330" i="4"/>
  <c r="J330" i="4" s="1"/>
  <c r="D331" i="4"/>
  <c r="J331" i="4" s="1"/>
  <c r="D332" i="4"/>
  <c r="J332" i="4" s="1"/>
  <c r="D333" i="4"/>
  <c r="J333" i="4" s="1"/>
  <c r="D334" i="4"/>
  <c r="J334" i="4" s="1"/>
  <c r="D335" i="4"/>
  <c r="J335" i="4" s="1"/>
  <c r="D336" i="4"/>
  <c r="J336" i="4" s="1"/>
  <c r="D337" i="4"/>
  <c r="J337" i="4" s="1"/>
  <c r="D338" i="4"/>
  <c r="J338" i="4" s="1"/>
  <c r="D339" i="4"/>
  <c r="J339" i="4" s="1"/>
  <c r="D340" i="4"/>
  <c r="J340" i="4" s="1"/>
  <c r="D341" i="4"/>
  <c r="J341" i="4" s="1"/>
  <c r="D342" i="4"/>
  <c r="J342" i="4" s="1"/>
  <c r="D343" i="4"/>
  <c r="J343" i="4" s="1"/>
  <c r="D344" i="4"/>
  <c r="J344" i="4" s="1"/>
  <c r="D345" i="4"/>
  <c r="J345" i="4" s="1"/>
  <c r="D346" i="4"/>
  <c r="J346" i="4" s="1"/>
  <c r="D347" i="4"/>
  <c r="J347" i="4" s="1"/>
  <c r="D348" i="4"/>
  <c r="J348" i="4" s="1"/>
  <c r="D349" i="4"/>
  <c r="J349" i="4" s="1"/>
  <c r="D350" i="4"/>
  <c r="J350" i="4" s="1"/>
  <c r="D351" i="4"/>
  <c r="J351" i="4" s="1"/>
  <c r="D352" i="4"/>
  <c r="J352" i="4" s="1"/>
  <c r="D353" i="4"/>
  <c r="J353" i="4" s="1"/>
  <c r="D354" i="4"/>
  <c r="J354" i="4" s="1"/>
  <c r="D355" i="4"/>
  <c r="J355" i="4" s="1"/>
  <c r="D356" i="4"/>
  <c r="J356" i="4" s="1"/>
  <c r="D357" i="4"/>
  <c r="J357" i="4" s="1"/>
  <c r="D358" i="4"/>
  <c r="J358" i="4" s="1"/>
  <c r="D359" i="4"/>
  <c r="J359" i="4" s="1"/>
  <c r="D360" i="4"/>
  <c r="J360" i="4" s="1"/>
  <c r="D361" i="4"/>
  <c r="J361" i="4" s="1"/>
  <c r="D362" i="4"/>
  <c r="J362" i="4" s="1"/>
  <c r="D363" i="4"/>
  <c r="J363" i="4" s="1"/>
  <c r="D364" i="4"/>
  <c r="J364" i="4" s="1"/>
  <c r="D365" i="4"/>
  <c r="J365" i="4" s="1"/>
  <c r="D366" i="4"/>
  <c r="J366" i="4" s="1"/>
  <c r="D367" i="4"/>
  <c r="J367" i="4" s="1"/>
  <c r="D368" i="4"/>
  <c r="J368" i="4" s="1"/>
  <c r="D369" i="4"/>
  <c r="J369" i="4" s="1"/>
  <c r="D370" i="4"/>
  <c r="J370" i="4" s="1"/>
  <c r="D371" i="4"/>
  <c r="J371" i="4" s="1"/>
  <c r="D372" i="4"/>
  <c r="J372" i="4" s="1"/>
  <c r="D373" i="4"/>
  <c r="J373" i="4" s="1"/>
  <c r="D374" i="4"/>
  <c r="J374" i="4" s="1"/>
  <c r="D375" i="4"/>
  <c r="J375" i="4" s="1"/>
  <c r="D376" i="4"/>
  <c r="J376" i="4" s="1"/>
  <c r="D377" i="4"/>
  <c r="J377" i="4" s="1"/>
  <c r="D378" i="4"/>
  <c r="J378" i="4" s="1"/>
  <c r="D379" i="4"/>
  <c r="J379" i="4" s="1"/>
  <c r="D380" i="4"/>
  <c r="J380" i="4" s="1"/>
  <c r="D381" i="4"/>
  <c r="J381" i="4" s="1"/>
  <c r="D382" i="4"/>
  <c r="J382" i="4" s="1"/>
  <c r="D383" i="4"/>
  <c r="J383" i="4" s="1"/>
  <c r="D384" i="4"/>
  <c r="J384" i="4" s="1"/>
  <c r="D385" i="4"/>
  <c r="J385" i="4" s="1"/>
  <c r="D386" i="4"/>
  <c r="J386" i="4" s="1"/>
  <c r="D387" i="4"/>
  <c r="J387" i="4" s="1"/>
  <c r="D388" i="4"/>
  <c r="J388" i="4" s="1"/>
  <c r="D389" i="4"/>
  <c r="J389" i="4" s="1"/>
  <c r="D390" i="4"/>
  <c r="J390" i="4" s="1"/>
  <c r="D391" i="4"/>
  <c r="J391" i="4" s="1"/>
  <c r="D392" i="4"/>
  <c r="J392" i="4" s="1"/>
  <c r="D393" i="4"/>
  <c r="J393" i="4" s="1"/>
  <c r="D394" i="4"/>
  <c r="J394" i="4" s="1"/>
  <c r="D395" i="4"/>
  <c r="J395" i="4" s="1"/>
  <c r="D396" i="4"/>
  <c r="J396" i="4" s="1"/>
  <c r="D397" i="4"/>
  <c r="J397" i="4" s="1"/>
  <c r="D398" i="4"/>
  <c r="J398" i="4" s="1"/>
  <c r="D399" i="4"/>
  <c r="J399" i="4" s="1"/>
  <c r="D400" i="4"/>
  <c r="J400" i="4" s="1"/>
  <c r="D401" i="4"/>
  <c r="J401" i="4" s="1"/>
  <c r="D402" i="4"/>
  <c r="J402" i="4" s="1"/>
  <c r="D403" i="4"/>
  <c r="J403" i="4" s="1"/>
  <c r="D404" i="4"/>
  <c r="J404" i="4" s="1"/>
  <c r="D405" i="4"/>
  <c r="J405" i="4" s="1"/>
  <c r="D406" i="4"/>
  <c r="J406" i="4" s="1"/>
  <c r="D407" i="4"/>
  <c r="J407" i="4" s="1"/>
  <c r="D408" i="4"/>
  <c r="J408" i="4" s="1"/>
  <c r="D409" i="4"/>
  <c r="J409" i="4" s="1"/>
  <c r="D410" i="4"/>
  <c r="J410" i="4" s="1"/>
  <c r="D411" i="4"/>
  <c r="J411" i="4" s="1"/>
  <c r="D412" i="4"/>
  <c r="J412" i="4" s="1"/>
  <c r="D413" i="4"/>
  <c r="J413" i="4" s="1"/>
  <c r="D414" i="4"/>
  <c r="J414" i="4" s="1"/>
  <c r="D415" i="4"/>
  <c r="J415" i="4" s="1"/>
  <c r="D416" i="4"/>
  <c r="J416" i="4" s="1"/>
  <c r="D417" i="4"/>
  <c r="J417" i="4" s="1"/>
  <c r="D418" i="4"/>
  <c r="J418" i="4" s="1"/>
  <c r="D419" i="4"/>
  <c r="J419" i="4" s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2" i="7"/>
  <c r="J222" i="7" s="1"/>
  <c r="D223" i="7"/>
  <c r="J223" i="7" s="1"/>
  <c r="D224" i="7"/>
  <c r="J224" i="7" s="1"/>
  <c r="D225" i="7"/>
  <c r="J225" i="7" s="1"/>
  <c r="D226" i="7"/>
  <c r="J226" i="7" s="1"/>
  <c r="D227" i="7"/>
  <c r="J227" i="7" s="1"/>
  <c r="D228" i="7"/>
  <c r="J228" i="7" s="1"/>
  <c r="D229" i="7"/>
  <c r="J229" i="7" s="1"/>
  <c r="D230" i="7"/>
  <c r="J230" i="7" s="1"/>
  <c r="D231" i="7"/>
  <c r="J231" i="7" s="1"/>
  <c r="D232" i="7"/>
  <c r="J232" i="7" s="1"/>
  <c r="D233" i="7"/>
  <c r="J233" i="7" s="1"/>
  <c r="D234" i="7"/>
  <c r="J234" i="7" s="1"/>
  <c r="D235" i="7"/>
  <c r="J235" i="7" s="1"/>
  <c r="D236" i="7"/>
  <c r="J236" i="7" s="1"/>
  <c r="D237" i="7"/>
  <c r="J237" i="7" s="1"/>
  <c r="D238" i="7"/>
  <c r="J238" i="7" s="1"/>
  <c r="D239" i="7"/>
  <c r="J239" i="7" s="1"/>
  <c r="D240" i="7"/>
  <c r="J240" i="7" s="1"/>
  <c r="D241" i="7"/>
  <c r="J241" i="7" s="1"/>
  <c r="D242" i="7"/>
  <c r="J242" i="7" s="1"/>
  <c r="D243" i="7"/>
  <c r="J243" i="7" s="1"/>
  <c r="D244" i="7"/>
  <c r="J244" i="7" s="1"/>
  <c r="D245" i="7"/>
  <c r="J245" i="7" s="1"/>
  <c r="D246" i="7"/>
  <c r="J246" i="7" s="1"/>
  <c r="D247" i="7"/>
  <c r="J247" i="7" s="1"/>
  <c r="D248" i="7"/>
  <c r="J248" i="7" s="1"/>
  <c r="D249" i="7"/>
  <c r="J249" i="7" s="1"/>
  <c r="D250" i="7"/>
  <c r="J250" i="7" s="1"/>
  <c r="D251" i="7"/>
  <c r="J251" i="7" s="1"/>
  <c r="D252" i="7"/>
  <c r="J252" i="7" s="1"/>
  <c r="D253" i="7"/>
  <c r="J253" i="7" s="1"/>
  <c r="D254" i="7"/>
  <c r="J254" i="7" s="1"/>
  <c r="D255" i="7"/>
  <c r="J255" i="7" s="1"/>
  <c r="D256" i="7"/>
  <c r="J256" i="7" s="1"/>
  <c r="D257" i="7"/>
  <c r="J257" i="7" s="1"/>
  <c r="D258" i="7"/>
  <c r="J258" i="7" s="1"/>
  <c r="D259" i="7"/>
  <c r="J259" i="7" s="1"/>
  <c r="D260" i="7"/>
  <c r="J260" i="7" s="1"/>
  <c r="D261" i="7"/>
  <c r="J261" i="7" s="1"/>
  <c r="D262" i="7"/>
  <c r="J262" i="7" s="1"/>
  <c r="D263" i="7"/>
  <c r="J263" i="7" s="1"/>
  <c r="D264" i="7"/>
  <c r="J264" i="7" s="1"/>
  <c r="D265" i="7"/>
  <c r="J265" i="7" s="1"/>
  <c r="D266" i="7"/>
  <c r="J266" i="7" s="1"/>
  <c r="D267" i="7"/>
  <c r="J267" i="7" s="1"/>
  <c r="D268" i="7"/>
  <c r="J268" i="7" s="1"/>
  <c r="D269" i="7"/>
  <c r="J269" i="7" s="1"/>
  <c r="D270" i="7"/>
  <c r="J270" i="7" s="1"/>
  <c r="D271" i="7"/>
  <c r="J271" i="7" s="1"/>
  <c r="D272" i="7"/>
  <c r="J272" i="7" s="1"/>
  <c r="D273" i="7"/>
  <c r="J273" i="7" s="1"/>
  <c r="D274" i="7"/>
  <c r="J274" i="7" s="1"/>
  <c r="D275" i="7"/>
  <c r="J275" i="7" s="1"/>
  <c r="D276" i="7"/>
  <c r="J276" i="7" s="1"/>
  <c r="D277" i="7"/>
  <c r="J277" i="7" s="1"/>
  <c r="D278" i="7"/>
  <c r="J278" i="7" s="1"/>
  <c r="D279" i="7"/>
  <c r="J279" i="7" s="1"/>
  <c r="D280" i="7"/>
  <c r="J280" i="7" s="1"/>
  <c r="D281" i="7"/>
  <c r="J281" i="7" s="1"/>
  <c r="D282" i="7"/>
  <c r="J282" i="7" s="1"/>
  <c r="D283" i="7"/>
  <c r="J283" i="7" s="1"/>
  <c r="D284" i="7"/>
  <c r="J284" i="7" s="1"/>
  <c r="D285" i="7"/>
  <c r="J285" i="7" s="1"/>
  <c r="D286" i="7"/>
  <c r="J286" i="7" s="1"/>
  <c r="D287" i="7"/>
  <c r="J287" i="7" s="1"/>
  <c r="D288" i="7"/>
  <c r="J288" i="7" s="1"/>
  <c r="D289" i="7"/>
  <c r="J289" i="7" s="1"/>
  <c r="D290" i="7"/>
  <c r="J290" i="7" s="1"/>
  <c r="D291" i="7"/>
  <c r="J291" i="7" s="1"/>
  <c r="D292" i="7"/>
  <c r="J292" i="7" s="1"/>
  <c r="D293" i="7"/>
  <c r="J293" i="7" s="1"/>
  <c r="D294" i="7"/>
  <c r="J294" i="7" s="1"/>
  <c r="D295" i="7"/>
  <c r="J295" i="7" s="1"/>
  <c r="D296" i="7"/>
  <c r="J296" i="7" s="1"/>
  <c r="D297" i="7"/>
  <c r="J297" i="7" s="1"/>
  <c r="D298" i="7"/>
  <c r="J298" i="7" s="1"/>
  <c r="D299" i="7"/>
  <c r="J299" i="7" s="1"/>
  <c r="D300" i="7"/>
  <c r="J300" i="7" s="1"/>
  <c r="D301" i="7"/>
  <c r="J301" i="7" s="1"/>
  <c r="D302" i="7"/>
  <c r="J302" i="7" s="1"/>
  <c r="D303" i="7"/>
  <c r="J303" i="7" s="1"/>
  <c r="D304" i="7"/>
  <c r="J304" i="7" s="1"/>
  <c r="D305" i="7"/>
  <c r="J305" i="7" s="1"/>
  <c r="D306" i="7"/>
  <c r="J306" i="7" s="1"/>
  <c r="D307" i="7"/>
  <c r="J307" i="7" s="1"/>
  <c r="D308" i="7"/>
  <c r="J308" i="7" s="1"/>
  <c r="D309" i="7"/>
  <c r="J309" i="7" s="1"/>
  <c r="D310" i="7"/>
  <c r="J310" i="7" s="1"/>
  <c r="D311" i="7"/>
  <c r="J311" i="7" s="1"/>
  <c r="D312" i="7"/>
  <c r="J312" i="7" s="1"/>
  <c r="D313" i="7"/>
  <c r="J313" i="7" s="1"/>
  <c r="D314" i="7"/>
  <c r="J314" i="7" s="1"/>
  <c r="D315" i="7"/>
  <c r="J315" i="7" s="1"/>
  <c r="D316" i="7"/>
  <c r="J316" i="7" s="1"/>
  <c r="D317" i="7"/>
  <c r="J317" i="7" s="1"/>
  <c r="D318" i="7"/>
  <c r="J318" i="7" s="1"/>
  <c r="D319" i="7"/>
  <c r="J319" i="7" s="1"/>
  <c r="D320" i="7"/>
  <c r="J320" i="7" s="1"/>
  <c r="D321" i="7"/>
  <c r="J321" i="7" s="1"/>
  <c r="D322" i="7"/>
  <c r="J322" i="7" s="1"/>
  <c r="D323" i="7"/>
  <c r="J323" i="7" s="1"/>
  <c r="D324" i="7"/>
  <c r="J324" i="7" s="1"/>
  <c r="D325" i="7"/>
  <c r="J325" i="7" s="1"/>
  <c r="D326" i="7"/>
  <c r="J326" i="7" s="1"/>
  <c r="D327" i="7"/>
  <c r="J327" i="7" s="1"/>
  <c r="D328" i="7"/>
  <c r="J328" i="7" s="1"/>
  <c r="D329" i="7"/>
  <c r="J329" i="7" s="1"/>
  <c r="D330" i="7"/>
  <c r="J330" i="7" s="1"/>
  <c r="D331" i="7"/>
  <c r="J331" i="7" s="1"/>
  <c r="D332" i="7"/>
  <c r="J332" i="7" s="1"/>
  <c r="D333" i="7"/>
  <c r="J333" i="7" s="1"/>
  <c r="D334" i="7"/>
  <c r="J334" i="7" s="1"/>
  <c r="D335" i="7"/>
  <c r="J335" i="7" s="1"/>
  <c r="D336" i="7"/>
  <c r="J336" i="7" s="1"/>
  <c r="D337" i="7"/>
  <c r="J337" i="7" s="1"/>
  <c r="D338" i="7"/>
  <c r="J338" i="7" s="1"/>
  <c r="D339" i="7"/>
  <c r="J339" i="7" s="1"/>
  <c r="D340" i="7"/>
  <c r="J340" i="7" s="1"/>
  <c r="D341" i="7"/>
  <c r="J341" i="7" s="1"/>
  <c r="D342" i="7"/>
  <c r="J342" i="7" s="1"/>
  <c r="D343" i="7"/>
  <c r="J343" i="7" s="1"/>
  <c r="D344" i="7"/>
  <c r="J344" i="7" s="1"/>
  <c r="D345" i="7"/>
  <c r="J345" i="7" s="1"/>
  <c r="D346" i="7"/>
  <c r="J346" i="7" s="1"/>
  <c r="D347" i="7"/>
  <c r="J347" i="7" s="1"/>
  <c r="D348" i="7"/>
  <c r="J348" i="7" s="1"/>
  <c r="D349" i="7"/>
  <c r="J349" i="7" s="1"/>
  <c r="D350" i="7"/>
  <c r="J350" i="7" s="1"/>
  <c r="D351" i="7"/>
  <c r="J351" i="7" s="1"/>
  <c r="D352" i="7"/>
  <c r="J352" i="7" s="1"/>
  <c r="D353" i="7"/>
  <c r="J353" i="7" s="1"/>
  <c r="D354" i="7"/>
  <c r="J354" i="7" s="1"/>
  <c r="D355" i="7"/>
  <c r="J355" i="7" s="1"/>
  <c r="D356" i="7"/>
  <c r="J356" i="7" s="1"/>
  <c r="D357" i="7"/>
  <c r="J357" i="7" s="1"/>
  <c r="D358" i="7"/>
  <c r="J358" i="7" s="1"/>
  <c r="D359" i="7"/>
  <c r="J359" i="7" s="1"/>
  <c r="D360" i="7"/>
  <c r="J360" i="7" s="1"/>
  <c r="D361" i="7"/>
  <c r="J361" i="7" s="1"/>
  <c r="D362" i="7"/>
  <c r="J362" i="7" s="1"/>
  <c r="D363" i="7"/>
  <c r="J363" i="7" s="1"/>
  <c r="D364" i="7"/>
  <c r="J364" i="7" s="1"/>
  <c r="D365" i="7"/>
  <c r="J365" i="7" s="1"/>
  <c r="D366" i="7"/>
  <c r="J366" i="7" s="1"/>
  <c r="D367" i="7"/>
  <c r="J367" i="7" s="1"/>
  <c r="D368" i="7"/>
  <c r="J368" i="7" s="1"/>
  <c r="D369" i="7"/>
  <c r="J369" i="7" s="1"/>
  <c r="D370" i="7"/>
  <c r="J370" i="7" s="1"/>
  <c r="D371" i="7"/>
  <c r="J371" i="7" s="1"/>
  <c r="D372" i="7"/>
  <c r="J372" i="7" s="1"/>
  <c r="D373" i="7"/>
  <c r="J373" i="7" s="1"/>
  <c r="D374" i="7"/>
  <c r="J374" i="7" s="1"/>
  <c r="D375" i="7"/>
  <c r="J375" i="7" s="1"/>
  <c r="D376" i="7"/>
  <c r="J376" i="7" s="1"/>
  <c r="D377" i="7"/>
  <c r="J377" i="7" s="1"/>
  <c r="D378" i="7"/>
  <c r="J378" i="7" s="1"/>
  <c r="D379" i="7"/>
  <c r="J379" i="7" s="1"/>
  <c r="D380" i="7"/>
  <c r="J380" i="7" s="1"/>
  <c r="D381" i="7"/>
  <c r="J381" i="7" s="1"/>
  <c r="D382" i="7"/>
  <c r="J382" i="7" s="1"/>
  <c r="D383" i="7"/>
  <c r="J383" i="7" s="1"/>
  <c r="D384" i="7"/>
  <c r="J384" i="7" s="1"/>
  <c r="D385" i="7"/>
  <c r="J385" i="7" s="1"/>
  <c r="D386" i="7"/>
  <c r="J386" i="7" s="1"/>
  <c r="D387" i="7"/>
  <c r="J387" i="7" s="1"/>
  <c r="D388" i="7"/>
  <c r="J388" i="7" s="1"/>
  <c r="D389" i="7"/>
  <c r="J389" i="7" s="1"/>
  <c r="D390" i="7"/>
  <c r="J390" i="7" s="1"/>
  <c r="D391" i="7"/>
  <c r="J391" i="7" s="1"/>
  <c r="D392" i="7"/>
  <c r="J392" i="7" s="1"/>
  <c r="D393" i="7"/>
  <c r="J393" i="7" s="1"/>
  <c r="D394" i="7"/>
  <c r="J394" i="7" s="1"/>
  <c r="D395" i="7"/>
  <c r="J395" i="7" s="1"/>
  <c r="D396" i="7"/>
  <c r="J396" i="7" s="1"/>
  <c r="D397" i="7"/>
  <c r="J397" i="7" s="1"/>
  <c r="D398" i="7"/>
  <c r="J398" i="7" s="1"/>
  <c r="D399" i="7"/>
  <c r="J399" i="7" s="1"/>
  <c r="D400" i="7"/>
  <c r="J400" i="7" s="1"/>
  <c r="D401" i="7"/>
  <c r="J401" i="7" s="1"/>
  <c r="D402" i="7"/>
  <c r="J402" i="7" s="1"/>
  <c r="D403" i="7"/>
  <c r="J403" i="7" s="1"/>
  <c r="D404" i="7"/>
  <c r="J404" i="7" s="1"/>
  <c r="D405" i="7"/>
  <c r="J405" i="7" s="1"/>
  <c r="D406" i="7"/>
  <c r="J406" i="7" s="1"/>
  <c r="D407" i="7"/>
  <c r="J407" i="7" s="1"/>
  <c r="D408" i="7"/>
  <c r="J408" i="7" s="1"/>
  <c r="D409" i="7"/>
  <c r="J409" i="7" s="1"/>
  <c r="D410" i="7"/>
  <c r="J410" i="7" s="1"/>
  <c r="D411" i="7"/>
  <c r="J411" i="7" s="1"/>
  <c r="D412" i="7"/>
  <c r="J412" i="7" s="1"/>
  <c r="D413" i="7"/>
  <c r="J413" i="7" s="1"/>
  <c r="D414" i="7"/>
  <c r="J414" i="7" s="1"/>
  <c r="D415" i="7"/>
  <c r="J415" i="7" s="1"/>
  <c r="D416" i="7"/>
  <c r="J416" i="7" s="1"/>
  <c r="D417" i="7"/>
  <c r="J417" i="7" s="1"/>
  <c r="D418" i="7"/>
  <c r="J418" i="7" s="1"/>
  <c r="D419" i="7"/>
  <c r="J419" i="7" s="1"/>
  <c r="D3" i="6"/>
  <c r="J3" i="6" s="1"/>
  <c r="D4" i="6"/>
  <c r="J4" i="6" s="1"/>
  <c r="D5" i="6"/>
  <c r="J5" i="6" s="1"/>
  <c r="D6" i="6"/>
  <c r="J6" i="6" s="1"/>
  <c r="D7" i="6"/>
  <c r="J7" i="6" s="1"/>
  <c r="D8" i="6"/>
  <c r="J8" i="6" s="1"/>
  <c r="D9" i="6"/>
  <c r="J9" i="6" s="1"/>
  <c r="D10" i="6"/>
  <c r="J10" i="6" s="1"/>
  <c r="D11" i="6"/>
  <c r="J11" i="6" s="1"/>
  <c r="D12" i="6"/>
  <c r="J12" i="6" s="1"/>
  <c r="D13" i="6"/>
  <c r="J13" i="6" s="1"/>
  <c r="D14" i="6"/>
  <c r="J14" i="6" s="1"/>
  <c r="D15" i="6"/>
  <c r="J15" i="6" s="1"/>
  <c r="D16" i="6"/>
  <c r="J16" i="6" s="1"/>
  <c r="D17" i="6"/>
  <c r="J17" i="6" s="1"/>
  <c r="D18" i="6"/>
  <c r="J18" i="6" s="1"/>
  <c r="D19" i="6"/>
  <c r="J19" i="6" s="1"/>
  <c r="D20" i="6"/>
  <c r="J20" i="6" s="1"/>
  <c r="D21" i="6"/>
  <c r="J21" i="6" s="1"/>
  <c r="D22" i="6"/>
  <c r="J22" i="6" s="1"/>
  <c r="D23" i="6"/>
  <c r="J23" i="6" s="1"/>
  <c r="D24" i="6"/>
  <c r="J24" i="6" s="1"/>
  <c r="D25" i="6"/>
  <c r="J25" i="6" s="1"/>
  <c r="D26" i="6"/>
  <c r="J26" i="6" s="1"/>
  <c r="D27" i="6"/>
  <c r="J27" i="6" s="1"/>
  <c r="D28" i="6"/>
  <c r="J28" i="6" s="1"/>
  <c r="D29" i="6"/>
  <c r="J29" i="6" s="1"/>
  <c r="D30" i="6"/>
  <c r="J30" i="6" s="1"/>
  <c r="D31" i="6"/>
  <c r="J31" i="6" s="1"/>
  <c r="D32" i="6"/>
  <c r="J32" i="6" s="1"/>
  <c r="D33" i="6"/>
  <c r="J33" i="6" s="1"/>
  <c r="D34" i="6"/>
  <c r="J34" i="6" s="1"/>
  <c r="D35" i="6"/>
  <c r="J35" i="6" s="1"/>
  <c r="D36" i="6"/>
  <c r="J36" i="6" s="1"/>
  <c r="D37" i="6"/>
  <c r="J37" i="6" s="1"/>
  <c r="D38" i="6"/>
  <c r="J38" i="6" s="1"/>
  <c r="D39" i="6"/>
  <c r="J39" i="6" s="1"/>
  <c r="D40" i="6"/>
  <c r="J40" i="6" s="1"/>
  <c r="D41" i="6"/>
  <c r="J41" i="6" s="1"/>
  <c r="D42" i="6"/>
  <c r="J42" i="6" s="1"/>
  <c r="D43" i="6"/>
  <c r="J43" i="6" s="1"/>
  <c r="D44" i="6"/>
  <c r="J44" i="6" s="1"/>
  <c r="D45" i="6"/>
  <c r="J45" i="6" s="1"/>
  <c r="D46" i="6"/>
  <c r="J46" i="6" s="1"/>
  <c r="D47" i="6"/>
  <c r="J47" i="6" s="1"/>
  <c r="D48" i="6"/>
  <c r="J48" i="6" s="1"/>
  <c r="D49" i="6"/>
  <c r="J49" i="6" s="1"/>
  <c r="D50" i="6"/>
  <c r="J50" i="6" s="1"/>
  <c r="D51" i="6"/>
  <c r="J51" i="6" s="1"/>
  <c r="D52" i="6"/>
  <c r="J52" i="6" s="1"/>
  <c r="D53" i="6"/>
  <c r="J53" i="6" s="1"/>
  <c r="D54" i="6"/>
  <c r="J54" i="6" s="1"/>
  <c r="D55" i="6"/>
  <c r="J55" i="6" s="1"/>
  <c r="D56" i="6"/>
  <c r="J56" i="6" s="1"/>
  <c r="D57" i="6"/>
  <c r="J57" i="6" s="1"/>
  <c r="D58" i="6"/>
  <c r="J58" i="6" s="1"/>
  <c r="D59" i="6"/>
  <c r="J59" i="6" s="1"/>
  <c r="D60" i="6"/>
  <c r="J60" i="6" s="1"/>
  <c r="D61" i="6"/>
  <c r="J61" i="6" s="1"/>
  <c r="D62" i="6"/>
  <c r="J62" i="6" s="1"/>
  <c r="D63" i="6"/>
  <c r="J63" i="6" s="1"/>
  <c r="D64" i="6"/>
  <c r="J64" i="6" s="1"/>
  <c r="D65" i="6"/>
  <c r="J65" i="6" s="1"/>
  <c r="D66" i="6"/>
  <c r="J66" i="6" s="1"/>
  <c r="D67" i="6"/>
  <c r="J67" i="6" s="1"/>
  <c r="D68" i="6"/>
  <c r="J68" i="6" s="1"/>
  <c r="D69" i="6"/>
  <c r="J69" i="6" s="1"/>
  <c r="D70" i="6"/>
  <c r="J70" i="6" s="1"/>
  <c r="D71" i="6"/>
  <c r="J71" i="6" s="1"/>
  <c r="D72" i="6"/>
  <c r="J72" i="6" s="1"/>
  <c r="D73" i="6"/>
  <c r="J73" i="6" s="1"/>
  <c r="D74" i="6"/>
  <c r="J74" i="6" s="1"/>
  <c r="D75" i="6"/>
  <c r="J75" i="6" s="1"/>
  <c r="D76" i="6"/>
  <c r="J76" i="6" s="1"/>
  <c r="D77" i="6"/>
  <c r="J77" i="6" s="1"/>
  <c r="D78" i="6"/>
  <c r="J78" i="6" s="1"/>
  <c r="D79" i="6"/>
  <c r="J79" i="6" s="1"/>
  <c r="D80" i="6"/>
  <c r="J80" i="6" s="1"/>
  <c r="D81" i="6"/>
  <c r="J81" i="6" s="1"/>
  <c r="D82" i="6"/>
  <c r="J82" i="6" s="1"/>
  <c r="D83" i="6"/>
  <c r="J83" i="6" s="1"/>
  <c r="D84" i="6"/>
  <c r="J84" i="6" s="1"/>
  <c r="D85" i="6"/>
  <c r="J85" i="6" s="1"/>
  <c r="D86" i="6"/>
  <c r="J86" i="6" s="1"/>
  <c r="D87" i="6"/>
  <c r="J87" i="6" s="1"/>
  <c r="D88" i="6"/>
  <c r="J88" i="6" s="1"/>
  <c r="D89" i="6"/>
  <c r="J89" i="6" s="1"/>
  <c r="D90" i="6"/>
  <c r="J90" i="6" s="1"/>
  <c r="D91" i="6"/>
  <c r="J91" i="6" s="1"/>
  <c r="D92" i="6"/>
  <c r="J92" i="6" s="1"/>
  <c r="D93" i="6"/>
  <c r="J93" i="6" s="1"/>
  <c r="D94" i="6"/>
  <c r="J94" i="6" s="1"/>
  <c r="D95" i="6"/>
  <c r="J95" i="6" s="1"/>
  <c r="D96" i="6"/>
  <c r="J96" i="6" s="1"/>
  <c r="D97" i="6"/>
  <c r="J97" i="6" s="1"/>
  <c r="D98" i="6"/>
  <c r="J98" i="6" s="1"/>
  <c r="D99" i="6"/>
  <c r="J99" i="6" s="1"/>
  <c r="D100" i="6"/>
  <c r="J100" i="6" s="1"/>
  <c r="D101" i="6"/>
  <c r="J101" i="6" s="1"/>
  <c r="D102" i="6"/>
  <c r="J102" i="6" s="1"/>
  <c r="D103" i="6"/>
  <c r="J103" i="6" s="1"/>
  <c r="D104" i="6"/>
  <c r="J104" i="6" s="1"/>
  <c r="D105" i="6"/>
  <c r="J105" i="6" s="1"/>
  <c r="D106" i="6"/>
  <c r="J106" i="6" s="1"/>
  <c r="D107" i="6"/>
  <c r="J107" i="6" s="1"/>
  <c r="D108" i="6"/>
  <c r="J108" i="6" s="1"/>
  <c r="D109" i="6"/>
  <c r="J109" i="6" s="1"/>
  <c r="D110" i="6"/>
  <c r="J110" i="6" s="1"/>
  <c r="D111" i="6"/>
  <c r="J111" i="6" s="1"/>
  <c r="D112" i="6"/>
  <c r="J112" i="6" s="1"/>
  <c r="D113" i="6"/>
  <c r="J113" i="6" s="1"/>
  <c r="D114" i="6"/>
  <c r="J114" i="6" s="1"/>
  <c r="D115" i="6"/>
  <c r="J115" i="6" s="1"/>
  <c r="D116" i="6"/>
  <c r="J116" i="6" s="1"/>
  <c r="D117" i="6"/>
  <c r="J117" i="6" s="1"/>
  <c r="D118" i="6"/>
  <c r="J118" i="6" s="1"/>
  <c r="D119" i="6"/>
  <c r="J119" i="6" s="1"/>
  <c r="D120" i="6"/>
  <c r="J120" i="6" s="1"/>
  <c r="D121" i="6"/>
  <c r="J121" i="6" s="1"/>
  <c r="D122" i="6"/>
  <c r="J122" i="6" s="1"/>
  <c r="D123" i="6"/>
  <c r="J123" i="6" s="1"/>
  <c r="D124" i="6"/>
  <c r="J124" i="6" s="1"/>
  <c r="D125" i="6"/>
  <c r="J125" i="6" s="1"/>
  <c r="D126" i="6"/>
  <c r="J126" i="6" s="1"/>
  <c r="D127" i="6"/>
  <c r="J127" i="6" s="1"/>
  <c r="D128" i="6"/>
  <c r="J128" i="6" s="1"/>
  <c r="D129" i="6"/>
  <c r="J129" i="6" s="1"/>
  <c r="D130" i="6"/>
  <c r="J130" i="6" s="1"/>
  <c r="D131" i="6"/>
  <c r="J131" i="6" s="1"/>
  <c r="D132" i="6"/>
  <c r="J132" i="6" s="1"/>
  <c r="D133" i="6"/>
  <c r="J133" i="6" s="1"/>
  <c r="D134" i="6"/>
  <c r="J134" i="6" s="1"/>
  <c r="D135" i="6"/>
  <c r="J135" i="6" s="1"/>
  <c r="D136" i="6"/>
  <c r="J136" i="6" s="1"/>
  <c r="D137" i="6"/>
  <c r="J137" i="6" s="1"/>
  <c r="D138" i="6"/>
  <c r="J138" i="6" s="1"/>
  <c r="D139" i="6"/>
  <c r="J139" i="6" s="1"/>
  <c r="D140" i="6"/>
  <c r="J140" i="6" s="1"/>
  <c r="D141" i="6"/>
  <c r="J141" i="6" s="1"/>
  <c r="D142" i="6"/>
  <c r="J142" i="6" s="1"/>
  <c r="D143" i="6"/>
  <c r="J143" i="6" s="1"/>
  <c r="D144" i="6"/>
  <c r="J144" i="6" s="1"/>
  <c r="D145" i="6"/>
  <c r="J145" i="6" s="1"/>
  <c r="D146" i="6"/>
  <c r="J146" i="6" s="1"/>
  <c r="D147" i="6"/>
  <c r="J147" i="6" s="1"/>
  <c r="D148" i="6"/>
  <c r="J148" i="6" s="1"/>
  <c r="D149" i="6"/>
  <c r="J149" i="6" s="1"/>
  <c r="D150" i="6"/>
  <c r="J150" i="6" s="1"/>
  <c r="D151" i="6"/>
  <c r="J151" i="6" s="1"/>
  <c r="D152" i="6"/>
  <c r="J152" i="6" s="1"/>
  <c r="D153" i="6"/>
  <c r="J153" i="6" s="1"/>
  <c r="D154" i="6"/>
  <c r="J154" i="6" s="1"/>
  <c r="D155" i="6"/>
  <c r="J155" i="6" s="1"/>
  <c r="D156" i="6"/>
  <c r="J156" i="6" s="1"/>
  <c r="D157" i="6"/>
  <c r="J157" i="6" s="1"/>
  <c r="D158" i="6"/>
  <c r="J158" i="6" s="1"/>
  <c r="D159" i="6"/>
  <c r="J159" i="6" s="1"/>
  <c r="D160" i="6"/>
  <c r="J160" i="6" s="1"/>
  <c r="D161" i="6"/>
  <c r="J161" i="6" s="1"/>
  <c r="D162" i="6"/>
  <c r="J162" i="6" s="1"/>
  <c r="D163" i="6"/>
  <c r="J163" i="6" s="1"/>
  <c r="D164" i="6"/>
  <c r="J164" i="6" s="1"/>
  <c r="D165" i="6"/>
  <c r="J165" i="6" s="1"/>
  <c r="D166" i="6"/>
  <c r="J166" i="6" s="1"/>
  <c r="D167" i="6"/>
  <c r="J167" i="6" s="1"/>
  <c r="D168" i="6"/>
  <c r="J168" i="6" s="1"/>
  <c r="D169" i="6"/>
  <c r="J169" i="6" s="1"/>
  <c r="D170" i="6"/>
  <c r="J170" i="6" s="1"/>
  <c r="D171" i="6"/>
  <c r="J171" i="6" s="1"/>
  <c r="D172" i="6"/>
  <c r="J172" i="6" s="1"/>
  <c r="D173" i="6"/>
  <c r="J173" i="6" s="1"/>
  <c r="D174" i="6"/>
  <c r="J174" i="6" s="1"/>
  <c r="D175" i="6"/>
  <c r="J175" i="6" s="1"/>
  <c r="D176" i="6"/>
  <c r="J176" i="6" s="1"/>
  <c r="D177" i="6"/>
  <c r="J177" i="6" s="1"/>
  <c r="D178" i="6"/>
  <c r="J178" i="6" s="1"/>
  <c r="D179" i="6"/>
  <c r="J179" i="6" s="1"/>
  <c r="D180" i="6"/>
  <c r="J180" i="6" s="1"/>
  <c r="D181" i="6"/>
  <c r="J181" i="6" s="1"/>
  <c r="D182" i="6"/>
  <c r="J182" i="6" s="1"/>
  <c r="D183" i="6"/>
  <c r="J183" i="6" s="1"/>
  <c r="D184" i="6"/>
  <c r="J184" i="6" s="1"/>
  <c r="D185" i="6"/>
  <c r="J185" i="6" s="1"/>
  <c r="D186" i="6"/>
  <c r="J186" i="6" s="1"/>
  <c r="D187" i="6"/>
  <c r="J187" i="6" s="1"/>
  <c r="D188" i="6"/>
  <c r="J188" i="6" s="1"/>
  <c r="D189" i="6"/>
  <c r="J189" i="6" s="1"/>
  <c r="D190" i="6"/>
  <c r="J190" i="6" s="1"/>
  <c r="D191" i="6"/>
  <c r="J191" i="6" s="1"/>
  <c r="D192" i="6"/>
  <c r="J192" i="6" s="1"/>
  <c r="D193" i="6"/>
  <c r="J193" i="6" s="1"/>
  <c r="D194" i="6"/>
  <c r="J194" i="6" s="1"/>
  <c r="D195" i="6"/>
  <c r="J195" i="6" s="1"/>
  <c r="D196" i="6"/>
  <c r="J196" i="6" s="1"/>
  <c r="D197" i="6"/>
  <c r="J197" i="6" s="1"/>
  <c r="D198" i="6"/>
  <c r="J198" i="6" s="1"/>
  <c r="D199" i="6"/>
  <c r="J199" i="6" s="1"/>
  <c r="D200" i="6"/>
  <c r="J200" i="6" s="1"/>
  <c r="D201" i="6"/>
  <c r="J201" i="6" s="1"/>
  <c r="D202" i="6"/>
  <c r="J202" i="6" s="1"/>
  <c r="D203" i="6"/>
  <c r="J203" i="6" s="1"/>
  <c r="D204" i="6"/>
  <c r="J204" i="6" s="1"/>
  <c r="D205" i="6"/>
  <c r="J205" i="6" s="1"/>
  <c r="D206" i="6"/>
  <c r="J206" i="6" s="1"/>
  <c r="D207" i="6"/>
  <c r="J207" i="6" s="1"/>
  <c r="D208" i="6"/>
  <c r="J208" i="6" s="1"/>
  <c r="D209" i="6"/>
  <c r="J209" i="6" s="1"/>
  <c r="D210" i="6"/>
  <c r="J210" i="6" s="1"/>
  <c r="D211" i="6"/>
  <c r="J211" i="6" s="1"/>
  <c r="D212" i="6"/>
  <c r="J212" i="6" s="1"/>
  <c r="D213" i="6"/>
  <c r="J213" i="6" s="1"/>
  <c r="D214" i="6"/>
  <c r="J214" i="6" s="1"/>
  <c r="D215" i="6"/>
  <c r="J215" i="6" s="1"/>
  <c r="D216" i="6"/>
  <c r="J216" i="6" s="1"/>
  <c r="D217" i="6"/>
  <c r="J217" i="6" s="1"/>
  <c r="D218" i="6"/>
  <c r="J218" i="6" s="1"/>
  <c r="D219" i="6"/>
  <c r="J219" i="6" s="1"/>
  <c r="D220" i="6"/>
  <c r="J220" i="6" s="1"/>
  <c r="D221" i="6"/>
  <c r="J221" i="6" s="1"/>
  <c r="D222" i="6"/>
  <c r="J222" i="6" s="1"/>
  <c r="D223" i="6"/>
  <c r="J223" i="6" s="1"/>
  <c r="D224" i="6"/>
  <c r="J224" i="6" s="1"/>
  <c r="D225" i="6"/>
  <c r="J225" i="6" s="1"/>
  <c r="D226" i="6"/>
  <c r="J226" i="6" s="1"/>
  <c r="D227" i="6"/>
  <c r="J227" i="6" s="1"/>
  <c r="D228" i="6"/>
  <c r="J228" i="6" s="1"/>
  <c r="D229" i="6"/>
  <c r="J229" i="6" s="1"/>
  <c r="D230" i="6"/>
  <c r="J230" i="6" s="1"/>
  <c r="D231" i="6"/>
  <c r="J231" i="6" s="1"/>
  <c r="D232" i="6"/>
  <c r="J232" i="6" s="1"/>
  <c r="D233" i="6"/>
  <c r="J233" i="6" s="1"/>
  <c r="D234" i="6"/>
  <c r="J234" i="6" s="1"/>
  <c r="D235" i="6"/>
  <c r="J235" i="6" s="1"/>
  <c r="D236" i="6"/>
  <c r="J236" i="6" s="1"/>
  <c r="D237" i="6"/>
  <c r="J237" i="6" s="1"/>
  <c r="D238" i="6"/>
  <c r="J238" i="6" s="1"/>
  <c r="D239" i="6"/>
  <c r="J239" i="6" s="1"/>
  <c r="D240" i="6"/>
  <c r="J240" i="6" s="1"/>
  <c r="D241" i="6"/>
  <c r="J241" i="6" s="1"/>
  <c r="D242" i="6"/>
  <c r="J242" i="6" s="1"/>
  <c r="D243" i="6"/>
  <c r="J243" i="6" s="1"/>
  <c r="D244" i="6"/>
  <c r="J244" i="6" s="1"/>
  <c r="D245" i="6"/>
  <c r="J245" i="6" s="1"/>
  <c r="D246" i="6"/>
  <c r="J246" i="6" s="1"/>
  <c r="D247" i="6"/>
  <c r="J247" i="6" s="1"/>
  <c r="D248" i="6"/>
  <c r="J248" i="6" s="1"/>
  <c r="D249" i="6"/>
  <c r="J249" i="6" s="1"/>
  <c r="D250" i="6"/>
  <c r="J250" i="6" s="1"/>
  <c r="D251" i="6"/>
  <c r="J251" i="6" s="1"/>
  <c r="D252" i="6"/>
  <c r="J252" i="6" s="1"/>
  <c r="D253" i="6"/>
  <c r="J253" i="6" s="1"/>
  <c r="D254" i="6"/>
  <c r="J254" i="6" s="1"/>
  <c r="D255" i="6"/>
  <c r="J255" i="6" s="1"/>
  <c r="D256" i="6"/>
  <c r="J256" i="6" s="1"/>
  <c r="D257" i="6"/>
  <c r="J257" i="6" s="1"/>
  <c r="D258" i="6"/>
  <c r="J258" i="6" s="1"/>
  <c r="D259" i="6"/>
  <c r="J259" i="6" s="1"/>
  <c r="D260" i="6"/>
  <c r="J260" i="6" s="1"/>
  <c r="D261" i="6"/>
  <c r="J261" i="6" s="1"/>
  <c r="D262" i="6"/>
  <c r="J262" i="6" s="1"/>
  <c r="D263" i="6"/>
  <c r="J263" i="6" s="1"/>
  <c r="D264" i="6"/>
  <c r="J264" i="6" s="1"/>
  <c r="D265" i="6"/>
  <c r="J265" i="6" s="1"/>
  <c r="D266" i="6"/>
  <c r="J266" i="6" s="1"/>
  <c r="D267" i="6"/>
  <c r="J267" i="6" s="1"/>
  <c r="D268" i="6"/>
  <c r="J268" i="6" s="1"/>
  <c r="D269" i="6"/>
  <c r="J269" i="6" s="1"/>
  <c r="D270" i="6"/>
  <c r="J270" i="6" s="1"/>
  <c r="D271" i="6"/>
  <c r="J271" i="6" s="1"/>
  <c r="D272" i="6"/>
  <c r="J272" i="6" s="1"/>
  <c r="D273" i="6"/>
  <c r="J273" i="6" s="1"/>
  <c r="D274" i="6"/>
  <c r="J274" i="6" s="1"/>
  <c r="D275" i="6"/>
  <c r="J275" i="6" s="1"/>
  <c r="D276" i="6"/>
  <c r="J276" i="6" s="1"/>
  <c r="D277" i="6"/>
  <c r="J277" i="6" s="1"/>
  <c r="D278" i="6"/>
  <c r="J278" i="6" s="1"/>
  <c r="D279" i="6"/>
  <c r="J279" i="6" s="1"/>
  <c r="D280" i="6"/>
  <c r="J280" i="6" s="1"/>
  <c r="D281" i="6"/>
  <c r="J281" i="6" s="1"/>
  <c r="D282" i="6"/>
  <c r="J282" i="6" s="1"/>
  <c r="D283" i="6"/>
  <c r="J283" i="6" s="1"/>
  <c r="D284" i="6"/>
  <c r="J284" i="6" s="1"/>
  <c r="D285" i="6"/>
  <c r="J285" i="6" s="1"/>
  <c r="D286" i="6"/>
  <c r="J286" i="6" s="1"/>
  <c r="D287" i="6"/>
  <c r="J287" i="6" s="1"/>
  <c r="D288" i="6"/>
  <c r="J288" i="6" s="1"/>
  <c r="D289" i="6"/>
  <c r="J289" i="6" s="1"/>
  <c r="D290" i="6"/>
  <c r="J290" i="6" s="1"/>
  <c r="D291" i="6"/>
  <c r="J291" i="6" s="1"/>
  <c r="D292" i="6"/>
  <c r="J292" i="6" s="1"/>
  <c r="D293" i="6"/>
  <c r="J293" i="6" s="1"/>
  <c r="D294" i="6"/>
  <c r="J294" i="6" s="1"/>
  <c r="D295" i="6"/>
  <c r="J295" i="6" s="1"/>
  <c r="D296" i="6"/>
  <c r="J296" i="6" s="1"/>
  <c r="D297" i="6"/>
  <c r="J297" i="6" s="1"/>
  <c r="D298" i="6"/>
  <c r="J298" i="6" s="1"/>
  <c r="D299" i="6"/>
  <c r="J299" i="6" s="1"/>
  <c r="D300" i="6"/>
  <c r="J300" i="6" s="1"/>
  <c r="D301" i="6"/>
  <c r="J301" i="6" s="1"/>
  <c r="D302" i="6"/>
  <c r="J302" i="6" s="1"/>
  <c r="D303" i="6"/>
  <c r="J303" i="6" s="1"/>
  <c r="D304" i="6"/>
  <c r="J304" i="6" s="1"/>
  <c r="D305" i="6"/>
  <c r="J305" i="6" s="1"/>
  <c r="D306" i="6"/>
  <c r="J306" i="6" s="1"/>
  <c r="D307" i="6"/>
  <c r="J307" i="6" s="1"/>
  <c r="D308" i="6"/>
  <c r="J308" i="6" s="1"/>
  <c r="D309" i="6"/>
  <c r="J309" i="6" s="1"/>
  <c r="D310" i="6"/>
  <c r="J310" i="6" s="1"/>
  <c r="D311" i="6"/>
  <c r="J311" i="6" s="1"/>
  <c r="D312" i="6"/>
  <c r="J312" i="6" s="1"/>
  <c r="D313" i="6"/>
  <c r="J313" i="6" s="1"/>
  <c r="D314" i="6"/>
  <c r="J314" i="6" s="1"/>
  <c r="D315" i="6"/>
  <c r="J315" i="6" s="1"/>
  <c r="D316" i="6"/>
  <c r="J316" i="6" s="1"/>
  <c r="D317" i="6"/>
  <c r="J317" i="6" s="1"/>
  <c r="D318" i="6"/>
  <c r="J318" i="6" s="1"/>
  <c r="D319" i="6"/>
  <c r="J319" i="6" s="1"/>
  <c r="D320" i="6"/>
  <c r="J320" i="6" s="1"/>
  <c r="D321" i="6"/>
  <c r="J321" i="6" s="1"/>
  <c r="D322" i="6"/>
  <c r="J322" i="6" s="1"/>
  <c r="D323" i="6"/>
  <c r="J323" i="6" s="1"/>
  <c r="D324" i="6"/>
  <c r="J324" i="6" s="1"/>
  <c r="D325" i="6"/>
  <c r="J325" i="6" s="1"/>
  <c r="D326" i="6"/>
  <c r="J326" i="6" s="1"/>
  <c r="D327" i="6"/>
  <c r="J327" i="6" s="1"/>
  <c r="D328" i="6"/>
  <c r="J328" i="6" s="1"/>
  <c r="D329" i="6"/>
  <c r="J329" i="6" s="1"/>
  <c r="D330" i="6"/>
  <c r="J330" i="6" s="1"/>
  <c r="D331" i="6"/>
  <c r="J331" i="6" s="1"/>
  <c r="D332" i="6"/>
  <c r="J332" i="6" s="1"/>
  <c r="D333" i="6"/>
  <c r="J333" i="6" s="1"/>
  <c r="D334" i="6"/>
  <c r="J334" i="6" s="1"/>
  <c r="D335" i="6"/>
  <c r="J335" i="6" s="1"/>
  <c r="D336" i="6"/>
  <c r="J336" i="6" s="1"/>
  <c r="D337" i="6"/>
  <c r="J337" i="6" s="1"/>
  <c r="D338" i="6"/>
  <c r="J338" i="6" s="1"/>
  <c r="D339" i="6"/>
  <c r="J339" i="6" s="1"/>
  <c r="D340" i="6"/>
  <c r="J340" i="6" s="1"/>
  <c r="D341" i="6"/>
  <c r="J341" i="6" s="1"/>
  <c r="D342" i="6"/>
  <c r="J342" i="6" s="1"/>
  <c r="D343" i="6"/>
  <c r="J343" i="6" s="1"/>
  <c r="D344" i="6"/>
  <c r="J344" i="6" s="1"/>
  <c r="D345" i="6"/>
  <c r="J345" i="6" s="1"/>
  <c r="D346" i="6"/>
  <c r="J346" i="6" s="1"/>
  <c r="D347" i="6"/>
  <c r="J347" i="6" s="1"/>
  <c r="D348" i="6"/>
  <c r="J348" i="6" s="1"/>
  <c r="D349" i="6"/>
  <c r="J349" i="6" s="1"/>
  <c r="D350" i="6"/>
  <c r="J350" i="6" s="1"/>
  <c r="D351" i="6"/>
  <c r="J351" i="6" s="1"/>
  <c r="D352" i="6"/>
  <c r="J352" i="6" s="1"/>
  <c r="D353" i="6"/>
  <c r="J353" i="6" s="1"/>
  <c r="D354" i="6"/>
  <c r="J354" i="6" s="1"/>
  <c r="D355" i="6"/>
  <c r="J355" i="6" s="1"/>
  <c r="D356" i="6"/>
  <c r="J356" i="6" s="1"/>
  <c r="D357" i="6"/>
  <c r="J357" i="6" s="1"/>
  <c r="D358" i="6"/>
  <c r="J358" i="6" s="1"/>
  <c r="D359" i="6"/>
  <c r="J359" i="6" s="1"/>
  <c r="D360" i="6"/>
  <c r="J360" i="6" s="1"/>
  <c r="D361" i="6"/>
  <c r="J361" i="6" s="1"/>
  <c r="D362" i="6"/>
  <c r="J362" i="6" s="1"/>
  <c r="D363" i="6"/>
  <c r="J363" i="6" s="1"/>
  <c r="D364" i="6"/>
  <c r="J364" i="6" s="1"/>
  <c r="D365" i="6"/>
  <c r="J365" i="6" s="1"/>
  <c r="D366" i="6"/>
  <c r="J366" i="6" s="1"/>
  <c r="D367" i="6"/>
  <c r="J367" i="6" s="1"/>
  <c r="D368" i="6"/>
  <c r="J368" i="6" s="1"/>
  <c r="D369" i="6"/>
  <c r="J369" i="6" s="1"/>
  <c r="D370" i="6"/>
  <c r="J370" i="6" s="1"/>
  <c r="D371" i="6"/>
  <c r="J371" i="6" s="1"/>
  <c r="D372" i="6"/>
  <c r="J372" i="6" s="1"/>
  <c r="D373" i="6"/>
  <c r="J373" i="6" s="1"/>
  <c r="D374" i="6"/>
  <c r="J374" i="6" s="1"/>
  <c r="D375" i="6"/>
  <c r="J375" i="6" s="1"/>
  <c r="D376" i="6"/>
  <c r="J376" i="6" s="1"/>
  <c r="D377" i="6"/>
  <c r="J377" i="6" s="1"/>
  <c r="D378" i="6"/>
  <c r="J378" i="6" s="1"/>
  <c r="D379" i="6"/>
  <c r="J379" i="6" s="1"/>
  <c r="D380" i="6"/>
  <c r="J380" i="6" s="1"/>
  <c r="D381" i="6"/>
  <c r="J381" i="6" s="1"/>
  <c r="D382" i="6"/>
  <c r="J382" i="6" s="1"/>
  <c r="D383" i="6"/>
  <c r="J383" i="6" s="1"/>
  <c r="D384" i="6"/>
  <c r="J384" i="6" s="1"/>
  <c r="D385" i="6"/>
  <c r="J385" i="6" s="1"/>
  <c r="D386" i="6"/>
  <c r="J386" i="6" s="1"/>
  <c r="D387" i="6"/>
  <c r="J387" i="6" s="1"/>
  <c r="D388" i="6"/>
  <c r="J388" i="6" s="1"/>
  <c r="D389" i="6"/>
  <c r="J389" i="6" s="1"/>
  <c r="D390" i="6"/>
  <c r="J390" i="6" s="1"/>
  <c r="D391" i="6"/>
  <c r="J391" i="6" s="1"/>
  <c r="D392" i="6"/>
  <c r="J392" i="6" s="1"/>
  <c r="D393" i="6"/>
  <c r="J393" i="6" s="1"/>
  <c r="D394" i="6"/>
  <c r="J394" i="6" s="1"/>
  <c r="D395" i="6"/>
  <c r="J395" i="6" s="1"/>
  <c r="D396" i="6"/>
  <c r="J396" i="6" s="1"/>
  <c r="D397" i="6"/>
  <c r="J397" i="6" s="1"/>
  <c r="D398" i="6"/>
  <c r="J398" i="6" s="1"/>
  <c r="D399" i="6"/>
  <c r="J399" i="6" s="1"/>
  <c r="D400" i="6"/>
  <c r="J400" i="6" s="1"/>
  <c r="D401" i="6"/>
  <c r="J401" i="6" s="1"/>
  <c r="D402" i="6"/>
  <c r="J402" i="6" s="1"/>
  <c r="D403" i="6"/>
  <c r="J403" i="6" s="1"/>
  <c r="D404" i="6"/>
  <c r="J404" i="6" s="1"/>
  <c r="D405" i="6"/>
  <c r="J405" i="6" s="1"/>
  <c r="D406" i="6"/>
  <c r="J406" i="6" s="1"/>
  <c r="D407" i="6"/>
  <c r="J407" i="6" s="1"/>
  <c r="D408" i="6"/>
  <c r="J408" i="6" s="1"/>
  <c r="D409" i="6"/>
  <c r="J409" i="6" s="1"/>
  <c r="D410" i="6"/>
  <c r="J410" i="6" s="1"/>
  <c r="D411" i="6"/>
  <c r="J411" i="6" s="1"/>
  <c r="D412" i="6"/>
  <c r="J412" i="6" s="1"/>
  <c r="D413" i="6"/>
  <c r="J413" i="6" s="1"/>
  <c r="D414" i="6"/>
  <c r="J414" i="6" s="1"/>
  <c r="D415" i="6"/>
  <c r="J415" i="6" s="1"/>
  <c r="D416" i="6"/>
  <c r="J416" i="6" s="1"/>
  <c r="D417" i="6"/>
  <c r="J417" i="6" s="1"/>
  <c r="D418" i="6"/>
  <c r="J418" i="6" s="1"/>
  <c r="D419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J419" i="6" l="1"/>
  <c r="J3" i="5"/>
  <c r="J3" i="4"/>
  <c r="J3" i="3"/>
  <c r="J3" i="2"/>
  <c r="V221" i="8"/>
  <c r="J221" i="3"/>
  <c r="Z219" i="8"/>
  <c r="J219" i="7"/>
  <c r="Z207" i="8"/>
  <c r="J207" i="7"/>
  <c r="Z195" i="8"/>
  <c r="J195" i="7"/>
  <c r="Z183" i="8"/>
  <c r="J183" i="7"/>
  <c r="Z171" i="8"/>
  <c r="J171" i="7"/>
  <c r="Z159" i="8"/>
  <c r="J159" i="7"/>
  <c r="Z147" i="8"/>
  <c r="J147" i="7"/>
  <c r="Z139" i="8"/>
  <c r="J139" i="7"/>
  <c r="Z127" i="8"/>
  <c r="J127" i="7"/>
  <c r="Z115" i="8"/>
  <c r="J115" i="7"/>
  <c r="Z107" i="8"/>
  <c r="J107" i="7"/>
  <c r="Z95" i="8"/>
  <c r="J95" i="7"/>
  <c r="Z87" i="8"/>
  <c r="J87" i="7"/>
  <c r="Z75" i="8"/>
  <c r="J75" i="7"/>
  <c r="Z63" i="8"/>
  <c r="J63" i="7"/>
  <c r="Z55" i="8"/>
  <c r="J55" i="7"/>
  <c r="Z43" i="8"/>
  <c r="J43" i="7"/>
  <c r="Z35" i="8"/>
  <c r="J35" i="7"/>
  <c r="Z27" i="8"/>
  <c r="J27" i="7"/>
  <c r="Z15" i="8"/>
  <c r="J15" i="7"/>
  <c r="Z3" i="8"/>
  <c r="J3" i="7"/>
  <c r="Z218" i="8"/>
  <c r="J218" i="7"/>
  <c r="Z214" i="8"/>
  <c r="J214" i="7"/>
  <c r="Z210" i="8"/>
  <c r="J210" i="7"/>
  <c r="Z206" i="8"/>
  <c r="J206" i="7"/>
  <c r="Z202" i="8"/>
  <c r="J202" i="7"/>
  <c r="Z198" i="8"/>
  <c r="J198" i="7"/>
  <c r="J194" i="7"/>
  <c r="Z194" i="8"/>
  <c r="Z190" i="8"/>
  <c r="J190" i="7"/>
  <c r="Z186" i="8"/>
  <c r="J186" i="7"/>
  <c r="Z182" i="8"/>
  <c r="J182" i="7"/>
  <c r="Z178" i="8"/>
  <c r="J178" i="7"/>
  <c r="Z174" i="8"/>
  <c r="J174" i="7"/>
  <c r="Z170" i="8"/>
  <c r="J170" i="7"/>
  <c r="Z166" i="8"/>
  <c r="J166" i="7"/>
  <c r="Z162" i="8"/>
  <c r="J162" i="7"/>
  <c r="Z158" i="8"/>
  <c r="J158" i="7"/>
  <c r="Z154" i="8"/>
  <c r="J154" i="7"/>
  <c r="Z150" i="8"/>
  <c r="J150" i="7"/>
  <c r="Z146" i="8"/>
  <c r="J146" i="7"/>
  <c r="Z142" i="8"/>
  <c r="J142" i="7"/>
  <c r="Z138" i="8"/>
  <c r="J138" i="7"/>
  <c r="Z134" i="8"/>
  <c r="J134" i="7"/>
  <c r="J130" i="7"/>
  <c r="Z130" i="8"/>
  <c r="Z126" i="8"/>
  <c r="J126" i="7"/>
  <c r="J122" i="7"/>
  <c r="Z122" i="8"/>
  <c r="J118" i="7"/>
  <c r="Z118" i="8"/>
  <c r="J114" i="7"/>
  <c r="Z114" i="8"/>
  <c r="J110" i="7"/>
  <c r="Z110" i="8"/>
  <c r="J106" i="7"/>
  <c r="Z106" i="8"/>
  <c r="J102" i="7"/>
  <c r="Z102" i="8"/>
  <c r="J98" i="7"/>
  <c r="Z98" i="8"/>
  <c r="J94" i="7"/>
  <c r="Z94" i="8"/>
  <c r="J90" i="7"/>
  <c r="Z90" i="8"/>
  <c r="J86" i="7"/>
  <c r="Z86" i="8"/>
  <c r="J82" i="7"/>
  <c r="Z82" i="8"/>
  <c r="J78" i="7"/>
  <c r="Z78" i="8"/>
  <c r="J74" i="7"/>
  <c r="Z74" i="8"/>
  <c r="J70" i="7"/>
  <c r="Z70" i="8"/>
  <c r="J66" i="7"/>
  <c r="Z66" i="8"/>
  <c r="J62" i="7"/>
  <c r="Z62" i="8"/>
  <c r="J58" i="7"/>
  <c r="Z58" i="8"/>
  <c r="J54" i="7"/>
  <c r="Z54" i="8"/>
  <c r="J50" i="7"/>
  <c r="Z50" i="8"/>
  <c r="J46" i="7"/>
  <c r="Z46" i="8"/>
  <c r="J42" i="7"/>
  <c r="Z42" i="8"/>
  <c r="J38" i="7"/>
  <c r="Z38" i="8"/>
  <c r="J34" i="7"/>
  <c r="Z34" i="8"/>
  <c r="J30" i="7"/>
  <c r="Z30" i="8"/>
  <c r="J26" i="7"/>
  <c r="Z26" i="8"/>
  <c r="J22" i="7"/>
  <c r="Z22" i="8"/>
  <c r="J18" i="7"/>
  <c r="Z18" i="8"/>
  <c r="J14" i="7"/>
  <c r="Z14" i="8"/>
  <c r="J10" i="7"/>
  <c r="Z10" i="8"/>
  <c r="J6" i="7"/>
  <c r="Z6" i="8"/>
  <c r="Z221" i="8"/>
  <c r="J221" i="7"/>
  <c r="Z203" i="8"/>
  <c r="J203" i="7"/>
  <c r="Z191" i="8"/>
  <c r="J191" i="7"/>
  <c r="Z179" i="8"/>
  <c r="J179" i="7"/>
  <c r="Z167" i="8"/>
  <c r="J167" i="7"/>
  <c r="Z155" i="8"/>
  <c r="J155" i="7"/>
  <c r="Z143" i="8"/>
  <c r="J143" i="7"/>
  <c r="Z131" i="8"/>
  <c r="J131" i="7"/>
  <c r="Z119" i="8"/>
  <c r="J119" i="7"/>
  <c r="Z99" i="8"/>
  <c r="J99" i="7"/>
  <c r="Z83" i="8"/>
  <c r="J83" i="7"/>
  <c r="Z67" i="8"/>
  <c r="J67" i="7"/>
  <c r="Z51" i="8"/>
  <c r="J51" i="7"/>
  <c r="Z23" i="8"/>
  <c r="J23" i="7"/>
  <c r="Z217" i="8"/>
  <c r="J217" i="7"/>
  <c r="Z213" i="8"/>
  <c r="J213" i="7"/>
  <c r="Z209" i="8"/>
  <c r="J209" i="7"/>
  <c r="Z205" i="8"/>
  <c r="J205" i="7"/>
  <c r="Z201" i="8"/>
  <c r="J201" i="7"/>
  <c r="Z197" i="8"/>
  <c r="J197" i="7"/>
  <c r="Z193" i="8"/>
  <c r="J193" i="7"/>
  <c r="Z189" i="8"/>
  <c r="J189" i="7"/>
  <c r="Z185" i="8"/>
  <c r="J185" i="7"/>
  <c r="Z181" i="8"/>
  <c r="J181" i="7"/>
  <c r="Z177" i="8"/>
  <c r="J177" i="7"/>
  <c r="Z173" i="8"/>
  <c r="J173" i="7"/>
  <c r="Z169" i="8"/>
  <c r="J169" i="7"/>
  <c r="Z165" i="8"/>
  <c r="J165" i="7"/>
  <c r="Z161" i="8"/>
  <c r="J161" i="7"/>
  <c r="Z157" i="8"/>
  <c r="J157" i="7"/>
  <c r="Z153" i="8"/>
  <c r="J153" i="7"/>
  <c r="Z149" i="8"/>
  <c r="J149" i="7"/>
  <c r="Z145" i="8"/>
  <c r="J145" i="7"/>
  <c r="Z141" i="8"/>
  <c r="J141" i="7"/>
  <c r="Z137" i="8"/>
  <c r="J137" i="7"/>
  <c r="Z133" i="8"/>
  <c r="J133" i="7"/>
  <c r="Z129" i="8"/>
  <c r="J129" i="7"/>
  <c r="Z125" i="8"/>
  <c r="J125" i="7"/>
  <c r="Z121" i="8"/>
  <c r="J121" i="7"/>
  <c r="Z117" i="8"/>
  <c r="J117" i="7"/>
  <c r="Z113" i="8"/>
  <c r="J113" i="7"/>
  <c r="Z109" i="8"/>
  <c r="J109" i="7"/>
  <c r="Z105" i="8"/>
  <c r="J105" i="7"/>
  <c r="Z101" i="8"/>
  <c r="J101" i="7"/>
  <c r="Z97" i="8"/>
  <c r="J97" i="7"/>
  <c r="Z93" i="8"/>
  <c r="J93" i="7"/>
  <c r="Z89" i="8"/>
  <c r="J89" i="7"/>
  <c r="Z85" i="8"/>
  <c r="J85" i="7"/>
  <c r="Z81" i="8"/>
  <c r="J81" i="7"/>
  <c r="Z77" i="8"/>
  <c r="J77" i="7"/>
  <c r="Z73" i="8"/>
  <c r="J73" i="7"/>
  <c r="Z69" i="8"/>
  <c r="J69" i="7"/>
  <c r="Z65" i="8"/>
  <c r="J65" i="7"/>
  <c r="Z61" i="8"/>
  <c r="J61" i="7"/>
  <c r="Z57" i="8"/>
  <c r="J57" i="7"/>
  <c r="Z53" i="8"/>
  <c r="J53" i="7"/>
  <c r="Z49" i="8"/>
  <c r="J49" i="7"/>
  <c r="Z45" i="8"/>
  <c r="J45" i="7"/>
  <c r="Z41" i="8"/>
  <c r="J41" i="7"/>
  <c r="Z37" i="8"/>
  <c r="J37" i="7"/>
  <c r="Z33" i="8"/>
  <c r="J33" i="7"/>
  <c r="Z29" i="8"/>
  <c r="J29" i="7"/>
  <c r="Z25" i="8"/>
  <c r="J25" i="7"/>
  <c r="Z21" i="8"/>
  <c r="J21" i="7"/>
  <c r="Z17" i="8"/>
  <c r="J17" i="7"/>
  <c r="Z13" i="8"/>
  <c r="J13" i="7"/>
  <c r="Z9" i="8"/>
  <c r="J9" i="7"/>
  <c r="Z5" i="8"/>
  <c r="J5" i="7"/>
  <c r="Z215" i="8"/>
  <c r="J215" i="7"/>
  <c r="Z211" i="8"/>
  <c r="J211" i="7"/>
  <c r="Z199" i="8"/>
  <c r="J199" i="7"/>
  <c r="Z187" i="8"/>
  <c r="J187" i="7"/>
  <c r="Z175" i="8"/>
  <c r="J175" i="7"/>
  <c r="Z163" i="8"/>
  <c r="J163" i="7"/>
  <c r="Z151" i="8"/>
  <c r="J151" i="7"/>
  <c r="Z135" i="8"/>
  <c r="J135" i="7"/>
  <c r="Z123" i="8"/>
  <c r="J123" i="7"/>
  <c r="Z111" i="8"/>
  <c r="J111" i="7"/>
  <c r="Z103" i="8"/>
  <c r="J103" i="7"/>
  <c r="Z91" i="8"/>
  <c r="J91" i="7"/>
  <c r="Z79" i="8"/>
  <c r="J79" i="7"/>
  <c r="Z71" i="8"/>
  <c r="J71" i="7"/>
  <c r="Z59" i="8"/>
  <c r="J59" i="7"/>
  <c r="Z47" i="8"/>
  <c r="J47" i="7"/>
  <c r="Z39" i="8"/>
  <c r="J39" i="7"/>
  <c r="Z31" i="8"/>
  <c r="J31" i="7"/>
  <c r="Z19" i="8"/>
  <c r="J19" i="7"/>
  <c r="Z11" i="8"/>
  <c r="J11" i="7"/>
  <c r="Z7" i="8"/>
  <c r="J7" i="7"/>
  <c r="Z220" i="8"/>
  <c r="J220" i="7"/>
  <c r="Z216" i="8"/>
  <c r="J216" i="7"/>
  <c r="Z212" i="8"/>
  <c r="J212" i="7"/>
  <c r="Z208" i="8"/>
  <c r="J208" i="7"/>
  <c r="Z204" i="8"/>
  <c r="J204" i="7"/>
  <c r="Z200" i="8"/>
  <c r="J200" i="7"/>
  <c r="Z196" i="8"/>
  <c r="J196" i="7"/>
  <c r="Z192" i="8"/>
  <c r="J192" i="7"/>
  <c r="Z188" i="8"/>
  <c r="J188" i="7"/>
  <c r="Z184" i="8"/>
  <c r="J184" i="7"/>
  <c r="Z180" i="8"/>
  <c r="J180" i="7"/>
  <c r="Z176" i="8"/>
  <c r="J176" i="7"/>
  <c r="Z172" i="8"/>
  <c r="J172" i="7"/>
  <c r="Z168" i="8"/>
  <c r="J168" i="7"/>
  <c r="Z164" i="8"/>
  <c r="J164" i="7"/>
  <c r="Z160" i="8"/>
  <c r="J160" i="7"/>
  <c r="Z156" i="8"/>
  <c r="J156" i="7"/>
  <c r="Z152" i="8"/>
  <c r="J152" i="7"/>
  <c r="Z148" i="8"/>
  <c r="J148" i="7"/>
  <c r="Z144" i="8"/>
  <c r="J144" i="7"/>
  <c r="Z140" i="8"/>
  <c r="J140" i="7"/>
  <c r="Z136" i="8"/>
  <c r="J136" i="7"/>
  <c r="Z132" i="8"/>
  <c r="J132" i="7"/>
  <c r="Z128" i="8"/>
  <c r="J128" i="7"/>
  <c r="Z124" i="8"/>
  <c r="J124" i="7"/>
  <c r="Z120" i="8"/>
  <c r="J120" i="7"/>
  <c r="Z116" i="8"/>
  <c r="J116" i="7"/>
  <c r="Z112" i="8"/>
  <c r="J112" i="7"/>
  <c r="Z108" i="8"/>
  <c r="J108" i="7"/>
  <c r="Z104" i="8"/>
  <c r="J104" i="7"/>
  <c r="Z100" i="8"/>
  <c r="J100" i="7"/>
  <c r="Z96" i="8"/>
  <c r="J96" i="7"/>
  <c r="Z92" i="8"/>
  <c r="J92" i="7"/>
  <c r="Z88" i="8"/>
  <c r="J88" i="7"/>
  <c r="Z84" i="8"/>
  <c r="J84" i="7"/>
  <c r="Z80" i="8"/>
  <c r="J80" i="7"/>
  <c r="Z76" i="8"/>
  <c r="J76" i="7"/>
  <c r="Z72" i="8"/>
  <c r="J72" i="7"/>
  <c r="Z68" i="8"/>
  <c r="J68" i="7"/>
  <c r="Z64" i="8"/>
  <c r="J64" i="7"/>
  <c r="Z60" i="8"/>
  <c r="J60" i="7"/>
  <c r="Z56" i="8"/>
  <c r="J56" i="7"/>
  <c r="Z52" i="8"/>
  <c r="J52" i="7"/>
  <c r="Z48" i="8"/>
  <c r="J48" i="7"/>
  <c r="Z44" i="8"/>
  <c r="J44" i="7"/>
  <c r="Z40" i="8"/>
  <c r="J40" i="7"/>
  <c r="Z36" i="8"/>
  <c r="J36" i="7"/>
  <c r="Z32" i="8"/>
  <c r="J32" i="7"/>
  <c r="Z28" i="8"/>
  <c r="J28" i="7"/>
  <c r="Z24" i="8"/>
  <c r="J24" i="7"/>
  <c r="Z20" i="8"/>
  <c r="J20" i="7"/>
  <c r="Z16" i="8"/>
  <c r="J16" i="7"/>
  <c r="Z12" i="8"/>
  <c r="J12" i="7"/>
  <c r="Z8" i="8"/>
  <c r="J8" i="7"/>
  <c r="Z4" i="8"/>
  <c r="J4" i="7"/>
  <c r="K129" i="3"/>
  <c r="K118" i="3"/>
  <c r="K105" i="3"/>
  <c r="K78" i="3"/>
  <c r="K65" i="3"/>
  <c r="K54" i="3"/>
  <c r="K41" i="3"/>
  <c r="K10" i="3"/>
  <c r="K34" i="3"/>
  <c r="K74" i="3"/>
  <c r="K98" i="3"/>
  <c r="K110" i="3"/>
  <c r="K86" i="3"/>
  <c r="K46" i="3"/>
  <c r="K22" i="3"/>
  <c r="K271" i="3"/>
  <c r="K255" i="3"/>
  <c r="K239" i="3"/>
  <c r="K223" i="3"/>
  <c r="K207" i="3"/>
  <c r="K191" i="3"/>
  <c r="K175" i="3"/>
  <c r="K159" i="3"/>
  <c r="K143" i="3"/>
  <c r="K127" i="3"/>
  <c r="K111" i="3"/>
  <c r="K95" i="3"/>
  <c r="K79" i="3"/>
  <c r="K63" i="3"/>
  <c r="K47" i="3"/>
  <c r="K31" i="3"/>
  <c r="K15" i="3"/>
  <c r="K275" i="3"/>
  <c r="K259" i="3"/>
  <c r="K243" i="3"/>
  <c r="K227" i="3"/>
  <c r="K211" i="3"/>
  <c r="K195" i="3"/>
  <c r="K179" i="3"/>
  <c r="K163" i="3"/>
  <c r="K147" i="3"/>
  <c r="K131" i="3"/>
  <c r="K115" i="3"/>
  <c r="K99" i="3"/>
  <c r="K83" i="3"/>
  <c r="K67" i="3"/>
  <c r="K51" i="3"/>
  <c r="K35" i="3"/>
  <c r="K19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23" i="3"/>
  <c r="K7" i="3"/>
  <c r="K3" i="3"/>
  <c r="Z225" i="8" l="1"/>
  <c r="Z226" i="8"/>
  <c r="V226" i="8"/>
  <c r="V225" i="8"/>
  <c r="Z223" i="8"/>
  <c r="Z224" i="8"/>
  <c r="V224" i="8"/>
  <c r="V223" i="8"/>
  <c r="Z22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AF8398-CA15-41B3-B229-478AF0051FCE}" keepAlive="1" name="Zapytanie — FIO_PL" description="Połączenie z zapytaniem „FIO_PL” w skoroszycie." type="5" refreshedVersion="8" background="1" saveData="1">
    <dbPr connection="Provider=Microsoft.Mashup.OleDb.1;Data Source=$Workbook$;Location=FIO_PL;Extended Properties=&quot;&quot;" command="SELECT * FROM [FIO_PL]"/>
  </connection>
  <connection id="2" xr16:uid="{DCEC6565-BBF3-4F8B-B28B-4A47A8918506}" keepAlive="1" name="Zapytanie — FIO_Z" description="Połączenie z zapytaniem „FIO_Z” w skoroszycie." type="5" refreshedVersion="8" background="1" saveData="1">
    <dbPr connection="Provider=Microsoft.Mashup.OleDb.1;Data Source=$Workbook$;Location=FIO_Z;Extended Properties=&quot;&quot;" command="SELECT * FROM [FIO_Z]"/>
  </connection>
  <connection id="3" xr16:uid="{6C06286A-4ACB-4D9B-9BE6-4A9B69301120}" keepAlive="1" name="Zapytanie — MSCI Europe" description="Połączenie z zapytaniem „MSCI Europe” w skoroszycie." type="5" refreshedVersion="0" background="1">
    <dbPr connection="Provider=Microsoft.Mashup.OleDb.1;Data Source=$Workbook$;Location=&quot;MSCI Europe&quot;;Extended Properties=&quot;&quot;" command="SELECT * FROM [MSCI Europe]"/>
  </connection>
  <connection id="4" xr16:uid="{1523E711-99C6-4E18-8D30-93739933B8E3}" keepAlive="1" name="Zapytanie — MSCI_Word" description="Połączenie z zapytaniem „MSCI_Word” w skoroszycie." type="5" refreshedVersion="0" background="1">
    <dbPr connection="Provider=Microsoft.Mashup.OleDb.1;Data Source=$Workbook$;Location=MSCI_Word;Extended Properties=&quot;&quot;" command="SELECT * FROM [MSCI_Word]"/>
  </connection>
  <connection id="5" xr16:uid="{A8D6C1C8-A0A4-4119-A2C1-0EF891BFC757}" keepAlive="1" name="Zapytanie — OBLIGACE_STOPAWOLNA" description="Połączenie z zapytaniem „OBLIGACE_STOPAWOLNA” w skoroszycie." type="5" refreshedVersion="0" background="1">
    <dbPr connection="Provider=Microsoft.Mashup.OleDb.1;Data Source=$Workbook$;Location=OBLIGACE_STOPAWOLNA;Extended Properties=&quot;&quot;" command="SELECT * FROM [OBLIGACE_STOPAWOLNA]"/>
  </connection>
  <connection id="6" xr16:uid="{A98C7413-8BF0-47EA-A354-0E3E274189FA}" keepAlive="1" name="Zapytanie — SFIO_PL" description="Połączenie z zapytaniem „SFIO_PL” w skoroszycie." type="5" refreshedVersion="8" background="1" saveData="1">
    <dbPr connection="Provider=Microsoft.Mashup.OleDb.1;Data Source=$Workbook$;Location=SFIO_PL;Extended Properties=&quot;&quot;" command="SELECT * FROM [SFIO_PL]"/>
  </connection>
  <connection id="7" xr16:uid="{0D180CE4-BA3F-4B0C-980D-7288E0A75463}" keepAlive="1" name="Zapytanie — SFIO_Z" description="Połączenie z zapytaniem „SFIO_Z” w skoroszycie." type="5" refreshedVersion="8" background="1" saveData="1">
    <dbPr connection="Provider=Microsoft.Mashup.OleDb.1;Data Source=$Workbook$;Location=SFIO_Z;Extended Properties=&quot;&quot;" command="SELECT * FROM [SFIO_Z]"/>
  </connection>
  <connection id="8" xr16:uid="{9C5CC038-6FF2-4EED-A460-D22E178CCF82}" keepAlive="1" name="Zapytanie — SP_500" description="Połączenie z zapytaniem „SP_500” w skoroszycie." type="5" refreshedVersion="0" background="1">
    <dbPr connection="Provider=Microsoft.Mashup.OleDb.1;Data Source=$Workbook$;Location=SP_500;Extended Properties=&quot;&quot;" command="SELECT * FROM [SP_500]"/>
  </connection>
  <connection id="9" xr16:uid="{F2050543-C5CA-432E-8B9C-88B5CE294454}" keepAlive="1" name="Zapytanie — SRI_PL" description="Połączenie z zapytaniem „SRI_PL” w skoroszycie." type="5" refreshedVersion="8" background="1" saveData="1">
    <dbPr connection="Provider=Microsoft.Mashup.OleDb.1;Data Source=$Workbook$;Location=SRI_PL;Extended Properties=&quot;&quot;" command="SELECT * FROM [SRI_PL]"/>
  </connection>
  <connection id="10" xr16:uid="{4BF6C74D-9A6D-4D30-AD45-A8E560A749BD}" keepAlive="1" name="Zapytanie — SRI_Z" description="Połączenie z zapytaniem „SRI_Z” w skoroszycie." type="5" refreshedVersion="8" background="1" saveData="1">
    <dbPr connection="Provider=Microsoft.Mashup.OleDb.1;Data Source=$Workbook$;Location=SRI_Z;Extended Properties=&quot;&quot;" command="SELECT * FROM [SRI_Z]"/>
  </connection>
  <connection id="11" xr16:uid="{61107465-1038-437C-A2F6-7777DADC33AC}" keepAlive="1" name="Zapytanie — WIG" description="Połączenie z zapytaniem „WIG” w skoroszycie." type="5" refreshedVersion="0" background="1">
    <dbPr connection="Provider=Microsoft.Mashup.OleDb.1;Data Source=$Workbook$;Location=WIG;Extended Properties=&quot;&quot;" command="SELECT * FROM [WIG]"/>
  </connection>
</connections>
</file>

<file path=xl/sharedStrings.xml><?xml version="1.0" encoding="utf-8"?>
<sst xmlns="http://schemas.openxmlformats.org/spreadsheetml/2006/main" count="10686" uniqueCount="7524">
  <si>
    <t>WIG</t>
  </si>
  <si>
    <t>S&amp;P 500</t>
  </si>
  <si>
    <t>Rf</t>
  </si>
  <si>
    <t>Rf_P</t>
  </si>
  <si>
    <t>Rf_K</t>
  </si>
  <si>
    <t>0.74025762269688</t>
  </si>
  <si>
    <t>-0.0875944377532008</t>
  </si>
  <si>
    <t>0.790758440486836</t>
  </si>
  <si>
    <t>-0.476800141274121</t>
  </si>
  <si>
    <t>-0.0998962615745153</t>
  </si>
  <si>
    <t>0.0938212035920026</t>
  </si>
  <si>
    <t>0.743011126533912</t>
  </si>
  <si>
    <t>-0.0875560962139793</t>
  </si>
  <si>
    <t>0.79390151542805</t>
  </si>
  <si>
    <t>-0.475667049694566</t>
  </si>
  <si>
    <t>-0.09984639846396</t>
  </si>
  <si>
    <t>0.0938652432310489</t>
  </si>
  <si>
    <t>-1.46162559898992</t>
  </si>
  <si>
    <t>1.24564329303618</t>
  </si>
  <si>
    <t>-0.159694359847337</t>
  </si>
  <si>
    <t>3.96941896024465</t>
  </si>
  <si>
    <t>2.60891274497566</t>
  </si>
  <si>
    <t>2.02896779319195</t>
  </si>
  <si>
    <t>4.05630763194035</t>
  </si>
  <si>
    <t>0.0758581452683466</t>
  </si>
  <si>
    <t>4.0503492749878</t>
  </si>
  <si>
    <t>2.64354861485149</t>
  </si>
  <si>
    <t>2.04983407392219</t>
  </si>
  <si>
    <t>4.14087044335728</t>
  </si>
  <si>
    <t>0.0758869321184058</t>
  </si>
  <si>
    <t>-0.457461318500122</t>
  </si>
  <si>
    <t>2.04667998133932</t>
  </si>
  <si>
    <t>0.54487075535952</t>
  </si>
  <si>
    <t>0.0656526972316471</t>
  </si>
  <si>
    <t>0.171609006040637</t>
  </si>
  <si>
    <t>0.0132426944468973</t>
  </si>
  <si>
    <t>0.686839394055028</t>
  </si>
  <si>
    <t>0.520000000000001</t>
  </si>
  <si>
    <t>0.546360590307484</t>
  </si>
  <si>
    <t>0.0656742580522727</t>
  </si>
  <si>
    <t>0.171756422973379</t>
  </si>
  <si>
    <t>0.0132435713690931</t>
  </si>
  <si>
    <t>0.689208992277011</t>
  </si>
  <si>
    <t>0.521356705288755</t>
  </si>
  <si>
    <t>-1.10226586870171</t>
  </si>
  <si>
    <t>0.219575841003488</t>
  </si>
  <si>
    <t>0.938439550669899</t>
  </si>
  <si>
    <t>-1.31280332390628</t>
  </si>
  <si>
    <t>-1.3953488372093</t>
  </si>
  <si>
    <t>-1.15537597070523</t>
  </si>
  <si>
    <t>-0.159147946379379</t>
  </si>
  <si>
    <t>-0.890736342042747</t>
  </si>
  <si>
    <t>-2.18992248062015</t>
  </si>
  <si>
    <t>-1.30426074468754</t>
  </si>
  <si>
    <t>-1.38570346614262</t>
  </si>
  <si>
    <t>-1.14875247126418</t>
  </si>
  <si>
    <t>-0.159021440238688</t>
  </si>
  <si>
    <t>-0.886792686965987</t>
  </si>
  <si>
    <t>-2.16628810548613</t>
  </si>
  <si>
    <t>-1.74597947946582</t>
  </si>
  <si>
    <t>0.202671383199084</t>
  </si>
  <si>
    <t>0.89676009256879</t>
  </si>
  <si>
    <t>0.819360790059141</t>
  </si>
  <si>
    <t>0.396554081772176</t>
  </si>
  <si>
    <t>1.52147452616936</t>
  </si>
  <si>
    <t>0.761132990003026</t>
  </si>
  <si>
    <t>2.05041138827216</t>
  </si>
  <si>
    <t>0.900805187242451</t>
  </si>
  <si>
    <t>0.822735999989006</t>
  </si>
  <si>
    <t>0.397342442345253</t>
  </si>
  <si>
    <t>1.53316770729859</t>
  </si>
  <si>
    <t>0.764044389635894</t>
  </si>
  <si>
    <t>2.07172415887216</t>
  </si>
  <si>
    <t>-1.46625853618417</t>
  </si>
  <si>
    <t>0.522621477753753</t>
  </si>
  <si>
    <t>1.94912288338094</t>
  </si>
  <si>
    <t>-1.14418900307236</t>
  </si>
  <si>
    <t>1.01289134438306</t>
  </si>
  <si>
    <t>2.66699440791495</t>
  </si>
  <si>
    <t>1.79730704496274</t>
  </si>
  <si>
    <t>3.07913669064748</t>
  </si>
  <si>
    <t>0.826446280991735</t>
  </si>
  <si>
    <t>-1.13769266730888</t>
  </si>
  <si>
    <t>1.01805599321175</t>
  </si>
  <si>
    <t>2.7032039598194</t>
  </si>
  <si>
    <t>1.81365478362937</t>
  </si>
  <si>
    <t>3.1275382636675</t>
  </si>
  <si>
    <t>0.829880281469506</t>
  </si>
  <si>
    <t>-1.34647808106414</t>
  </si>
  <si>
    <t>0.949616570908902</t>
  </si>
  <si>
    <t>-0.692601462877852</t>
  </si>
  <si>
    <t>-0.479799356632678</t>
  </si>
  <si>
    <t>0.102452018304764</t>
  </si>
  <si>
    <t>-0.599116630952904</t>
  </si>
  <si>
    <t>-0.751592842699619</t>
  </si>
  <si>
    <t>0.880258899676384</t>
  </si>
  <si>
    <t>-0.690213996358814</t>
  </si>
  <si>
    <t>-0.478651988100454</t>
  </si>
  <si>
    <t>0.10250453625858</t>
  </si>
  <si>
    <t>-0.597329063454988</t>
  </si>
  <si>
    <t>-0.748782456682455</t>
  </si>
  <si>
    <t>0.884156065282285</t>
  </si>
  <si>
    <t>-2.17151483776952</t>
  </si>
  <si>
    <t>-0.735303743106318</t>
  </si>
  <si>
    <t>-1.03093852202383</t>
  </si>
  <si>
    <t>-1.84139543247617</t>
  </si>
  <si>
    <t>-2.85389569390075</t>
  </si>
  <si>
    <t>-0.699257425742572</t>
  </si>
  <si>
    <t>-4.05954838306124</t>
  </si>
  <si>
    <t>-3.15143719388513</t>
  </si>
  <si>
    <t>-2.01960784313726</t>
  </si>
  <si>
    <t>-1.82464703713898</t>
  </si>
  <si>
    <t>-2.8139306825733</t>
  </si>
  <si>
    <t>-0.696823958552788</t>
  </si>
  <si>
    <t>-3.97931298979104</t>
  </si>
  <si>
    <t>-3.10279864799496</t>
  </si>
  <si>
    <t>-1.99948425778864</t>
  </si>
  <si>
    <t>-1.83570390514428</t>
  </si>
  <si>
    <t>-3.69549891625717</t>
  </si>
  <si>
    <t>-2.89386925971561</t>
  </si>
  <si>
    <t>-2.65868129407814</t>
  </si>
  <si>
    <t>-2.29162300006987</t>
  </si>
  <si>
    <t>-2.24915042031837</t>
  </si>
  <si>
    <t>-2.828560219694</t>
  </si>
  <si>
    <t>-3.22020309994655</t>
  </si>
  <si>
    <t>-2.85278754823774</t>
  </si>
  <si>
    <t>-2.62395256892482</t>
  </si>
  <si>
    <t>-2.26575970092655</t>
  </si>
  <si>
    <t>-2.2242300052559</t>
  </si>
  <si>
    <t>-2.78929515960432</t>
  </si>
  <si>
    <t>-3.1694414371966</t>
  </si>
  <si>
    <t>-3.38012744807803</t>
  </si>
  <si>
    <t>-3.34156117663336</t>
  </si>
  <si>
    <t>-2.14546205864975</t>
  </si>
  <si>
    <t>1.24662594118482</t>
  </si>
  <si>
    <t>2.94748452723819</t>
  </si>
  <si>
    <t>1.23456790123457</t>
  </si>
  <si>
    <t>2.66666666666666</t>
  </si>
  <si>
    <t>2.60672641418522</t>
  </si>
  <si>
    <t>4.29724150872584</t>
  </si>
  <si>
    <t>1.25446151063579</t>
  </si>
  <si>
    <t>2.99179573605768</t>
  </si>
  <si>
    <t>1.24225199985571</t>
  </si>
  <si>
    <t>2.70286723879192</t>
  </si>
  <si>
    <t>2.64130374182258</t>
  </si>
  <si>
    <t>4.39230635843651</t>
  </si>
  <si>
    <t>1.50276649294626</t>
  </si>
  <si>
    <t>3.21655273083767</t>
  </si>
  <si>
    <t>1.87563310786523</t>
  </si>
  <si>
    <t>2.94964419577381</t>
  </si>
  <si>
    <t>2.11325400082068</t>
  </si>
  <si>
    <t>2.7144597181138</t>
  </si>
  <si>
    <t>3.95267342401748</t>
  </si>
  <si>
    <t>2.06752159120649</t>
  </si>
  <si>
    <t>1.89344619610108</t>
  </si>
  <si>
    <t>2.99402101847778</t>
  </si>
  <si>
    <t>2.13590286690446</t>
  </si>
  <si>
    <t>2.75198174810962</t>
  </si>
  <si>
    <t>4.03291308310351</t>
  </si>
  <si>
    <t>2.08919406128651</t>
  </si>
  <si>
    <t>-0.279433168113868</t>
  </si>
  <si>
    <t>1.98260569698265</t>
  </si>
  <si>
    <t>3.11902021790334</t>
  </si>
  <si>
    <t>-2.57568581733396</t>
  </si>
  <si>
    <t>0.26889934608568</t>
  </si>
  <si>
    <t>-4.46274660026815</t>
  </si>
  <si>
    <t>0.0790850468426788</t>
  </si>
  <si>
    <t>0.22115384615385</t>
  </si>
  <si>
    <t>-3.77799415774099</t>
  </si>
  <si>
    <t>-2.54307383264249</t>
  </si>
  <si>
    <t>0.269261529796097</t>
  </si>
  <si>
    <t>-4.36603299949815</t>
  </si>
  <si>
    <t>0.0791163355633956</t>
  </si>
  <si>
    <t>0.221398752418556</t>
  </si>
  <si>
    <t>-3.70837599341236</t>
  </si>
  <si>
    <t>-2.95128029714156</t>
  </si>
  <si>
    <t>0.0449838257236331</t>
  </si>
  <si>
    <t>0.887391909835803</t>
  </si>
  <si>
    <t>1.97028595771872</t>
  </si>
  <si>
    <t>1.12253178252637</t>
  </si>
  <si>
    <t>0.721226516950989</t>
  </si>
  <si>
    <t>1.01820080560944</t>
  </si>
  <si>
    <t>3.18003294058027</t>
  </si>
  <si>
    <t>0.891352680962446</t>
  </si>
  <si>
    <t>1.98995487616441</t>
  </si>
  <si>
    <t>1.12887972032613</t>
  </si>
  <si>
    <t>0.723839928722021</t>
  </si>
  <si>
    <t>1.02341992766521</t>
  </si>
  <si>
    <t>3.23169417015572</t>
  </si>
  <si>
    <t>-1.76101096726666</t>
  </si>
  <si>
    <t>0.136442882824149</t>
  </si>
  <si>
    <t>1.56386659136351</t>
  </si>
  <si>
    <t>-2.28424504397078</t>
  </si>
  <si>
    <t>-3.48469516822666</t>
  </si>
  <si>
    <t>-1.64179104477612</t>
  </si>
  <si>
    <t>0.303250849102377</t>
  </si>
  <si>
    <t>-3.4105598090882</t>
  </si>
  <si>
    <t>-1.46216162813674</t>
  </si>
  <si>
    <t>-2.25854677188186</t>
  </si>
  <si>
    <t>-3.42535430123193</t>
  </si>
  <si>
    <t>-1.62845937645006</t>
  </si>
  <si>
    <t>0.303711586184975</t>
  </si>
  <si>
    <t>-3.35368966849837</t>
  </si>
  <si>
    <t>-1.45157511485807</t>
  </si>
  <si>
    <t>-3.08722498587036</t>
  </si>
  <si>
    <t>0.0755655495329116</t>
  </si>
  <si>
    <t>0.213295414148604</t>
  </si>
  <si>
    <t>-0.551509959306062</t>
  </si>
  <si>
    <t>0.971003817049499</t>
  </si>
  <si>
    <t>-1.23289467931623</t>
  </si>
  <si>
    <t>-1.28054999433384</t>
  </si>
  <si>
    <t>0.0253324889170311</t>
  </si>
  <si>
    <t>0.213523212797442</t>
  </si>
  <si>
    <t>-0.549994711737869</t>
  </si>
  <si>
    <t>0.975748800074627</t>
  </si>
  <si>
    <t>-1.22535642874928</t>
  </si>
  <si>
    <t>-1.27242028268159</t>
  </si>
  <si>
    <t>0.0253356981340032</t>
  </si>
  <si>
    <t>-2.08294701083286</t>
  </si>
  <si>
    <t>-0.816378775923621</t>
  </si>
  <si>
    <t>-1.2626118364593</t>
  </si>
  <si>
    <t>-4.42836018367188</t>
  </si>
  <si>
    <t>-4.12907474481397</t>
  </si>
  <si>
    <t>-5.64925270807622</t>
  </si>
  <si>
    <t>-4.14350682162709</t>
  </si>
  <si>
    <t>-4.64051607533034</t>
  </si>
  <si>
    <t>-4.71756672873992</t>
  </si>
  <si>
    <t>-4.33311018393526</t>
  </si>
  <si>
    <t>-4.04610469367271</t>
  </si>
  <si>
    <t>-5.49544847699829</t>
  </si>
  <si>
    <t>-4.05996352878934</t>
  </si>
  <si>
    <t>-4.5360633621196</t>
  </si>
  <si>
    <t>-4.6096699368994</t>
  </si>
  <si>
    <t>-5.10776802125332</t>
  </si>
  <si>
    <t>-3.86592197151429</t>
  </si>
  <si>
    <t>-14.6716572783872</t>
  </si>
  <si>
    <t>-14.1285749205573</t>
  </si>
  <si>
    <t>-13.9662672670381</t>
  </si>
  <si>
    <t>-12.2325809617272</t>
  </si>
  <si>
    <t>-13.326198630137</t>
  </si>
  <si>
    <t>-12.8824706891621</t>
  </si>
  <si>
    <t>-13.6902704546741</t>
  </si>
  <si>
    <t>-13.2155477041539</t>
  </si>
  <si>
    <t>-13.0732317452683</t>
  </si>
  <si>
    <t>-11.5403147850644</t>
  </si>
  <si>
    <t>-12.5100187708869</t>
  </si>
  <si>
    <t>-12.1177009066421</t>
  </si>
  <si>
    <t>-18.1157881238569</t>
  </si>
  <si>
    <t>-15.3022413381487</t>
  </si>
  <si>
    <t>-12.206227066428</t>
  </si>
  <si>
    <t>3.28553686349778</t>
  </si>
  <si>
    <t>1.52399481193255</t>
  </si>
  <si>
    <t>2.44130827369405</t>
  </si>
  <si>
    <t>-0.654841375802658</t>
  </si>
  <si>
    <t>1.08069164265129</t>
  </si>
  <si>
    <t>0.780127283925277</t>
  </si>
  <si>
    <t>3.34072276342665</t>
  </si>
  <si>
    <t>1.53572696374713</t>
  </si>
  <si>
    <t>2.47160226697492</t>
  </si>
  <si>
    <t>-0.65270660417592</t>
  </si>
  <si>
    <t>1.08657352987787</t>
  </si>
  <si>
    <t>0.783186196145862</t>
  </si>
  <si>
    <t>3.93876343106698</t>
  </si>
  <si>
    <t>-0.339479459512897</t>
  </si>
  <si>
    <t>0.9507029328635</t>
  </si>
  <si>
    <t>-2.18558761084051</t>
  </si>
  <si>
    <t>1.45156438026475</t>
  </si>
  <si>
    <t>0.672580173506187</t>
  </si>
  <si>
    <t>-3.29427371213796</t>
  </si>
  <si>
    <t>-2.1917007597896</t>
  </si>
  <si>
    <t>0.95525096164519</t>
  </si>
  <si>
    <t>-2.16204604167101</t>
  </si>
  <si>
    <t>1.46220264906442</t>
  </si>
  <si>
    <t>0.67485218709422</t>
  </si>
  <si>
    <t>-3.24117550302198</t>
  </si>
  <si>
    <t>-2.1680282611237</t>
  </si>
  <si>
    <t>-46.2475763612285</t>
  </si>
  <si>
    <t>0.100788252107663</t>
  </si>
  <si>
    <t>0.612495777219791</t>
  </si>
  <si>
    <t>0.917328560241651</t>
  </si>
  <si>
    <t>1.82096014262066</t>
  </si>
  <si>
    <t>0.578534379571755</t>
  </si>
  <si>
    <t>3.05103550295859</t>
  </si>
  <si>
    <t>2.25843770434083</t>
  </si>
  <si>
    <t>0.0410424789657214</t>
  </si>
  <si>
    <t>0.921561927826971</t>
  </si>
  <si>
    <t>1.83774368174996</t>
  </si>
  <si>
    <t>0.580214372404451</t>
  </si>
  <si>
    <t>3.09854851502674</t>
  </si>
  <si>
    <t>2.28433100743282</t>
  </si>
  <si>
    <t>0.0410509036963497</t>
  </si>
  <si>
    <t>1.22573821916406</t>
  </si>
  <si>
    <t>2.72681125272338</t>
  </si>
  <si>
    <t>-25.5611374844449</t>
  </si>
  <si>
    <t>-22.6374636238321</t>
  </si>
  <si>
    <t>-23.2709067309475</t>
  </si>
  <si>
    <t>-11.2629466948647</t>
  </si>
  <si>
    <t>-14.3731350831943</t>
  </si>
  <si>
    <t>-10.834008097166</t>
  </si>
  <si>
    <t>-22.7622605234566</t>
  </si>
  <si>
    <t>-20.4062366886</t>
  </si>
  <si>
    <t>-20.9214241198057</t>
  </si>
  <si>
    <t>-10.6726103072539</t>
  </si>
  <si>
    <t>-13.4296032191114</t>
  </si>
  <si>
    <t>-10.2863473515906</t>
  </si>
  <si>
    <t>-6.87996819844954</t>
  </si>
  <si>
    <t>-24.4436389658299</t>
  </si>
  <si>
    <t>-9.20346665551379</t>
  </si>
  <si>
    <t>-0.21300448430493</t>
  </si>
  <si>
    <t>0.139451490802847</t>
  </si>
  <si>
    <t>-0.371195248700831</t>
  </si>
  <si>
    <t>-0.561456752655546</t>
  </si>
  <si>
    <t>-2.18075068148459</t>
  </si>
  <si>
    <t>-0.212777951379748</t>
  </si>
  <si>
    <t>0.139548814884724</t>
  </si>
  <si>
    <t>-0.370508019254557</t>
  </si>
  <si>
    <t>-0.559886459167408</t>
  </si>
  <si>
    <t>-2.15731245452819</t>
  </si>
  <si>
    <t>-0.207886740304017</t>
  </si>
  <si>
    <t>-0.830713217978668</t>
  </si>
  <si>
    <t>4.89611641974226</t>
  </si>
  <si>
    <t>-1.6107695899152</t>
  </si>
  <si>
    <t>4.83500970531146</t>
  </si>
  <si>
    <t>-16.3103122043519</t>
  </si>
  <si>
    <t>-7.46779716288928</t>
  </si>
  <si>
    <t>-8.08681953439523</t>
  </si>
  <si>
    <t>5.02003804644713</t>
  </si>
  <si>
    <t>-1.59793434394377</t>
  </si>
  <si>
    <t>4.95580608323922</t>
  </si>
  <si>
    <t>-15.1091538602671</t>
  </si>
  <si>
    <t>-7.2021055426736</t>
  </si>
  <si>
    <t>-7.77646027717154</t>
  </si>
  <si>
    <t>19.1002831534773</t>
  </si>
  <si>
    <t>6.32820897924584</t>
  </si>
  <si>
    <t>-16.2278979152894</t>
  </si>
  <si>
    <t>-5.32944973628278</t>
  </si>
  <si>
    <t>-7.97470094871442</t>
  </si>
  <si>
    <t>-3.94836750189825</t>
  </si>
  <si>
    <t>-7.40913017476243</t>
  </si>
  <si>
    <t>-7.11963589076722</t>
  </si>
  <si>
    <t>-7.33738465001125</t>
  </si>
  <si>
    <t>-5.19228686587588</t>
  </si>
  <si>
    <t>-7.67267632203339</t>
  </si>
  <si>
    <t>-3.87241235451679</t>
  </si>
  <si>
    <t>-7.14750034116455</t>
  </si>
  <si>
    <t>-6.87761163110729</t>
  </si>
  <si>
    <t>-7.08068153623159</t>
  </si>
  <si>
    <t>-5.97902580957021</t>
  </si>
  <si>
    <t>-6.1497398535998</t>
  </si>
  <si>
    <t>0.700761697497286</t>
  </si>
  <si>
    <t>5.01145687042649</t>
  </si>
  <si>
    <t>0.140969162995592</t>
  </si>
  <si>
    <t>8.07629870129869</t>
  </si>
  <si>
    <t>4.95893382922671</t>
  </si>
  <si>
    <t>3.77294930099376</t>
  </si>
  <si>
    <t>0.703228563604461</t>
  </si>
  <si>
    <t>5.14139002962191</t>
  </si>
  <si>
    <t>0.141068617998413</t>
  </si>
  <si>
    <t>8.42112867362759</t>
  </si>
  <si>
    <t>5.08611123098559</t>
  </si>
  <si>
    <t>3.84596755462127</t>
  </si>
  <si>
    <t>7.52926575429474</t>
  </si>
  <si>
    <t>-0.649197003129215</t>
  </si>
  <si>
    <t>9.76966850944738</t>
  </si>
  <si>
    <t>-0.315880912895843</t>
  </si>
  <si>
    <t>-3.49341871220206</t>
  </si>
  <si>
    <t>-0.758102656836836</t>
  </si>
  <si>
    <t>-2.2976004350486</t>
  </si>
  <si>
    <t>-2.63026191402991</t>
  </si>
  <si>
    <t>-3.22955390334573</t>
  </si>
  <si>
    <t>-0.31538305728523</t>
  </si>
  <si>
    <t>-3.43378373738538</t>
  </si>
  <si>
    <t>-0.755243499783474</t>
  </si>
  <si>
    <t>-2.27160305365068</t>
  </si>
  <si>
    <t>-2.59626536883927</t>
  </si>
  <si>
    <t>-3.17850010942881</t>
  </si>
  <si>
    <t>-0.116538992940932</t>
  </si>
  <si>
    <t>-2.19346258143531</t>
  </si>
  <si>
    <t>1.98796979651039</t>
  </si>
  <si>
    <t>-0.25937453683118</t>
  </si>
  <si>
    <t>1.96078431372549</t>
  </si>
  <si>
    <t>-1.62620787178882</t>
  </si>
  <si>
    <t>0.262751159196286</t>
  </si>
  <si>
    <t>-2.32678386763184</t>
  </si>
  <si>
    <t>2.00799576731</t>
  </si>
  <si>
    <t>-0.259038741598952</t>
  </si>
  <si>
    <t>1.98026272961797</t>
  </si>
  <si>
    <t>-1.61312673865081</t>
  </si>
  <si>
    <t>0.263096955910655</t>
  </si>
  <si>
    <t>-2.3001269589326</t>
  </si>
  <si>
    <t>12.0168248474757</t>
  </si>
  <si>
    <t>1.5663404849407</t>
  </si>
  <si>
    <t>-2.10022590070899</t>
  </si>
  <si>
    <t>-1.09776056844038</t>
  </si>
  <si>
    <t>1.63073908174691</t>
  </si>
  <si>
    <t>0.256677072493933</t>
  </si>
  <si>
    <t>0.291446387420346</t>
  </si>
  <si>
    <t>1.33867339660942</t>
  </si>
  <si>
    <t>-0.65481758652947</t>
  </si>
  <si>
    <t>-1.09177891346507</t>
  </si>
  <si>
    <t>1.64418197756478</t>
  </si>
  <si>
    <t>0.257007052868573</t>
  </si>
  <si>
    <t>0.291871919403563</t>
  </si>
  <si>
    <t>1.34771440597367</t>
  </si>
  <si>
    <t>-0.652682969668455</t>
  </si>
  <si>
    <t>-1.56784730955276</t>
  </si>
  <si>
    <t>1.40315935056167</t>
  </si>
  <si>
    <t>4.9393730483799</t>
  </si>
  <si>
    <t>6.16133518776079</t>
  </si>
  <si>
    <t>4.48807854137447</t>
  </si>
  <si>
    <t>10.082119205298</t>
  </si>
  <si>
    <t>7.67694063926941</t>
  </si>
  <si>
    <t>9.55572876071707</t>
  </si>
  <si>
    <t>5.06553194987078</t>
  </si>
  <si>
    <t>6.3593210087667</t>
  </si>
  <si>
    <t>4.59191142647835</t>
  </si>
  <si>
    <t>10.627336779501</t>
  </si>
  <si>
    <t>7.98762451212812</t>
  </si>
  <si>
    <t>10.0436312368387</t>
  </si>
  <si>
    <t>1.39646423179439</t>
  </si>
  <si>
    <t>6.89987624569589</t>
  </si>
  <si>
    <t>11.423668284765</t>
  </si>
  <si>
    <t>2.35812285625195</t>
  </si>
  <si>
    <t>0.695023630803447</t>
  </si>
  <si>
    <t>3.38471849865951</t>
  </si>
  <si>
    <t>2.2007158955323</t>
  </si>
  <si>
    <t>1.73594263841716</t>
  </si>
  <si>
    <t>6.55594405594406</t>
  </si>
  <si>
    <t>2.38637154970878</t>
  </si>
  <si>
    <t>0.697450169923432</t>
  </si>
  <si>
    <t>3.44332636852491</t>
  </si>
  <si>
    <t>2.22529289693288</t>
  </si>
  <si>
    <t>1.75118680017449</t>
  </si>
  <si>
    <t>6.7807260914698</t>
  </si>
  <si>
    <t>2.86436069311792</t>
  </si>
  <si>
    <t>1.73327899053819</t>
  </si>
  <si>
    <t>2.30964265906029</t>
  </si>
  <si>
    <t>-0.334914875802413</t>
  </si>
  <si>
    <t>2.87660256410257</t>
  </si>
  <si>
    <t>1.08997537074884</t>
  </si>
  <si>
    <t>1.57303370786516</t>
  </si>
  <si>
    <t>3.49029637430419</t>
  </si>
  <si>
    <t>2.33673284228804</t>
  </si>
  <si>
    <t>-0.334355285019341</t>
  </si>
  <si>
    <t>2.91878774529066</t>
  </si>
  <si>
    <t>1.09595912296885</t>
  </si>
  <si>
    <t>1.5855371789794</t>
  </si>
  <si>
    <t>3.55266269918449</t>
  </si>
  <si>
    <t>-10.6078625102448</t>
  </si>
  <si>
    <t>1.90095121879212</t>
  </si>
  <si>
    <t>2.99225414357176</t>
  </si>
  <si>
    <t>0.769677045058986</t>
  </si>
  <si>
    <t>-4.48042988889695</t>
  </si>
  <si>
    <t>-0.640809443507581</t>
  </si>
  <si>
    <t>-2.33346900013568</t>
  </si>
  <si>
    <t>-5.38007044654017</t>
  </si>
  <si>
    <t>-0.0656024491581044</t>
  </si>
  <si>
    <t>0.772654345733111</t>
  </si>
  <si>
    <t>-4.38295940883886</t>
  </si>
  <si>
    <t>-0.638764989182562</t>
  </si>
  <si>
    <t>-2.30665986643422</t>
  </si>
  <si>
    <t>-5.24033472929214</t>
  </si>
  <si>
    <t>-0.0655809401578719</t>
  </si>
  <si>
    <t>0.857924922194753</t>
  </si>
  <si>
    <t>-3.15133045309481</t>
  </si>
  <si>
    <t>-0.126933756445852</t>
  </si>
  <si>
    <t>-0.188745193988103</t>
  </si>
  <si>
    <t>-0.58027079303675</t>
  </si>
  <si>
    <t>-1.52151939139225</t>
  </si>
  <si>
    <t>-0.997683105584181</t>
  </si>
  <si>
    <t>-1.23362777947</t>
  </si>
  <si>
    <t>-0.12685326366103</t>
  </si>
  <si>
    <t>-0.188567294063369</t>
  </si>
  <si>
    <t>-0.578593706704389</t>
  </si>
  <si>
    <t>-1.51006037303186</t>
  </si>
  <si>
    <t>-0.992739104138109</t>
  </si>
  <si>
    <t>-1.22608059800439</t>
  </si>
  <si>
    <t>-17.8519270844216</t>
  </si>
  <si>
    <t>-1.03944441389613</t>
  </si>
  <si>
    <t>-1.3244113536792</t>
  </si>
  <si>
    <t>-2.13312265455264</t>
  </si>
  <si>
    <t>-4.15217062471639</t>
  </si>
  <si>
    <t>-4.76291428167621</t>
  </si>
  <si>
    <t>-1.09031063567166</t>
  </si>
  <si>
    <t>-3.5716387172698</t>
  </si>
  <si>
    <t>-2.62567324955115</t>
  </si>
  <si>
    <t>-2.11069004263123</t>
  </si>
  <si>
    <t>-4.06828228336026</t>
  </si>
  <si>
    <t>-4.65296519135549</t>
  </si>
  <si>
    <t>-1.08440960356687</t>
  </si>
  <si>
    <t>-3.50933488035408</t>
  </si>
  <si>
    <t>-2.59179420509351</t>
  </si>
  <si>
    <t>-1.85782603651081</t>
  </si>
  <si>
    <t>-0.815528856170614</t>
  </si>
  <si>
    <t>2.33603223182118</t>
  </si>
  <si>
    <t>2.91822192059721</t>
  </si>
  <si>
    <t>2.95635851712811</t>
  </si>
  <si>
    <t>1.64303280833029</t>
  </si>
  <si>
    <t>1.73767597453886</t>
  </si>
  <si>
    <t>4.03390821397253</t>
  </si>
  <si>
    <t>2.36374997938665</t>
  </si>
  <si>
    <t>2.96164896875843</t>
  </si>
  <si>
    <t>3.00093964702973</t>
  </si>
  <si>
    <t>1.6566802872386</t>
  </si>
  <si>
    <t>1.75295077314291</t>
  </si>
  <si>
    <t>4.11752674760121</t>
  </si>
  <si>
    <t>-25.7334916062489</t>
  </si>
  <si>
    <t>2.70946918828541</t>
  </si>
  <si>
    <t>-0.212794194051593</t>
  </si>
  <si>
    <t>2.7505666320925</t>
  </si>
  <si>
    <t>4.11892675852067</t>
  </si>
  <si>
    <t>2.64859658778207</t>
  </si>
  <si>
    <t>3.72986532875626</t>
  </si>
  <si>
    <t>4.80591497227357</t>
  </si>
  <si>
    <t>3.36152678377792</t>
  </si>
  <si>
    <t>2.78910300575898</t>
  </si>
  <si>
    <t>4.2061582893824</t>
  </si>
  <si>
    <t>2.68430381236359</t>
  </si>
  <si>
    <t>3.80120433081202</t>
  </si>
  <si>
    <t>4.92523781827454</t>
  </si>
  <si>
    <t>3.41932505995856</t>
  </si>
  <si>
    <t>3.59793895286317</t>
  </si>
  <si>
    <t>2.80251833957707</t>
  </si>
  <si>
    <t>-1.18776950215602</t>
  </si>
  <si>
    <t>0.492976769313897</t>
  </si>
  <si>
    <t>-1.43593811979373</t>
  </si>
  <si>
    <t>-0.37289915966387</t>
  </si>
  <si>
    <t>0.444053841528289</t>
  </si>
  <si>
    <t>1.48308135349172</t>
  </si>
  <si>
    <t>-1.1807708839975</t>
  </si>
  <si>
    <t>0.494195908153843</t>
  </si>
  <si>
    <t>-1.42572617046519</t>
  </si>
  <si>
    <t>-0.372205614362493</t>
  </si>
  <si>
    <t>0.445042689028542</t>
  </si>
  <si>
    <t>1.49418896508941</t>
  </si>
  <si>
    <t>-3.56925824809523</t>
  </si>
  <si>
    <t>-1.94621860876978</t>
  </si>
  <si>
    <t>3.44065977321357</t>
  </si>
  <si>
    <t>0.84939437799955</t>
  </si>
  <si>
    <t>1.8435475834579</t>
  </si>
  <si>
    <t>1.77714710453409</t>
  </si>
  <si>
    <t>1.69381530274516</t>
  </si>
  <si>
    <t>2.63416230366493</t>
  </si>
  <si>
    <t>1.15755627009646</t>
  </si>
  <si>
    <t>0.853022290175344</t>
  </si>
  <si>
    <t>1.8607527064304</t>
  </si>
  <si>
    <t>1.79312798258408</t>
  </si>
  <si>
    <t>1.7083244260168</t>
  </si>
  <si>
    <t>2.66947792015045</t>
  </si>
  <si>
    <t>1.16430810747386</t>
  </si>
  <si>
    <t>0.689804266020561</t>
  </si>
  <si>
    <t>1.56606051751291</t>
  </si>
  <si>
    <t>-1.94213554987212</t>
  </si>
  <si>
    <t>-3.35008375209381</t>
  </si>
  <si>
    <t>-1.80100145372315</t>
  </si>
  <si>
    <t>-3.27059716873678</t>
  </si>
  <si>
    <t>-2.63969994777572</t>
  </si>
  <si>
    <t>-1.06228172293365</t>
  </si>
  <si>
    <t>-1.92351677908194</t>
  </si>
  <si>
    <t>-3.29519105127858</t>
  </si>
  <si>
    <t>-1.78497555428427</t>
  </si>
  <si>
    <t>-3.21825142749655</t>
  </si>
  <si>
    <t>-2.60546109691059</t>
  </si>
  <si>
    <t>-1.05667915243529</t>
  </si>
  <si>
    <t>-4.30653034308363</t>
  </si>
  <si>
    <t>-1.96468868331587</t>
  </si>
  <si>
    <t>-2.28196663050035</t>
  </si>
  <si>
    <t>1.65199475557219</t>
  </si>
  <si>
    <t>3.39018016778984</t>
  </si>
  <si>
    <t>2.43275316455696</t>
  </si>
  <si>
    <t>3.36761570299762</t>
  </si>
  <si>
    <t>3.93964794635372</t>
  </si>
  <si>
    <t>10.7518653147121</t>
  </si>
  <si>
    <t>1.66579235709338</t>
  </si>
  <si>
    <t>3.44897953583505</t>
  </si>
  <si>
    <t>2.4628334592955</t>
  </si>
  <si>
    <t>3.42562597805875</t>
  </si>
  <si>
    <t>4.01935248232312</t>
  </si>
  <si>
    <t>11.3749665431478</t>
  </si>
  <si>
    <t>1.36754308799773</t>
  </si>
  <si>
    <t>2.63133083053734</t>
  </si>
  <si>
    <t>3.63895413762563</t>
  </si>
  <si>
    <t>3.09752468551333</t>
  </si>
  <si>
    <t>3.60451537563254</t>
  </si>
  <si>
    <t>2.27911167647214</t>
  </si>
  <si>
    <t>1.87281621243886</t>
  </si>
  <si>
    <t>2.46948623332386</t>
  </si>
  <si>
    <t>3.70681546019574</t>
  </si>
  <si>
    <t>3.14651223764978</t>
  </si>
  <si>
    <t>3.67108254648066</t>
  </si>
  <si>
    <t>2.30548491412221</t>
  </si>
  <si>
    <t>1.89057549733024</t>
  </si>
  <si>
    <t>2.50048952370916</t>
  </si>
  <si>
    <t>-14.5087173673911</t>
  </si>
  <si>
    <t>3.47349694298282</t>
  </si>
  <si>
    <t>3.15364285194204</t>
  </si>
  <si>
    <t>1.17721097249473</t>
  </si>
  <si>
    <t>0.424541221583131</t>
  </si>
  <si>
    <t>2.26174366905083</t>
  </si>
  <si>
    <t>1.50101921057507</t>
  </si>
  <si>
    <t>0.0942112425416135</t>
  </si>
  <si>
    <t>1.2096012096012</t>
  </si>
  <si>
    <t>1.18419496586455</t>
  </si>
  <si>
    <t>0.425444956552533</t>
  </si>
  <si>
    <t>2.28771341768216</t>
  </si>
  <si>
    <t>1.51239851790648</t>
  </si>
  <si>
    <t>0.0942556492256323</t>
  </si>
  <si>
    <t>1.21697641912097</t>
  </si>
  <si>
    <t>1.67013204257469</t>
  </si>
  <si>
    <t>1.10389020062025</t>
  </si>
  <si>
    <t>2.09244457849495</t>
  </si>
  <si>
    <t>3.07440183546378</t>
  </si>
  <si>
    <t>1.63118394853731</t>
  </si>
  <si>
    <t>3.7004899959167</t>
  </si>
  <si>
    <t>1.6990291262136</t>
  </si>
  <si>
    <t>2.30171935662786</t>
  </si>
  <si>
    <t>2.11464645417631</t>
  </si>
  <si>
    <t>3.12265310337246</t>
  </si>
  <si>
    <t>1.6446342202595</t>
  </si>
  <si>
    <t>3.77069554203906</t>
  </si>
  <si>
    <t>1.71362822429872</t>
  </si>
  <si>
    <t>2.3286225422025</t>
  </si>
  <si>
    <t>-11.1715951374031</t>
  </si>
  <si>
    <t>4.70491061537187</t>
  </si>
  <si>
    <t>2.96233509708069</t>
  </si>
  <si>
    <t>2.22600260605182</t>
  </si>
  <si>
    <t>-0.599297375490807</t>
  </si>
  <si>
    <t>1.52918781725888</t>
  </si>
  <si>
    <t>1.19621605126641</t>
  </si>
  <si>
    <t>-0.436313935761979</t>
  </si>
  <si>
    <t>3.36073059360731</t>
  </si>
  <si>
    <t>2.25115196159315</t>
  </si>
  <si>
    <t>-0.597508731409926</t>
  </si>
  <si>
    <t>1.54100047402453</t>
  </si>
  <si>
    <t>1.20342828914093</t>
  </si>
  <si>
    <t>-0.435364846181238</t>
  </si>
  <si>
    <t>3.41850117805699</t>
  </si>
  <si>
    <t>2.15813255039193</t>
  </si>
  <si>
    <t>1.34538115575141</t>
  </si>
  <si>
    <t>4.27313411289157</t>
  </si>
  <si>
    <t>6.33634186774728</t>
  </si>
  <si>
    <t>4.49093036863662</t>
  </si>
  <si>
    <t>4.37329168293636</t>
  </si>
  <si>
    <t>4.62129815672228</t>
  </si>
  <si>
    <t>3.59577596577997</t>
  </si>
  <si>
    <t>4.36711966537372</t>
  </si>
  <si>
    <t>6.54599254227907</t>
  </si>
  <si>
    <t>4.59489730488478</t>
  </si>
  <si>
    <t>4.47180292473576</t>
  </si>
  <si>
    <t>4.73148835767734</t>
  </si>
  <si>
    <t>3.6620167549197</t>
  </si>
  <si>
    <t>-5.75335238525706</t>
  </si>
  <si>
    <t>6.76208821421362</t>
  </si>
  <si>
    <t>4.79778589612296</t>
  </si>
  <si>
    <t>-1.08667813105996</t>
  </si>
  <si>
    <t>-2.16764022802448</t>
  </si>
  <si>
    <t>-2.25798079418634</t>
  </si>
  <si>
    <t>-0.799753921870183</t>
  </si>
  <si>
    <t>-1.15926615261897</t>
  </si>
  <si>
    <t>-3.14619442351168</t>
  </si>
  <si>
    <t>-1.08081621281134</t>
  </si>
  <si>
    <t>-2.14448098233528</t>
  </si>
  <si>
    <t>-2.23286576658218</t>
  </si>
  <si>
    <t>-0.796572839490917</t>
  </si>
  <si>
    <t>-1.15259814637045</t>
  </si>
  <si>
    <t>-3.09771592326035</t>
  </si>
  <si>
    <t>-0.903105290810423</t>
  </si>
  <si>
    <t>-0.667726540525475</t>
  </si>
  <si>
    <t>-2.99223134966361</t>
  </si>
  <si>
    <t>-5.43112377006733</t>
  </si>
  <si>
    <t>-2.92080698584763</t>
  </si>
  <si>
    <t>-6.02359759884081</t>
  </si>
  <si>
    <t>-5.0520809434222</t>
  </si>
  <si>
    <t>-4.43948066452605</t>
  </si>
  <si>
    <t>-2.94833756073536</t>
  </si>
  <si>
    <t>-5.28876984652105</t>
  </si>
  <si>
    <t>-2.87896422987896</t>
  </si>
  <si>
    <t>-5.84915022050638</t>
  </si>
  <si>
    <t>-4.92860501826104</t>
  </si>
  <si>
    <t>-4.34375852579537</t>
  </si>
  <si>
    <t>-10.7961297357884</t>
  </si>
  <si>
    <t>-2.60780317346028</t>
  </si>
  <si>
    <t>-4.89637898090364</t>
  </si>
  <si>
    <t>1.38197301003103</t>
  </si>
  <si>
    <t>-0.744469653998874</t>
  </si>
  <si>
    <t>1.06560534086532</t>
  </si>
  <si>
    <t>1.91286507361814</t>
  </si>
  <si>
    <t>-0.804073974805682</t>
  </si>
  <si>
    <t>3.26225624202661</t>
  </si>
  <si>
    <t>1.39161115779102</t>
  </si>
  <si>
    <t>-0.741712156036917</t>
  </si>
  <si>
    <t>1.07132357338457</t>
  </si>
  <si>
    <t>1.93139704592867</t>
  </si>
  <si>
    <t>-0.800858524917851</t>
  </si>
  <si>
    <t>3.31665416068773</t>
  </si>
  <si>
    <t>1.513149314525</t>
  </si>
  <si>
    <t>1.79330727290531</t>
  </si>
  <si>
    <t>1.54437328453798</t>
  </si>
  <si>
    <t>3.2019550097124</t>
  </si>
  <si>
    <t>1.65827657684336</t>
  </si>
  <si>
    <t>0.968585045866851</t>
  </si>
  <si>
    <t>1.98785698223521</t>
  </si>
  <si>
    <t>2.62370853724851</t>
  </si>
  <si>
    <t>1.55642295095974</t>
  </si>
  <si>
    <t>3.25433882908361</t>
  </si>
  <si>
    <t>1.67217990088212</t>
  </si>
  <si>
    <t>0.973306342070143</t>
  </si>
  <si>
    <t>2.00788066489855</t>
  </si>
  <si>
    <t>2.65874191097606</t>
  </si>
  <si>
    <t>-4.13526136687607</t>
  </si>
  <si>
    <t>0.993609967632844</t>
  </si>
  <si>
    <t>1.83844697088419</t>
  </si>
  <si>
    <t>-1.61325804795775</t>
  </si>
  <si>
    <t>-0.0780529340807388</t>
  </si>
  <si>
    <t>0.0705625761754989</t>
  </si>
  <si>
    <t>-1.86869928694369</t>
  </si>
  <si>
    <t>-1.30878679265777</t>
  </si>
  <si>
    <t>-2.61829063025996</t>
  </si>
  <si>
    <t>-1.6003833240881</t>
  </si>
  <si>
    <t>-0.0780224886195032</t>
  </si>
  <si>
    <t>0.0705874832787058</t>
  </si>
  <si>
    <t>-1.85145361701772</t>
  </si>
  <si>
    <t>-1.30029618074672</t>
  </si>
  <si>
    <t>-2.58460021102438</t>
  </si>
  <si>
    <t>-1.97883901186179</t>
  </si>
  <si>
    <t>-1.22223258336692</t>
  </si>
  <si>
    <t>-0.663105544299138</t>
  </si>
  <si>
    <t>-1.49453065377766</t>
  </si>
  <si>
    <t>0.162601626016259</t>
  </si>
  <si>
    <t>-3.15060527567797</t>
  </si>
  <si>
    <t>-2.65940255782815</t>
  </si>
  <si>
    <t>-2.23766504517026</t>
  </si>
  <si>
    <t>-0.66091667051879</t>
  </si>
  <si>
    <t>-1.48347258574355</t>
  </si>
  <si>
    <t>0.162733965937541</t>
  </si>
  <si>
    <t>-3.10199214293354</t>
  </si>
  <si>
    <t>-2.62465515073007</t>
  </si>
  <si>
    <t>-2.21299664027435</t>
  </si>
  <si>
    <t>-13.7142938291665</t>
  </si>
  <si>
    <t>-1.88098753087806</t>
  </si>
  <si>
    <t>-2.90483990337228</t>
  </si>
  <si>
    <t>0.832636439661115</t>
  </si>
  <si>
    <t>3.854550416155</t>
  </si>
  <si>
    <t>2.7814156532585</t>
  </si>
  <si>
    <t>2.15325393961265</t>
  </si>
  <si>
    <t>3.91358797745773</t>
  </si>
  <si>
    <t>5.17822308920022</t>
  </si>
  <si>
    <t>0.836122219599372</t>
  </si>
  <si>
    <t>3.93080412942844</t>
  </si>
  <si>
    <t>2.82082958145745</t>
  </si>
  <si>
    <t>2.17677470639182</t>
  </si>
  <si>
    <t>3.99222741552217</t>
  </si>
  <si>
    <t>5.31710888584506</t>
  </si>
  <si>
    <t>1.12785673716066</t>
  </si>
  <si>
    <t>1.60504180778022</t>
  </si>
  <si>
    <t>2.48940297435161</t>
  </si>
  <si>
    <t>1.78638351030605</t>
  </si>
  <si>
    <t>2.92724924666379</t>
  </si>
  <si>
    <t>2.93000821018063</t>
  </si>
  <si>
    <t>2.46769036790201</t>
  </si>
  <si>
    <t>2.78340764761519</t>
  </si>
  <si>
    <t>2.52091264477943</t>
  </si>
  <si>
    <t>1.80253194490093</t>
  </si>
  <si>
    <t>2.97094808336303</t>
  </si>
  <si>
    <t>2.97379028439604</t>
  </si>
  <si>
    <t>2.49864820367634</t>
  </si>
  <si>
    <t>2.82287858759983</t>
  </si>
  <si>
    <t>1.33861240475925</t>
  </si>
  <si>
    <t>2.45042991712508</t>
  </si>
  <si>
    <t>3.94117851090687</t>
  </si>
  <si>
    <t>0.571201330392987</t>
  </si>
  <si>
    <t>2.253934382502</t>
  </si>
  <si>
    <t>1.39589226417415</t>
  </si>
  <si>
    <t>0.852764028862787</t>
  </si>
  <si>
    <t>2.33909188197523</t>
  </si>
  <si>
    <t>-0.678450276736302</t>
  </si>
  <si>
    <t>0.572838924141124</t>
  </si>
  <si>
    <t>2.27972373700071</t>
  </si>
  <si>
    <t>1.40572646405276</t>
  </si>
  <si>
    <t>0.856420865607628</t>
  </si>
  <si>
    <t>2.36688286263097</t>
  </si>
  <si>
    <t>-0.676159159734984</t>
  </si>
  <si>
    <t>0.727066355392864</t>
  </si>
  <si>
    <t>0.520096754927344</t>
  </si>
  <si>
    <t>0.247249793958504</t>
  </si>
  <si>
    <t>0.118535155031504</t>
  </si>
  <si>
    <t>1.31690739167376</t>
  </si>
  <si>
    <t>0.449530036779728</t>
  </si>
  <si>
    <t>-0.29355975070003</t>
  </si>
  <si>
    <t>0.323232323232316</t>
  </si>
  <si>
    <t>0.247555961030649</t>
  </si>
  <si>
    <t>0.118605463512061</t>
  </si>
  <si>
    <t>1.32565550498129</t>
  </si>
  <si>
    <t>0.450543461288404</t>
  </si>
  <si>
    <t>-0.293129705484744</t>
  </si>
  <si>
    <t>0.323755847343396</t>
  </si>
  <si>
    <t>-5.86709001747532</t>
  </si>
  <si>
    <t>-0.0508572879139004</t>
  </si>
  <si>
    <t>1.74286483798293</t>
  </si>
  <si>
    <t>-0.93781929645307</t>
  </si>
  <si>
    <t>-1.94425560842965</t>
  </si>
  <si>
    <t>0.714329324134555</t>
  </si>
  <si>
    <t>-2.09436834094368</t>
  </si>
  <si>
    <t>-2.82974375098254</t>
  </si>
  <si>
    <t>4.09246575342466</t>
  </si>
  <si>
    <t>-0.933449073239445</t>
  </si>
  <si>
    <t>-1.92559642603196</t>
  </si>
  <si>
    <t>0.716892871459669</t>
  </si>
  <si>
    <t>-2.07273793942983</t>
  </si>
  <si>
    <t>-2.79044612824084</t>
  </si>
  <si>
    <t>4.17856436124404</t>
  </si>
  <si>
    <t>-1.67433105216839</t>
  </si>
  <si>
    <t>-1.26442669168996</t>
  </si>
  <si>
    <t>1.04602510460251</t>
  </si>
  <si>
    <t>1.73491907797941</t>
  </si>
  <si>
    <t>1.14781634938409</t>
  </si>
  <si>
    <t>2.82452221394887</t>
  </si>
  <si>
    <t>1.65667332889186</t>
  </si>
  <si>
    <t>-0.107860320884452</t>
  </si>
  <si>
    <t>1.05153439995229</t>
  </si>
  <si>
    <t>1.75014516284102</t>
  </si>
  <si>
    <t>1.15445460680032</t>
  </si>
  <si>
    <t>2.865179250294</t>
  </si>
  <si>
    <t>1.670549631626</t>
  </si>
  <si>
    <t>-0.107802193434223</t>
  </si>
  <si>
    <t>-3.46126656576638</t>
  </si>
  <si>
    <t>0.221494501222716</t>
  </si>
  <si>
    <t>1.2384377997744</t>
  </si>
  <si>
    <t>-2.4486896706419</t>
  </si>
  <si>
    <t>-3.11952330879775</t>
  </si>
  <si>
    <t>-8.06941145420955</t>
  </si>
  <si>
    <t>-1.71538270993313</t>
  </si>
  <si>
    <t>-2.63540041951272</t>
  </si>
  <si>
    <t>-5.30111792282726</t>
  </si>
  <si>
    <t>-2.41918986749756</t>
  </si>
  <si>
    <t>-3.07185499478827</t>
  </si>
  <si>
    <t>-7.76035333438881</t>
  </si>
  <si>
    <t>-1.70083613799799</t>
  </si>
  <si>
    <t>-2.60127205668513</t>
  </si>
  <si>
    <t>-5.16538496465493</t>
  </si>
  <si>
    <t>-2.07485976415217</t>
  </si>
  <si>
    <t>-0.395882567467907</t>
  </si>
  <si>
    <t>1.08032269379167</t>
  </si>
  <si>
    <t>-1.66406980367717</t>
  </si>
  <si>
    <t>1.4892443463872</t>
  </si>
  <si>
    <t>-0.00496425734709636</t>
  </si>
  <si>
    <t>-2.15980761377559</t>
  </si>
  <si>
    <t>-1.04904632152588</t>
  </si>
  <si>
    <t>1.08620055095424</t>
  </si>
  <si>
    <t>-1.6503758710334</t>
  </si>
  <si>
    <t>1.50044493184067</t>
  </si>
  <si>
    <t>-0.0049641341319156</t>
  </si>
  <si>
    <t>-2.13681425489807</t>
  </si>
  <si>
    <t>-1.04358201279967</t>
  </si>
  <si>
    <t>-4.64101194866422</t>
  </si>
  <si>
    <t>1.21881696183285</t>
  </si>
  <si>
    <t>-0.282593086596471</t>
  </si>
  <si>
    <t>-1.51808417776766</t>
  </si>
  <si>
    <t>0.854879065888233</t>
  </si>
  <si>
    <t>-0.845032936323115</t>
  </si>
  <si>
    <t>-0.635672441730015</t>
  </si>
  <si>
    <t>0.145005370569271</t>
  </si>
  <si>
    <t>-0.216841344416331</t>
  </si>
  <si>
    <t>-1.5066765862587</t>
  </si>
  <si>
    <t>0.858554116791422</t>
  </si>
  <si>
    <t>-0.841482520439718</t>
  </si>
  <si>
    <t>-0.633660565923005</t>
  </si>
  <si>
    <t>0.145110605099513</t>
  </si>
  <si>
    <t>-0.216606582885211</t>
  </si>
  <si>
    <t>-1.29413476953105</t>
  </si>
  <si>
    <t>-0.513190282556397</t>
  </si>
  <si>
    <t>-2.08758549074374</t>
  </si>
  <si>
    <t>-3.28290955906018</t>
  </si>
  <si>
    <t>-1.93983694124261</t>
  </si>
  <si>
    <t>0.252537756870508</t>
  </si>
  <si>
    <t>-2.24541869635814</t>
  </si>
  <si>
    <t>-0.644453585630055</t>
  </si>
  <si>
    <t>-2.06609401221182</t>
  </si>
  <si>
    <t>-3.23017317168095</t>
  </si>
  <si>
    <t>-1.92126193663411</t>
  </si>
  <si>
    <t>0.252857171338481</t>
  </si>
  <si>
    <t>-2.22058030054564</t>
  </si>
  <si>
    <t>-0.642385862432817</t>
  </si>
  <si>
    <t>-3.9612626676048</t>
  </si>
  <si>
    <t>-2.35819215577355</t>
  </si>
  <si>
    <t>1.71091389653224</t>
  </si>
  <si>
    <t>-1.37739986918548</t>
  </si>
  <si>
    <t>1.35746606334843</t>
  </si>
  <si>
    <t>-0.933512424445928</t>
  </si>
  <si>
    <t>1.56432120728789</t>
  </si>
  <si>
    <t>1.63761225567883</t>
  </si>
  <si>
    <t>-3.45859039072724</t>
  </si>
  <si>
    <t>-1.36799993528337</t>
  </si>
  <si>
    <t>1.36676387286638</t>
  </si>
  <si>
    <t>-0.929182125603958</t>
  </si>
  <si>
    <t>1.57668582926883</t>
  </si>
  <si>
    <t>1.65116933723106</t>
  </si>
  <si>
    <t>-3.40012538156211</t>
  </si>
  <si>
    <t>-0.607328524383676</t>
  </si>
  <si>
    <t>0.278609475817956</t>
  </si>
  <si>
    <t>2.41456426025579</t>
  </si>
  <si>
    <t>2.43059917095843</t>
  </si>
  <si>
    <t>2.48115147361207</t>
  </si>
  <si>
    <t>1.74183817447575</t>
  </si>
  <si>
    <t>2.7125834988265</t>
  </si>
  <si>
    <t>2.87654814222932</t>
  </si>
  <si>
    <t>2.44419276820808</t>
  </si>
  <si>
    <t>2.46062578213758</t>
  </si>
  <si>
    <t>2.51245084484855</t>
  </si>
  <si>
    <t>1.75718666734956</t>
  </si>
  <si>
    <t>2.75005319717594</t>
  </si>
  <si>
    <t>2.91873171156509</t>
  </si>
  <si>
    <t>0.975205206121691</t>
  </si>
  <si>
    <t>2.47424085044569</t>
  </si>
  <si>
    <t>2.42099284995213</t>
  </si>
  <si>
    <t>1.53432338233064</t>
  </si>
  <si>
    <t>3.63372093023256</t>
  </si>
  <si>
    <t>2.81313230206906</t>
  </si>
  <si>
    <t>2.41259578544061</t>
  </si>
  <si>
    <t>3.24064608464525</t>
  </si>
  <si>
    <t>-1.01983002832861</t>
  </si>
  <si>
    <t>1.54621592709186</t>
  </si>
  <si>
    <t>3.70138477474812</t>
  </si>
  <si>
    <t>2.85345896376991</t>
  </si>
  <si>
    <t>2.44217560760754</t>
  </si>
  <si>
    <t>3.29431774558792</t>
  </si>
  <si>
    <t>-1.01466484957432</t>
  </si>
  <si>
    <t>1.83903980728102</t>
  </si>
  <si>
    <t>2.25187649010432</t>
  </si>
  <si>
    <t>1.21164002899651</t>
  </si>
  <si>
    <t>1.13015399900645</t>
  </si>
  <si>
    <t>1.69126069671854</t>
  </si>
  <si>
    <t>0.614119922630566</t>
  </si>
  <si>
    <t>1.0406896243691</t>
  </si>
  <si>
    <t>-0.441412520064203</t>
  </si>
  <si>
    <t>1.21904022335597</t>
  </si>
  <si>
    <t>1.1365887671104</t>
  </si>
  <si>
    <t>1.70572583789869</t>
  </si>
  <si>
    <t>0.616013395135668</t>
  </si>
  <si>
    <t>1.04614266465024</t>
  </si>
  <si>
    <t>-0.440441152443041</t>
  </si>
  <si>
    <t>7.2877959698522</t>
  </si>
  <si>
    <t>1.72324089243464</t>
  </si>
  <si>
    <t>0.641572188155857</t>
  </si>
  <si>
    <t>-1.78144520706409</t>
  </si>
  <si>
    <t>-2.96598639455783</t>
  </si>
  <si>
    <t>-0.776162599486948</t>
  </si>
  <si>
    <t>0.0658091534549887</t>
  </si>
  <si>
    <t>-2.16721499817222</t>
  </si>
  <si>
    <t>2.50414288344688</t>
  </si>
  <si>
    <t>-1.76576343944827</t>
  </si>
  <si>
    <t>-2.9228518524832</t>
  </si>
  <si>
    <t>-0.773165953491768</t>
  </si>
  <si>
    <t>0.0658308171833744</t>
  </si>
  <si>
    <t>-2.14406477350806</t>
  </si>
  <si>
    <t>2.53602999993385</t>
  </si>
  <si>
    <t>-2.41035609593266</t>
  </si>
  <si>
    <t>0.00333477046091635</t>
  </si>
  <si>
    <t>-0.919700400627064</t>
  </si>
  <si>
    <t>-0.902255639097743</t>
  </si>
  <si>
    <t>-0.979791794243722</t>
  </si>
  <si>
    <t>-1.12963959117805</t>
  </si>
  <si>
    <t>-0.74244060475161</t>
  </si>
  <si>
    <t>0.743494423791806</t>
  </si>
  <si>
    <t>-0.915496909850276</t>
  </si>
  <si>
    <t>-0.898209631582759</t>
  </si>
  <si>
    <t>-0.975022958913375</t>
  </si>
  <si>
    <t>-1.12330681025508</t>
  </si>
  <si>
    <t>-0.739698080537205</t>
  </si>
  <si>
    <t>0.746272120158937</t>
  </si>
  <si>
    <t>-5.6037414795817</t>
  </si>
  <si>
    <t>-1.36116539846363</t>
  </si>
  <si>
    <t>0.718170415880101</t>
  </si>
  <si>
    <t>-0.695010677538328</t>
  </si>
  <si>
    <t>-2.36768802228413</t>
  </si>
  <si>
    <t>-2.1913020098138</t>
  </si>
  <si>
    <t>-0.486954430684142</t>
  </si>
  <si>
    <t>-0.800126335737227</t>
  </si>
  <si>
    <t>0.183789744532245</t>
  </si>
  <si>
    <t>-0.692606610914382</t>
  </si>
  <si>
    <t>-2.34009301646126</t>
  </si>
  <si>
    <t>-2.16763806235923</t>
  </si>
  <si>
    <t>-0.485772642556615</t>
  </si>
  <si>
    <t>-0.796942297911789</t>
  </si>
  <si>
    <t>0.183958845108001</t>
  </si>
  <si>
    <t>-0.386763728453261</t>
  </si>
  <si>
    <t>-0.145881032736097</t>
  </si>
  <si>
    <t>0.464648566177737</t>
  </si>
  <si>
    <t>0.967982129560687</t>
  </si>
  <si>
    <t>0.0272090333990831</t>
  </si>
  <si>
    <t>1.98437425106647</t>
  </si>
  <si>
    <t>1.08158632661236</t>
  </si>
  <si>
    <t>1.68385328286125</t>
  </si>
  <si>
    <t>0.465731413218854</t>
  </si>
  <si>
    <t>0.972697530743822</t>
  </si>
  <si>
    <t>0.0272127357281657</t>
  </si>
  <si>
    <t>2.00432736100594</t>
  </si>
  <si>
    <t>1.08747799233518</t>
  </si>
  <si>
    <t>1.6981912739778</t>
  </si>
  <si>
    <t>-1.44173195363901</t>
  </si>
  <si>
    <t>0.609022753251769</t>
  </si>
  <si>
    <t>3.21091366810623</t>
  </si>
  <si>
    <t>-1.38167217760983</t>
  </si>
  <si>
    <t>-1.98863636363635</t>
  </si>
  <si>
    <t>-0.0336202259279259</t>
  </si>
  <si>
    <t>-0.544003868471957</t>
  </si>
  <si>
    <t>-0.737087708134471</t>
  </si>
  <si>
    <t>-0.890042647876872</t>
  </si>
  <si>
    <t>-1.37221410768203</t>
  </si>
  <si>
    <t>-1.96912128901817</t>
  </si>
  <si>
    <t>-0.0336145755963676</t>
  </si>
  <si>
    <t>-0.542529512047715</t>
  </si>
  <si>
    <t>-0.734384491942642</t>
  </si>
  <si>
    <t>-0.886105114869829</t>
  </si>
  <si>
    <t>-1.64828256260478</t>
  </si>
  <si>
    <t>-1.19263572011958</t>
  </si>
  <si>
    <t>-2.60433344006831</t>
  </si>
  <si>
    <t>-1.04708759169853</t>
  </si>
  <si>
    <t>-1.79338041822463</t>
  </si>
  <si>
    <t>-1.29636822684016</t>
  </si>
  <si>
    <t>-0.857425031423953</t>
  </si>
  <si>
    <t>-2.39240844693933</t>
  </si>
  <si>
    <t>-2.57099821146278</t>
  </si>
  <si>
    <t>-1.04164359884837</t>
  </si>
  <si>
    <t>-1.77748906528393</t>
  </si>
  <si>
    <t>-1.2880372963842</t>
  </si>
  <si>
    <t>-0.853770020791757</t>
  </si>
  <si>
    <t>-2.36423876087296</t>
  </si>
  <si>
    <t>-5.89862170905228</t>
  </si>
  <si>
    <t>-3.33835855843656</t>
  </si>
  <si>
    <t>-2.33753543249991</t>
  </si>
  <si>
    <t>0.219952867242735</t>
  </si>
  <si>
    <t>-2.6014719813452</t>
  </si>
  <si>
    <t>0.274927915241733</t>
  </si>
  <si>
    <t>-1.60289872873548</t>
  </si>
  <si>
    <t>-1.18038416139072</t>
  </si>
  <si>
    <t>1.335528723015</t>
  </si>
  <si>
    <t>0.2201951188532</t>
  </si>
  <si>
    <t>-2.56820934424003</t>
  </si>
  <si>
    <t>0.275306536150237</t>
  </si>
  <si>
    <t>-1.59018795439353</t>
  </si>
  <si>
    <t>-1.17347196800219</t>
  </si>
  <si>
    <t>1.34452711507864</t>
  </si>
  <si>
    <t>0.373437133506708</t>
  </si>
  <si>
    <t>-1.64584122683614</t>
  </si>
  <si>
    <t>-0.357053593744421</t>
  </si>
  <si>
    <t>1.84626746261308</t>
  </si>
  <si>
    <t>-0.690232169002287</t>
  </si>
  <si>
    <t>-2.08168120539255</t>
  </si>
  <si>
    <t>-1.04327315612809</t>
  </si>
  <si>
    <t>-0.429530201342273</t>
  </si>
  <si>
    <t>-0.356417670674966</t>
  </si>
  <si>
    <t>1.86352370800221</t>
  </si>
  <si>
    <t>-0.687860971691371</t>
  </si>
  <si>
    <t>-2.06031029613312</t>
  </si>
  <si>
    <t>-1.03786861862984</t>
  </si>
  <si>
    <t>-0.428610353448614</t>
  </si>
  <si>
    <t>-3.57174602143572</t>
  </si>
  <si>
    <t>0.425421403568485</t>
  </si>
  <si>
    <t>-2.54123868212083</t>
  </si>
  <si>
    <t>0.199913762690612</t>
  </si>
  <si>
    <t>2.48010233086982</t>
  </si>
  <si>
    <t>1.30377233620119</t>
  </si>
  <si>
    <t>2.57284748399449</t>
  </si>
  <si>
    <t>2.43417264304036</t>
  </si>
  <si>
    <t>6.16309012875537</t>
  </si>
  <si>
    <t>0.200113856974991</t>
  </si>
  <si>
    <t>2.5113750147761</t>
  </si>
  <si>
    <t>1.31234605040029</t>
  </si>
  <si>
    <t>2.60652409247048</t>
  </si>
  <si>
    <t>2.4642883418051</t>
  </si>
  <si>
    <t>6.3611911945888</t>
  </si>
  <si>
    <t>-0.0440086773448055</t>
  </si>
  <si>
    <t>3.16617275010559</t>
  </si>
  <si>
    <t>-0.791737143268431</t>
  </si>
  <si>
    <t>-0.494773950151532</t>
  </si>
  <si>
    <t>0.034848062447716</t>
  </si>
  <si>
    <t>0.192926045016084</t>
  </si>
  <si>
    <t>-0.204536157447397</t>
  </si>
  <si>
    <t>-0.336700336700337</t>
  </si>
  <si>
    <t>-0.788619350418909</t>
  </si>
  <si>
    <t>-0.493553966296179</t>
  </si>
  <si>
    <t>0.0348541357959957</t>
  </si>
  <si>
    <t>0.193112387017044</t>
  </si>
  <si>
    <t>-0.204327267037992</t>
  </si>
  <si>
    <t>-0.336134770270488</t>
  </si>
  <si>
    <t>-2.38016728560325</t>
  </si>
  <si>
    <t>-1.81381550405199</t>
  </si>
  <si>
    <t>-0.645605235621415</t>
  </si>
  <si>
    <t>-1.23814437080837</t>
  </si>
  <si>
    <t>-1.97840423219073</t>
  </si>
  <si>
    <t>-0.159087896062562</t>
  </si>
  <si>
    <t>0.736473243451927</t>
  </si>
  <si>
    <t>0.34950443401147</t>
  </si>
  <si>
    <t>-0.900744846700161</t>
  </si>
  <si>
    <t>-1.2305420508688</t>
  </si>
  <si>
    <t>-1.95908816658396</t>
  </si>
  <si>
    <t>-0.158961485320893</t>
  </si>
  <si>
    <t>0.739198596887456</t>
  </si>
  <si>
    <t>0.350116627603836</t>
  </si>
  <si>
    <t>-0.896712337296778</t>
  </si>
  <si>
    <t>-1.64320119513062</t>
  </si>
  <si>
    <t>1.27339093832237</t>
  </si>
  <si>
    <t>-1.37171208638867</t>
  </si>
  <si>
    <t>-4.41043523182228</t>
  </si>
  <si>
    <t>0.0696475832288778</t>
  </si>
  <si>
    <t>-1.94150277357539</t>
  </si>
  <si>
    <t>-1.0286081645773</t>
  </si>
  <si>
    <t>0.268636668905309</t>
  </si>
  <si>
    <t>-1.36238927416289</t>
  </si>
  <si>
    <t>-4.31594387931456</t>
  </si>
  <si>
    <t>0.0696718484255257</t>
  </si>
  <si>
    <t>-1.92289605610296</t>
  </si>
  <si>
    <t>-1.02335398999305</t>
  </si>
  <si>
    <t>0.268998144720894</t>
  </si>
  <si>
    <t>-1.463887074812</t>
  </si>
  <si>
    <t>-3.12058547370177</t>
  </si>
  <si>
    <t>-0.634943874759933</t>
  </si>
  <si>
    <t>3.69563555759383</t>
  </si>
  <si>
    <t>3.63153851525944</t>
  </si>
  <si>
    <t>5.22678728483477</t>
  </si>
  <si>
    <t>2.77184269792688</t>
  </si>
  <si>
    <t>3.08882260755271</t>
  </si>
  <si>
    <t>3.20254862508384</t>
  </si>
  <si>
    <t>3.76565468983623</t>
  </si>
  <si>
    <t>3.69912009224517</t>
  </si>
  <si>
    <t>5.36833829522185</t>
  </si>
  <si>
    <t>2.8109832294351</t>
  </si>
  <si>
    <t>3.13753239763857</t>
  </si>
  <si>
    <t>3.25495208236955</t>
  </si>
  <si>
    <t>3.38543043116437</t>
  </si>
  <si>
    <t>1.48384227034766</t>
  </si>
  <si>
    <t>1.49141091065909</t>
  </si>
  <si>
    <t>1.63871951219511</t>
  </si>
  <si>
    <t>1.56314273961333</t>
  </si>
  <si>
    <t>1.82682311005495</t>
  </si>
  <si>
    <t>0.788154897494301</t>
  </si>
  <si>
    <t>3.04727178017971</t>
  </si>
  <si>
    <t>1.50264427350917</t>
  </si>
  <si>
    <t>1.65229503453657</t>
  </si>
  <si>
    <t>1.57548864077501</t>
  </si>
  <si>
    <t>1.84371556995489</t>
  </si>
  <si>
    <t>0.791277255036707</t>
  </si>
  <si>
    <t>3.09466642124343</t>
  </si>
  <si>
    <t>-10.2803623444049</t>
  </si>
  <si>
    <t>1.53801137276549</t>
  </si>
  <si>
    <t>1.50328999049661</t>
  </si>
  <si>
    <t>1.05501985252409</t>
  </si>
  <si>
    <t>0.0209467951403443</t>
  </si>
  <si>
    <t>-9.3719939535523</t>
  </si>
  <si>
    <t>0.482730877535776</t>
  </si>
  <si>
    <t>0.966256132972868</t>
  </si>
  <si>
    <t>1.55166721690326</t>
  </si>
  <si>
    <t>1.06062464292587</t>
  </si>
  <si>
    <t>0.0209489892878828</t>
  </si>
  <si>
    <t>-8.9584674458763</t>
  </si>
  <si>
    <t>0.48389978634275</t>
  </si>
  <si>
    <t>0.970954678700416</t>
  </si>
  <si>
    <t>1.56383157025534</t>
  </si>
  <si>
    <t>2.17442342846446</t>
  </si>
  <si>
    <t>0.612900458307757</t>
  </si>
  <si>
    <t>1.43808444318504</t>
  </si>
  <si>
    <t>1.955411632831</t>
  </si>
  <si>
    <t>1.55902004454341</t>
  </si>
  <si>
    <t>3.69045916177942</t>
  </si>
  <si>
    <t>2.78577439213428</t>
  </si>
  <si>
    <t>3.85626643295355</t>
  </si>
  <si>
    <t>1.44852509532839</t>
  </si>
  <si>
    <t>1.97478274525947</t>
  </si>
  <si>
    <t>1.57130056645559</t>
  </si>
  <si>
    <t>3.76027979667042</t>
  </si>
  <si>
    <t>2.82531312400103</t>
  </si>
  <si>
    <t>3.93258895868454</t>
  </si>
  <si>
    <t>0.407747761665608</t>
  </si>
  <si>
    <t>0.300974377280157</t>
  </si>
  <si>
    <t>3.77215240230865</t>
  </si>
  <si>
    <t>0.0151234451208063</t>
  </si>
  <si>
    <t>-0.209907640638127</t>
  </si>
  <si>
    <t>2.1382463690156</t>
  </si>
  <si>
    <t>0.360742098030231</t>
  </si>
  <si>
    <t>-0.955269143290379</t>
  </si>
  <si>
    <t>-0.0991407799074606</t>
  </si>
  <si>
    <t>0.0151245888290749</t>
  </si>
  <si>
    <t>-0.209687642358474</t>
  </si>
  <si>
    <t>2.16143804942481</t>
  </si>
  <si>
    <t>0.361394341420133</t>
  </si>
  <si>
    <t>-0.950735298355536</t>
  </si>
  <si>
    <t>-0.0990916678936025</t>
  </si>
  <si>
    <t>-0.798098061111691</t>
  </si>
  <si>
    <t>-0.0657678418970934</t>
  </si>
  <si>
    <t>1.35224850623712</t>
  </si>
  <si>
    <t>-1.00006289703755</t>
  </si>
  <si>
    <t>1.51545363908275</t>
  </si>
  <si>
    <t>0.488707534636554</t>
  </si>
  <si>
    <t>0.348662723982708</t>
  </si>
  <si>
    <t>0.683909475254908</t>
  </si>
  <si>
    <t>1.36147465439205</t>
  </si>
  <si>
    <t>-0.995095359592019</t>
  </si>
  <si>
    <t>1.52705398554111</t>
  </si>
  <si>
    <t>0.489905614908156</t>
  </si>
  <si>
    <t>0.349271969010617</t>
  </si>
  <si>
    <t>0.686258853983026</t>
  </si>
  <si>
    <t>4.67049610765149</t>
  </si>
  <si>
    <t>-2.01435520125671</t>
  </si>
  <si>
    <t>0.191640567490329</t>
  </si>
  <si>
    <t>2.5173227185611</t>
  </si>
  <si>
    <t>0.216435104377576</t>
  </si>
  <si>
    <t>-0.249410178631617</t>
  </si>
  <si>
    <t>0.620269731975191</t>
  </si>
  <si>
    <t>0.20176544766709</t>
  </si>
  <si>
    <t>1.33681121617216</t>
  </si>
  <si>
    <t>2.54954926775991</t>
  </si>
  <si>
    <t>0.216669663656472</t>
  </si>
  <si>
    <t>-0.249099667635782</t>
  </si>
  <si>
    <t>0.622201396506629</t>
  </si>
  <si>
    <t>0.201969268352399</t>
  </si>
  <si>
    <t>1.34582697659503</t>
  </si>
  <si>
    <t>3.05539233170007</t>
  </si>
  <si>
    <t>0.425574558806984</t>
  </si>
  <si>
    <t>-1.10220086904299</t>
  </si>
  <si>
    <t>-1.72755774521724</t>
  </si>
  <si>
    <t>-1.06132867602605</t>
  </si>
  <si>
    <t>-0.109248088158452</t>
  </si>
  <si>
    <t>-1.0570447348468</t>
  </si>
  <si>
    <t>-1.86193793540215</t>
  </si>
  <si>
    <t>-1.09617090303</t>
  </si>
  <si>
    <t>-1.71280513065156</t>
  </si>
  <si>
    <t>-1.05573611870883</t>
  </si>
  <si>
    <t>-0.109188455862101</t>
  </si>
  <si>
    <t>-1.05149707689624</t>
  </si>
  <si>
    <t>-1.84481607674769</t>
  </si>
  <si>
    <t>-3.20418825353508</t>
  </si>
  <si>
    <t>-0.757621260265061</t>
  </si>
  <si>
    <t>-0.530134206526488</t>
  </si>
  <si>
    <t>1.70989711635996</t>
  </si>
  <si>
    <t>1.62099045264099</t>
  </si>
  <si>
    <t>2.22119694173478</t>
  </si>
  <si>
    <t>-0.102534890344619</t>
  </si>
  <si>
    <t>0.496888175065253</t>
  </si>
  <si>
    <t>2.60400127024451</t>
  </si>
  <si>
    <t>1.72468466745223</t>
  </si>
  <si>
    <t>1.63427222934608</t>
  </si>
  <si>
    <t>2.24623700838674</t>
  </si>
  <si>
    <t>-0.102482359231341</t>
  </si>
  <si>
    <t>0.498126769012529</t>
  </si>
  <si>
    <t>2.6385056986773</t>
  </si>
  <si>
    <t>2.1348822558409</t>
  </si>
  <si>
    <t>0.0540426675423172</t>
  </si>
  <si>
    <t>-7.97604516325907</t>
  </si>
  <si>
    <t>-6.66803166803166</t>
  </si>
  <si>
    <t>-7.6739476348908</t>
  </si>
  <si>
    <t>-5.10733899151273</t>
  </si>
  <si>
    <t>-4.58531579438381</t>
  </si>
  <si>
    <t>-3.7859865912975</t>
  </si>
  <si>
    <t>-7.67392124900759</t>
  </si>
  <si>
    <t>-6.45513179434884</t>
  </si>
  <si>
    <t>-7.3937471371847</t>
  </si>
  <si>
    <t>-4.98119181106914</t>
  </si>
  <si>
    <t>-4.48329714130067</t>
  </si>
  <si>
    <t>-3.71607716924414</t>
  </si>
  <si>
    <t>-2.95030655640493</t>
  </si>
  <si>
    <t>-8.15787685068679</t>
  </si>
  <si>
    <t>-5.80474280022384</t>
  </si>
  <si>
    <t>-1.85977859778599</t>
  </si>
  <si>
    <t>-1.71871725005241</t>
  </si>
  <si>
    <t>-0.884367311656369</t>
  </si>
  <si>
    <t>0.244345948403215</t>
  </si>
  <si>
    <t>-1.55979202772964</t>
  </si>
  <si>
    <t>-0.55883761775506</t>
  </si>
  <si>
    <t>-1.84269618727002</t>
  </si>
  <si>
    <t>-1.70411438891093</t>
  </si>
  <si>
    <t>-0.880479687717656</t>
  </si>
  <si>
    <t>0.244644960297338</t>
  </si>
  <si>
    <t>-1.54775230689131</t>
  </si>
  <si>
    <t>-0.557281913555705</t>
  </si>
  <si>
    <t>-2.27677703074105</t>
  </si>
  <si>
    <t>-0.00824190919715669</t>
  </si>
  <si>
    <t>9.5656973334713</t>
  </si>
  <si>
    <t>6.07692307692307</t>
  </si>
  <si>
    <t>8.36426299045599</t>
  </si>
  <si>
    <t>4.40509712213048</t>
  </si>
  <si>
    <t>4.04189606552974</t>
  </si>
  <si>
    <t>5.24414549078227</t>
  </si>
  <si>
    <t>10.0546536288768</t>
  </si>
  <si>
    <t>6.26940693389234</t>
  </si>
  <si>
    <t>8.73488483680285</t>
  </si>
  <si>
    <t>4.50506845292441</t>
  </si>
  <si>
    <t>4.12585071272903</t>
  </si>
  <si>
    <t>5.38665549189277</t>
  </si>
  <si>
    <t>0.51492359042633</t>
  </si>
  <si>
    <t>10.4640314100934</t>
  </si>
  <si>
    <t>7.06787281712638</t>
  </si>
  <si>
    <t>0.0884825247013748</t>
  </si>
  <si>
    <t>1.60181493194006</t>
  </si>
  <si>
    <t>0.344576237492552</t>
  </si>
  <si>
    <t>-0.433740440588969</t>
  </si>
  <si>
    <t>0.44151230652119</t>
  </si>
  <si>
    <t>-1.83739837398374</t>
  </si>
  <si>
    <t>0.0885216935940591</t>
  </si>
  <si>
    <t>1.61478265302693</t>
  </si>
  <si>
    <t>0.345171268693737</t>
  </si>
  <si>
    <t>-0.432802497919681</t>
  </si>
  <si>
    <t>0.442489850484323</t>
  </si>
  <si>
    <t>-1.82072217248494</t>
  </si>
  <si>
    <t>-0.169191311976997</t>
  </si>
  <si>
    <t>-0.681385894863817</t>
  </si>
  <si>
    <t>1.1457800511509</t>
  </si>
  <si>
    <t>5.62613430127042</t>
  </si>
  <si>
    <t>1.10768827423478</t>
  </si>
  <si>
    <t>4.66809226989399</t>
  </si>
  <si>
    <t>5.14986838753502</t>
  </si>
  <si>
    <t>0.322820958529929</t>
  </si>
  <si>
    <t>1.15239468542581</t>
  </si>
  <si>
    <t>5.79059975774415</t>
  </si>
  <si>
    <t>1.11386882399635</t>
  </si>
  <si>
    <t>4.78056178281657</t>
  </si>
  <si>
    <t>5.28721020227385</t>
  </si>
  <si>
    <t>0.323343149517088</t>
  </si>
  <si>
    <t>1.07075280237088</t>
  </si>
  <si>
    <t>3.36146173663999</t>
  </si>
  <si>
    <t>2.13438335907504</t>
  </si>
  <si>
    <t>0.396592244418326</t>
  </si>
  <si>
    <t>2.23148272617287</t>
  </si>
  <si>
    <t>1.61037944973269</t>
  </si>
  <si>
    <t>0.697081326154712</t>
  </si>
  <si>
    <t>1.88707428799044</t>
  </si>
  <si>
    <t>1.39490139490139</t>
  </si>
  <si>
    <t>0.397380756936786</t>
  </si>
  <si>
    <t>2.25675700368007</t>
  </si>
  <si>
    <t>1.6234869706254</t>
  </si>
  <si>
    <t>0.699522288306135</t>
  </si>
  <si>
    <t>1.90510675254921</t>
  </si>
  <si>
    <t>1.40472157255591</t>
  </si>
  <si>
    <t>-0.106786632029386</t>
  </si>
  <si>
    <t>0.503102909410244</t>
  </si>
  <si>
    <t>2.87483853873415</t>
  </si>
  <si>
    <t>0.511585916340653</t>
  </si>
  <si>
    <t>2.31143552311436</t>
  </si>
  <si>
    <t>-0.576579874616753</t>
  </si>
  <si>
    <t>0.359575278142051</t>
  </si>
  <si>
    <t>-0.561867898614063</t>
  </si>
  <si>
    <t>2.91697148948061</t>
  </si>
  <si>
    <t>0.51289899736248</t>
  </si>
  <si>
    <t>2.33856811094183</t>
  </si>
  <si>
    <t>-0.574924014712138</t>
  </si>
  <si>
    <t>0.360223303938726</t>
  </si>
  <si>
    <t>-0.560295308771723</t>
  </si>
  <si>
    <t>1.11168401063394</t>
  </si>
  <si>
    <t>3.33525590130963</t>
  </si>
  <si>
    <t>-0.77310194107797</t>
  </si>
  <si>
    <t>-0.0257116620752959</t>
  </si>
  <si>
    <t>-0.710756109117993</t>
  </si>
  <si>
    <t>-0.82166568066785</t>
  </si>
  <si>
    <t>-1.90586196939069</t>
  </si>
  <si>
    <t>-1.14826752618856</t>
  </si>
  <si>
    <t>-3.14205391103026</t>
  </si>
  <si>
    <t>-0.0257083571939463</t>
  </si>
  <si>
    <t>-0.708242142967867</t>
  </si>
  <si>
    <t>-0.818308386167582</t>
  </si>
  <si>
    <t>-1.8879279272848</t>
  </si>
  <si>
    <t>-1.14172497102076</t>
  </si>
  <si>
    <t>-3.09370162529097</t>
  </si>
  <si>
    <t>-0.167990002755436</t>
  </si>
  <si>
    <t>-2.42224206680812</t>
  </si>
  <si>
    <t>1.61942000651677</t>
  </si>
  <si>
    <t>1.47067544327818</t>
  </si>
  <si>
    <t>1.08929702343255</t>
  </si>
  <si>
    <t>2.04840878529807</t>
  </si>
  <si>
    <t>1.99013226087318</t>
  </si>
  <si>
    <t>0.335988053758084</t>
  </si>
  <si>
    <t>1.63267591972995</t>
  </si>
  <si>
    <t>1.48159708814899</t>
  </si>
  <si>
    <t>1.09527330270674</t>
  </si>
  <si>
    <t>2.06967965564259</t>
  </si>
  <si>
    <t>2.01020211709598</t>
  </si>
  <si>
    <t>0.33655376111427</t>
  </si>
  <si>
    <t>3.41052160268167</t>
  </si>
  <si>
    <t>1.7961392274542</t>
  </si>
  <si>
    <t>2.24609874056663</t>
  </si>
  <si>
    <t>0.143045774647882</t>
  </si>
  <si>
    <t>-3.39445688689809</t>
  </si>
  <si>
    <t>-1.52152152152152</t>
  </si>
  <si>
    <t>0.671179440110135</t>
  </si>
  <si>
    <t>-1.34748877092692</t>
  </si>
  <si>
    <t>-3.29689101469081</t>
  </si>
  <si>
    <t>0.143148182788093</t>
  </si>
  <si>
    <t>-3.33811662053278</t>
  </si>
  <si>
    <t>-1.51006247123652</t>
  </si>
  <si>
    <t>0.673441978793331</t>
  </si>
  <si>
    <t>-1.33849088123848</t>
  </si>
  <si>
    <t>-3.24370930213817</t>
  </si>
  <si>
    <t>-0.337528646671809</t>
  </si>
  <si>
    <t>0.53199468329075</t>
  </si>
  <si>
    <t>3.10664898655049</t>
  </si>
  <si>
    <t>-0.243728450838186</t>
  </si>
  <si>
    <t>1.18280242818699</t>
  </si>
  <si>
    <t>0.941301838202648</t>
  </si>
  <si>
    <t>-0.0373289091663224</t>
  </si>
  <si>
    <t>-0.387257963772645</t>
  </si>
  <si>
    <t>3.15592864378895</t>
  </si>
  <si>
    <t>-0.243431914780207</t>
  </si>
  <si>
    <t>1.18985318897007</t>
  </si>
  <si>
    <t>0.945760083039263</t>
  </si>
  <si>
    <t>-0.0373219436624071</t>
  </si>
  <si>
    <t>-0.386510050400996</t>
  </si>
  <si>
    <t>-0.635318723378298</t>
  </si>
  <si>
    <t>3.68753983379927</t>
  </si>
  <si>
    <t>1.65646713490931</t>
  </si>
  <si>
    <t>1.41028422651336</t>
  </si>
  <si>
    <t>2.31095309722412</t>
  </si>
  <si>
    <t>3.17891064159722</t>
  </si>
  <si>
    <t>0.649720734070452</t>
  </si>
  <si>
    <t>1.46356183674497</t>
  </si>
  <si>
    <t>3.70126665569995</t>
  </si>
  <si>
    <t>1.4203232319521</t>
  </si>
  <si>
    <t>2.33807427146161</t>
  </si>
  <si>
    <t>3.23053501619961</t>
  </si>
  <si>
    <t>0.651840606387356</t>
  </si>
  <si>
    <t>1.47437756260776</t>
  </si>
  <si>
    <t>3.77150204968914</t>
  </si>
  <si>
    <t>1.47133450110102</t>
  </si>
  <si>
    <t>1.18639355234189</t>
  </si>
  <si>
    <t>-1.06250598257873</t>
  </si>
  <si>
    <t>-1.16062300799808</t>
  </si>
  <si>
    <t>-0.370603015075379</t>
  </si>
  <si>
    <t>-0.616511794138668</t>
  </si>
  <si>
    <t>-0.899769826323501</t>
  </si>
  <si>
    <t>0.112303468929378</t>
  </si>
  <si>
    <t>-1.05690105460535</t>
  </si>
  <si>
    <t>-1.15393944344683</t>
  </si>
  <si>
    <t>-0.369917974101453</t>
  </si>
  <si>
    <t>-0.614619135170844</t>
  </si>
  <si>
    <t>-0.895746016295818</t>
  </si>
  <si>
    <t>0.11236657652749</t>
  </si>
  <si>
    <t>-2.77520287930336</t>
  </si>
  <si>
    <t>0.354332163071672</t>
  </si>
  <si>
    <t>-0.968689748670338</t>
  </si>
  <si>
    <t>-1.75141658694534</t>
  </si>
  <si>
    <t>-1.14099993084847</t>
  </si>
  <si>
    <t>-3.24194516710027</t>
  </si>
  <si>
    <t>0.419977298524393</t>
  </si>
  <si>
    <t>-0.515646327283762</t>
  </si>
  <si>
    <t>-1.2323064113239</t>
  </si>
  <si>
    <t>-1.73625604681207</t>
  </si>
  <si>
    <t>-1.13453962161042</t>
  </si>
  <si>
    <t>-3.1905029900445</t>
  </si>
  <si>
    <t>0.420861680184119</t>
  </si>
  <si>
    <t>-0.514321424200538</t>
  </si>
  <si>
    <t>-1.22477532346386</t>
  </si>
  <si>
    <t>-1.64476394275292</t>
  </si>
  <si>
    <t>0.165245043324957</t>
  </si>
  <si>
    <t>0.985688560326019</t>
  </si>
  <si>
    <t>1.21190518624132</t>
  </si>
  <si>
    <t>0.500000000000007</t>
  </si>
  <si>
    <t>0.356125356125349</t>
  </si>
  <si>
    <t>-0.184478638212233</t>
  </si>
  <si>
    <t>2.39922055778833</t>
  </si>
  <si>
    <t>0.990578630458403</t>
  </si>
  <si>
    <t>1.21930863311675</t>
  </si>
  <si>
    <t>0.501254182354441</t>
  </si>
  <si>
    <t>0.356760992027525</t>
  </si>
  <si>
    <t>-0.184308685358153</t>
  </si>
  <si>
    <t>2.4284706512699</t>
  </si>
  <si>
    <t>3.84473179097816</t>
  </si>
  <si>
    <t>0.191182946779038</t>
  </si>
  <si>
    <t>1.24647782854589</t>
  </si>
  <si>
    <t>0.57799239098626</t>
  </si>
  <si>
    <t>-1.16832237302366</t>
  </si>
  <si>
    <t>0.484599044078591</t>
  </si>
  <si>
    <t>0.147342173863776</t>
  </si>
  <si>
    <t>0.632943185814031</t>
  </si>
  <si>
    <t>2.81598964233695</t>
  </si>
  <si>
    <t>0.579669231468512</t>
  </si>
  <si>
    <t>-1.16155018348681</t>
  </si>
  <si>
    <t>0.485777032467366</t>
  </si>
  <si>
    <t>0.147450829187961</t>
  </si>
  <si>
    <t>0.634954763785745</t>
  </si>
  <si>
    <t>2.85639905468957</t>
  </si>
  <si>
    <t>1.4294098529443</t>
  </si>
  <si>
    <t>-0.672374878368083</t>
  </si>
  <si>
    <t>0.67777463993223</t>
  </si>
  <si>
    <t>-0.483524355300861</t>
  </si>
  <si>
    <t>0.472754416521517</t>
  </si>
  <si>
    <t>-0.812278418525321</t>
  </si>
  <si>
    <t>-0.340765671013884</t>
  </si>
  <si>
    <t>0.42444821731748</t>
  </si>
  <si>
    <t>0.680081963792134</t>
  </si>
  <si>
    <t>-0.482359130876362</t>
  </si>
  <si>
    <t>0.473875434717347</t>
  </si>
  <si>
    <t>-0.808997193856931</t>
  </si>
  <si>
    <t>-0.340186380443737</t>
  </si>
  <si>
    <t>0.425351555805644</t>
  </si>
  <si>
    <t>3.0966235597342</t>
  </si>
  <si>
    <t>0.423901067869145</t>
  </si>
  <si>
    <t>-0.171332944440038</t>
  </si>
  <si>
    <t>-0.381903642773216</t>
  </si>
  <si>
    <t>0.480401030425397</t>
  </si>
  <si>
    <t>0.139211136890957</t>
  </si>
  <si>
    <t>-1.48961868062346</t>
  </si>
  <si>
    <t>0.105379365716584</t>
  </si>
  <si>
    <t>1.87390821025885</t>
  </si>
  <si>
    <t>-0.381176242202714</t>
  </si>
  <si>
    <t>0.481558665189847</t>
  </si>
  <si>
    <t>0.139308125617309</t>
  </si>
  <si>
    <t>-1.47863282542603</t>
  </si>
  <si>
    <t>0.105434928808286</t>
  </si>
  <si>
    <t>1.89168834277631</t>
  </si>
  <si>
    <t>-1.00406478759455</t>
  </si>
  <si>
    <t>-0.96858028046191</t>
  </si>
  <si>
    <t>2.26032018646875</t>
  </si>
  <si>
    <t>1.32532249514048</t>
  </si>
  <si>
    <t>2.07115009746589</t>
  </si>
  <si>
    <t>0.553398491542813</t>
  </si>
  <si>
    <t>0.602157731872542</t>
  </si>
  <si>
    <t>1.36363636363636</t>
  </si>
  <si>
    <t>2.28625700514764</t>
  </si>
  <si>
    <t>1.33418327003154</t>
  </si>
  <si>
    <t>2.09289924014043</t>
  </si>
  <si>
    <t>0.554935413820798</t>
  </si>
  <si>
    <t>0.603978012528569</t>
  </si>
  <si>
    <t>1.3730192811902</t>
  </si>
  <si>
    <t>-3.4337482469194</t>
  </si>
  <si>
    <t>2.0952079158151</t>
  </si>
  <si>
    <t>1.4213693141271</t>
  </si>
  <si>
    <t>1.27968098604315</t>
  </si>
  <si>
    <t>1.67043198466489</t>
  </si>
  <si>
    <t>2.80283505154639</t>
  </si>
  <si>
    <t>0.378158482782328</t>
  </si>
  <si>
    <t>2.17466005596191</t>
  </si>
  <si>
    <t>3.77444987775061</t>
  </si>
  <si>
    <t>1.28793943334305</t>
  </si>
  <si>
    <t>1.68454104189879</t>
  </si>
  <si>
    <t>2.84286421440481</t>
  </si>
  <si>
    <t>0.378875309704694</t>
  </si>
  <si>
    <t>2.19865428755413</t>
  </si>
  <si>
    <t>3.84752697938403</t>
  </si>
  <si>
    <t>1.35587422511524</t>
  </si>
  <si>
    <t>0.382767526901914</t>
  </si>
  <si>
    <t>4.72210858512069</t>
  </si>
  <si>
    <t>2.66597867217061</t>
  </si>
  <si>
    <t>4.05049973698054</t>
  </si>
  <si>
    <t>2.39153162571877</t>
  </si>
  <si>
    <t>3.25269034711547</t>
  </si>
  <si>
    <t>3.60890118759369</t>
  </si>
  <si>
    <t>4.83723915923162</t>
  </si>
  <si>
    <t>2.70216039762972</t>
  </si>
  <si>
    <t>4.13481718541525</t>
  </si>
  <si>
    <t>2.42059302030768</t>
  </si>
  <si>
    <t>3.30676616701556</t>
  </si>
  <si>
    <t>3.67563246057086</t>
  </si>
  <si>
    <t>-4.41624535938871</t>
  </si>
  <si>
    <t>4.82238110388563</t>
  </si>
  <si>
    <t>1.81016056280133</t>
  </si>
  <si>
    <t>2.10100436526243</t>
  </si>
  <si>
    <t>0.463373083475303</t>
  </si>
  <si>
    <t>0.372319938374639</t>
  </si>
  <si>
    <t>-0.477835348301677</t>
  </si>
  <si>
    <t>-0.305283371904084</t>
  </si>
  <si>
    <t>-0.707910126192665</t>
  </si>
  <si>
    <t>2.12338955978412</t>
  </si>
  <si>
    <t>0.464449984548662</t>
  </si>
  <si>
    <t>0.373014774268408</t>
  </si>
  <si>
    <t>-0.476697338968613</t>
  </si>
  <si>
    <t>-0.304818328444791</t>
  </si>
  <si>
    <t>-0.705416205353731</t>
  </si>
  <si>
    <t>2.34997745698813</t>
  </si>
  <si>
    <t>-0.691262649936669</t>
  </si>
  <si>
    <t>-3.11558394600459</t>
  </si>
  <si>
    <t>-0.264428604276834</t>
  </si>
  <si>
    <t>-2.93604476264966</t>
  </si>
  <si>
    <t>-0.529888329319031</t>
  </si>
  <si>
    <t>0.774758138974753</t>
  </si>
  <si>
    <t>-2.9802897174068</t>
  </si>
  <si>
    <t>-3.06803473077399</t>
  </si>
  <si>
    <t>-0.264079606940177</t>
  </si>
  <si>
    <t>-2.89376847535384</t>
  </si>
  <si>
    <t>-0.528489360915388</t>
  </si>
  <si>
    <t>0.777774982104861</t>
  </si>
  <si>
    <t>-2.93674219625827</t>
  </si>
  <si>
    <t>0.659080888917996</t>
  </si>
  <si>
    <t>-3.34787372465086</t>
  </si>
  <si>
    <t>-1.48641009395747</t>
  </si>
  <si>
    <t>-3.13312104242158</t>
  </si>
  <si>
    <t>-3.35234875695471</t>
  </si>
  <si>
    <t>-5.23542525163818</t>
  </si>
  <si>
    <t>-1.47213459516298</t>
  </si>
  <si>
    <t>-3.94083627616563</t>
  </si>
  <si>
    <t>-4.13461538461539</t>
  </si>
  <si>
    <t>-3.08504050684443</t>
  </si>
  <si>
    <t>-3.29738261219394</t>
  </si>
  <si>
    <t>-5.10297995664017</t>
  </si>
  <si>
    <t>-1.46140387935955</t>
  </si>
  <si>
    <t>-3.86516693185985</t>
  </si>
  <si>
    <t>-4.05142548655723</t>
  </si>
  <si>
    <t>-3.02044957053684</t>
  </si>
  <si>
    <t>-1.95799292901181</t>
  </si>
  <si>
    <t>-0.679529183351538</t>
  </si>
  <si>
    <t>-0.201601290248254</t>
  </si>
  <si>
    <t>-0.374418745093305</t>
  </si>
  <si>
    <t>-0.215044325462995</t>
  </si>
  <si>
    <t>-0.407093913744466</t>
  </si>
  <si>
    <t>1.47402901263454</t>
  </si>
  <si>
    <t>-0.677230790090182</t>
  </si>
  <si>
    <t>-0.201398347558056</t>
  </si>
  <si>
    <t>-0.373719542862589</t>
  </si>
  <si>
    <t>-0.214813436103816</t>
  </si>
  <si>
    <t>-0.406267528488276</t>
  </si>
  <si>
    <t>1.48500077171652</t>
  </si>
  <si>
    <t>-5.01209973463147</t>
  </si>
  <si>
    <t>-0.986710195180737</t>
  </si>
  <si>
    <t>1.92444031371232</t>
  </si>
  <si>
    <t>2.49116670830509</t>
  </si>
  <si>
    <t>3.23042322633407</t>
  </si>
  <si>
    <t>2.86108012336767</t>
  </si>
  <si>
    <t>4.76773296244784</t>
  </si>
  <si>
    <t>5.54024655547499</t>
  </si>
  <si>
    <t>-5.94227504244482</t>
  </si>
  <si>
    <t>2.52272142244908</t>
  </si>
  <si>
    <t>3.28375306331091</t>
  </si>
  <si>
    <t>2.90280683763685</t>
  </si>
  <si>
    <t>4.88513621476923</t>
  </si>
  <si>
    <t>5.69963316810007</t>
  </si>
  <si>
    <t>-5.7724184717841</t>
  </si>
  <si>
    <t>1.74219186583348</t>
  </si>
  <si>
    <t>3.73111051502727</t>
  </si>
  <si>
    <t>-0.91844232182219</t>
  </si>
  <si>
    <t>-3.18573551263002</t>
  </si>
  <si>
    <t>-0.93258563940022</t>
  </si>
  <si>
    <t>-2.72755962310086</t>
  </si>
  <si>
    <t>-3.60811826609872</t>
  </si>
  <si>
    <t>-2.92594822396148</t>
  </si>
  <si>
    <t>-0.914250288386248</t>
  </si>
  <si>
    <t>-3.136043572902</t>
  </si>
  <si>
    <t>-0.928263907978901</t>
  </si>
  <si>
    <t>-2.69102457072717</t>
  </si>
  <si>
    <t>-3.54455024090578</t>
  </si>
  <si>
    <t>-2.88395943916431</t>
  </si>
  <si>
    <t>-5.55395852690015</t>
  </si>
  <si>
    <t>-0.570530750565278</t>
  </si>
  <si>
    <t>-3.3681024647504</t>
  </si>
  <si>
    <t>-2.5735832479133</t>
  </si>
  <si>
    <t>-0.122824974411449</t>
  </si>
  <si>
    <t>-1.16842594436699</t>
  </si>
  <si>
    <t>1.59312383663637</t>
  </si>
  <si>
    <t>2.30020782165124</t>
  </si>
  <si>
    <t>-2.4169709615719</t>
  </si>
  <si>
    <t>-2.54102403794391</t>
  </si>
  <si>
    <t>-0.122749606247395</t>
  </si>
  <si>
    <t>-1.16165255870455</t>
  </si>
  <si>
    <t>1.60595046623768</t>
  </si>
  <si>
    <t>2.32707540823663</t>
  </si>
  <si>
    <t>-2.38822449318782</t>
  </si>
  <si>
    <t>-3.22323240964658</t>
  </si>
  <si>
    <t>0.802976923647922</t>
  </si>
  <si>
    <t>1.28739800543971</t>
  </si>
  <si>
    <t>2.90841941254544</t>
  </si>
  <si>
    <t>1.27572511734264</t>
  </si>
  <si>
    <t>3.08895491087032</t>
  </si>
  <si>
    <t>4.74182512530829</t>
  </si>
  <si>
    <t>4.34231743837825</t>
  </si>
  <si>
    <t>1.29575679162462</t>
  </si>
  <si>
    <t>2.95155231273168</t>
  </si>
  <si>
    <t>1.28393236622314</t>
  </si>
  <si>
    <t>3.13766891791567</t>
  </si>
  <si>
    <t>4.85793502079938</t>
  </si>
  <si>
    <t>4.43941738121435</t>
  </si>
  <si>
    <t>-7.55734264912394</t>
  </si>
  <si>
    <t>0.830485406658804</t>
  </si>
  <si>
    <t>4.5419834186854</t>
  </si>
  <si>
    <t>2.67227250053445</t>
  </si>
  <si>
    <t>0.583406824503077</t>
  </si>
  <si>
    <t>-0.648135774422023</t>
  </si>
  <si>
    <t>1.35551115191445</t>
  </si>
  <si>
    <t>0.754699292176447</t>
  </si>
  <si>
    <t>0.947295900792291</t>
  </si>
  <si>
    <t>2.7086268230101</t>
  </si>
  <si>
    <t>0.585115290228534</t>
  </si>
  <si>
    <t>-0.646044406251135</t>
  </si>
  <si>
    <t>1.36478207861917</t>
  </si>
  <si>
    <t>0.757561557374949</t>
  </si>
  <si>
    <t>0.951811287082105</t>
  </si>
  <si>
    <t>3.49427145591327</t>
  </si>
  <si>
    <t>1.43111480658959</t>
  </si>
  <si>
    <t>-0.0151125887864454</t>
  </si>
  <si>
    <t>0.573756383039761</t>
  </si>
  <si>
    <t>0.084175084175076</t>
  </si>
  <si>
    <t>0.538849296019472</t>
  </si>
  <si>
    <t>0.226235364159553</t>
  </si>
  <si>
    <t>1.92046995029372</t>
  </si>
  <si>
    <t>-0.0151114469497835</t>
  </si>
  <si>
    <t>0.575408688143622</t>
  </si>
  <si>
    <t>0.0842105312922089</t>
  </si>
  <si>
    <t>0.540306325323786</t>
  </si>
  <si>
    <t>0.226491662991563</t>
  </si>
  <si>
    <t>1.93915053114014</t>
  </si>
  <si>
    <t>-3.06584404384979</t>
  </si>
  <si>
    <t>-0.0448808662542175</t>
  </si>
  <si>
    <t>1.22737635181205</t>
  </si>
  <si>
    <t>-0.196351433365468</t>
  </si>
  <si>
    <t>-0.614292539758382</t>
  </si>
  <si>
    <t>-0.564440263405458</t>
  </si>
  <si>
    <t>-1.06981059985808</t>
  </si>
  <si>
    <t>-0.708114997875655</t>
  </si>
  <si>
    <t>-1.91328769527822</t>
  </si>
  <si>
    <t>-0.196158915904543</t>
  </si>
  <si>
    <t>-0.612413454596518</t>
  </si>
  <si>
    <t>-0.562853268309727</t>
  </si>
  <si>
    <t>-1.06412861465714</t>
  </si>
  <si>
    <t>-0.705619636717113</t>
  </si>
  <si>
    <t>-1.89521451041797</t>
  </si>
  <si>
    <t>-0.216479494629237</t>
  </si>
  <si>
    <t>-0.971564630572954</t>
  </si>
  <si>
    <t>1.14142289419428</t>
  </si>
  <si>
    <t>0.11461974898276</t>
  </si>
  <si>
    <t>-0.0300715703373928</t>
  </si>
  <si>
    <t>0.0738199661296572</t>
  </si>
  <si>
    <t>0.225724695073666</t>
  </si>
  <si>
    <t>-2.59619842373667</t>
  </si>
  <si>
    <t>1.14798712352569</t>
  </si>
  <si>
    <t>0.114685487654844</t>
  </si>
  <si>
    <t>-0.0300670497469371</t>
  </si>
  <si>
    <t>0.073847226483203</t>
  </si>
  <si>
    <t>0.225979837281777</t>
  </si>
  <si>
    <t>-2.56306936618932</t>
  </si>
  <si>
    <t>-2.90607942631243</t>
  </si>
  <si>
    <t>2.21199541351225</t>
  </si>
  <si>
    <t>-0.717209133368489</t>
  </si>
  <si>
    <t>3.24352331606217</t>
  </si>
  <si>
    <t>4.64692482915718</t>
  </si>
  <si>
    <t>3.19391140310935</t>
  </si>
  <si>
    <t>2.74961516004033</t>
  </si>
  <si>
    <t>4.40453089038314</t>
  </si>
  <si>
    <t>3.04628999319265</t>
  </si>
  <si>
    <t>3.29729138491057</t>
  </si>
  <si>
    <t>4.75836030632721</t>
  </si>
  <si>
    <t>3.24602949553928</t>
  </si>
  <si>
    <t>2.78812462741298</t>
  </si>
  <si>
    <t>4.50447613047484</t>
  </si>
  <si>
    <t>3.09365378133724</t>
  </si>
  <si>
    <t>4.47744382226065</t>
  </si>
  <si>
    <t>3.03652684481544</t>
  </si>
  <si>
    <t>-2.66895726600607</t>
  </si>
  <si>
    <t>-0.960481397905454</t>
  </si>
  <si>
    <t>-1.70663078052362</t>
  </si>
  <si>
    <t>-1.57014951704671</t>
  </si>
  <si>
    <t>-1.62997544975249</t>
  </si>
  <si>
    <t>-3.93928442356342</t>
  </si>
  <si>
    <t>-2.63396191010126</t>
  </si>
  <si>
    <t>-0.955898099773717</t>
  </si>
  <si>
    <t>-1.69223143562116</t>
  </si>
  <si>
    <t>-1.55795020213736</t>
  </si>
  <si>
    <t>-1.61683395965884</t>
  </si>
  <si>
    <t>-3.86367390540113</t>
  </si>
  <si>
    <t>4.02064204780406</t>
  </si>
  <si>
    <t>-3.01230829095524</t>
  </si>
  <si>
    <t>-2.47646067041638</t>
  </si>
  <si>
    <t>0.856164383561644</t>
  </si>
  <si>
    <t>1.51903602102295</t>
  </si>
  <si>
    <t>2.07032743024589</t>
  </si>
  <si>
    <t>-0.399701556171392</t>
  </si>
  <si>
    <t>1.28741981468282</t>
  </si>
  <si>
    <t>-2.94323756131745</t>
  </si>
  <si>
    <t>0.859850525523177</t>
  </si>
  <si>
    <t>1.53069155836735</t>
  </si>
  <si>
    <t>2.09205917741597</t>
  </si>
  <si>
    <t>-0.398904871702573</t>
  </si>
  <si>
    <t>1.29577888530372</t>
  </si>
  <si>
    <t>-2.90075586970408</t>
  </si>
  <si>
    <t>0.828045392902321</t>
  </si>
  <si>
    <t>-0.0646360922095855</t>
  </si>
  <si>
    <t>1.02626385304387</t>
  </si>
  <si>
    <t>2.2012222725215</t>
  </si>
  <si>
    <t>0.614019089306353</t>
  </si>
  <si>
    <t>2.52783629250678</t>
  </si>
  <si>
    <t>3.13438072589762</t>
  </si>
  <si>
    <t>-0.666990055784637</t>
  </si>
  <si>
    <t>1.03156624943892</t>
  </si>
  <si>
    <t>2.22581066994603</t>
  </si>
  <si>
    <t>0.615911938799032</t>
  </si>
  <si>
    <t>2.5603349183265</t>
  </si>
  <si>
    <t>3.18455363028154</t>
  </si>
  <si>
    <t>-0.664775518819045</t>
  </si>
  <si>
    <t>-3.57037522076708</t>
  </si>
  <si>
    <t>1.17482790010948</t>
  </si>
  <si>
    <t>0.804646649295859</t>
  </si>
  <si>
    <t>0.191413727098716</t>
  </si>
  <si>
    <t>-0.173354735152495</t>
  </si>
  <si>
    <t>-0.712131904792446</t>
  </si>
  <si>
    <t>0.0106575722050571</t>
  </si>
  <si>
    <t>-0.717875089734384</t>
  </si>
  <si>
    <t>1.00589663544918</t>
  </si>
  <si>
    <t>0.191597157284414</t>
  </si>
  <si>
    <t>-0.173204649260463</t>
  </si>
  <si>
    <t>-0.709608219770796</t>
  </si>
  <si>
    <t>0.0106581401646301</t>
  </si>
  <si>
    <t>-0.715310632265523</t>
  </si>
  <si>
    <t>1.01098996016205</t>
  </si>
  <si>
    <t>0.352150585515569</t>
  </si>
  <si>
    <t>0.252993372237755</t>
  </si>
  <si>
    <t>3.00111916121812</t>
  </si>
  <si>
    <t>2.9544206479956</t>
  </si>
  <si>
    <t>3.20131818984287</t>
  </si>
  <si>
    <t>1.98879197741541</t>
  </si>
  <si>
    <t>1.93822157657313</t>
  </si>
  <si>
    <t>2.01996197718632</t>
  </si>
  <si>
    <t>3.04707452957855</t>
  </si>
  <si>
    <t>2.99894276217005</t>
  </si>
  <si>
    <t>3.25368094619473</t>
  </si>
  <si>
    <t>2.00883462795985</t>
  </si>
  <si>
    <t>1.95725138553545</t>
  </si>
  <si>
    <t>2.04064217106459</t>
  </si>
  <si>
    <t>-0.964406777078841</t>
  </si>
  <si>
    <t>3.07415305287735</t>
  </si>
  <si>
    <t>2.60506325796271</t>
  </si>
  <si>
    <t>0.55068325514991</t>
  </si>
  <si>
    <t>0.211430035879044</t>
  </si>
  <si>
    <t>0.044889059894827</t>
  </si>
  <si>
    <t>-0.984771027282992</t>
  </si>
  <si>
    <t>-1.21707538601272</t>
  </si>
  <si>
    <t>2.55196890316039</t>
  </si>
  <si>
    <t>0.552205105007119</t>
  </si>
  <si>
    <t>0.211653864729334</t>
  </si>
  <si>
    <t>0.0448991380494164</t>
  </si>
  <si>
    <t>-0.979953757634412</t>
  </si>
  <si>
    <t>-1.2097285742916</t>
  </si>
  <si>
    <t>2.58509644783466</t>
  </si>
  <si>
    <t>0.889771488886367</t>
  </si>
  <si>
    <t>-1.10869918740489</t>
  </si>
  <si>
    <t>-2.24952570241215</t>
  </si>
  <si>
    <t>-0.0164771791069375</t>
  </si>
  <si>
    <t>-2.16437203150363</t>
  </si>
  <si>
    <t>-0.914193383791141</t>
  </si>
  <si>
    <t>-0.0305927342256153</t>
  </si>
  <si>
    <t>-0.381679389312969</t>
  </si>
  <si>
    <t>-2.22459703168453</t>
  </si>
  <si>
    <t>-0.0164758217688742</t>
  </si>
  <si>
    <t>-2.14128207435705</t>
  </si>
  <si>
    <t>-0.910039930614504</t>
  </si>
  <si>
    <t>-0.03058805560287</t>
  </si>
  <si>
    <t>-0.380952841666762</t>
  </si>
  <si>
    <t>4.22889592382857</t>
  </si>
  <si>
    <t>-3.15832624287371</t>
  </si>
  <si>
    <t>-0.769818119659203</t>
  </si>
  <si>
    <t>1.70408981555733</t>
  </si>
  <si>
    <t>1.50817189373382</t>
  </si>
  <si>
    <t>-0.638915779283646</t>
  </si>
  <si>
    <t>0.990995790931848</t>
  </si>
  <si>
    <t>1.36618141097425</t>
  </si>
  <si>
    <t>2.42414248021108</t>
  </si>
  <si>
    <t>1.71877651486936</t>
  </si>
  <si>
    <t>1.5196604639861</t>
  </si>
  <si>
    <t>-0.636883364769668</t>
  </si>
  <si>
    <t>0.995938838259909</t>
  </si>
  <si>
    <t>1.37559954680289</t>
  </si>
  <si>
    <t>2.45400846455136</t>
  </si>
  <si>
    <t>1.85242629659973</t>
  </si>
  <si>
    <t>1.6896595574962</t>
  </si>
  <si>
    <t>-0.174967570665777</t>
  </si>
  <si>
    <t>0.589680589680597</t>
  </si>
  <si>
    <t>0.454844694476025</t>
  </si>
  <si>
    <t>2.66534227299065</t>
  </si>
  <si>
    <t>2.0525882088546</t>
  </si>
  <si>
    <t>1.66549378372039</t>
  </si>
  <si>
    <t>-0.174814680724415</t>
  </si>
  <si>
    <t>0.591426070895002</t>
  </si>
  <si>
    <t>0.455882260360844</t>
  </si>
  <si>
    <t>2.7015065696148</t>
  </si>
  <si>
    <t>2.07394657226087</t>
  </si>
  <si>
    <t>1.67951907643324</t>
  </si>
  <si>
    <t>0.428963012630594</t>
  </si>
  <si>
    <t>-0.120586505190025</t>
  </si>
  <si>
    <t>1.55791193981609</t>
  </si>
  <si>
    <t>1.38719562423804</t>
  </si>
  <si>
    <t>-0.552030456852795</t>
  </si>
  <si>
    <t>0.167514979704928</t>
  </si>
  <si>
    <t>-0.21892353695002</t>
  </si>
  <si>
    <t>-0.224466891133558</t>
  </si>
  <si>
    <t>0.345110928512738</t>
  </si>
  <si>
    <t>1.39690709876746</t>
  </si>
  <si>
    <t>-0.550512353093815</t>
  </si>
  <si>
    <t>0.167655442933602</t>
  </si>
  <si>
    <t>-0.218684248550307</t>
  </si>
  <si>
    <t>-0.224215340568972</t>
  </si>
  <si>
    <t>0.345707809941989</t>
  </si>
  <si>
    <t>1.46225635330212</t>
  </si>
  <si>
    <t>-0.10282054328593</t>
  </si>
  <si>
    <t>1.75745361863553</t>
  </si>
  <si>
    <t>0.908943353351732</t>
  </si>
  <si>
    <t>1.55541153596888</t>
  </si>
  <si>
    <t>0.0413701803739841</t>
  </si>
  <si>
    <t>0.702941942202546</t>
  </si>
  <si>
    <t>2.16867469879518</t>
  </si>
  <si>
    <t>1.77308019194306</t>
  </si>
  <si>
    <t>0.913099446976563</t>
  </si>
  <si>
    <t>1.56763497673879</t>
  </si>
  <si>
    <t>0.0413787401940057</t>
  </si>
  <si>
    <t>0.705424218554033</t>
  </si>
  <si>
    <t>2.19253606289657</t>
  </si>
  <si>
    <t>-0.988883212924709</t>
  </si>
  <si>
    <t>1.70132341393561</t>
  </si>
  <si>
    <t>1.1340545660177</t>
  </si>
  <si>
    <t>0.226839371424814</t>
  </si>
  <si>
    <t>-1.05155167991792</t>
  </si>
  <si>
    <t>0.33391125666216</t>
  </si>
  <si>
    <t>-0.617847740826307</t>
  </si>
  <si>
    <t>-0.924289792034793</t>
  </si>
  <si>
    <t>1.20149374898523</t>
  </si>
  <si>
    <t>0.227097041665746</t>
  </si>
  <si>
    <t>-1.04606133093821</t>
  </si>
  <si>
    <t>0.334469984415401</t>
  </si>
  <si>
    <t>-0.615946887241364</t>
  </si>
  <si>
    <t>-0.920044373863592</t>
  </si>
  <si>
    <t>1.20877002654157</t>
  </si>
  <si>
    <t>0.140130630933563</t>
  </si>
  <si>
    <t>-0.146504057264608</t>
  </si>
  <si>
    <t>0.732546850636936</t>
  </si>
  <si>
    <t>0.559530854898581</t>
  </si>
  <si>
    <t>0.702041771485413</t>
  </si>
  <si>
    <t>1.25010213252717</t>
  </si>
  <si>
    <t>0.237467997476898</t>
  </si>
  <si>
    <t>0.853242320819113</t>
  </si>
  <si>
    <t>0.735243150923957</t>
  </si>
  <si>
    <t>0.561102092567244</t>
  </si>
  <si>
    <t>0.704517679473684</t>
  </si>
  <si>
    <t>1.25798164608347</t>
  </si>
  <si>
    <t>0.237750399891506</t>
  </si>
  <si>
    <t>0.856903272510137</t>
  </si>
  <si>
    <t>4.91095452825285</t>
  </si>
  <si>
    <t>1.48813612956335</t>
  </si>
  <si>
    <t>2.67372440528027</t>
  </si>
  <si>
    <t>3.34900864260295</t>
  </si>
  <si>
    <t>0.351415245032255</t>
  </si>
  <si>
    <t>0.536501245449322</t>
  </si>
  <si>
    <t>0.894521058516589</t>
  </si>
  <si>
    <t>0.504891132849481</t>
  </si>
  <si>
    <t>3.00787401574803</t>
  </si>
  <si>
    <t>3.40637231965263</t>
  </si>
  <si>
    <t>0.352034158801435</t>
  </si>
  <si>
    <t>0.537945581618413</t>
  </si>
  <si>
    <t>0.898545918260444</t>
  </si>
  <si>
    <t>0.506170014585985</t>
  </si>
  <si>
    <t>3.05403861996941</t>
  </si>
  <si>
    <t>3.81699966119902</t>
  </si>
  <si>
    <t>1.02410005856888</t>
  </si>
  <si>
    <t>0.840164532220892</t>
  </si>
  <si>
    <t>0.784669584712287</t>
  </si>
  <si>
    <t>0.494818954476653</t>
  </si>
  <si>
    <t>1.15490227749959</t>
  </si>
  <si>
    <t>0.25167474739998</t>
  </si>
  <si>
    <t>0.227014755959124</t>
  </si>
  <si>
    <t>0.843713808247114</t>
  </si>
  <si>
    <t>0.787764316072296</t>
  </si>
  <si>
    <t>0.496047236990183</t>
  </si>
  <si>
    <t>1.16162306968389</t>
  </si>
  <si>
    <t>0.251991980668163</t>
  </si>
  <si>
    <t>0.22727282510024</t>
  </si>
  <si>
    <t>5.63354388574244</t>
  </si>
  <si>
    <t>1.28610459273932</t>
  </si>
  <si>
    <t>1.36321956374693</t>
  </si>
  <si>
    <t>-0.181441986312287</t>
  </si>
  <si>
    <t>-0.37839917906619</t>
  </si>
  <si>
    <t>3.08863580094083</t>
  </si>
  <si>
    <t>0.376617865478468</t>
  </si>
  <si>
    <t>-0.484689255299883</t>
  </si>
  <si>
    <t>0.0943989930774108</t>
  </si>
  <si>
    <t>-0.181277579179313</t>
  </si>
  <si>
    <t>-0.377685050310568</t>
  </si>
  <si>
    <t>3.13733963717806</t>
  </si>
  <si>
    <t>0.377328856268406</t>
  </si>
  <si>
    <t>-0.483518418684223</t>
  </si>
  <si>
    <t>0.0944435769869204</t>
  </si>
  <si>
    <t>-0.449229425333133</t>
  </si>
  <si>
    <t>0.118899604827394</t>
  </si>
  <si>
    <t>-1.597510373444</t>
  </si>
  <si>
    <t>-0.953817966266105</t>
  </si>
  <si>
    <t>-1.62091812588737</t>
  </si>
  <si>
    <t>0.265807490938391</t>
  </si>
  <si>
    <t>-1.20233725372686</t>
  </si>
  <si>
    <t>0.192590914240401</t>
  </si>
  <si>
    <t>-1.58488446576715</t>
  </si>
  <si>
    <t>-0.949297842473705</t>
  </si>
  <si>
    <t>-1.60792150302774</t>
  </si>
  <si>
    <t>0.266161386308962</t>
  </si>
  <si>
    <t>-1.19516659911372</t>
  </si>
  <si>
    <t>0.192776609000767</t>
  </si>
  <si>
    <t>-9.12358546531331</t>
  </si>
  <si>
    <t>-1.34387513648973</t>
  </si>
  <si>
    <t>-0.12670879237216</t>
  </si>
  <si>
    <t>3.61131566028474</t>
  </si>
  <si>
    <t>0.807939436350919</t>
  </si>
  <si>
    <t>1.83497387288857</t>
  </si>
  <si>
    <t>0.348874088169995</t>
  </si>
  <si>
    <t>1.600178292846</t>
  </si>
  <si>
    <t>1.95896961283356</t>
  </si>
  <si>
    <t>3.67813736295397</t>
  </si>
  <si>
    <t>0.811220954084119</t>
  </si>
  <si>
    <t>1.85201834823549</t>
  </si>
  <si>
    <t>0.349484072949442</t>
  </si>
  <si>
    <t>1.61311938506918</t>
  </si>
  <si>
    <t>1.9784117518389</t>
  </si>
  <si>
    <t>3.50553292406214</t>
  </si>
  <si>
    <t>0.80979824870887</t>
  </si>
  <si>
    <t>2.16603357786993</t>
  </si>
  <si>
    <t>0.161403131220752</t>
  </si>
  <si>
    <t>1.52627286496563</t>
  </si>
  <si>
    <t>-0.157315154693241</t>
  </si>
  <si>
    <t>-0.229004767804187</t>
  </si>
  <si>
    <t>-1.27351996328591</t>
  </si>
  <si>
    <t>2.18983643139612</t>
  </si>
  <si>
    <t>0.161533526401413</t>
  </si>
  <si>
    <t>1.53804029822726</t>
  </si>
  <si>
    <t>-0.15719154402565</t>
  </si>
  <si>
    <t>-0.228742951524123</t>
  </si>
  <si>
    <t>-1.26547889557223</t>
  </si>
  <si>
    <t>0.366739610577718</t>
  </si>
  <si>
    <t>2.42156422015629</t>
  </si>
  <si>
    <t>0.0239196110854836</t>
  </si>
  <si>
    <t>0.81859955570433</t>
  </si>
  <si>
    <t>0.247493336717867</t>
  </si>
  <si>
    <t>2.21614877309726</t>
  </si>
  <si>
    <t>1.76039881601495</t>
  </si>
  <si>
    <t>1.35860007034823</t>
  </si>
  <si>
    <t>0.123247573563393</t>
  </si>
  <si>
    <t>0.821968479795989</t>
  </si>
  <si>
    <t>0.247800107739551</t>
  </si>
  <si>
    <t>2.2410742960508</t>
  </si>
  <si>
    <t>1.77607812067719</t>
  </si>
  <si>
    <t>1.3679134920752</t>
  </si>
  <si>
    <t>0.123323585847293</t>
  </si>
  <si>
    <t>1.01883971748748</t>
  </si>
  <si>
    <t>1.50240867170093</t>
  </si>
  <si>
    <t>2.57083933666696</t>
  </si>
  <si>
    <t>2.26113477414944</t>
  </si>
  <si>
    <t>0.894867501876342</t>
  </si>
  <si>
    <t>2.46675584231647</t>
  </si>
  <si>
    <t>1.58865038607899</t>
  </si>
  <si>
    <t>-1.69175125422938</t>
  </si>
  <si>
    <t>2.60446293541087</t>
  </si>
  <si>
    <t>2.2870904343923</t>
  </si>
  <si>
    <t>0.898895489211484</t>
  </si>
  <si>
    <t>2.497690038006</t>
  </si>
  <si>
    <t>1.60140469763268</t>
  </si>
  <si>
    <t>-1.67760051656277</t>
  </si>
  <si>
    <t>-6.1030429447831</t>
  </si>
  <si>
    <t>2.1127612318529</t>
  </si>
  <si>
    <t>1.22253497672332</t>
  </si>
  <si>
    <t>0.943509977693373</t>
  </si>
  <si>
    <t>0.0444021566761771</t>
  </si>
  <si>
    <t>-0.196451958566503</t>
  </si>
  <si>
    <t>0.186596174778424</t>
  </si>
  <si>
    <t>0.507436570428695</t>
  </si>
  <si>
    <t>0.307172477346034</t>
  </si>
  <si>
    <t>0.947989230144096</t>
  </si>
  <si>
    <t>0.0444120173527723</t>
  </si>
  <si>
    <t>-0.196259244059382</t>
  </si>
  <si>
    <t>0.186770482308504</t>
  </si>
  <si>
    <t>0.508728401796599</t>
  </si>
  <si>
    <t>0.307645220339357</t>
  </si>
  <si>
    <t>1.17405104036644</t>
  </si>
  <si>
    <t>0.68581385684211</t>
  </si>
  <si>
    <t>-0.414172647584476</t>
  </si>
  <si>
    <t>0.131288730175402</t>
  </si>
  <si>
    <t>0.585433048269518</t>
  </si>
  <si>
    <t>-0.434645171487274</t>
  </si>
  <si>
    <t>-0.706924135878273</t>
  </si>
  <si>
    <t>-1.41995030173943</t>
  </si>
  <si>
    <t>-0.413317313567471</t>
  </si>
  <si>
    <t>0.131374989336068</t>
  </si>
  <si>
    <t>0.587153425262501</t>
  </si>
  <si>
    <t>-0.433703317524077</t>
  </si>
  <si>
    <t>-0.704437141107526</t>
  </si>
  <si>
    <t>-1.40996343544004</t>
  </si>
  <si>
    <t>-2.69220739441557</t>
  </si>
  <si>
    <t>0.206760936746581</t>
  </si>
  <si>
    <t>-1.39775901862654</t>
  </si>
  <si>
    <t>0.919897258228297</t>
  </si>
  <si>
    <t>1.505685367987</t>
  </si>
  <si>
    <t>-0.0357313006193439</t>
  </si>
  <si>
    <t>-0.186945007010445</t>
  </si>
  <si>
    <t>0.918862690707353</t>
  </si>
  <si>
    <t>-0.851920693928124</t>
  </si>
  <si>
    <t>0.924154440974205</t>
  </si>
  <si>
    <t>1.51713589478303</t>
  </si>
  <si>
    <t>-0.0357249185103512</t>
  </si>
  <si>
    <t>-0.186770482308502</t>
  </si>
  <si>
    <t>0.9231102735874</t>
  </si>
  <si>
    <t>-0.848312328707725</t>
  </si>
  <si>
    <t>1.11225374345292</t>
  </si>
  <si>
    <t>0.664359158503337</t>
  </si>
  <si>
    <t>1.65987836857669</t>
  </si>
  <si>
    <t>-0.194685609050237</t>
  </si>
  <si>
    <t>2.37027905412979</t>
  </si>
  <si>
    <t>-0.7163323782235</t>
  </si>
  <si>
    <t>-0.715731094956145</t>
  </si>
  <si>
    <t>1.8238847583643</t>
  </si>
  <si>
    <t>1.67380871591883</t>
  </si>
  <si>
    <t>-0.194496342228744</t>
  </si>
  <si>
    <t>2.39882210371915</t>
  </si>
  <si>
    <t>-0.713778904829252</t>
  </si>
  <si>
    <t>-0.713181896332202</t>
  </si>
  <si>
    <t>1.84072258570832</t>
  </si>
  <si>
    <t>-4.84837569251662</t>
  </si>
  <si>
    <t>2.20666626935137</t>
  </si>
  <si>
    <t>-0.431948482513017</t>
  </si>
  <si>
    <t>-1.96114257871978</t>
  </si>
  <si>
    <t>-0.955930980580758</t>
  </si>
  <si>
    <t>-0.721795072964065</t>
  </si>
  <si>
    <t>-1.09986416020332</t>
  </si>
  <si>
    <t>-2.265167115476</t>
  </si>
  <si>
    <t>-1.94215996037569</t>
  </si>
  <si>
    <t>-0.951390870993385</t>
  </si>
  <si>
    <t>-0.719202599748404</t>
  </si>
  <si>
    <t>-1.09385964192647</t>
  </si>
  <si>
    <t>-2.23989315821591</t>
  </si>
  <si>
    <t>-1.69565284146882</t>
  </si>
  <si>
    <t>-0.442415329712735</t>
  </si>
  <si>
    <t>3.40348702471099</t>
  </si>
  <si>
    <t>0.669001202111536</t>
  </si>
  <si>
    <t>2.90533188248096</t>
  </si>
  <si>
    <t>0.273842124062388</t>
  </si>
  <si>
    <t>0.924447744570265</t>
  </si>
  <si>
    <t>1.72394108916544</t>
  </si>
  <si>
    <t>3.46275429854477</t>
  </si>
  <si>
    <t>0.671249046165364</t>
  </si>
  <si>
    <t>2.94837234495814</t>
  </si>
  <si>
    <t>0.274217757525428</t>
  </si>
  <si>
    <t>0.928747281226826</t>
  </si>
  <si>
    <t>1.73897397615234</t>
  </si>
  <si>
    <t>-4.43246250714571</t>
  </si>
  <si>
    <t>3.95868535629066</t>
  </si>
  <si>
    <t>1.15432317961844</t>
  </si>
  <si>
    <t>3.20412675018423</t>
  </si>
  <si>
    <t>0.713355250914959</t>
  </si>
  <si>
    <t>1.71364415292795</t>
  </si>
  <si>
    <t>-0.214907222979346</t>
  </si>
  <si>
    <t>0.135655522492562</t>
  </si>
  <si>
    <t>1.98726905759974</t>
  </si>
  <si>
    <t>3.25658243310969</t>
  </si>
  <si>
    <t>0.715911794900712</t>
  </si>
  <si>
    <t>1.72849696175508</t>
  </si>
  <si>
    <t>-0.21467662772504</t>
  </si>
  <si>
    <t>0.135747617894236</t>
  </si>
  <si>
    <t>2.00728081792649</t>
  </si>
  <si>
    <t>3.57821836849964</t>
  </si>
  <si>
    <t>0.237852285956356</t>
  </si>
  <si>
    <t>1.01363066499507</t>
  </si>
  <si>
    <t>1.00377709939463</t>
  </si>
  <si>
    <t>0.911100328858697</t>
  </si>
  <si>
    <t>0.775773804835788</t>
  </si>
  <si>
    <t>1.27190088703173</t>
  </si>
  <si>
    <t>0.0114155251141449</t>
  </si>
  <si>
    <t>1.01880288175413</t>
  </si>
  <si>
    <t>1.00884891004649</t>
  </si>
  <si>
    <t>0.915276231700025</t>
  </si>
  <si>
    <t>0.778798583599989</t>
  </si>
  <si>
    <t>1.28005879384313</t>
  </si>
  <si>
    <t>0.0114161767348096</t>
  </si>
  <si>
    <t>-3.64456199204563</t>
  </si>
  <si>
    <t>1.02457712171338</t>
  </si>
  <si>
    <t>0.611336976292037</t>
  </si>
  <si>
    <t>-2.30082624690911</t>
  </si>
  <si>
    <t>-0.599063962558507</t>
  </si>
  <si>
    <t>-1.6457444891585</t>
  </si>
  <si>
    <t>-1.43016640969748</t>
  </si>
  <si>
    <t>-1.53285644466167</t>
  </si>
  <si>
    <t>0.263239393000932</t>
  </si>
  <si>
    <t>-2.27475636417519</t>
  </si>
  <si>
    <t>-0.597276708712778</t>
  </si>
  <si>
    <t>-1.63234888632335</t>
  </si>
  <si>
    <t>-1.42003600343488</t>
  </si>
  <si>
    <t>-1.52122689257571</t>
  </si>
  <si>
    <t>0.263586477132979</t>
  </si>
  <si>
    <t>-2.29448356987419</t>
  </si>
  <si>
    <t>-1.45145838492727</t>
  </si>
  <si>
    <t>-0.80126912425048</t>
  </si>
  <si>
    <t>1.04449336951513</t>
  </si>
  <si>
    <t>-0.221525826669546</t>
  </si>
  <si>
    <t>-0.288298250464038</t>
  </si>
  <si>
    <t>0.296020173226621</t>
  </si>
  <si>
    <t>0.714042842570565</t>
  </si>
  <si>
    <t>-0.798076008827487</t>
  </si>
  <si>
    <t>1.04998648514234</t>
  </si>
  <si>
    <t>-0.221280819978822</t>
  </si>
  <si>
    <t>-0.287883468073614</t>
  </si>
  <si>
    <t>0.296459179520256</t>
  </si>
  <si>
    <t>0.716604329166775</t>
  </si>
  <si>
    <t>-7.80533405347373</t>
  </si>
  <si>
    <t>-1.00167787452423</t>
  </si>
  <si>
    <t>0.414046051580712</t>
  </si>
  <si>
    <t>-2.14378118647199</t>
  </si>
  <si>
    <t>1.87974528532941</t>
  </si>
  <si>
    <t>-2.3168633235005</t>
  </si>
  <si>
    <t>0.848708487084863</t>
  </si>
  <si>
    <t>1.55710099287058</t>
  </si>
  <si>
    <t>-0.373018340068379</t>
  </si>
  <si>
    <t>-2.12112541905276</t>
  </si>
  <si>
    <t>1.89763706505955</t>
  </si>
  <si>
    <t>-2.29043152565111</t>
  </si>
  <si>
    <t>0.852330525825527</t>
  </si>
  <si>
    <t>1.56935114156312</t>
  </si>
  <si>
    <t>-0.372324351924876</t>
  </si>
  <si>
    <t>-1.98030302110617</t>
  </si>
  <si>
    <t>0.796315848817003</t>
  </si>
  <si>
    <t>-0.231774693437546</t>
  </si>
  <si>
    <t>-0.924968995452662</t>
  </si>
  <si>
    <t>-0.0108073057386849</t>
  </si>
  <si>
    <t>-3.79585980733758</t>
  </si>
  <si>
    <t>-1.0562469992983</t>
  </si>
  <si>
    <t>1.29768430473207</t>
  </si>
  <si>
    <t>-0.231506510202268</t>
  </si>
  <si>
    <t>-0.920717354702803</t>
  </si>
  <si>
    <t>-0.0108067217914667</t>
  </si>
  <si>
    <t>-3.7255897699063</t>
  </si>
  <si>
    <t>-1.05070768245152</t>
  </si>
  <si>
    <t>1.30617778657478</t>
  </si>
  <si>
    <t>2.42926925690445</t>
  </si>
  <si>
    <t>-0.33546295470153</t>
  </si>
  <si>
    <t>-1.92520942196339</t>
  </si>
  <si>
    <t>1.99239268248505</t>
  </si>
  <si>
    <t>-0.307087581378209</t>
  </si>
  <si>
    <t>1.13014947138171</t>
  </si>
  <si>
    <t>-0.285472615775001</t>
  </si>
  <si>
    <t>-0.0525141131679159</t>
  </si>
  <si>
    <t>1.06104874673227</t>
  </si>
  <si>
    <t>2.01250846413093</t>
  </si>
  <si>
    <t>-0.306617030554334</t>
  </si>
  <si>
    <t>1.13658418773171</t>
  </si>
  <si>
    <t>-0.285065916529348</t>
  </si>
  <si>
    <t>-0.0525003293329371</t>
  </si>
  <si>
    <t>1.06671800701801</t>
  </si>
  <si>
    <t>2.34928730118119</t>
  </si>
  <si>
    <t>-0.304349719696917</t>
  </si>
  <si>
    <t>2.41946088099934</t>
  </si>
  <si>
    <t>0.91141833077317</t>
  </si>
  <si>
    <t>2.18816067653276</t>
  </si>
  <si>
    <t>2.44731475186948</t>
  </si>
  <si>
    <t>0.940220970220236</t>
  </si>
  <si>
    <t>1.08443067389621</t>
  </si>
  <si>
    <t>2.44921067232597</t>
  </si>
  <si>
    <t>0.915597158086139</t>
  </si>
  <si>
    <t>2.21245597968936</t>
  </si>
  <si>
    <t>2.4777592407716</t>
  </si>
  <si>
    <t>0.944668950099284</t>
  </si>
  <si>
    <t>1.09035348141033</t>
  </si>
  <si>
    <t>5.75139062006068</t>
  </si>
  <si>
    <t>2.92513083946434</t>
  </si>
  <si>
    <t>2.70521933344034</t>
  </si>
  <si>
    <t>-1.10178544178239</t>
  </si>
  <si>
    <t>-0.28949799815214</t>
  </si>
  <si>
    <t>1.25397492050158</t>
  </si>
  <si>
    <t>-0.906860130161095</t>
  </si>
  <si>
    <t>-1.02568636986604</t>
  </si>
  <si>
    <t>-1.87999373335423</t>
  </si>
  <si>
    <t>-1.09576000385024</t>
  </si>
  <si>
    <t>-0.289079759697669</t>
  </si>
  <si>
    <t>1.26190353765178</t>
  </si>
  <si>
    <t>-0.902772845733521</t>
  </si>
  <si>
    <t>-1.02046190129165</t>
  </si>
  <si>
    <t>-1.86254026130946</t>
  </si>
  <si>
    <t>-1.00448975894214</t>
  </si>
  <si>
    <t>-1.1352478315995</t>
  </si>
  <si>
    <t>-1.28925707892703</t>
  </si>
  <si>
    <t>-0.246381275023108</t>
  </si>
  <si>
    <t>-0.59549128030624</t>
  </si>
  <si>
    <t>1.28296226117164</t>
  </si>
  <si>
    <t>1.12855385950951</t>
  </si>
  <si>
    <t>2.08039874309243</t>
  </si>
  <si>
    <t>-1.28101690892551</t>
  </si>
  <si>
    <t>-0.246078253982371</t>
  </si>
  <si>
    <t>-0.593725238596374</t>
  </si>
  <si>
    <t>1.29126329786674</t>
  </si>
  <si>
    <t>1.13497034995569</t>
  </si>
  <si>
    <t>2.10234393636209</t>
  </si>
  <si>
    <t>-1.52209940103552</t>
  </si>
  <si>
    <t>-1.36289014861687</t>
  </si>
  <si>
    <t>1.65970838795405</t>
  </si>
  <si>
    <t>0.859330085630437</t>
  </si>
  <si>
    <t>-0.370942812982995</t>
  </si>
  <si>
    <t>2.11428907030012</t>
  </si>
  <si>
    <t>0.345542501727716</t>
  </si>
  <si>
    <t>-0.395028850421654</t>
  </si>
  <si>
    <t>0.281206061552893</t>
  </si>
  <si>
    <t>0.863043616239553</t>
  </si>
  <si>
    <t>-0.370256516784493</t>
  </si>
  <si>
    <t>2.1369602878468</t>
  </si>
  <si>
    <t>0.346140878658947</t>
  </si>
  <si>
    <t>-0.394250660169115</t>
  </si>
  <si>
    <t>0.281602188594621</t>
  </si>
  <si>
    <t>1.00052597243253</t>
  </si>
  <si>
    <t>0.84402036859566</t>
  </si>
  <si>
    <t>-0.403851297138285</t>
  </si>
  <si>
    <t>-1.4740351059951</t>
  </si>
  <si>
    <t>-0.218468588479792</t>
  </si>
  <si>
    <t>-0.864025482779211</t>
  </si>
  <si>
    <t>-1.49045521292217</t>
  </si>
  <si>
    <t>-0.326122404609209</t>
  </si>
  <si>
    <t>-0.403038006707921</t>
  </si>
  <si>
    <t>-1.46327680047452</t>
  </si>
  <si>
    <t>-0.218230292863293</t>
  </si>
  <si>
    <t>-0.860314145217583</t>
  </si>
  <si>
    <t>-1.47945707608539</t>
  </si>
  <si>
    <t>-0.325591778841958</t>
  </si>
  <si>
    <t>-7.6470363991838</t>
  </si>
  <si>
    <t>0.150436059552151</t>
  </si>
  <si>
    <t>0.394639747480934</t>
  </si>
  <si>
    <t>4.14745207227588</t>
  </si>
  <si>
    <t>2.31898061477143</t>
  </si>
  <si>
    <t>2.93581119598676</t>
  </si>
  <si>
    <t>0.911293721028229</t>
  </si>
  <si>
    <t>0.177226406734593</t>
  </si>
  <si>
    <t>-0.234888819292211</t>
  </si>
  <si>
    <t>4.23591344008757</t>
  </si>
  <si>
    <t>2.3462920273383</t>
  </si>
  <si>
    <t>2.97976860906829</t>
  </si>
  <si>
    <t>0.915471402257876</t>
  </si>
  <si>
    <t>0.177383638529108</t>
  </si>
  <si>
    <t>-0.234613386727613</t>
  </si>
  <si>
    <t>3.90190482146036</t>
  </si>
  <si>
    <t>1.50059123854452</t>
  </si>
  <si>
    <t>0.979872881355944</t>
  </si>
  <si>
    <t>0.559382607344478</t>
  </si>
  <si>
    <t>1.28346746620379</t>
  </si>
  <si>
    <t>1.09089477000629</t>
  </si>
  <si>
    <t>1.2864649393006</t>
  </si>
  <si>
    <t>-0.119721375707444</t>
  </si>
  <si>
    <t>0.984705228827769</t>
  </si>
  <si>
    <t>0.560953010966094</t>
  </si>
  <si>
    <t>1.29177507003543</t>
  </si>
  <si>
    <t>1.09688865820452</t>
  </si>
  <si>
    <t>1.2948115610153</t>
  </si>
  <si>
    <t>-0.119649766816842</t>
  </si>
  <si>
    <t>0.74555816601131</t>
  </si>
  <si>
    <t>0.29844232517304</t>
  </si>
  <si>
    <t>-0.97485912973343</t>
  </si>
  <si>
    <t>0.222826716055094</t>
  </si>
  <si>
    <t>2.22602739726028</t>
  </si>
  <si>
    <t>-0.412135088723525</t>
  </si>
  <si>
    <t>0.105241001894332</t>
  </si>
  <si>
    <t>0.198982975900958</t>
  </si>
  <si>
    <t>0.343320848938825</t>
  </si>
  <si>
    <t>0.223075344190629</t>
  </si>
  <si>
    <t>2.25117731722169</t>
  </si>
  <si>
    <t>-0.411288138322461</t>
  </si>
  <si>
    <t>0.105296419121236</t>
  </si>
  <si>
    <t>0.199181210036228</t>
  </si>
  <si>
    <t>0.343911547346785</t>
  </si>
  <si>
    <t>0.302634039211368</t>
  </si>
  <si>
    <t>0.630922195148989</t>
  </si>
  <si>
    <t>-0.583362190671532</t>
  </si>
  <si>
    <t>-1.00973108716125</t>
  </si>
  <si>
    <t>-0.47566196289837</t>
  </si>
  <si>
    <t>-0.395381938953029</t>
  </si>
  <si>
    <t>-0.594196558763486</t>
  </si>
  <si>
    <t>1.57471880021425</t>
  </si>
  <si>
    <t>-0.58166722211985</t>
  </si>
  <si>
    <t>-1.00466736096918</t>
  </si>
  <si>
    <t>-0.474534265986576</t>
  </si>
  <si>
    <t>-0.394602358768643</t>
  </si>
  <si>
    <t>-0.592438173084541</t>
  </si>
  <si>
    <t>1.58724921668341</t>
  </si>
  <si>
    <t>4.1019174842298</t>
  </si>
  <si>
    <t>-0.206244252418987</t>
  </si>
  <si>
    <t>1.93690651174747</t>
  </si>
  <si>
    <t>-0.430132527319233</t>
  </si>
  <si>
    <t>0.837285555360372</t>
  </si>
  <si>
    <t>0.670911985444625</t>
  </si>
  <si>
    <t>-1.17120954003407</t>
  </si>
  <si>
    <t>0.0618675151354396</t>
  </si>
  <si>
    <t>3.5665914221219</t>
  </si>
  <si>
    <t>-0.429210101520254</t>
  </si>
  <si>
    <t>0.840810480449028</t>
  </si>
  <si>
    <t>0.673172717259859</t>
  </si>
  <si>
    <t>-1.16440396789889</t>
  </si>
  <si>
    <t>0.0618866609797019</t>
  </si>
  <si>
    <t>3.63174823991507</t>
  </si>
  <si>
    <t>-0.382445831736753</t>
  </si>
  <si>
    <t>-0.350299615650313</t>
  </si>
  <si>
    <t>1.12983934685277</t>
  </si>
  <si>
    <t>1.12254927318815</t>
  </si>
  <si>
    <t>1.06149341142021</t>
  </si>
  <si>
    <t>1.28795566310204</t>
  </si>
  <si>
    <t>0.784838511338571</t>
  </si>
  <si>
    <t>0.933885174572864</t>
  </si>
  <si>
    <t>1.13627051876094</t>
  </si>
  <si>
    <t>1.12889740955669</t>
  </si>
  <si>
    <t>1.06716744142331</t>
  </si>
  <si>
    <t>1.29632172378754</t>
  </si>
  <si>
    <t>0.787934578842559</t>
  </si>
  <si>
    <t>0.938273223093337</t>
  </si>
  <si>
    <t>-3.44673594902191</t>
  </si>
  <si>
    <t>0.66340733057654</t>
  </si>
  <si>
    <t>-0.375381527538173</t>
  </si>
  <si>
    <t>-1.95869262452958</t>
  </si>
  <si>
    <t>-0.559349976448415</t>
  </si>
  <si>
    <t>-0.9470240486713</t>
  </si>
  <si>
    <t>-0.707698906283505</t>
  </si>
  <si>
    <t>-2.14869317925337</t>
  </si>
  <si>
    <t>-6.2689908843755</t>
  </si>
  <si>
    <t>-1.93975710026366</t>
  </si>
  <si>
    <t>-0.55779142360995</t>
  </si>
  <si>
    <t>-0.942567887779547</t>
  </si>
  <si>
    <t>-0.705206469961145</t>
  </si>
  <si>
    <t>-2.12593420390651</t>
  </si>
  <si>
    <t>-6.08033435800478</t>
  </si>
  <si>
    <t>-1.39852312903401</t>
  </si>
  <si>
    <t>-0.384274971419807</t>
  </si>
  <si>
    <t>0.975380763613605</t>
  </si>
  <si>
    <t>1.79333468807153</t>
  </si>
  <si>
    <t>0.762804213585179</t>
  </si>
  <si>
    <t>0.284101965362896</t>
  </si>
  <si>
    <t>2.05115488167775</t>
  </si>
  <si>
    <t>2.2713130056005</t>
  </si>
  <si>
    <t>0.980168761361913</t>
  </si>
  <si>
    <t>1.80960980641769</t>
  </si>
  <si>
    <t>0.765728445192664</t>
  </si>
  <si>
    <t>0.284506300995078</t>
  </si>
  <si>
    <t>2.0724832189539</t>
  </si>
  <si>
    <t>2.29750467588113</t>
  </si>
  <si>
    <t>-2.47938388981956</t>
  </si>
  <si>
    <t>1.10152867427468</t>
  </si>
  <si>
    <t>0.934359781963787</t>
  </si>
  <si>
    <t>1.30724688541849</t>
  </si>
  <si>
    <t>0.0823626308977446</t>
  </si>
  <si>
    <t>1.13488055382171</t>
  </si>
  <si>
    <t>1.03989813242783</t>
  </si>
  <si>
    <t>0.207216541285647</t>
  </si>
  <si>
    <t>1.06012658227848</t>
  </si>
  <si>
    <t>1.31586656021188</t>
  </si>
  <si>
    <t>0.0823965675479451</t>
  </si>
  <si>
    <t>1.14136946414641</t>
  </si>
  <si>
    <t>1.04534285231017</t>
  </si>
  <si>
    <t>0.20743153180919</t>
  </si>
  <si>
    <t>1.06578595736052</t>
  </si>
  <si>
    <t>0.275878798244279</t>
  </si>
  <si>
    <t>1.4211659603248</t>
  </si>
  <si>
    <t>1.4824901724005</t>
  </si>
  <si>
    <t>1.78134823611596</t>
  </si>
  <si>
    <t>1.39180269150079</t>
  </si>
  <si>
    <t>1.08176778564829</t>
  </si>
  <si>
    <t>0.748918814387698</t>
  </si>
  <si>
    <t>0.206996481059825</t>
  </si>
  <si>
    <t>1.49358888611255</t>
  </si>
  <si>
    <t>1.79740521675594</t>
  </si>
  <si>
    <t>1.40157908321563</t>
  </si>
  <si>
    <t>1.08766143563518</t>
  </si>
  <si>
    <t>0.751737292231941</t>
  </si>
  <si>
    <t>0.207211014878442</t>
  </si>
  <si>
    <t>4.739294116165</t>
  </si>
  <si>
    <t>1.26021781516421</t>
  </si>
  <si>
    <t>0.707059586570617</t>
  </si>
  <si>
    <t>-1.57739951875947</t>
  </si>
  <si>
    <t>0.00588269898230445</t>
  </si>
  <si>
    <t>-0.00567472477584321</t>
  </si>
  <si>
    <t>0.742535151930063</t>
  </si>
  <si>
    <t>-0.0450673757267217</t>
  </si>
  <si>
    <t>-0.429048148736696</t>
  </si>
  <si>
    <t>-1.56508787300786</t>
  </si>
  <si>
    <t>0.00588287201981631</t>
  </si>
  <si>
    <t>-0.00567456376943141</t>
  </si>
  <si>
    <t>0.745305667410353</t>
  </si>
  <si>
    <t>-0.0450572234350779</t>
  </si>
  <si>
    <t>-0.428130361396955</t>
  </si>
  <si>
    <t>-0.252058764330895</t>
  </si>
  <si>
    <t>0.957804512314013</t>
  </si>
  <si>
    <t>-1.67981608234495</t>
  </si>
  <si>
    <t>-1.73612873749936</t>
  </si>
  <si>
    <t>-1.63823590597046</t>
  </si>
  <si>
    <t>-0.243121213290625</t>
  </si>
  <si>
    <t>-0.679670076816884</t>
  </si>
  <si>
    <t>1.6990538203276</t>
  </si>
  <si>
    <t>-1.66586321025744</t>
  </si>
  <si>
    <t>-1.72123021370728</t>
  </si>
  <si>
    <t>-1.62496160162255</t>
  </si>
  <si>
    <t>-0.242826151810129</t>
  </si>
  <si>
    <t>-0.677370732507375</t>
  </si>
  <si>
    <t>1.71365334522775</t>
  </si>
  <si>
    <t>-2.58696441635401</t>
  </si>
  <si>
    <t>-1.87770409693787</t>
  </si>
  <si>
    <t>-0.591044935439416</t>
  </si>
  <si>
    <t>0.81614614024749</t>
  </si>
  <si>
    <t>-0.460965663967851</t>
  </si>
  <si>
    <t>1.82729805013928</t>
  </si>
  <si>
    <t>0.273094900477921</t>
  </si>
  <si>
    <t>0.658130372492849</t>
  </si>
  <si>
    <t>0.158654608916391</t>
  </si>
  <si>
    <t>0.819494845524128</t>
  </si>
  <si>
    <t>-0.459906471014308</t>
  </si>
  <si>
    <t>1.84419934897499</t>
  </si>
  <si>
    <t>0.273468484916305</t>
  </si>
  <si>
    <t>0.660305599568259</t>
  </si>
  <si>
    <t>0.15878059861766</t>
  </si>
  <si>
    <t>0.700616359890684</t>
  </si>
  <si>
    <t>-0.299743184568974</t>
  </si>
  <si>
    <t>2.23981611543865</t>
  </si>
  <si>
    <t>0.379285931020532</t>
  </si>
  <si>
    <t>1.65208940719144</t>
  </si>
  <si>
    <t>0.464776830298832</t>
  </si>
  <si>
    <t>0.535192422802008</t>
  </si>
  <si>
    <t>0.46582278481012</t>
  </si>
  <si>
    <t>2.26528095870198</t>
  </si>
  <si>
    <t>0.380007044072279</t>
  </si>
  <si>
    <t>1.66588859866388</t>
  </si>
  <si>
    <t>0.465860276182513</t>
  </si>
  <si>
    <t>0.536629707903453</t>
  </si>
  <si>
    <t>0.466911120269313</t>
  </si>
  <si>
    <t>1.37942196376748</t>
  </si>
  <si>
    <t>2.62641329853126</t>
  </si>
  <si>
    <t>1.51270223258149</t>
  </si>
  <si>
    <t>-1.15339909993145</t>
  </si>
  <si>
    <t>-0.780226325193569</t>
  </si>
  <si>
    <t>-0.251326445127053</t>
  </si>
  <si>
    <t>-0.310820777578761</t>
  </si>
  <si>
    <t>-0.499437570303718</t>
  </si>
  <si>
    <t>-0.286396181384248</t>
  </si>
  <si>
    <t>-1.14679816080667</t>
  </si>
  <si>
    <t>-0.777198299704016</t>
  </si>
  <si>
    <t>-0.251011148389175</t>
  </si>
  <si>
    <t>-0.310338728414236</t>
  </si>
  <si>
    <t>-0.498194517999375</t>
  </si>
  <si>
    <t>-0.285986848876235</t>
  </si>
  <si>
    <t>-1.15155768608126</t>
  </si>
  <si>
    <t>0.0567326918845215</t>
  </si>
  <si>
    <t>1.89667267989577</t>
  </si>
  <si>
    <t>-0.646409120985397</t>
  </si>
  <si>
    <t>1.59553050130864</t>
  </si>
  <si>
    <t>0.0921022334791654</t>
  </si>
  <si>
    <t>-0.47405101354936</t>
  </si>
  <si>
    <t>0.563890846843221</t>
  </si>
  <si>
    <t>1.91489023558352</t>
  </si>
  <si>
    <t>-0.644328857091508</t>
  </si>
  <si>
    <t>1.60839612267511</t>
  </si>
  <si>
    <t>0.0921446736471168</t>
  </si>
  <si>
    <t>-0.472930930181633</t>
  </si>
  <si>
    <t>0.565486713403591</t>
  </si>
  <si>
    <t>-4.20343608033256</t>
  </si>
  <si>
    <t>1.99007363649312</t>
  </si>
  <si>
    <t>0.576244297536238</t>
  </si>
  <si>
    <t>0.642582173526804</t>
  </si>
  <si>
    <t>-0.15509424958245</t>
  </si>
  <si>
    <t>0.594048412169661</t>
  </si>
  <si>
    <t>-0.121314415317258</t>
  </si>
  <si>
    <t>0.098889737942194</t>
  </si>
  <si>
    <t>-1.191434551602</t>
  </si>
  <si>
    <t>0.644655619946286</t>
  </si>
  <si>
    <t>-0.154974102662446</t>
  </si>
  <si>
    <t>0.595819898892916</t>
  </si>
  <si>
    <t>-0.121240888839911</t>
  </si>
  <si>
    <t>0.0989386661028197</t>
  </si>
  <si>
    <t>-1.18439284650449</t>
  </si>
  <si>
    <t>0.825143081575039</t>
  </si>
  <si>
    <t>0.211436098845286</t>
  </si>
  <si>
    <t>-0.19832801948134</t>
  </si>
  <si>
    <t>-1.31497524752476</t>
  </si>
  <si>
    <t>-0.0402819738167233</t>
  </si>
  <si>
    <t>-1.92044432275981</t>
  </si>
  <si>
    <t>-1.1016130762903</t>
  </si>
  <si>
    <t>-0.161371659102367</t>
  </si>
  <si>
    <t>-0.198131609113107</t>
  </si>
  <si>
    <t>-1.30640450171223</t>
  </si>
  <si>
    <t>-0.040273862807765</t>
  </si>
  <si>
    <t>-1.90223653509826</t>
  </si>
  <si>
    <t>-1.09558951661475</t>
  </si>
  <si>
    <t>-0.161241594946212</t>
  </si>
  <si>
    <t>0.671684416754077</t>
  </si>
  <si>
    <t>-0.121052753275446</t>
  </si>
  <si>
    <t>-1.70895674674609</t>
  </si>
  <si>
    <t>0.156698104839911</t>
  </si>
  <si>
    <t>-1.25634211162115</t>
  </si>
  <si>
    <t>-0.586362874853416</t>
  </si>
  <si>
    <t>0.0685220324688992</t>
  </si>
  <si>
    <t>-1.74708438143151</t>
  </si>
  <si>
    <t>1.70913119164424</t>
  </si>
  <si>
    <t>0.156821004724863</t>
  </si>
  <si>
    <t>-1.2485156176339</t>
  </si>
  <si>
    <t>-0.584650458470277</t>
  </si>
  <si>
    <t>0.0685455195433979</t>
  </si>
  <si>
    <t>-1.73199831961126</t>
  </si>
  <si>
    <t>1.72390542141523</t>
  </si>
  <si>
    <t>0.0592948163918049</t>
  </si>
  <si>
    <t>-0.61254359298418</t>
  </si>
  <si>
    <t>-0.00753201104694268</t>
  </si>
  <si>
    <t>-0.706273369339419</t>
  </si>
  <si>
    <t>-0.0100715077046942</t>
  </si>
  <si>
    <t>-0.836126996647595</t>
  </si>
  <si>
    <t>0.0643385638202834</t>
  </si>
  <si>
    <t>0.110820068506951</t>
  </si>
  <si>
    <t>-0.00753172740523185</t>
  </si>
  <si>
    <t>-0.703790940613305</t>
  </si>
  <si>
    <t>-0.0100710005624108</t>
  </si>
  <si>
    <t>-0.832650818277476</t>
  </si>
  <si>
    <t>0.0643592699560932</t>
  </si>
  <si>
    <t>0.110881519348977</t>
  </si>
  <si>
    <t>1.90305116610857</t>
  </si>
  <si>
    <t>0.0230803522880945</t>
  </si>
  <si>
    <t>-0.575602973461195</t>
  </si>
  <si>
    <t>-0.621764740881785</t>
  </si>
  <si>
    <t>-0.0543905239620496</t>
  </si>
  <si>
    <t>-1.22095981007292</t>
  </si>
  <si>
    <t>-0.290743775440086</t>
  </si>
  <si>
    <t>0.182606710796624</t>
  </si>
  <si>
    <t>-0.190264785159343</t>
  </si>
  <si>
    <t>-0.619839759035013</t>
  </si>
  <si>
    <t>-0.054375737677881</t>
  </si>
  <si>
    <t>-1.21356621681457</t>
  </si>
  <si>
    <t>-0.290321933180909</t>
  </si>
  <si>
    <t>0.182773640097799</t>
  </si>
  <si>
    <t>-0.190084010980405</t>
  </si>
  <si>
    <t>-0.510722412777753</t>
  </si>
  <si>
    <t>0.0730109198190147</t>
  </si>
  <si>
    <t>-0.965803949403027</t>
  </si>
  <si>
    <t>0.926116484873436</t>
  </si>
  <si>
    <t>-0.899344545500742</t>
  </si>
  <si>
    <t>0.243931227131438</t>
  </si>
  <si>
    <t>0.653385888285228</t>
  </si>
  <si>
    <t>-0.0503981453482626</t>
  </si>
  <si>
    <t>-0.961169876540819</t>
  </si>
  <si>
    <t>0.93043160628859</t>
  </si>
  <si>
    <t>-0.895324527010214</t>
  </si>
  <si>
    <t>0.244229224052946</t>
  </si>
  <si>
    <t>0.655529797650361</t>
  </si>
  <si>
    <t>-0.0503854497483782</t>
  </si>
  <si>
    <t>2.03498229322682</t>
  </si>
  <si>
    <t>-1.33795223221298</t>
  </si>
  <si>
    <t>0.506049927487253</t>
  </si>
  <si>
    <t>2.54269229654114</t>
  </si>
  <si>
    <t>1.72239710162143</t>
  </si>
  <si>
    <t>3.81666938509216</t>
  </si>
  <si>
    <t>1.22186830974884</t>
  </si>
  <si>
    <t>1.00329913680119</t>
  </si>
  <si>
    <t>5.64033512866547</t>
  </si>
  <si>
    <t>2.57557735853382</t>
  </si>
  <si>
    <t>1.73740291659556</t>
  </si>
  <si>
    <t>3.8914121762184</t>
  </si>
  <si>
    <t>1.22939449008962</t>
  </si>
  <si>
    <t>1.00836610229321</t>
  </si>
  <si>
    <t>5.80564830516332</t>
  </si>
  <si>
    <t>2.31246877889235</t>
  </si>
  <si>
    <t>1.3958809499504</t>
  </si>
  <si>
    <t>0.744747767014714</t>
  </si>
  <si>
    <t>-0.66815144766148</t>
  </si>
  <si>
    <t>0.490443927596319</t>
  </si>
  <si>
    <t>-1.44077266922094</t>
  </si>
  <si>
    <t>-0.0532935408228644</t>
  </si>
  <si>
    <t>-4.04824331410593</t>
  </si>
  <si>
    <t>0.74753485969313</t>
  </si>
  <si>
    <t>-0.665929208997696</t>
  </si>
  <si>
    <t>0.491650550649872</t>
  </si>
  <si>
    <t>-1.43049216791194</t>
  </si>
  <si>
    <t>-0.0532793448588647</t>
  </si>
  <si>
    <t>-3.9684483615383</t>
  </si>
  <si>
    <t>1.03720758260334</t>
  </si>
  <si>
    <t>0.921279120193543</t>
  </si>
  <si>
    <t>-2.23418715045007</t>
  </si>
  <si>
    <t>-0.0115985733754807</t>
  </si>
  <si>
    <t>-1.59908279024862</t>
  </si>
  <si>
    <t>-0.0816193274567449</t>
  </si>
  <si>
    <t>0.545284586622357</t>
  </si>
  <si>
    <t>-1.6492098493201</t>
  </si>
  <si>
    <t>0.402324541797044</t>
  </si>
  <si>
    <t>-0.0115979007929639</t>
  </si>
  <si>
    <t>-1.58643214605073</t>
  </si>
  <si>
    <t>-0.0815860369967422</t>
  </si>
  <si>
    <t>0.546776689634833</t>
  </si>
  <si>
    <t>-1.63575808078488</t>
  </si>
  <si>
    <t>0.403136044295488</t>
  </si>
  <si>
    <t>-0.238825825861002</t>
  </si>
  <si>
    <t>0.538140440300001</t>
  </si>
  <si>
    <t>3.58537709531088</t>
  </si>
  <si>
    <t>1.5652085245233</t>
  </si>
  <si>
    <t>3.19612353776125</t>
  </si>
  <si>
    <t>1.36598039601622</t>
  </si>
  <si>
    <t>1.03723497767309</t>
  </si>
  <si>
    <t>-1.36068884872967</t>
  </si>
  <si>
    <t>3.6512305992671</t>
  </si>
  <si>
    <t>1.57758725164489</t>
  </si>
  <si>
    <t>3.24831464098759</t>
  </si>
  <si>
    <t>1.3753957477854</t>
  </si>
  <si>
    <t>1.04265174865271</t>
  </si>
  <si>
    <t>-1.35151460625681</t>
  </si>
  <si>
    <t>-0.318979536810015</t>
  </si>
  <si>
    <t>3.49106550940185</t>
  </si>
  <si>
    <t>0.784149196899722</t>
  </si>
  <si>
    <t>0.793947587952706</t>
  </si>
  <si>
    <t>-0.0482975126781046</t>
  </si>
  <si>
    <t>1.3208762886598</t>
  </si>
  <si>
    <t>0.0259591921499462</t>
  </si>
  <si>
    <t>-0.299497765285908</t>
  </si>
  <si>
    <t>0.119065337103733</t>
  </si>
  <si>
    <t>0.797116134021522</t>
  </si>
  <si>
    <t>-0.048285853183466</t>
  </si>
  <si>
    <t>1.32967744703342</t>
  </si>
  <si>
    <t>0.0259625621314527</t>
  </si>
  <si>
    <t>-0.299050164209637</t>
  </si>
  <si>
    <t>0.119136276191059</t>
  </si>
  <si>
    <t>0.622426434472003</t>
  </si>
  <si>
    <t>-0.0177970489726835</t>
  </si>
  <si>
    <t>1.25991041701597</t>
  </si>
  <si>
    <t>1.70391901373159</t>
  </si>
  <si>
    <t>1.1132084603843</t>
  </si>
  <si>
    <t>1.20945788286536</t>
  </si>
  <si>
    <t>0.909344296564684</t>
  </si>
  <si>
    <t>2.77002583979329</t>
  </si>
  <si>
    <t>1.26791458964531</t>
  </si>
  <si>
    <t>1.71860275211868</t>
  </si>
  <si>
    <t>1.11945099729961</t>
  </si>
  <si>
    <t>1.21683133758104</t>
  </si>
  <si>
    <t>0.913504068783704</t>
  </si>
  <si>
    <t>2.80911459260311</t>
  </si>
  <si>
    <t>2.52379325898628</t>
  </si>
  <si>
    <t>1.51196048399049</t>
  </si>
  <si>
    <t>1.80604296724339</t>
  </si>
  <si>
    <t>-0.198881651005937</t>
  </si>
  <si>
    <t>1.01589578104459</t>
  </si>
  <si>
    <t>-0.220631760210944</t>
  </si>
  <si>
    <t>0.295061600579767</t>
  </si>
  <si>
    <t>0.636388609101724</t>
  </si>
  <si>
    <t>0.51821143026356</t>
  </si>
  <si>
    <t>-0.198684143278139</t>
  </si>
  <si>
    <t>1.02109121900861</t>
  </si>
  <si>
    <t>-0.22038872575136</t>
  </si>
  <si>
    <t>0.295497765501873</t>
  </si>
  <si>
    <t>0.638422193668768</t>
  </si>
  <si>
    <t>0.51955880253632</t>
  </si>
  <si>
    <t>0.179102421383513</t>
  </si>
  <si>
    <t>0.191152489134259</t>
  </si>
  <si>
    <t>-0.563651692159468</t>
  </si>
  <si>
    <t>-0.135494555126202</t>
  </si>
  <si>
    <t>-0.0338917400987807</t>
  </si>
  <si>
    <t>1.50911597977631</t>
  </si>
  <si>
    <t>0.4301672101575</t>
  </si>
  <si>
    <t>2.39104116222761</t>
  </si>
  <si>
    <t>-0.562069120020623</t>
  </si>
  <si>
    <t>-0.135402844086816</t>
  </si>
  <si>
    <t>-0.0338859981458783</t>
  </si>
  <si>
    <t>1.52061901109139</t>
  </si>
  <si>
    <t>0.431095091217094</t>
  </si>
  <si>
    <t>2.42009054109958</t>
  </si>
  <si>
    <t>6.92005342433824</t>
  </si>
  <si>
    <t>-1.13852996662816</t>
  </si>
  <si>
    <t>1.63108758237026</t>
  </si>
  <si>
    <t>-0.271676300578034</t>
  </si>
  <si>
    <t>-2.64998159735001</t>
  </si>
  <si>
    <t>-0.432362319623851</t>
  </si>
  <si>
    <t>-1.75937631689844</t>
  </si>
  <si>
    <t>-2.2565543071161</t>
  </si>
  <si>
    <t>-0.505952380952386</t>
  </si>
  <si>
    <t>-0.271307927553865</t>
  </si>
  <si>
    <t>-2.61547782011411</t>
  </si>
  <si>
    <t>-0.431430319193455</t>
  </si>
  <si>
    <t>-1.74407846236417</t>
  </si>
  <si>
    <t>-2.23147076835425</t>
  </si>
  <si>
    <t>-0.504676742831784</t>
  </si>
  <si>
    <t>-0.43606043363909</t>
  </si>
  <si>
    <t>-1.44406401102265</t>
  </si>
  <si>
    <t>0.211523207460999</t>
  </si>
  <si>
    <t>0.905067382763933</t>
  </si>
  <si>
    <t>0.328153653122289</t>
  </si>
  <si>
    <t>0.0153186274509882</t>
  </si>
  <si>
    <t>0.565712314591234</t>
  </si>
  <si>
    <t>1.33386422456698</t>
  </si>
  <si>
    <t>0.211747233764976</t>
  </si>
  <si>
    <t>0.909187999348326</t>
  </si>
  <si>
    <t>0.328693258034788</t>
  </si>
  <si>
    <t>0.0153198008725692</t>
  </si>
  <si>
    <t>0.56731852726531</t>
  </si>
  <si>
    <t>1.34284010010116</t>
  </si>
  <si>
    <t>15.5810431245623</t>
  </si>
  <si>
    <t>-0.0213875579852032</t>
  </si>
  <si>
    <t>1.32194601166804</t>
  </si>
  <si>
    <t>-0.101258498481129</t>
  </si>
  <si>
    <t>0.518703850613288</t>
  </si>
  <si>
    <t>0.553584865097281</t>
  </si>
  <si>
    <t>-1.01633586973873</t>
  </si>
  <si>
    <t>-0.229928206090742</t>
  </si>
  <si>
    <t>2.06936753133198</t>
  </si>
  <si>
    <t>-0.101207266645035</t>
  </si>
  <si>
    <t>0.520053789182127</t>
  </si>
  <si>
    <t>0.555122824678786</t>
  </si>
  <si>
    <t>-1.01120590589986</t>
  </si>
  <si>
    <t>-0.229664275680506</t>
  </si>
  <si>
    <t>2.09107899011998</t>
  </si>
  <si>
    <t>-0.246483781286151</t>
  </si>
  <si>
    <t>-0.648057383579969</t>
  </si>
  <si>
    <t>1.66402722953649</t>
  </si>
  <si>
    <t>1.55676310765164</t>
  </si>
  <si>
    <t>1.93090392806437</t>
  </si>
  <si>
    <t>0.888180368936452</t>
  </si>
  <si>
    <t>1.44819146042971</t>
  </si>
  <si>
    <t>-1.29058277878603</t>
  </si>
  <si>
    <t>1.67802769430869</t>
  </si>
  <si>
    <t>1.5690079125009</t>
  </si>
  <si>
    <t>1.94978937984054</t>
  </si>
  <si>
    <t>0.892148202593873</t>
  </si>
  <si>
    <t>1.4587801065407</t>
  </si>
  <si>
    <t>-1.28232572609108</t>
  </si>
  <si>
    <t>9.43146595628232</t>
  </si>
  <si>
    <t>1.65357357707021</t>
  </si>
  <si>
    <t>1.98116533569717</t>
  </si>
  <si>
    <t>3.2795142289504</t>
  </si>
  <si>
    <t>-0.379785604900462</t>
  </si>
  <si>
    <t>2.50471599245441</t>
  </si>
  <si>
    <t>1.24540199684709</t>
  </si>
  <si>
    <t>-0.211605379478989</t>
  </si>
  <si>
    <t>2.99689001979077</t>
  </si>
  <si>
    <t>3.33449572474171</t>
  </si>
  <si>
    <t>-0.379066240159228</t>
  </si>
  <si>
    <t>2.53661783074937</t>
  </si>
  <si>
    <t>1.25322212335945</t>
  </si>
  <si>
    <t>-0.211381810629459</t>
  </si>
  <si>
    <t>3.04271463470307</t>
  </si>
  <si>
    <t>3.30044903111206</t>
  </si>
  <si>
    <t>0.718895590855163</t>
  </si>
  <si>
    <t>-2.9417489902185</t>
  </si>
  <si>
    <t>0.0831539816082897</t>
  </si>
  <si>
    <t>-2.74738633600778</t>
  </si>
  <si>
    <t>0.18564121992802</t>
  </si>
  <si>
    <t>0.916195095661537</t>
  </si>
  <si>
    <t>1.9863622887637</t>
  </si>
  <si>
    <t>-2.89930984770519</t>
  </si>
  <si>
    <t>0.0831885737093874</t>
  </si>
  <si>
    <t>-2.7103229945578</t>
  </si>
  <si>
    <t>0.185813746794415</t>
  </si>
  <si>
    <t>0.920417975932543</t>
  </si>
  <si>
    <t>2.00635566806807</t>
  </si>
  <si>
    <t>2.29154316503869</t>
  </si>
  <si>
    <t>-3.03808408339523</t>
  </si>
  <si>
    <t>-0.312993972193239</t>
  </si>
  <si>
    <t>0.956155423756995</t>
  </si>
  <si>
    <t>0.311431362970195</t>
  </si>
  <si>
    <t>0.261314936761785</t>
  </si>
  <si>
    <t>1.25570776255707</t>
  </si>
  <si>
    <t>0.853186628747267</t>
  </si>
  <si>
    <t>1.06293706293707</t>
  </si>
  <si>
    <t>0.96075593859659</t>
  </si>
  <si>
    <t>0.311917319649353</t>
  </si>
  <si>
    <t>0.261656960211493</t>
  </si>
  <si>
    <t>1.26365840045121</t>
  </si>
  <si>
    <t>0.856847101176338</t>
  </si>
  <si>
    <t>1.06862659226274</t>
  </si>
  <si>
    <t>1.65911772087075</t>
  </si>
  <si>
    <t>1.36192039207714</t>
  </si>
  <si>
    <t>-3.78282828282829</t>
  </si>
  <si>
    <t>-0.343575144792377</t>
  </si>
  <si>
    <t>-3.3001808318264</t>
  </si>
  <si>
    <t>-1.31270870916978</t>
  </si>
  <si>
    <t>-1.0139503232392</t>
  </si>
  <si>
    <t>1.133365901319</t>
  </si>
  <si>
    <t>-3.71303402572436</t>
  </si>
  <si>
    <t>-0.342986273815842</t>
  </si>
  <si>
    <t>-3.24689406860796</t>
  </si>
  <si>
    <t>-1.30416735591772</t>
  </si>
  <si>
    <t>-1.00884433274705</t>
  </si>
  <si>
    <t>1.13983743656298</t>
  </si>
  <si>
    <t>1.48450176640905</t>
  </si>
  <si>
    <t>-4.4501399297803</t>
  </si>
  <si>
    <t>0.322147300019681</t>
  </si>
  <si>
    <t>-1.95247379277216</t>
  </si>
  <si>
    <t>-0.429289831963687</t>
  </si>
  <si>
    <t>-2.35917188252287</t>
  </si>
  <si>
    <t>-0.94280326838467</t>
  </si>
  <si>
    <t>-1.25572392956616</t>
  </si>
  <si>
    <t>0.542495479204341</t>
  </si>
  <si>
    <t>-1.93365755027961</t>
  </si>
  <si>
    <t>-0.428371011826933</t>
  </si>
  <si>
    <t>-2.33177350257809</t>
  </si>
  <si>
    <t>-0.938386616892015</t>
  </si>
  <si>
    <t>-1.24790510383383</t>
  </si>
  <si>
    <t>0.543972329581812</t>
  </si>
  <si>
    <t>-1.39283405279108</t>
  </si>
  <si>
    <t>-0.612398075890448</t>
  </si>
  <si>
    <t>-4.38083188359956</t>
  </si>
  <si>
    <t>-4.02859331120756</t>
  </si>
  <si>
    <t>-3.98537477148082</t>
  </si>
  <si>
    <t>-1.29077407565802</t>
  </si>
  <si>
    <t>-2.00256828514906</t>
  </si>
  <si>
    <t>-2.80233025311369</t>
  </si>
  <si>
    <t>-4.28758699559037</t>
  </si>
  <si>
    <t>-3.949561105008</t>
  </si>
  <si>
    <t>-3.908007606705</t>
  </si>
  <si>
    <t>-1.28251458539674</t>
  </si>
  <si>
    <t>-1.98278062453546</t>
  </si>
  <si>
    <t>-2.76378346079072</t>
  </si>
  <si>
    <t>6.99515189959864</t>
  </si>
  <si>
    <t>-4.38010079010658</t>
  </si>
  <si>
    <t>-2.22423181365718</t>
  </si>
  <si>
    <t>-0.0310910118711175</t>
  </si>
  <si>
    <t>1.64666143917003</t>
  </si>
  <si>
    <t>1.26762795119633</t>
  </si>
  <si>
    <t>2.1224238695786</t>
  </si>
  <si>
    <t>1.92147421057504</t>
  </si>
  <si>
    <t>1.87005187005188</t>
  </si>
  <si>
    <t>-0.0310861796175885</t>
  </si>
  <si>
    <t>1.66036960166091</t>
  </si>
  <si>
    <t>1.27573090400177</t>
  </si>
  <si>
    <t>2.14527114061732</t>
  </si>
  <si>
    <t>1.94017446082485</t>
  </si>
  <si>
    <t>1.88775843548881</t>
  </si>
  <si>
    <t>0.355691289938873</t>
  </si>
  <si>
    <t>1.56402457750053</t>
  </si>
  <si>
    <t>1.00461863632806</t>
  </si>
  <si>
    <t>0.543367865122889</t>
  </si>
  <si>
    <t>0.674448767833988</t>
  </si>
  <si>
    <t>-0.614144891253322</t>
  </si>
  <si>
    <t>-0.670836099367603</t>
  </si>
  <si>
    <t>-3.06418219461699</t>
  </si>
  <si>
    <t>1.0096989833984</t>
  </si>
  <si>
    <t>0.544849477815951</t>
  </si>
  <si>
    <t>0.676733452013543</t>
  </si>
  <si>
    <t>-0.612266707439954</t>
  </si>
  <si>
    <t>-0.668596006659678</t>
  </si>
  <si>
    <t>-3.01817362809191</t>
  </si>
  <si>
    <t>9.72668747228226</t>
  </si>
  <si>
    <t>1.92177342402568</t>
  </si>
  <si>
    <t>-1.230491653502</t>
  </si>
  <si>
    <t>-0.582800284292825</t>
  </si>
  <si>
    <t>1.10945422010141</t>
  </si>
  <si>
    <t>-2.24658421990605</t>
  </si>
  <si>
    <t>0.843838958926391</t>
  </si>
  <si>
    <t>0.543378154356238</t>
  </si>
  <si>
    <t>-0.493827160493826</t>
  </si>
  <si>
    <t>-0.581108573118645</t>
  </si>
  <si>
    <t>1.11565456608638</t>
  </si>
  <si>
    <t>-2.22172022145335</t>
  </si>
  <si>
    <t>0.847419436406804</t>
  </si>
  <si>
    <t>0.544859823263678</t>
  </si>
  <si>
    <t>-0.492611833605589</t>
  </si>
  <si>
    <t>-0.214607685898312</t>
  </si>
  <si>
    <t>0.0795610192994026</t>
  </si>
  <si>
    <t>1.0585289030026</t>
  </si>
  <si>
    <t>2.52932732762462</t>
  </si>
  <si>
    <t>1.15384615384615</t>
  </si>
  <si>
    <t>3.28023911316258</t>
  </si>
  <si>
    <t>2.66621322904269</t>
  </si>
  <si>
    <t>2.33545647558387</t>
  </si>
  <si>
    <t>1.06417117221761</t>
  </si>
  <si>
    <t>2.56186463354515</t>
  </si>
  <si>
    <t>1.16055461203079</t>
  </si>
  <si>
    <t>3.33524519050669</t>
  </si>
  <si>
    <t>2.70240137930449</t>
  </si>
  <si>
    <t>2.3631604533277</t>
  </si>
  <si>
    <t>6.12297484939831</t>
  </si>
  <si>
    <t>0.938765813865678</t>
  </si>
  <si>
    <t>3.75355535549561</t>
  </si>
  <si>
    <t>-0.0369717308457981</t>
  </si>
  <si>
    <t>1.06226025376216</t>
  </si>
  <si>
    <t>-0.767305180670438</t>
  </si>
  <si>
    <t>0.856768470920265</t>
  </si>
  <si>
    <t>1.58615063899211</t>
  </si>
  <si>
    <t>-1.98656966983772</t>
  </si>
  <si>
    <t>-0.036964897985489</t>
  </si>
  <si>
    <t>1.06794251408228</t>
  </si>
  <si>
    <t>-0.764376366888169</t>
  </si>
  <si>
    <t>0.860459831381922</t>
  </si>
  <si>
    <t>1.59886462949097</t>
  </si>
  <si>
    <t>-1.96709487233852</t>
  </si>
  <si>
    <t>-0.167274109634353</t>
  </si>
  <si>
    <t>0.68265631785567</t>
  </si>
  <si>
    <t>-1.30247155747351</t>
  </si>
  <si>
    <t>0.350202229456451</t>
  </si>
  <si>
    <t>-1.61012974831953</t>
  </si>
  <si>
    <t>-0.605207064555411</t>
  </si>
  <si>
    <t>0.497428262046552</t>
  </si>
  <si>
    <t>-1.95856097309555</t>
  </si>
  <si>
    <t>-1.29406233645027</t>
  </si>
  <si>
    <t>0.350816872880248</t>
  </si>
  <si>
    <t>-1.59730464335909</t>
  </si>
  <si>
    <t>-0.603383042308432</t>
  </si>
  <si>
    <t>0.498669554496464</t>
  </si>
  <si>
    <t>-1.93962797785571</t>
  </si>
  <si>
    <t>8.15759901978521</t>
  </si>
  <si>
    <t>-1.79419318052937</t>
  </si>
  <si>
    <t>-1.9583467184412</t>
  </si>
  <si>
    <t>0.193017314788534</t>
  </si>
  <si>
    <t>-0.0590493061706491</t>
  </si>
  <si>
    <t>0.320043395714675</t>
  </si>
  <si>
    <t>0.933646212991165</t>
  </si>
  <si>
    <t>0.867065007412735</t>
  </si>
  <si>
    <t>1.03834971618441</t>
  </si>
  <si>
    <t>0.193203833254846</t>
  </si>
  <si>
    <t>-0.059031878927959</t>
  </si>
  <si>
    <t>0.320556629931064</t>
  </si>
  <si>
    <t>0.938032009138486</t>
  </si>
  <si>
    <t>0.870845887035861</t>
  </si>
  <si>
    <t>1.04377817715281</t>
  </si>
  <si>
    <t>0.258447510082233</t>
  </si>
  <si>
    <t>1.18256785347895</t>
  </si>
  <si>
    <t>1.98415750211488</t>
  </si>
  <si>
    <t>1.44378007875164</t>
  </si>
  <si>
    <t>2.03175251416611</t>
  </si>
  <si>
    <t>1.07316338441841</t>
  </si>
  <si>
    <t>0.798925814031553</t>
  </si>
  <si>
    <t>1.53268371904181</t>
  </si>
  <si>
    <t>2.00410622411038</t>
  </si>
  <si>
    <t>1.45430400101291</t>
  </si>
  <si>
    <t>2.05267650651531</t>
  </si>
  <si>
    <t>1.07896331514506</t>
  </si>
  <si>
    <t>0.802134326830681</t>
  </si>
  <si>
    <t>1.54455072791449</t>
  </si>
  <si>
    <t>9.30548953010599</t>
  </si>
  <si>
    <t>1.42981173827454</t>
  </si>
  <si>
    <t>2.25015190992082</t>
  </si>
  <si>
    <t>1.680062513954</t>
  </si>
  <si>
    <t>0.323719835197181</t>
  </si>
  <si>
    <t>0.523418951003669</t>
  </si>
  <si>
    <t>0.114701775384011</t>
  </si>
  <si>
    <t>-0.505711834559988</t>
  </si>
  <si>
    <t>-0.68302202397548</t>
  </si>
  <si>
    <t>1.69433565518525</t>
  </si>
  <si>
    <t>0.324244941410562</t>
  </si>
  <si>
    <t>0.524793586829399</t>
  </si>
  <si>
    <t>0.114767608216149</t>
  </si>
  <si>
    <t>-0.504437407076477</t>
  </si>
  <si>
    <t>-0.68069999586191</t>
  </si>
  <si>
    <t>1.32949207323486</t>
  </si>
  <si>
    <t>0.150514482114558</t>
  </si>
  <si>
    <t>0.979819774083009</t>
  </si>
  <si>
    <t>0.919949908486657</t>
  </si>
  <si>
    <t>1.02566693613581</t>
  </si>
  <si>
    <t>1.33377916480905</t>
  </si>
  <si>
    <t>0.865224625623968</t>
  </si>
  <si>
    <t>1.06447077726451</t>
  </si>
  <si>
    <t>0.984651596035889</t>
  </si>
  <si>
    <t>0.924207580071656</t>
  </si>
  <si>
    <t>1.03096314488687</t>
  </si>
  <si>
    <t>1.34275389046033</t>
  </si>
  <si>
    <t>0.86898942560257</t>
  </si>
  <si>
    <t>1.07017679616995</t>
  </si>
  <si>
    <t>-1.31966724541698</t>
  </si>
  <si>
    <t>1.71177318975795</t>
  </si>
  <si>
    <t>0.851040274606125</t>
  </si>
  <si>
    <t>-2.20485467355031</t>
  </si>
  <si>
    <t>0.0529442908406397</t>
  </si>
  <si>
    <t>-0.0810066425446917</t>
  </si>
  <si>
    <t>0.821050549015727</t>
  </si>
  <si>
    <t>0.77064384605045</t>
  </si>
  <si>
    <t>-1.70116246101501</t>
  </si>
  <si>
    <t>-2.18089923514867</t>
  </si>
  <si>
    <t>0.0529583112792047</t>
  </si>
  <si>
    <t>-0.0809738498723107</t>
  </si>
  <si>
    <t>0.82443973306088</t>
  </si>
  <si>
    <t>0.773628650434007</t>
  </si>
  <si>
    <t>-1.68685472962304</t>
  </si>
  <si>
    <t>-2.4786935328998</t>
  </si>
  <si>
    <t>0.859535981855983</t>
  </si>
  <si>
    <t>1.63791166263015</t>
  </si>
  <si>
    <t>1.657824933687</t>
  </si>
  <si>
    <t>1.09934039576255</t>
  </si>
  <si>
    <t>0.774165007741638</t>
  </si>
  <si>
    <t>1.84550057161521</t>
  </si>
  <si>
    <t>-8.33333333333333</t>
  </si>
  <si>
    <t>1.65147372940156</t>
  </si>
  <si>
    <t>1.67172064299692</t>
  </si>
  <si>
    <t>1.10542779758265</t>
  </si>
  <si>
    <t>0.777177221445132</t>
  </si>
  <si>
    <t>1.86274239487011</t>
  </si>
  <si>
    <t>-8.00427076735364</t>
  </si>
  <si>
    <t>10.5469734785451</t>
  </si>
  <si>
    <t>2.21880027362955</t>
  </si>
  <si>
    <t>-1.88818523919466</t>
  </si>
  <si>
    <t>0.258890469416792</t>
  </si>
  <si>
    <t>-0.283169134564343</t>
  </si>
  <si>
    <t>-0.965103598691375</t>
  </si>
  <si>
    <t>-0.582060594000306</t>
  </si>
  <si>
    <t>0.742684336920758</t>
  </si>
  <si>
    <t>-2.52906976744187</t>
  </si>
  <si>
    <t>0.259226170316171</t>
  </si>
  <si>
    <t>-0.282768966028349</t>
  </si>
  <si>
    <t>-0.960476222736001</t>
  </si>
  <si>
    <t>-0.580373166060689</t>
  </si>
  <si>
    <t>0.745455968551974</t>
  </si>
  <si>
    <t>-2.49761798686081</t>
  </si>
  <si>
    <t>0.524442014357747</t>
  </si>
  <si>
    <t>0.227295745106686</t>
  </si>
  <si>
    <t>2.34083538562825</t>
  </si>
  <si>
    <t>0.686800263430242</t>
  </si>
  <si>
    <t>1.80087344815741</t>
  </si>
  <si>
    <t>0.0810372771474979</t>
  </si>
  <si>
    <t>-0.0751830543932928</t>
  </si>
  <si>
    <t>-3.3970753655793</t>
  </si>
  <si>
    <t>2.3686681411522</t>
  </si>
  <si>
    <t>0.689169591036711</t>
  </si>
  <si>
    <t>1.81728652513158</t>
  </si>
  <si>
    <t>0.0810701300988861</t>
  </si>
  <si>
    <t>-0.0751548060926855</t>
  </si>
  <si>
    <t>-3.34064910206413</t>
  </si>
  <si>
    <t>4.81536579217601</t>
  </si>
  <si>
    <t>2.38802073432353</t>
  </si>
  <si>
    <t>-0.303644391468718</t>
  </si>
  <si>
    <t>0.289345285373874</t>
  </si>
  <si>
    <t>0.539811066126865</t>
  </si>
  <si>
    <t>0.650054171180926</t>
  </si>
  <si>
    <t>0.282766147435272</t>
  </si>
  <si>
    <t>-0.0756597979438408</t>
  </si>
  <si>
    <t>-2.59469132120488</t>
  </si>
  <si>
    <t>0.289764698074013</t>
  </si>
  <si>
    <t>0.541273310675048</t>
  </si>
  <si>
    <t>0.652176224638722</t>
  </si>
  <si>
    <t>0.283166686142724</t>
  </si>
  <si>
    <t>-0.0756311903474352</t>
  </si>
  <si>
    <t>-2.56160039012154</t>
  </si>
  <si>
    <t>0.248681158991108</t>
  </si>
  <si>
    <t>0.261950928579325</t>
  </si>
  <si>
    <t>-4.07562492069534</t>
  </si>
  <si>
    <t>-1.09858753031816</t>
  </si>
  <si>
    <t>-4.07006434480645</t>
  </si>
  <si>
    <t>-3.50770169284736</t>
  </si>
  <si>
    <t>-2.80606243908997</t>
  </si>
  <si>
    <t>-3.34805859102535</t>
  </si>
  <si>
    <t>-3.99476115975759</t>
  </si>
  <si>
    <t>-1.09259689250926</t>
  </si>
  <si>
    <t>-3.98941819453949</t>
  </si>
  <si>
    <t>-3.44758364401391</t>
  </si>
  <si>
    <t>-2.76741384370245</t>
  </si>
  <si>
    <t>-3.29323151642687</t>
  </si>
  <si>
    <t>11.790679733655</t>
  </si>
  <si>
    <t>-4.65143654109061</t>
  </si>
  <si>
    <t>-5.84905997019681</t>
  </si>
  <si>
    <t>-3.07903739875434</t>
  </si>
  <si>
    <t>-0.158674188998596</t>
  </si>
  <si>
    <t>-4.32915112467503</t>
  </si>
  <si>
    <t>2.51946419072488</t>
  </si>
  <si>
    <t>1.06120651695288</t>
  </si>
  <si>
    <t>-2.11664382518654</t>
  </si>
  <si>
    <t>-3.03258613624267</t>
  </si>
  <si>
    <t>-0.158548434516352</t>
  </si>
  <si>
    <t>-4.23806300135118</t>
  </si>
  <si>
    <t>2.55174606389382</t>
  </si>
  <si>
    <t>1.06687746933736</t>
  </si>
  <si>
    <t>-2.09455408352012</t>
  </si>
  <si>
    <t>-1.25130805203599</t>
  </si>
  <si>
    <t>-0.214307624951404</t>
  </si>
  <si>
    <t>-3.22741204516281</t>
  </si>
  <si>
    <t>-0.781250000000011</t>
  </si>
  <si>
    <t>-2.81423921033287</t>
  </si>
  <si>
    <t>0.519628295088187</t>
  </si>
  <si>
    <t>0.961858483658386</t>
  </si>
  <si>
    <t>-1.3430725730443</t>
  </si>
  <si>
    <t>-3.17642523811299</t>
  </si>
  <si>
    <t>-0.778214044205507</t>
  </si>
  <si>
    <t>-2.77536711600253</t>
  </si>
  <si>
    <t>0.520983058106008</t>
  </si>
  <si>
    <t>0.966514220826544</t>
  </si>
  <si>
    <t>-1.33413330498625</t>
  </si>
  <si>
    <t>18.4408196133652</t>
  </si>
  <si>
    <t>-3.48637581948643</t>
  </si>
  <si>
    <t>0.768085463218625</t>
  </si>
  <si>
    <t>0.947112321149274</t>
  </si>
  <si>
    <t>-2.34572356549982</t>
  </si>
  <si>
    <t>0.466895426674924</t>
  </si>
  <si>
    <t>-2.80387770320656</t>
  </si>
  <si>
    <t>-2.85791928982291</t>
  </si>
  <si>
    <t>2.76872964169382</t>
  </si>
  <si>
    <t>0.951625951936981</t>
  </si>
  <si>
    <t>-2.31863427890397</t>
  </si>
  <si>
    <t>0.467988787935434</t>
  </si>
  <si>
    <t>-2.76528871698729</t>
  </si>
  <si>
    <t>-2.81784255892615</t>
  </si>
  <si>
    <t>2.80778147545405</t>
  </si>
  <si>
    <t>-0.582909074069251</t>
  </si>
  <si>
    <t>-0.133691154640273</t>
  </si>
  <si>
    <t>0.21695943120033</t>
  </si>
  <si>
    <t>-0.515488750782865</t>
  </si>
  <si>
    <t>0.157265674145514</t>
  </si>
  <si>
    <t>0.779015505042921</t>
  </si>
  <si>
    <t>-1.26727334007415</t>
  </si>
  <si>
    <t>0.217195129148602</t>
  </si>
  <si>
    <t>-0.514164655945873</t>
  </si>
  <si>
    <t>0.157389466412361</t>
  </si>
  <si>
    <t>0.782065682056176</t>
  </si>
  <si>
    <t>-1.25931063375015</t>
  </si>
  <si>
    <t>3.85418301668458</t>
  </si>
  <si>
    <t>0.384000720142323</t>
  </si>
  <si>
    <t>1.53780635119011</t>
  </si>
  <si>
    <t>1.37401091210329</t>
  </si>
  <si>
    <t>0.675070195352169</t>
  </si>
  <si>
    <t>-1.57124900011427</t>
  </si>
  <si>
    <t>0.543881334981456</t>
  </si>
  <si>
    <t>0.225947851235935</t>
  </si>
  <si>
    <t>1.12721417069243</t>
  </si>
  <si>
    <t>1.38353780977229</t>
  </si>
  <si>
    <t>0.677359101158643</t>
  </si>
  <si>
    <t>-1.5590326826909</t>
  </si>
  <si>
    <t>0.545365754280388</t>
  </si>
  <si>
    <t>0.226203498552322</t>
  </si>
  <si>
    <t>1.13361537863363</t>
  </si>
  <si>
    <t>1.27806012766834</t>
  </si>
  <si>
    <t>0.909821823171901</t>
  </si>
  <si>
    <t>0.229501356144376</t>
  </si>
  <si>
    <t>2.23258442843013</t>
  </si>
  <si>
    <t>-0.210128178188683</t>
  </si>
  <si>
    <t>-0.758380100106173</t>
  </si>
  <si>
    <t>1.1362500416514</t>
  </si>
  <si>
    <t>-1.33715377268385</t>
  </si>
  <si>
    <t>0.229765114136127</t>
  </si>
  <si>
    <t>2.25788385769736</t>
  </si>
  <si>
    <t>-0.209907717711375</t>
  </si>
  <si>
    <t>-0.755518855194157</t>
  </si>
  <si>
    <t>1.14275468202971</t>
  </si>
  <si>
    <t>-1.32829277434462</t>
  </si>
  <si>
    <t>41.4171077082549</t>
  </si>
  <si>
    <t>0.695318963338542</t>
  </si>
  <si>
    <t>-1.83632111838699</t>
  </si>
  <si>
    <t>-2.7683184593706</t>
  </si>
  <si>
    <t>-0.0597764361288746</t>
  </si>
  <si>
    <t>-1.84463194646495</t>
  </si>
  <si>
    <t>1.9298841099743</t>
  </si>
  <si>
    <t>1.39909994207549</t>
  </si>
  <si>
    <t>-3.06276403138202</t>
  </si>
  <si>
    <t>-2.73069333409563</t>
  </si>
  <si>
    <t>-0.0597585771339177</t>
  </si>
  <si>
    <t>-1.82782498118423</t>
  </si>
  <si>
    <t>1.94874948773546</t>
  </si>
  <si>
    <t>1.40897960446486</t>
  </si>
  <si>
    <t>-3.01679761853958</t>
  </si>
  <si>
    <t>-2.90268159883742</t>
  </si>
  <si>
    <t>1.51776915220469</t>
  </si>
  <si>
    <t>-2.93138623429615</t>
  </si>
  <si>
    <t>-1.21567505720824</t>
  </si>
  <si>
    <t>-3.28251315718084</t>
  </si>
  <si>
    <t>-0.768025677276393</t>
  </si>
  <si>
    <t>-0.951964477933275</t>
  </si>
  <si>
    <t>-2.73518950079726</t>
  </si>
  <si>
    <t>-2.88924271979188</t>
  </si>
  <si>
    <t>-1.20834507404134</t>
  </si>
  <si>
    <t>-3.22978936893785</t>
  </si>
  <si>
    <t>-0.765091374626904</t>
  </si>
  <si>
    <t>-0.947461849159951</t>
  </si>
  <si>
    <t>-2.6984515887462</t>
  </si>
  <si>
    <t>-7.29672658807825</t>
  </si>
  <si>
    <t>-2.88276548828699</t>
  </si>
  <si>
    <t>-1.59159151953744</t>
  </si>
  <si>
    <t>0.991135009446309</t>
  </si>
  <si>
    <t>1.69242522183698</t>
  </si>
  <si>
    <t>2.81076801266825</t>
  </si>
  <si>
    <t>-0.189467547609787</t>
  </si>
  <si>
    <t>1.08858527985897</t>
  </si>
  <si>
    <t>-1.39207587578399</t>
  </si>
  <si>
    <t>0.996079450331964</t>
  </si>
  <si>
    <t>1.7069104040156</t>
  </si>
  <si>
    <t>2.85102626818154</t>
  </si>
  <si>
    <t>-0.189288284246686</t>
  </si>
  <si>
    <t>1.09455372333728</t>
  </si>
  <si>
    <t>-1.38247549337239</t>
  </si>
  <si>
    <t>0.641519086575964</t>
  </si>
  <si>
    <t>0.350604471187822</t>
  </si>
  <si>
    <t>-8.19634040081324</t>
  </si>
  <si>
    <t>-2.40687399306741</t>
  </si>
  <si>
    <t>-7.73952183316771</t>
  </si>
  <si>
    <t>0.912464031500842</t>
  </si>
  <si>
    <t>0.238263028960716</t>
  </si>
  <si>
    <t>2.4060330380656</t>
  </si>
  <si>
    <t>-7.87773573089788</t>
  </si>
  <si>
    <t>-2.37836532028253</t>
  </si>
  <si>
    <t>-7.45462930993309</t>
  </si>
  <si>
    <t>0.916652482754057</t>
  </si>
  <si>
    <t>0.238547326990072</t>
  </si>
  <si>
    <t>2.435450839421</t>
  </si>
  <si>
    <t>5.89238751352911</t>
  </si>
  <si>
    <t>-8.38225537882639</t>
  </si>
  <si>
    <t>0.819376383914262</t>
  </si>
  <si>
    <t>0.333140208574733</t>
  </si>
  <si>
    <t>-0.722107132287658</t>
  </si>
  <si>
    <t>0.084760128835399</t>
  </si>
  <si>
    <t>0.20846463373249</t>
  </si>
  <si>
    <t>0.202322308233642</t>
  </si>
  <si>
    <t>0.244162978788336</t>
  </si>
  <si>
    <t>0.333696356078395</t>
  </si>
  <si>
    <t>-0.719512422304637</t>
  </si>
  <si>
    <t>0.0847960705435228</t>
  </si>
  <si>
    <t>0.208682223701428</t>
  </si>
  <si>
    <t>0.202527256299439</t>
  </si>
  <si>
    <t>0.244461542676726</t>
  </si>
  <si>
    <t>0.302855477042442</t>
  </si>
  <si>
    <t>0.912662065544064</t>
  </si>
  <si>
    <t>-5.4679123908715</t>
  </si>
  <si>
    <t>-8.30689509306261</t>
  </si>
  <si>
    <t>-8.00555590630722</t>
  </si>
  <si>
    <t>0.459787442526559</t>
  </si>
  <si>
    <t>-0.66889632107024</t>
  </si>
  <si>
    <t>-0.517386596077496</t>
  </si>
  <si>
    <t>-5.32365727118356</t>
  </si>
  <si>
    <t>-7.97986325948309</t>
  </si>
  <si>
    <t>-7.70124833898716</t>
  </si>
  <si>
    <t>0.460847716240009</t>
  </si>
  <si>
    <t>-0.666669135818934</t>
  </si>
  <si>
    <t>-0.516052750409434</t>
  </si>
  <si>
    <t>12.5403033485584</t>
  </si>
  <si>
    <t>-3.41447931289916</t>
  </si>
  <si>
    <t>-1.28032670997891</t>
  </si>
  <si>
    <t>0.872961176200327</t>
  </si>
  <si>
    <t>0.430221593587941</t>
  </si>
  <si>
    <t>1.28848728246319</t>
  </si>
  <si>
    <t>0.984062980030714</t>
  </si>
  <si>
    <t>-0.0660182210290065</t>
  </si>
  <si>
    <t>2.23780396837237</t>
  </si>
  <si>
    <t>0.876793803476931</t>
  </si>
  <si>
    <t>0.431149709612813</t>
  </si>
  <si>
    <t>1.29686028095779</t>
  </si>
  <si>
    <t>0.988936880970147</t>
  </si>
  <si>
    <t>-0.0659964385878607</t>
  </si>
  <si>
    <t>2.26322273184608</t>
  </si>
  <si>
    <t>0.981725386572088</t>
  </si>
  <si>
    <t>0.281014898083754</t>
  </si>
  <si>
    <t>4.63879881985219</t>
  </si>
  <si>
    <t>2.17762375213366</t>
  </si>
  <si>
    <t>4.52682338758289</t>
  </si>
  <si>
    <t>-2.02637751374629</t>
  </si>
  <si>
    <t>-1.02385584109757</t>
  </si>
  <si>
    <t>-1.57663163040822</t>
  </si>
  <si>
    <t>4.74983864820555</t>
  </si>
  <si>
    <t>2.20168391266774</t>
  </si>
  <si>
    <t>4.63248511220701</t>
  </si>
  <si>
    <t>-2.00611969401119</t>
  </si>
  <si>
    <t>-1.01864994096896</t>
  </si>
  <si>
    <t>-1.56433190636825</t>
  </si>
  <si>
    <t>18.5203900944924</t>
  </si>
  <si>
    <t>4.90782045532465</t>
  </si>
  <si>
    <t>-2.91963483868979</t>
  </si>
  <si>
    <t>0.588067370825008</t>
  </si>
  <si>
    <t>-0.271835480439669</t>
  </si>
  <si>
    <t>1.13053548778471</t>
  </si>
  <si>
    <t>-0.623098101724384</t>
  </si>
  <si>
    <t>-1.29285364005172</t>
  </si>
  <si>
    <t>1.5133705553923</t>
  </si>
  <si>
    <t>0.589803295939913</t>
  </si>
  <si>
    <t>-0.271466676007221</t>
  </si>
  <si>
    <t>1.13697461732627</t>
  </si>
  <si>
    <t>-0.62116487195842</t>
  </si>
  <si>
    <t>-1.28456762829781</t>
  </si>
  <si>
    <t>1.52493887028934</t>
  </si>
  <si>
    <t>0.801399241074914</t>
  </si>
  <si>
    <t>-0.363266810404409</t>
  </si>
  <si>
    <t>3.60431391321488</t>
  </si>
  <si>
    <t>3.92585598568801</t>
  </si>
  <si>
    <t>3.87623848426908</t>
  </si>
  <si>
    <t>3.18293500111682</t>
  </si>
  <si>
    <t>2.83203448847621</t>
  </si>
  <si>
    <t>7.24407663530212</t>
  </si>
  <si>
    <t>3.67087355099925</t>
  </si>
  <si>
    <t>4.00499591338661</t>
  </si>
  <si>
    <t>3.9533642346913</t>
  </si>
  <si>
    <t>3.23469159322704</t>
  </si>
  <si>
    <t>2.87291017695005</t>
  </si>
  <si>
    <t>7.51986227694231</t>
  </si>
  <si>
    <t>13.0034790686258</t>
  </si>
  <si>
    <t>3.73807773373566</t>
  </si>
  <si>
    <t>5.97378834373289</t>
  </si>
  <si>
    <t>2.6322372626956</t>
  </si>
  <si>
    <t>2.00370627750753</t>
  </si>
  <si>
    <t>1.75010836584308</t>
  </si>
  <si>
    <t>1.98371366347884</t>
  </si>
  <si>
    <t>1.7907180385289</t>
  </si>
  <si>
    <t>4.32949114422266</t>
  </si>
  <si>
    <t>2.66750081813508</t>
  </si>
  <si>
    <t>2.02405271909221</t>
  </si>
  <si>
    <t>1.7656038199564</t>
  </si>
  <si>
    <t>2.00365340177083</t>
  </si>
  <si>
    <t>1.80694541019212</t>
  </si>
  <si>
    <t>4.42600974475495</t>
  </si>
  <si>
    <t>2.43017333808076</t>
  </si>
  <si>
    <t>2.56772759848746</t>
  </si>
  <si>
    <t>1.87068250898038</t>
  </si>
  <si>
    <t>0.455107593371267</t>
  </si>
  <si>
    <t>1.66372286479402</t>
  </si>
  <si>
    <t>1.93845142919724</t>
  </si>
  <si>
    <t>1.65030494765337</t>
  </si>
  <si>
    <t>-1.81209602954755</t>
  </si>
  <si>
    <t>1.88840109450063</t>
  </si>
  <si>
    <t>0.456146360850308</t>
  </si>
  <si>
    <t>1.67771817962869</t>
  </si>
  <si>
    <t>1.95748578154293</t>
  </si>
  <si>
    <t>1.66407417948752</t>
  </si>
  <si>
    <t>-1.79587325779403</t>
  </si>
  <si>
    <t>11.9592733420431</t>
  </si>
  <si>
    <t>1.18879620232492</t>
  </si>
  <si>
    <t>1.77527207925701</t>
  </si>
  <si>
    <t>0.188653072548206</t>
  </si>
  <si>
    <t>0.432451133021969</t>
  </si>
  <si>
    <t>-0.0379424359043814</t>
  </si>
  <si>
    <t>1.15588001310309</t>
  </si>
  <si>
    <t>0.587595212187157</t>
  </si>
  <si>
    <t>0.392047045645479</t>
  </si>
  <si>
    <t>0.188831246579559</t>
  </si>
  <si>
    <t>0.433388907521763</t>
  </si>
  <si>
    <t>-0.0379352395824138</t>
  </si>
  <si>
    <t>1.16261223400438</t>
  </si>
  <si>
    <t>0.589328345394136</t>
  </si>
  <si>
    <t>0.39281756459933</t>
  </si>
  <si>
    <t>0.231426980051546</t>
  </si>
  <si>
    <t>1.55861215459575</t>
  </si>
  <si>
    <t>1.47018785733734</t>
  </si>
  <si>
    <t>1.27948429945793</t>
  </si>
  <si>
    <t>1.37671386828502</t>
  </si>
  <si>
    <t>0.167644593461853</t>
  </si>
  <si>
    <t>-0.541054564533065</t>
  </si>
  <si>
    <t>2.09063170979771</t>
  </si>
  <si>
    <t>1.48110222559249</t>
  </si>
  <si>
    <t>1.28774019736889</t>
  </si>
  <si>
    <t>1.38627845982423</t>
  </si>
  <si>
    <t>0.167785274261591</t>
  </si>
  <si>
    <t>-0.539596122603386</t>
  </si>
  <si>
    <t>2.11279485865235</t>
  </si>
  <si>
    <t>2.58493176858314</t>
  </si>
  <si>
    <t>1.99191563609887</t>
  </si>
  <si>
    <t>0.0616134829787871</t>
  </si>
  <si>
    <t>1.93170997143246</t>
  </si>
  <si>
    <t>0.33331417734612</t>
  </si>
  <si>
    <t>0.731772935162758</t>
  </si>
  <si>
    <t>0.498230582976343</t>
  </si>
  <si>
    <t>-0.19624945486262</t>
  </si>
  <si>
    <t>2.03017832647463</t>
  </si>
  <si>
    <t>1.95061129695091</t>
  </si>
  <si>
    <t>0.333870906499256</t>
  </si>
  <si>
    <t>0.734463527358705</t>
  </si>
  <si>
    <t>0.499475889599654</t>
  </si>
  <si>
    <t>-0.196057137193765</t>
  </si>
  <si>
    <t>2.05106968483102</t>
  </si>
  <si>
    <t>2.16297413468327</t>
  </si>
  <si>
    <t>0.859822255476664</t>
  </si>
  <si>
    <t>-2.58630320634566</t>
  </si>
  <si>
    <t>0.37462294443903</t>
  </si>
  <si>
    <t>-2.04713573025978</t>
  </si>
  <si>
    <t>0.189152813648117</t>
  </si>
  <si>
    <t>1.39998060073072</t>
  </si>
  <si>
    <t>-0.38570618264321</t>
  </si>
  <si>
    <t>-2.55342408228833</t>
  </si>
  <si>
    <t>0.375326413645808</t>
  </si>
  <si>
    <t>-2.02646355564723</t>
  </si>
  <si>
    <t>0.189331933491789</t>
  </si>
  <si>
    <t>1.40987276323681</t>
  </si>
  <si>
    <t>-0.384964243537944</t>
  </si>
  <si>
    <t>3.38628261137725</t>
  </si>
  <si>
    <t>-3.08683337719958</t>
  </si>
  <si>
    <t>-1.27473737855838</t>
  </si>
  <si>
    <t>-0.0598916505594499</t>
  </si>
  <si>
    <t>0.0574349549135734</t>
  </si>
  <si>
    <t>1.74464710547185</t>
  </si>
  <si>
    <t>1.68467313678814</t>
  </si>
  <si>
    <t>0.135011541309177</t>
  </si>
  <si>
    <t>4.20499342969775</t>
  </si>
  <si>
    <t>-0.0598737226682669</t>
  </si>
  <si>
    <t>0.0574514551020207</t>
  </si>
  <si>
    <t>1.76004543357771</t>
  </si>
  <si>
    <t>1.69902517295843</t>
  </si>
  <si>
    <t>0.135102764007302</t>
  </si>
  <si>
    <t>4.29596258530276</t>
  </si>
  <si>
    <t>-0.0533947587586658</t>
  </si>
  <si>
    <t>2.20202908917329</t>
  </si>
  <si>
    <t>0.0892956803214625</t>
  </si>
  <si>
    <t>0.155445448362976</t>
  </si>
  <si>
    <t>-0.172324659658787</t>
  </si>
  <si>
    <t>-1.30075908320437</t>
  </si>
  <si>
    <t>-0.350410434444061</t>
  </si>
  <si>
    <t>-2.42853822914246</t>
  </si>
  <si>
    <t>0.0893355726639331</t>
  </si>
  <si>
    <t>0.155566390148642</t>
  </si>
  <si>
    <t>-0.17217635107422</t>
  </si>
  <si>
    <t>-1.29237186560856</t>
  </si>
  <si>
    <t>-0.34979792752296</t>
  </si>
  <si>
    <t>-2.39951814334257</t>
  </si>
  <si>
    <t>1.05130216544559</t>
  </si>
  <si>
    <t>0.064999101353547</t>
  </si>
  <si>
    <t>-2.15505245262106</t>
  </si>
  <si>
    <t>-2.65489198781544</t>
  </si>
  <si>
    <t>-2.76826820918429</t>
  </si>
  <si>
    <t>-2.55367599219259</t>
  </si>
  <si>
    <t>-4.15792485218386</t>
  </si>
  <si>
    <t>-3.99474613886499</t>
  </si>
  <si>
    <t>-2.92128753043007</t>
  </si>
  <si>
    <t>-2.62026133097834</t>
  </si>
  <si>
    <t>-2.73064443751024</t>
  </si>
  <si>
    <t>-2.52161437405335</t>
  </si>
  <si>
    <t>-4.07380695796209</t>
  </si>
  <si>
    <t>-3.91701939816805</t>
  </si>
  <si>
    <t>-2.87943113591543</t>
  </si>
  <si>
    <t>-2.79055400613063</t>
  </si>
  <si>
    <t>-3.930940888264</t>
  </si>
  <si>
    <t>-3.88450834879407</t>
  </si>
  <si>
    <t>-0.738928309273315</t>
  </si>
  <si>
    <t>-3.3727213348376</t>
  </si>
  <si>
    <t>-1.23852868760725</t>
  </si>
  <si>
    <t>-0.725513905683183</t>
  </si>
  <si>
    <t>-3.4375</t>
  </si>
  <si>
    <t>-3.81095994488001</t>
  </si>
  <si>
    <t>-0.736211608812714</t>
  </si>
  <si>
    <t>-3.31709244026637</t>
  </si>
  <si>
    <t>-1.23092166674562</t>
  </si>
  <si>
    <t>-0.722894714315132</t>
  </si>
  <si>
    <t>-3.37973795832906</t>
  </si>
  <si>
    <t>15.8298267899277</t>
  </si>
  <si>
    <t>-4.58328831098136</t>
  </si>
  <si>
    <t>-2.78884281354189</t>
  </si>
  <si>
    <t>-5.02480115053858</t>
  </si>
  <si>
    <t>-5.57736648594752</t>
  </si>
  <si>
    <t>-3.91571356132739</t>
  </si>
  <si>
    <t>-4.82855143456963</t>
  </si>
  <si>
    <t>-3.67674680691209</t>
  </si>
  <si>
    <t>-5.43276771709682</t>
  </si>
  <si>
    <t>-4.90263377119661</t>
  </si>
  <si>
    <t>-5.42738297921364</t>
  </si>
  <si>
    <t>-3.84099380382496</t>
  </si>
  <si>
    <t>-4.71559861472974</t>
  </si>
  <si>
    <t>-3.61076688754497</t>
  </si>
  <si>
    <t>-5.29032909596668</t>
  </si>
  <si>
    <t>-4.83459319460744</t>
  </si>
  <si>
    <t>-5.29995739258623</t>
  </si>
  <si>
    <t>-5.04902856446799</t>
  </si>
  <si>
    <t>0.0244618395303382</t>
  </si>
  <si>
    <t>-5.19050593379138</t>
  </si>
  <si>
    <t>-2.62241108686498</t>
  </si>
  <si>
    <t>-0.403596272476709</t>
  </si>
  <si>
    <t>-1.64935858277338</t>
  </si>
  <si>
    <t>-4.92569938966958</t>
  </si>
  <si>
    <t>0.0244648319263124</t>
  </si>
  <si>
    <t>-5.06028624652939</t>
  </si>
  <si>
    <t>-2.58861545417167</t>
  </si>
  <si>
    <t>-0.402784007501556</t>
  </si>
  <si>
    <t>-1.63590440100191</t>
  </si>
  <si>
    <t>4.66020129499629</t>
  </si>
  <si>
    <t>-5.30845129503421</t>
  </si>
  <si>
    <t>-3.32859920392792</t>
  </si>
  <si>
    <t>1.07430097848496</t>
  </si>
  <si>
    <t>2.49134107066901</t>
  </si>
  <si>
    <t>0.54911189555667</t>
  </si>
  <si>
    <t>3.5855421686747</t>
  </si>
  <si>
    <t>1.95211786372006</t>
  </si>
  <si>
    <t>4.50708061002179</t>
  </si>
  <si>
    <t>1.08011325650203</t>
  </si>
  <si>
    <t>2.52290023960229</t>
  </si>
  <si>
    <t>0.550625056766886</t>
  </si>
  <si>
    <t>3.65140181137182</t>
  </si>
  <si>
    <t>1.97142334129788</t>
  </si>
  <si>
    <t>4.61180837634161</t>
  </si>
  <si>
    <t>1.38830596861797</t>
  </si>
  <si>
    <t>4.21119182566844</t>
  </si>
  <si>
    <t>-4.02965215738452</t>
  </si>
  <si>
    <t>-2.66197890507283</t>
  </si>
  <si>
    <t>-3.77908861087702</t>
  </si>
  <si>
    <t>0.985557787801836</t>
  </si>
  <si>
    <t>0.0786885245901669</t>
  </si>
  <si>
    <t>-4.90899769289925</t>
  </si>
  <si>
    <t>-3.95057894131109</t>
  </si>
  <si>
    <t>-2.62716472593988</t>
  </si>
  <si>
    <t>-3.70943059788208</t>
  </si>
  <si>
    <t>0.99044655617952</t>
  </si>
  <si>
    <t>0.0787195002602678</t>
  </si>
  <si>
    <t>-4.79230997386335</t>
  </si>
  <si>
    <t>2.77984911244257</t>
  </si>
  <si>
    <t>-4.45743884015</t>
  </si>
  <si>
    <t>-0.208109561534506</t>
  </si>
  <si>
    <t>-0.44914982354829</t>
  </si>
  <si>
    <t>-0.0912297773993466</t>
  </si>
  <si>
    <t>0.379570192576057</t>
  </si>
  <si>
    <t>0.307485346401454</t>
  </si>
  <si>
    <t>1.26375125011365</t>
  </si>
  <si>
    <t>1.11754409586643</t>
  </si>
  <si>
    <t>-0.448144155906863</t>
  </si>
  <si>
    <t>-0.0911881883304135</t>
  </si>
  <si>
    <t>0.380292388303884</t>
  </si>
  <si>
    <t>0.307959053896038</t>
  </si>
  <si>
    <t>1.27180450691902</t>
  </si>
  <si>
    <t>1.12383553689701</t>
  </si>
  <si>
    <t>-0.24489235028479</t>
  </si>
  <si>
    <t>0.550414564468268</t>
  </si>
  <si>
    <t>-0.177721358298953</t>
  </si>
  <si>
    <t>1.4990352743284</t>
  </si>
  <si>
    <t>0.0324002073613161</t>
  </si>
  <si>
    <t>-1.46538461538462</t>
  </si>
  <si>
    <t>0.864590782032121</t>
  </si>
  <si>
    <t>0.459300842051543</t>
  </si>
  <si>
    <t>-0.177563620754195</t>
  </si>
  <si>
    <t>1.5103843688756</t>
  </si>
  <si>
    <t>0.0324054573625501</t>
  </si>
  <si>
    <t>-1.45475160549013</t>
  </si>
  <si>
    <t>0.868350052019346</t>
  </si>
  <si>
    <t>0.460358869297495</t>
  </si>
  <si>
    <t>1.5370658483814</t>
  </si>
  <si>
    <t>-0.169558729618646</t>
  </si>
  <si>
    <t>-2.44144181101468</t>
  </si>
  <si>
    <t>-3.77735403613911</t>
  </si>
  <si>
    <t>-3.15578141665098</t>
  </si>
  <si>
    <t>-1.3234545557378</t>
  </si>
  <si>
    <t>-1.37840338999561</t>
  </si>
  <si>
    <t>-2.61218397238548</t>
  </si>
  <si>
    <t>-3.05258776189816</t>
  </si>
  <si>
    <t>-3.70775917326541</t>
  </si>
  <si>
    <t>-3.10701005930258</t>
  </si>
  <si>
    <t>-1.31477340609648</t>
  </si>
  <si>
    <t>-1.36898981650403</t>
  </si>
  <si>
    <t>-2.57864918655972</t>
  </si>
  <si>
    <t>-3.00692327448554</t>
  </si>
  <si>
    <t>-3.38332873985672</t>
  </si>
  <si>
    <t>-2.06128415010424</t>
  </si>
  <si>
    <t>1.48199099549773</t>
  </si>
  <si>
    <t>-0.392371113539283</t>
  </si>
  <si>
    <t>0.194024058983321</t>
  </si>
  <si>
    <t>-2.189207247573</t>
  </si>
  <si>
    <t>-1.6923382032128</t>
  </si>
  <si>
    <t>-0.745501285347042</t>
  </si>
  <si>
    <t>1.49308219888609</t>
  </si>
  <si>
    <t>-0.39160334576292</t>
  </si>
  <si>
    <t>0.194212529485506</t>
  </si>
  <si>
    <t>-2.16558819738093</t>
  </si>
  <si>
    <t>-1.67817769935518</t>
  </si>
  <si>
    <t>-0.742736158713945</t>
  </si>
  <si>
    <t>3.47621670378486</t>
  </si>
  <si>
    <t>0.981771763880544</t>
  </si>
  <si>
    <t>-3.09238861433615</t>
  </si>
  <si>
    <t>1.27297176154191</t>
  </si>
  <si>
    <t>2.68042496031262</t>
  </si>
  <si>
    <t>0.919024936957123</t>
  </si>
  <si>
    <t>2.33564836837599</t>
  </si>
  <si>
    <t>1.97530864197531</t>
  </si>
  <si>
    <t>1.40902872777018</t>
  </si>
  <si>
    <t>1.28114347016889</t>
  </si>
  <si>
    <t>2.71700347110806</t>
  </si>
  <si>
    <t>0.923274024617137</t>
  </si>
  <si>
    <t>2.36335693505353</t>
  </si>
  <si>
    <t>1.99507864193487</t>
  </si>
  <si>
    <t>1.41904978193833</t>
  </si>
  <si>
    <t>1.81199712417432</t>
  </si>
  <si>
    <t>3.48056791351726</t>
  </si>
  <si>
    <t>1.21992649556813</t>
  </si>
  <si>
    <t>2.94060933281913</t>
  </si>
  <si>
    <t>1.03053190808423</t>
  </si>
  <si>
    <t>5.09884371503171</t>
  </si>
  <si>
    <t>2.95740313061328</t>
  </si>
  <si>
    <t>3.37804272230502</t>
  </si>
  <si>
    <t>1.22742867532749</t>
  </si>
  <si>
    <t>2.98471199291317</t>
  </si>
  <si>
    <t>1.03587865314829</t>
  </si>
  <si>
    <t>5.23342962001953</t>
  </si>
  <si>
    <t>3.00201608964005</t>
  </si>
  <si>
    <t>3.43641695872449</t>
  </si>
  <si>
    <t>0.990925104081504</t>
  </si>
  <si>
    <t>1.64260302405324</t>
  </si>
  <si>
    <t>6.37666975314563</t>
  </si>
  <si>
    <t>-2.46478873239435</t>
  </si>
  <si>
    <t>-0.0610948191593318</t>
  </si>
  <si>
    <t>-2.14069028676091</t>
  </si>
  <si>
    <t>-1.23765952323621</t>
  </si>
  <si>
    <t>-0.270505708128914</t>
  </si>
  <si>
    <t>-2.92875246409462</t>
  </si>
  <si>
    <t>-2.43490290102864</t>
  </si>
  <si>
    <t>-0.0610761638725827</t>
  </si>
  <si>
    <t>-2.11809934498161</t>
  </si>
  <si>
    <t>-1.23006313184458</t>
  </si>
  <si>
    <t>-0.270140499896094</t>
  </si>
  <si>
    <t>-2.8866839240791</t>
  </si>
  <si>
    <t>-2.12436775083198</t>
  </si>
  <si>
    <t>-1.24798950461827</t>
  </si>
  <si>
    <t>0.887691695491131</t>
  </si>
  <si>
    <t>-0.591601202599165</t>
  </si>
  <si>
    <t>0.900729464002547</t>
  </si>
  <si>
    <t>-1.23093188340132</t>
  </si>
  <si>
    <t>-0.733464732301522</t>
  </si>
  <si>
    <t>-0.813822461499927</t>
  </si>
  <si>
    <t>0.891655151167287</t>
  </si>
  <si>
    <t>-0.589858114061146</t>
  </si>
  <si>
    <t>0.904810556725809</t>
  </si>
  <si>
    <t>-1.22341751852684</t>
  </si>
  <si>
    <t>-0.730787960549396</t>
  </si>
  <si>
    <t>-0.810528784229303</t>
  </si>
  <si>
    <t>1.10359295500535</t>
  </si>
  <si>
    <t>0.43674241554643</t>
  </si>
  <si>
    <t>-1.20241735727406</t>
  </si>
  <si>
    <t>-1.7921146953405</t>
  </si>
  <si>
    <t>-2.69795457397416</t>
  </si>
  <si>
    <t>-2.17556582256272</t>
  </si>
  <si>
    <t>-5.42214550439154</t>
  </si>
  <si>
    <t>-5.14365599691478</t>
  </si>
  <si>
    <t>-1.11047835990889</t>
  </si>
  <si>
    <t>-1.77624563398404</t>
  </si>
  <si>
    <t>-2.66220142337144</t>
  </si>
  <si>
    <t>-2.15223812258516</t>
  </si>
  <si>
    <t>-5.28025371991593</t>
  </si>
  <si>
    <t>-5.01573814533523</t>
  </si>
  <si>
    <t>-1.10435781880806</t>
  </si>
  <si>
    <t>-1.5940881559208</t>
  </si>
  <si>
    <t>-6.13457185143925</t>
  </si>
  <si>
    <t>-4.27053078420733</t>
  </si>
  <si>
    <t>-3.87347000453332</t>
  </si>
  <si>
    <t>-4.67432441404953</t>
  </si>
  <si>
    <t>-3.80183428705808</t>
  </si>
  <si>
    <t>-2.52426541226356</t>
  </si>
  <si>
    <t>-2.09638246197111</t>
  </si>
  <si>
    <t>-4.18185932790896</t>
  </si>
  <si>
    <t>-3.80033378808099</t>
  </si>
  <si>
    <t>-4.56836717673125</t>
  </si>
  <si>
    <t>-3.73134559465014</t>
  </si>
  <si>
    <t>-2.4929320302291</t>
  </si>
  <si>
    <t>-2.07471072323084</t>
  </si>
  <si>
    <t>9.15755493828472</t>
  </si>
  <si>
    <t>-4.58836492974829</t>
  </si>
  <si>
    <t>-5.18706926083269</t>
  </si>
  <si>
    <t>-1.90566936636494</t>
  </si>
  <si>
    <t>1.6840417000802</t>
  </si>
  <si>
    <t>-1.01612807939977</t>
  </si>
  <si>
    <t>2.25784041286225</t>
  </si>
  <si>
    <t>2.05854579792257</t>
  </si>
  <si>
    <t>1.34831460674158</t>
  </si>
  <si>
    <t>-1.88773892617727</t>
  </si>
  <si>
    <t>1.69838291838798</t>
  </si>
  <si>
    <t>-1.01100020594957</t>
  </si>
  <si>
    <t>2.28371991667516</t>
  </si>
  <si>
    <t>2.08002919368973</t>
  </si>
  <si>
    <t>1.35748690910691</t>
  </si>
  <si>
    <t>-1.79769890783841</t>
  </si>
  <si>
    <t>2.01225730535604</t>
  </si>
  <si>
    <t>-3.02522113708855</t>
  </si>
  <si>
    <t>-5.29302572261999</t>
  </si>
  <si>
    <t>-3.86896551724139</t>
  </si>
  <si>
    <t>-5.84086949307226</t>
  </si>
  <si>
    <t>-5.39049680550222</t>
  </si>
  <si>
    <t>-5.93094109681789</t>
  </si>
  <si>
    <t>-2.980363767553</t>
  </si>
  <si>
    <t>-5.15769985046214</t>
  </si>
  <si>
    <t>-3.7959971803183</t>
  </si>
  <si>
    <t>-5.67665489499464</t>
  </si>
  <si>
    <t>-5.25022829185781</t>
  </si>
  <si>
    <t>-5.76171967196006</t>
  </si>
  <si>
    <t>18.4678644647008</t>
  </si>
  <si>
    <t>-3.13888073954139</t>
  </si>
  <si>
    <t>-5.96874473446819</t>
  </si>
  <si>
    <t>1.13978899773926</t>
  </si>
  <si>
    <t>1.45288753799391</t>
  </si>
  <si>
    <t>-0.0886944181646202</t>
  </si>
  <si>
    <t>-1.12912129271842</t>
  </si>
  <si>
    <t>0.00944197903879795</t>
  </si>
  <si>
    <t>-0.324080597435542</t>
  </si>
  <si>
    <t>1.14633437573102</t>
  </si>
  <si>
    <t>1.46354530519448</t>
  </si>
  <si>
    <t>-0.0886551079078377</t>
  </si>
  <si>
    <t>-1.12279429998619</t>
  </si>
  <si>
    <t>0.00944242482170566</t>
  </si>
  <si>
    <t>-0.323556588103857</t>
  </si>
  <si>
    <t>1.9939684060686</t>
  </si>
  <si>
    <t>-1.38792087134518</t>
  </si>
  <si>
    <t>0.892944435391888</t>
  </si>
  <si>
    <t>1.76617693029071</t>
  </si>
  <si>
    <t>1.71490544296075</t>
  </si>
  <si>
    <t>4.82845749930909</t>
  </si>
  <si>
    <t>3.25925425560659</t>
  </si>
  <si>
    <t>5.38116591928252</t>
  </si>
  <si>
    <t>0.896955077268806</t>
  </si>
  <si>
    <t>1.78195994851154</t>
  </si>
  <si>
    <t>1.72978025089011</t>
  </si>
  <si>
    <t>4.94892121893207</t>
  </si>
  <si>
    <t>3.31355098738099</t>
  </si>
  <si>
    <t>5.53136379840524</t>
  </si>
  <si>
    <t>3.0510601092157</t>
  </si>
  <si>
    <t>0.727978544081447</t>
  </si>
  <si>
    <t>6.24726934941206</t>
  </si>
  <si>
    <t>1.51829060886235</t>
  </si>
  <si>
    <t>0.849858356940508</t>
  </si>
  <si>
    <t>-2.57778856068418</t>
  </si>
  <si>
    <t>2.2563398243979</t>
  </si>
  <si>
    <t>1.50197628458499</t>
  </si>
  <si>
    <t>0.0844713501337495</t>
  </si>
  <si>
    <t>1.52993465133735</t>
  </si>
  <si>
    <t>0.853490244983729</t>
  </si>
  <si>
    <t>-2.54512375488403</t>
  </si>
  <si>
    <t>2.28218467645547</t>
  </si>
  <si>
    <t>1.51337018142222</t>
  </si>
  <si>
    <t>0.0845070472827162</t>
  </si>
  <si>
    <t>1.54030357969637</t>
  </si>
  <si>
    <t>1.97049774316997</t>
  </si>
  <si>
    <t>0.715071507150708</t>
  </si>
  <si>
    <t>-1.60393838335715</t>
  </si>
  <si>
    <t>1.19215055923917</t>
  </si>
  <si>
    <t>-0.607721639656816</t>
  </si>
  <si>
    <t>0.141652613827999</t>
  </si>
  <si>
    <t>-0.115443817342231</t>
  </si>
  <si>
    <t>0.717640397044283</t>
  </si>
  <si>
    <t>-1.59121120207206</t>
  </si>
  <si>
    <t>1.19931366090969</t>
  </si>
  <si>
    <t>-0.60588245933668</t>
  </si>
  <si>
    <t>0.141753035987976</t>
  </si>
  <si>
    <t>-0.115377232208105</t>
  </si>
  <si>
    <t>1.13496863384991</t>
  </si>
  <si>
    <t>0.788072130099196</t>
  </si>
  <si>
    <t>-2.23375497293024</t>
  </si>
  <si>
    <t>-0.612905233028427</t>
  </si>
  <si>
    <t>1.3086669442627</t>
  </si>
  <si>
    <t>0.955184428691579</t>
  </si>
  <si>
    <t>-0.324787165985924</t>
  </si>
  <si>
    <t>0.435205333580257</t>
  </si>
  <si>
    <t>-0.197489067569475</t>
  </si>
  <si>
    <t>-0.611034608451131</t>
  </si>
  <si>
    <t>1.31730543897034</t>
  </si>
  <si>
    <t>0.959775574486183</t>
  </si>
  <si>
    <t>-0.324260871719569</t>
  </si>
  <si>
    <t>0.436155108641686</t>
  </si>
  <si>
    <t>-0.197294314279243</t>
  </si>
  <si>
    <t>-0.552405238521325</t>
  </si>
  <si>
    <t>0.519672845160752</t>
  </si>
  <si>
    <t>2.31367343068462</t>
  </si>
  <si>
    <t>2.03795892968264</t>
  </si>
  <si>
    <t>2.88780487804878</t>
  </si>
  <si>
    <t>0.0198562408164931</t>
  </si>
  <si>
    <t>2.29998681955978</t>
  </si>
  <si>
    <t>5.60600556968157</t>
  </si>
  <si>
    <t>2.34085899648845</t>
  </si>
  <si>
    <t>2.05901183686607</t>
  </si>
  <si>
    <t>2.93032251480547</t>
  </si>
  <si>
    <t>0.019858212428983</t>
  </si>
  <si>
    <t>2.32684920320939</t>
  </si>
  <si>
    <t>5.76927331832656</t>
  </si>
  <si>
    <t>5.01608245585307</t>
  </si>
  <si>
    <t>2.17968680512088</t>
  </si>
  <si>
    <t>1.91728280719919</t>
  </si>
  <si>
    <t>-0.774416052672841</t>
  </si>
  <si>
    <t>0.808354968137819</t>
  </si>
  <si>
    <t>0.60902794363505</t>
  </si>
  <si>
    <t>0.800585794483762</t>
  </si>
  <si>
    <t>1.51832938172533</t>
  </si>
  <si>
    <t>-0.824918219314462</t>
  </si>
  <si>
    <t>-0.771432843295977</t>
  </si>
  <si>
    <t>0.811639871339097</t>
  </si>
  <si>
    <t>0.610890083299346</t>
  </si>
  <si>
    <t>0.803807690102822</t>
  </si>
  <si>
    <t>1.52997402196855</t>
  </si>
  <si>
    <t>-0.821534365585612</t>
  </si>
  <si>
    <t>-0.963821900879619</t>
  </si>
  <si>
    <t>-0.00861415155821905</t>
  </si>
  <si>
    <t>-5.04681585762666</t>
  </si>
  <si>
    <t>-1.01623886851755</t>
  </si>
  <si>
    <t>-4.82001636214889</t>
  </si>
  <si>
    <t>-0.643485211830541</t>
  </si>
  <si>
    <t>-0.0263678312458935</t>
  </si>
  <si>
    <t>-2.11424332344215</t>
  </si>
  <si>
    <t>-4.923593011176</t>
  </si>
  <si>
    <t>-1.01110988057196</t>
  </si>
  <si>
    <t>-4.7074563483502</t>
  </si>
  <si>
    <t>-0.641423684763055</t>
  </si>
  <si>
    <t>-0.0263643555442388</t>
  </si>
  <si>
    <t>-2.09220331104097</t>
  </si>
  <si>
    <t>8.27111375717935</t>
  </si>
  <si>
    <t>-5.60646199036393</t>
  </si>
  <si>
    <t>-0.933206472585467</t>
  </si>
  <si>
    <t>-1.41816909917644</t>
  </si>
  <si>
    <t>0.40547687606511</t>
  </si>
  <si>
    <t>-3.78632955320071</t>
  </si>
  <si>
    <t>-1.0307753008483</t>
  </si>
  <si>
    <t>0.76467128184245</t>
  </si>
  <si>
    <t>-5.58642438804625</t>
  </si>
  <si>
    <t>-1.40820715553733</t>
  </si>
  <si>
    <t>0.406301162498687</t>
  </si>
  <si>
    <t>-3.71640761976816</t>
  </si>
  <si>
    <t>-1.02549903887314</t>
  </si>
  <si>
    <t>0.767609882698421</t>
  </si>
  <si>
    <t>-5.43596200885389</t>
  </si>
  <si>
    <t>-1.15461567077844</t>
  </si>
  <si>
    <t>-0.243375272238461</t>
  </si>
  <si>
    <t>4.05530247523176</t>
  </si>
  <si>
    <t>2.26295310260085</t>
  </si>
  <si>
    <t>4.0115175708396</t>
  </si>
  <si>
    <t>1.21214514154855</t>
  </si>
  <si>
    <t>0.266263436441932</t>
  </si>
  <si>
    <t>4.26136363636365</t>
  </si>
  <si>
    <t>4.13982279611906</t>
  </si>
  <si>
    <t>2.28895084617575</t>
  </si>
  <si>
    <t>4.09419764140404</t>
  </si>
  <si>
    <t>1.21955153242471</t>
  </si>
  <si>
    <t>0.266618548024791</t>
  </si>
  <si>
    <t>4.35482452457355</t>
  </si>
  <si>
    <t>0.348801631868381</t>
  </si>
  <si>
    <t>4.67719784008561</t>
  </si>
  <si>
    <t>2.51700553243033</t>
  </si>
  <si>
    <t>2.7310404552765</t>
  </si>
  <si>
    <t>1.13867425782839</t>
  </si>
  <si>
    <t>0.793065289561043</t>
  </si>
  <si>
    <t>2.10033315629377</t>
  </si>
  <si>
    <t>1.5063059851152</t>
  </si>
  <si>
    <t>-0.64993954050787</t>
  </si>
  <si>
    <t>2.76902657330525</t>
  </si>
  <si>
    <t>1.14520679000693</t>
  </si>
  <si>
    <t>0.796226778536815</t>
  </si>
  <si>
    <t>2.12270394839111</t>
  </si>
  <si>
    <t>1.51776600128796</t>
  </si>
  <si>
    <t>-0.647836540709522</t>
  </si>
  <si>
    <t>3.17649431419716</t>
  </si>
  <si>
    <t>2.38550841607727</t>
  </si>
  <si>
    <t>1.80800150145453</t>
  </si>
  <si>
    <t>2.98514876074108</t>
  </si>
  <si>
    <t>2.03859221744984</t>
  </si>
  <si>
    <t>4.04985603879375</t>
  </si>
  <si>
    <t>2.63410574830368</t>
  </si>
  <si>
    <t>6.04982206405694</t>
  </si>
  <si>
    <t>1.82454556323569</t>
  </si>
  <si>
    <t>3.03061136447981</t>
  </si>
  <si>
    <t>2.05965830136114</t>
  </si>
  <si>
    <t>4.13414631581629</t>
  </si>
  <si>
    <t>2.66941983474167</t>
  </si>
  <si>
    <t>6.24055661874297</t>
  </si>
  <si>
    <t>0.210440318645587</t>
  </si>
  <si>
    <t>1.65239420767647</t>
  </si>
  <si>
    <t>4.16920656881419</t>
  </si>
  <si>
    <t>-3.2245705893621</t>
  </si>
  <si>
    <t>0.231843737321049</t>
  </si>
  <si>
    <t>-2.24401282293041</t>
  </si>
  <si>
    <t>-0.130535679752471</t>
  </si>
  <si>
    <t>0.778244527968171</t>
  </si>
  <si>
    <t>-4.78302185619258</t>
  </si>
  <si>
    <t>-3.17367258273557</t>
  </si>
  <si>
    <t>0.232112911035799</t>
  </si>
  <si>
    <t>-2.21920529214808</t>
  </si>
  <si>
    <t>-0.130450556003881</t>
  </si>
  <si>
    <t>0.781288654814087</t>
  </si>
  <si>
    <t>-4.67215675855902</t>
  </si>
  <si>
    <t>-3.42018623981706</t>
  </si>
  <si>
    <t>-0.54221196711161</t>
  </si>
  <si>
    <t>-1.92571337478081</t>
  </si>
  <si>
    <t>0.705267311106717</t>
  </si>
  <si>
    <t>-1.14115282370487</t>
  </si>
  <si>
    <t>-0.384103441718954</t>
  </si>
  <si>
    <t>0.182102808216988</t>
  </si>
  <si>
    <t>1.20852559876949</t>
  </si>
  <si>
    <t>-1.90740617094687</t>
  </si>
  <si>
    <t>0.707766076589089</t>
  </si>
  <si>
    <t>-1.13469078952544</t>
  </si>
  <si>
    <t>-0.383367647986759</t>
  </si>
  <si>
    <t>0.182268816949115</t>
  </si>
  <si>
    <t>1.21588764431148</t>
  </si>
  <si>
    <t>2.83376201585032</t>
  </si>
  <si>
    <t>-2.10087275874081</t>
  </si>
  <si>
    <t>0.360100347072754</t>
  </si>
  <si>
    <t>-1.13331826547417</t>
  </si>
  <si>
    <t>-0.977408404541723</t>
  </si>
  <si>
    <t>-2.71823347107439</t>
  </si>
  <si>
    <t>-0.203468656137979</t>
  </si>
  <si>
    <t>-0.11510027004295</t>
  </si>
  <si>
    <t>-1.47862423657988</t>
  </si>
  <si>
    <t>-1.12694432681818</t>
  </si>
  <si>
    <t>-0.972662667029982</t>
  </si>
  <si>
    <t>-2.68194562888814</t>
  </si>
  <si>
    <t>-0.203261939023359</t>
  </si>
  <si>
    <t>-0.115034080466851</t>
  </si>
  <si>
    <t>-1.46779916603546</t>
  </si>
  <si>
    <t>-0.867038973241533</t>
  </si>
  <si>
    <t>0.307675564283977</t>
  </si>
  <si>
    <t>3.55166051660517</t>
  </si>
  <si>
    <t>1.19389893280055</t>
  </si>
  <si>
    <t>3.55199799887437</t>
  </si>
  <si>
    <t>2.94182784585857</t>
  </si>
  <si>
    <t>2.38266022142523</t>
  </si>
  <si>
    <t>0.989883607092364</t>
  </si>
  <si>
    <t>3.61626631309033</t>
  </si>
  <si>
    <t>1.20108314485244</t>
  </si>
  <si>
    <t>3.61661622358277</t>
  </si>
  <si>
    <t>2.98596743113499</t>
  </si>
  <si>
    <t>2.41150466832841</t>
  </si>
  <si>
    <t>0.994815528716757</t>
  </si>
  <si>
    <t>2.41458565892759</t>
  </si>
  <si>
    <t>4.01501338702037</t>
  </si>
  <si>
    <t>3.20394298123732</t>
  </si>
  <si>
    <t>-0.653233669158268</t>
  </si>
  <si>
    <t>-0.49405952240913</t>
  </si>
  <si>
    <t>-1.21552738204155</t>
  </si>
  <si>
    <t>0.46291831420581</t>
  </si>
  <si>
    <t>-0.551969730692179</t>
  </si>
  <si>
    <t>-3.01324503311258</t>
  </si>
  <si>
    <t>-0.651109344210994</t>
  </si>
  <si>
    <t>-0.492843053425981</t>
  </si>
  <si>
    <t>-1.2081991724561</t>
  </si>
  <si>
    <t>0.463993099234493</t>
  </si>
  <si>
    <t>-0.550451960301476</t>
  </si>
  <si>
    <t>-2.96873865287217</t>
  </si>
  <si>
    <t>-0.590959575523074</t>
  </si>
  <si>
    <t>0.487175516102328</t>
  </si>
  <si>
    <t>-2.94396961063628</t>
  </si>
  <si>
    <t>-0.0292468925176711</t>
  </si>
  <si>
    <t>-2.28348471280542</t>
  </si>
  <si>
    <t>-0.221959159514658</t>
  </si>
  <si>
    <t>1.07364329127203</t>
  </si>
  <si>
    <t>-1.80509413067554</t>
  </si>
  <si>
    <t>-2.9014669865616</t>
  </si>
  <si>
    <t>-0.0292426164477892</t>
  </si>
  <si>
    <t>-2.25780341791663</t>
  </si>
  <si>
    <t>-0.221713194066853</t>
  </si>
  <si>
    <t>1.07944842922946</t>
  </si>
  <si>
    <t>-1.78899574527237</t>
  </si>
  <si>
    <t>1.08491242488639</t>
  </si>
  <si>
    <t>-3.02683280546357</t>
  </si>
  <si>
    <t>-1.2145465289226</t>
  </si>
  <si>
    <t>1.97202841759852</t>
  </si>
  <si>
    <t>-0.65715469776805</t>
  </si>
  <si>
    <t>0.247718383311601</t>
  </si>
  <si>
    <t>1.58504176157935</t>
  </si>
  <si>
    <t>-0.16943862308824</t>
  </si>
  <si>
    <t>-3.05408633339021</t>
  </si>
  <si>
    <t>1.99173237330696</t>
  </si>
  <si>
    <t>-0.655004849695924</t>
  </si>
  <si>
    <t>0.248025712944996</t>
  </si>
  <si>
    <t>1.59773788648388</t>
  </si>
  <si>
    <t>-0.169295237797129</t>
  </si>
  <si>
    <t>-3.00837744524314</t>
  </si>
  <si>
    <t>1.92486490474775</t>
  </si>
  <si>
    <t>1.61094594021864</t>
  </si>
  <si>
    <t>-3.26566637246247</t>
  </si>
  <si>
    <t>-2.15107304685555</t>
  </si>
  <si>
    <t>-3.2151581171189</t>
  </si>
  <si>
    <t>-3.43613683324406</t>
  </si>
  <si>
    <t>-3.23597795967767</t>
  </si>
  <si>
    <t>-3.73348650201034</t>
  </si>
  <si>
    <t>-3.21347667637954</t>
  </si>
  <si>
    <t>-2.12826398396084</t>
  </si>
  <si>
    <t>-3.16455372532504</t>
  </si>
  <si>
    <t>-3.37842008450345</t>
  </si>
  <si>
    <t>-3.18472299445571</t>
  </si>
  <si>
    <t>-3.66547942087417</t>
  </si>
  <si>
    <t>0.530223339480232</t>
  </si>
  <si>
    <t>-3.96816172143664</t>
  </si>
  <si>
    <t>-4.12361376416956</t>
  </si>
  <si>
    <t>-2.33096433461563</t>
  </si>
  <si>
    <t>0.705425900887671</t>
  </si>
  <si>
    <t>-2.51269713980221</t>
  </si>
  <si>
    <t>-0.71694866647548</t>
  </si>
  <si>
    <t>0.822535709547599</t>
  </si>
  <si>
    <t>-2.7704716815711</t>
  </si>
  <si>
    <t>-2.30421228384318</t>
  </si>
  <si>
    <t>0.707925792923796</t>
  </si>
  <si>
    <t>-2.48164794532105</t>
  </si>
  <si>
    <t>-0.71439080793561</t>
  </si>
  <si>
    <t>0.825937199670499</t>
  </si>
  <si>
    <t>-2.73278853198904</t>
  </si>
  <si>
    <t>-2.26577983151693</t>
  </si>
  <si>
    <t>0.0226672112564977</t>
  </si>
  <si>
    <t>-4.50958286358513</t>
  </si>
  <si>
    <t>-1.76852133373873</t>
  </si>
  <si>
    <t>-4.50531254312129</t>
  </si>
  <si>
    <t>-2.58684985279685</t>
  </si>
  <si>
    <t>-2.30368198110135</t>
  </si>
  <si>
    <t>-3.49542266080133</t>
  </si>
  <si>
    <t>-4.41085832562759</t>
  </si>
  <si>
    <t>-1.75306496195662</t>
  </si>
  <si>
    <t>-4.40677218577986</t>
  </si>
  <si>
    <t>-2.55395694581658</t>
  </si>
  <si>
    <t>-2.27754783169187</t>
  </si>
  <si>
    <t>-3.43572002398521</t>
  </si>
  <si>
    <t>4.6602982864223</t>
  </si>
  <si>
    <t>-5.12277314647299</t>
  </si>
  <si>
    <t>-3.34286543500721</t>
  </si>
  <si>
    <t>-2.00525423165177</t>
  </si>
  <si>
    <t>-0.728327806726681</t>
  </si>
  <si>
    <t>-0.518881522052471</t>
  </si>
  <si>
    <t>-0.600587240857725</t>
  </si>
  <si>
    <t>0.34946706272933</t>
  </si>
  <si>
    <t>-1.98541380444956</t>
  </si>
  <si>
    <t>-0.725688308142641</t>
  </si>
  <si>
    <t>-0.51753997059015</t>
  </si>
  <si>
    <t>-0.598790904478158</t>
  </si>
  <si>
    <t>0.350079125256328</t>
  </si>
  <si>
    <t>-1.89386891183265</t>
  </si>
  <si>
    <t>-0.895473357730062</t>
  </si>
  <si>
    <t>1.62661737523106</t>
  </si>
  <si>
    <t>0.859080633006786</t>
  </si>
  <si>
    <t>1.44158846729226</t>
  </si>
  <si>
    <t>2.91909607103389</t>
  </si>
  <si>
    <t>2.11463017893024</t>
  </si>
  <si>
    <t>4.91747682568392</t>
  </si>
  <si>
    <t>1.63999203028928</t>
  </si>
  <si>
    <t>0.862792001730559</t>
  </si>
  <si>
    <t>1.45208030869408</t>
  </si>
  <si>
    <t>2.96254939970391</t>
  </si>
  <si>
    <t>2.13730876488314</t>
  </si>
  <si>
    <t>5.04250064658346</t>
  </si>
  <si>
    <t>1.97602786596854</t>
  </si>
  <si>
    <t>2.066499465364</t>
  </si>
  <si>
    <t>3.58163419147427</t>
  </si>
  <si>
    <t>-0.635855560389538</t>
  </si>
  <si>
    <t>-1.36854741896759</t>
  </si>
  <si>
    <t>1.75300374236755</t>
  </si>
  <si>
    <t>-1.15668740279938</t>
  </si>
  <si>
    <t>-1.49914205725639</t>
  </si>
  <si>
    <t>1.05463347164593</t>
  </si>
  <si>
    <t>-0.633842527734831</t>
  </si>
  <si>
    <t>-1.35926738073229</t>
  </si>
  <si>
    <t>1.76855081474673</t>
  </si>
  <si>
    <t>-1.15004891604588</t>
  </si>
  <si>
    <t>-1.48801598201588</t>
  </si>
  <si>
    <t>1.06023414294985</t>
  </si>
  <si>
    <t>-1.16609316808238</t>
  </si>
  <si>
    <t>-1.3341448516291</t>
  </si>
  <si>
    <t>-2.9834215900045</t>
  </si>
  <si>
    <t>-2.08739357882861</t>
  </si>
  <si>
    <t>-2.80321565886053</t>
  </si>
  <si>
    <t>-3.53112917225598</t>
  </si>
  <si>
    <t>-2.83380891469054</t>
  </si>
  <si>
    <t>-5.83871739650634</t>
  </si>
  <si>
    <t>-2.93978338499785</t>
  </si>
  <si>
    <t>-2.06590602452008</t>
  </si>
  <si>
    <t>-2.76464472719568</t>
  </si>
  <si>
    <t>-3.47021464459552</t>
  </si>
  <si>
    <t>-2.79439934567373</t>
  </si>
  <si>
    <t>-5.67462154204113</t>
  </si>
  <si>
    <t>7.87230314025057</t>
  </si>
  <si>
    <t>-2.71565343459377</t>
  </si>
  <si>
    <t>-4.88795381722169</t>
  </si>
  <si>
    <t>1.01696038160858</t>
  </si>
  <si>
    <t>1.01598241340384</t>
  </si>
  <si>
    <t>0.307631888990705</t>
  </si>
  <si>
    <t>1.27153207619596</t>
  </si>
  <si>
    <t>0.77956989247311</t>
  </si>
  <si>
    <t>2.31379834487417</t>
  </si>
  <si>
    <t>1.02216675158777</t>
  </si>
  <si>
    <t>1.02117874053326</t>
  </si>
  <si>
    <t>0.308106048580099</t>
  </si>
  <si>
    <t>1.27968523236447</t>
  </si>
  <si>
    <t>0.782624423719348</t>
  </si>
  <si>
    <t>2.34098686931754</t>
  </si>
  <si>
    <t>0.965010522085024</t>
  </si>
  <si>
    <t>1.51330242398459</t>
  </si>
  <si>
    <t>-2.68685360912677</t>
  </si>
  <si>
    <t>-4.11705024830458</t>
  </si>
  <si>
    <t>-2.71415236590795</t>
  </si>
  <si>
    <t>-4.06043437204911</t>
  </si>
  <si>
    <t>-1.68084042021009</t>
  </si>
  <si>
    <t>-3.36383873361365</t>
  </si>
  <si>
    <t>-2.65139150519258</t>
  </si>
  <si>
    <t>-4.03455634287083</t>
  </si>
  <si>
    <t>-2.67797244311186</t>
  </si>
  <si>
    <t>-3.98016441114534</t>
  </si>
  <si>
    <t>-1.66687062032659</t>
  </si>
  <si>
    <t>-3.30849928071445</t>
  </si>
  <si>
    <t>1.87402326033759</t>
  </si>
  <si>
    <t>-2.60487679263801</t>
  </si>
  <si>
    <t>-4.76131882498104</t>
  </si>
  <si>
    <t>-0.172551101672412</t>
  </si>
  <si>
    <t>0.384706439393943</t>
  </si>
  <si>
    <t>-6.8092841163311</t>
  </si>
  <si>
    <t>0.525034604553479</t>
  </si>
  <si>
    <t>0.804408692946981</t>
  </si>
  <si>
    <t>1.39883430474604</t>
  </si>
  <si>
    <t>-0.172402403288202</t>
  </si>
  <si>
    <t>0.385448337982184</t>
  </si>
  <si>
    <t>-6.58746666880097</t>
  </si>
  <si>
    <t>0.526417754702169</t>
  </si>
  <si>
    <t>0.807661515408374</t>
  </si>
  <si>
    <t>1.40871019823077</t>
  </si>
  <si>
    <t>0.172762454509863</t>
  </si>
  <si>
    <t>1.4921704701979</t>
  </si>
  <si>
    <t>-3.51716272396159</t>
  </si>
  <si>
    <t>-0.688209043496963</t>
  </si>
  <si>
    <t>-3.38504936530325</t>
  </si>
  <si>
    <t>-3.01120744343413</t>
  </si>
  <si>
    <t>-3.20793033421679</t>
  </si>
  <si>
    <t>-2.5881755899518</t>
  </si>
  <si>
    <t>-3.45672363900676</t>
  </si>
  <si>
    <t>-0.685851694538163</t>
  </si>
  <si>
    <t>-3.3290175354524</t>
  </si>
  <si>
    <t>-2.966760645258</t>
  </si>
  <si>
    <t>-3.15755084308034</t>
  </si>
  <si>
    <t>-2.55524924457673</t>
  </si>
  <si>
    <t>0.728307356824407</t>
  </si>
  <si>
    <t>-4.48874845474723</t>
  </si>
  <si>
    <t>-2.95700120042839</t>
  </si>
  <si>
    <t>0.881462965399292</t>
  </si>
  <si>
    <t>0.0532386867790615</t>
  </si>
  <si>
    <t>1.97368421052631</t>
  </si>
  <si>
    <t>-0.441056618246315</t>
  </si>
  <si>
    <t>-0.218243363620159</t>
  </si>
  <si>
    <t>2.86315108379166</t>
  </si>
  <si>
    <t>0.885370831405406</t>
  </si>
  <si>
    <t>0.0532528635998306</t>
  </si>
  <si>
    <t>1.99342149008171</t>
  </si>
  <si>
    <t>-0.440086814088472</t>
  </si>
  <si>
    <t>-0.218005558724086</t>
  </si>
  <si>
    <t>2.90493881779777</t>
  </si>
  <si>
    <t>1.24515957131039</t>
  </si>
  <si>
    <t>0.0185610211949998</t>
  </si>
  <si>
    <t>1.88781403407451</t>
  </si>
  <si>
    <t>0.784167289021657</t>
  </si>
  <si>
    <t>2.09317537611745</t>
  </si>
  <si>
    <t>1.61854040109845</t>
  </si>
  <si>
    <t>1.66525638855983</t>
  </si>
  <si>
    <t>1.09173045551513</t>
  </si>
  <si>
    <t>1.90586072952774</t>
  </si>
  <si>
    <t>0.787258049130441</t>
  </si>
  <si>
    <t>2.11539287292485</t>
  </si>
  <si>
    <t>1.6317818393269</t>
  </si>
  <si>
    <t>1.6792776607968</t>
  </si>
  <si>
    <t>1.09773356427992</t>
  </si>
  <si>
    <t>3.54487945315613</t>
  </si>
  <si>
    <t>2.02503235326617</t>
  </si>
  <si>
    <t>1.49588687765822</t>
  </si>
  <si>
    <t>3.96108408617094</t>
  </si>
  <si>
    <t>2.14182344428364</t>
  </si>
  <si>
    <t>1.83652875882948</t>
  </si>
  <si>
    <t>0.916777503325103</t>
  </si>
  <si>
    <t>1.92206884501135</t>
  </si>
  <si>
    <t>1.68575063613232</t>
  </si>
  <si>
    <t>4.04167025597525</t>
  </si>
  <si>
    <t>2.16509334938842</t>
  </si>
  <si>
    <t>1.85360231180856</t>
  </si>
  <si>
    <t>0.921005770654209</t>
  </si>
  <si>
    <t>1.94078074669029</t>
  </si>
  <si>
    <t>1.70012114169809</t>
  </si>
  <si>
    <t>4.01355847248558</t>
  </si>
  <si>
    <t>0.604558253844589</t>
  </si>
  <si>
    <t>-1.10210933508504</t>
  </si>
  <si>
    <t>0.488374562055413</t>
  </si>
  <si>
    <t>-0.401342673671929</t>
  </si>
  <si>
    <t>-0.0208081901036295</t>
  </si>
  <si>
    <t>0.68573733570877</t>
  </si>
  <si>
    <t>-2.56113256113255</t>
  </si>
  <si>
    <t>-1.0960803669204</t>
  </si>
  <si>
    <t>0.489571007633133</t>
  </si>
  <si>
    <t>-0.400539442386074</t>
  </si>
  <si>
    <t>-0.0208060255000199</t>
  </si>
  <si>
    <t>0.688099318367826</t>
  </si>
  <si>
    <t>-2.5288850036055</t>
  </si>
  <si>
    <t>6.6304324366949</t>
  </si>
  <si>
    <t>-0.728832392777529</t>
  </si>
  <si>
    <t>-1.56702958595088</t>
  </si>
  <si>
    <t>-0.215257993035773</t>
  </si>
  <si>
    <t>-0.693634879925389</t>
  </si>
  <si>
    <t>-1.5576962492314</t>
  </si>
  <si>
    <t>1.25240395890989</t>
  </si>
  <si>
    <t>0.896142690159757</t>
  </si>
  <si>
    <t>0.632111251580276</t>
  </si>
  <si>
    <t>-0.215026644955287</t>
  </si>
  <si>
    <t>-0.69124029990995</t>
  </si>
  <si>
    <t>-1.54568869482512</t>
  </si>
  <si>
    <t>1.26031263908724</t>
  </si>
  <si>
    <t>0.9001822000561</t>
  </si>
  <si>
    <t>0.634117533844725</t>
  </si>
  <si>
    <t>-0.075199460712345</t>
  </si>
  <si>
    <t>0.760892635299619</t>
  </si>
  <si>
    <t>0.446866485013631</t>
  </si>
  <si>
    <t>1.36656369443427</t>
  </si>
  <si>
    <t>0.674059578169172</t>
  </si>
  <si>
    <t>3.18694601128122</t>
  </si>
  <si>
    <t>2.17362709634989</t>
  </si>
  <si>
    <t>1.60820564771432</t>
  </si>
  <si>
    <t>0.44786791778268</t>
  </si>
  <si>
    <t>1.37598712603921</t>
  </si>
  <si>
    <t>0.67634162040778</t>
  </si>
  <si>
    <t>3.23883455423532</t>
  </si>
  <si>
    <t>2.19759837079572</t>
  </si>
  <si>
    <t>1.62127761358878</t>
  </si>
  <si>
    <t>3.96922909953019</t>
  </si>
  <si>
    <t>0.423919480013858</t>
  </si>
  <si>
    <t>4.6268929725082</t>
  </si>
  <si>
    <t>-1.47767426919369</t>
  </si>
  <si>
    <t>-0.450846068270982</t>
  </si>
  <si>
    <t>-6.85501533070522</t>
  </si>
  <si>
    <t>0.0515705578996782</t>
  </si>
  <si>
    <t>0.177182368193603</t>
  </si>
  <si>
    <t>-6.89189189189189</t>
  </si>
  <si>
    <t>-1.46686303604769</t>
  </si>
  <si>
    <t>-0.449832801757956</t>
  </si>
  <si>
    <t>-6.63027327260964</t>
  </si>
  <si>
    <t>0.0515838600854291</t>
  </si>
  <si>
    <t>0.177339521811369</t>
  </si>
  <si>
    <t>-6.66477815694384</t>
  </si>
  <si>
    <t>-1.38825257718265</t>
  </si>
  <si>
    <t>-0.249223289479427</t>
  </si>
  <si>
    <t>5.06656549630958</t>
  </si>
  <si>
    <t>3.28151111561249</t>
  </si>
  <si>
    <t>4.65759104415729</t>
  </si>
  <si>
    <t>4.59717097170973</t>
  </si>
  <si>
    <t>3.56134842863031</t>
  </si>
  <si>
    <t>3.91775155128361</t>
  </si>
  <si>
    <t>5.19942294199621</t>
  </si>
  <si>
    <t>3.33656034141549</t>
  </si>
  <si>
    <t>4.76954695299593</t>
  </si>
  <si>
    <t>4.70619535889391</t>
  </si>
  <si>
    <t>3.62631148200537</t>
  </si>
  <si>
    <t>3.99656066509191</t>
  </si>
  <si>
    <t>1.1393310582188</t>
  </si>
  <si>
    <t>5.77246517644581</t>
  </si>
  <si>
    <t>3.87594065197123</t>
  </si>
  <si>
    <t>-0.822645420391249</t>
  </si>
  <si>
    <t>-1.12499259873291</t>
  </si>
  <si>
    <t>-1.9803454437165</t>
  </si>
  <si>
    <t>1.02547445594171</t>
  </si>
  <si>
    <t>-0.090834378649599</t>
  </si>
  <si>
    <t>-2.61743803085458</t>
  </si>
  <si>
    <t>-0.819280136590943</t>
  </si>
  <si>
    <t>-1.11871162012703</t>
  </si>
  <si>
    <t>-1.96099170004738</t>
  </si>
  <si>
    <t>1.03076867021755</t>
  </si>
  <si>
    <t>-0.0907931491929988</t>
  </si>
  <si>
    <t>-2.5837693621162</t>
  </si>
  <si>
    <t>-1.11704698191101</t>
  </si>
  <si>
    <t>0.592955615377381</t>
  </si>
  <si>
    <t>4.9844338849746</t>
  </si>
  <si>
    <t>1.80995475113123</t>
  </si>
  <si>
    <t>4.50075892562528</t>
  </si>
  <si>
    <t>-0.989868405729596</t>
  </si>
  <si>
    <t>1.07294117647059</t>
  </si>
  <si>
    <t>-2.07401887729757</t>
  </si>
  <si>
    <t>5.11294539677526</t>
  </si>
  <si>
    <t>1.82653479772934</t>
  </si>
  <si>
    <t>4.60518853981694</t>
  </si>
  <si>
    <t>-0.985001300694278</t>
  </si>
  <si>
    <t>1.07873869692632</t>
  </si>
  <si>
    <t>-2.0528039388818</t>
  </si>
  <si>
    <t>1.6179951951134</t>
  </si>
  <si>
    <t>5.40714171415119</t>
  </si>
  <si>
    <t>-3.4027431664483</t>
  </si>
  <si>
    <t>2.49171009000473</t>
  </si>
  <si>
    <t>1.00234466588512</t>
  </si>
  <si>
    <t>0.415183867141164</t>
  </si>
  <si>
    <t>0.134383688600566</t>
  </si>
  <si>
    <t>-0.863836656341342</t>
  </si>
  <si>
    <t>-0.891920251836303</t>
  </si>
  <si>
    <t>2.52327868807861</t>
  </si>
  <si>
    <t>1.00740196277489</t>
  </si>
  <si>
    <t>0.416048148425989</t>
  </si>
  <si>
    <t>0.13447406445539</t>
  </si>
  <si>
    <t>-0.860126936137124</t>
  </si>
  <si>
    <t>-0.887966137463222</t>
  </si>
  <si>
    <t>2.99866433177236</t>
  </si>
  <si>
    <t>0.858023507334846</t>
  </si>
  <si>
    <t>3.78976574076995</t>
  </si>
  <si>
    <t>1.94539249146757</t>
  </si>
  <si>
    <t>3.72935196950445</t>
  </si>
  <si>
    <t>3.68999551368327</t>
  </si>
  <si>
    <t>1.10145826869377</t>
  </si>
  <si>
    <t>5.27058823529412</t>
  </si>
  <si>
    <t>3.86344487438563</t>
  </si>
  <si>
    <t>1.96456430318233</t>
  </si>
  <si>
    <t>3.8006710835232</t>
  </si>
  <si>
    <t>3.75979838332748</t>
  </si>
  <si>
    <t>1.10756923487563</t>
  </si>
  <si>
    <t>5.41456557187258</t>
  </si>
  <si>
    <t>1.44049863440751</t>
  </si>
  <si>
    <t>3.97523024090228</t>
  </si>
  <si>
    <t>5.73044178353546</t>
  </si>
  <si>
    <t>0.502749410840541</t>
  </si>
  <si>
    <t>-0.720273940252686</t>
  </si>
  <si>
    <t>-0.935418693407169</t>
  </si>
  <si>
    <t>0.520905361176414</t>
  </si>
  <si>
    <t>-0.00872638422270179</t>
  </si>
  <si>
    <t>-1.68948959630091</t>
  </si>
  <si>
    <t>0.504017447507674</t>
  </si>
  <si>
    <t>-0.717692356412579</t>
  </si>
  <si>
    <t>-0.931070746057582</t>
  </si>
  <si>
    <t>0.522266803093579</t>
  </si>
  <si>
    <t>-0.00872600349593948</t>
  </si>
  <si>
    <t>-1.67537645900554</t>
  </si>
  <si>
    <t>0.500594085188214</t>
  </si>
  <si>
    <t>0.928989526244889</t>
  </si>
  <si>
    <t>0.673305774771382</t>
  </si>
  <si>
    <t>1.0469436001351</t>
  </si>
  <si>
    <t>0.650129394685351</t>
  </si>
  <si>
    <t>0.383598376224339</t>
  </si>
  <si>
    <t>-0.778587286201185</t>
  </si>
  <si>
    <t>-0.437197211390765</t>
  </si>
  <si>
    <t>0.6755827043238</t>
  </si>
  <si>
    <t>1.05246260904784</t>
  </si>
  <si>
    <t>0.652251940364864</t>
  </si>
  <si>
    <t>0.384336001746124</t>
  </si>
  <si>
    <t>-0.775571936695564</t>
  </si>
  <si>
    <t>-0.436244280830193</t>
  </si>
  <si>
    <t>1.14818245531725</t>
  </si>
  <si>
    <t>0.860145755649891</t>
  </si>
  <si>
    <t>-0.69336955230107</t>
  </si>
  <si>
    <t>-4.12236217896287</t>
  </si>
  <si>
    <t>-1.6686674669868</t>
  </si>
  <si>
    <t>0.498883097542826</t>
  </si>
  <si>
    <t>-1.24142437112055</t>
  </si>
  <si>
    <t>-1.04042675131155</t>
  </si>
  <si>
    <t>-0.106818586434031</t>
  </si>
  <si>
    <t>-4.03965809627816</t>
  </si>
  <si>
    <t>-1.65489817607106</t>
  </si>
  <si>
    <t>0.500131673622242</t>
  </si>
  <si>
    <t>-1.23378188423357</t>
  </si>
  <si>
    <t>-1.03505156330274</t>
  </si>
  <si>
    <t>-0.106761575976889</t>
  </si>
  <si>
    <t>-4.45141388124662</t>
  </si>
  <si>
    <t>-1.0337513245729</t>
  </si>
  <si>
    <t>2.50366389838788</t>
  </si>
  <si>
    <t>1.37044967880085</t>
  </si>
  <si>
    <t>2.67829719270225</t>
  </si>
  <si>
    <t>1.65189363416599</t>
  </si>
  <si>
    <t>1.46351984224797</t>
  </si>
  <si>
    <t>1.40959925442685</t>
  </si>
  <si>
    <t>2.53553871353813</t>
  </si>
  <si>
    <t>1.37992702823124</t>
  </si>
  <si>
    <t>2.7148171233467</t>
  </si>
  <si>
    <t>1.66568953715924</t>
  </si>
  <si>
    <t>1.47433494437551</t>
  </si>
  <si>
    <t>1.41962846404284</t>
  </si>
  <si>
    <t>1.46700670366162</t>
  </si>
  <si>
    <t>2.49946942806974</t>
  </si>
  <si>
    <t>1.52115313069948</t>
  </si>
  <si>
    <t>-0.114641336390424</t>
  </si>
  <si>
    <t>0.856938824089501</t>
  </si>
  <si>
    <t>2.02801283921798</t>
  </si>
  <si>
    <t>0.713590658449558</t>
  </si>
  <si>
    <t>0.743884829125274</t>
  </si>
  <si>
    <t>-0.970699262987595</t>
  </si>
  <si>
    <t>-0.114575673390218</t>
  </si>
  <si>
    <t>0.860631656843906</t>
  </si>
  <si>
    <t>2.04885934772161</t>
  </si>
  <si>
    <t>0.71614889407379</t>
  </si>
  <si>
    <t>0.746665450650475</t>
  </si>
  <si>
    <t>-0.96601824571395</t>
  </si>
  <si>
    <t>0.0906847366871676</t>
  </si>
  <si>
    <t>1.15292812331649</t>
  </si>
  <si>
    <t>-0.0916814375649271</t>
  </si>
  <si>
    <t>0.279965834677804</t>
  </si>
  <si>
    <t>-0.012287276525147</t>
  </si>
  <si>
    <t>-0.0403063280934948</t>
  </si>
  <si>
    <t>-0.281167928317635</t>
  </si>
  <si>
    <t>0.843248238419764</t>
  </si>
  <si>
    <t>-0.0916394358048727</t>
  </si>
  <si>
    <t>0.280358472025577</t>
  </si>
  <si>
    <t>-0.0122865217011568</t>
  </si>
  <si>
    <t>-0.0402982072751403</t>
  </si>
  <si>
    <t>-0.280773390667268</t>
  </si>
  <si>
    <t>0.846823690523928</t>
  </si>
  <si>
    <t>-1.34205344770446</t>
  </si>
  <si>
    <t>-0.130218561172832</t>
  </si>
  <si>
    <t>1.12574696311182</t>
  </si>
  <si>
    <t>0.860529306705627</t>
  </si>
  <si>
    <t>2.14872183078088</t>
  </si>
  <si>
    <t>0.123861566484508</t>
  </si>
  <si>
    <t>1.03182610290746</t>
  </si>
  <si>
    <t>1.61443085930773</t>
  </si>
  <si>
    <t>4.64518340761056</t>
  </si>
  <si>
    <t>0.864253239222</t>
  </si>
  <si>
    <t>2.17214296945893</t>
  </si>
  <si>
    <t>0.123938338323189</t>
  </si>
  <si>
    <t>1.03718633248634</t>
  </si>
  <si>
    <t>1.62760477590561</t>
  </si>
  <si>
    <t>4.75653403523735</t>
  </si>
  <si>
    <t>1.04521426712963</t>
  </si>
  <si>
    <t>0.846328310102843</t>
  </si>
  <si>
    <t>-0.900400863398093</t>
  </si>
  <si>
    <t>-0.563084558121782</t>
  </si>
  <si>
    <t>-0.86132110546537</t>
  </si>
  <si>
    <t>-1.8662983837856</t>
  </si>
  <si>
    <t>-2.2784730122614</t>
  </si>
  <si>
    <t>-1.72737955346651</t>
  </si>
  <si>
    <t>-0.896371424165823</t>
  </si>
  <si>
    <t>-0.56150516313626</t>
  </si>
  <si>
    <t>-0.857632898304646</t>
  </si>
  <si>
    <t>-1.84909672872102</t>
  </si>
  <si>
    <t>-2.25290348383235</t>
  </si>
  <si>
    <t>-1.71262996483539</t>
  </si>
  <si>
    <t>-0.183305279802214</t>
  </si>
  <si>
    <t>-0.662137280163622</t>
  </si>
  <si>
    <t>-3.43072935641864</t>
  </si>
  <si>
    <t>1.07931001252771</t>
  </si>
  <si>
    <t>-0.816015028765989</t>
  </si>
  <si>
    <t>3.55561801700513</t>
  </si>
  <si>
    <t>-0.888313130378466</t>
  </si>
  <si>
    <t>0.154745529573584</t>
  </si>
  <si>
    <t>1.15215181294476</t>
  </si>
  <si>
    <t>1.08517681522446</t>
  </si>
  <si>
    <t>-0.812703628283578</t>
  </si>
  <si>
    <t>3.62036963059285</t>
  </si>
  <si>
    <t>-0.884390840321621</t>
  </si>
  <si>
    <t>0.154865384130543</t>
  </si>
  <si>
    <t>1.15884050752179</t>
  </si>
  <si>
    <t>1.25744121855856</t>
  </si>
  <si>
    <t>-0.536994436814229</t>
  </si>
  <si>
    <t>0.454294309042901</t>
  </si>
  <si>
    <t>-2.86163058950572</t>
  </si>
  <si>
    <t>0.425741963349169</t>
  </si>
  <si>
    <t>-1.24329226815812</t>
  </si>
  <si>
    <t>-2.14002130337949</t>
  </si>
  <si>
    <t>-3.26416697002791</t>
  </si>
  <si>
    <t>0.455329361618663</t>
  </si>
  <si>
    <t>-2.82145067462092</t>
  </si>
  <si>
    <t>0.426650824966761</t>
  </si>
  <si>
    <t>-1.23562686006052</t>
  </si>
  <si>
    <t>-2.11744438017733</t>
  </si>
  <si>
    <t>-3.21202468040363</t>
  </si>
  <si>
    <t>0.913184680977593</t>
  </si>
  <si>
    <t>0.350000674630255</t>
  </si>
  <si>
    <t>-2.10673615867654</t>
  </si>
  <si>
    <t>-1.04842897948585</t>
  </si>
  <si>
    <t>-1.51370679380214</t>
  </si>
  <si>
    <t>-2.41813602015114</t>
  </si>
  <si>
    <t>-0.00925411808253832</t>
  </si>
  <si>
    <t>0.372575050319046</t>
  </si>
  <si>
    <t>2.89568937150378</t>
  </si>
  <si>
    <t>-1.04297107786433</t>
  </si>
  <si>
    <t>-1.5023645679829</t>
  </si>
  <si>
    <t>-2.38936205070559</t>
  </si>
  <si>
    <t>-0.00925368991544537</t>
  </si>
  <si>
    <t>0.373270839922929</t>
  </si>
  <si>
    <t>2.93844179738536</t>
  </si>
  <si>
    <t>-0.952246983056794</t>
  </si>
  <si>
    <t>-0.979739022967347</t>
  </si>
  <si>
    <t>1.21592528578794</t>
  </si>
  <si>
    <t>1.03949094088503</t>
  </si>
  <si>
    <t>1.39328303723535</t>
  </si>
  <si>
    <t>0.776182084067642</t>
  </si>
  <si>
    <t>1.28409380576089</t>
  </si>
  <si>
    <t>-0.967900024503788</t>
  </si>
  <si>
    <t>1.22337813294233</t>
  </si>
  <si>
    <t>1.04493138274073</t>
  </si>
  <si>
    <t>1.40308033451809</t>
  </si>
  <si>
    <t>0.779210055765091</t>
  </si>
  <si>
    <t>1.29240955498748</t>
  </si>
  <si>
    <t>-0.963245879763242</t>
  </si>
  <si>
    <t>-0.652226683505158</t>
  </si>
  <si>
    <t>1.78261005301831</t>
  </si>
  <si>
    <t>-0.195915969530035</t>
  </si>
  <si>
    <t>-3.30628395144523</t>
  </si>
  <si>
    <t>-4.50270909883541</t>
  </si>
  <si>
    <t>0.0359712230215909</t>
  </si>
  <si>
    <t>-3.75420067210753</t>
  </si>
  <si>
    <t>-3.96705253784506</t>
  </si>
  <si>
    <t>0.977517106549367</t>
  </si>
  <si>
    <t>-3.25280203438919</t>
  </si>
  <si>
    <t>-4.40428094715126</t>
  </si>
  <si>
    <t>0.0359776942179202</t>
  </si>
  <si>
    <t>-3.68544607089387</t>
  </si>
  <si>
    <t>-3.89038604400411</t>
  </si>
  <si>
    <t>0.982326170294302</t>
  </si>
  <si>
    <t>-3.30629481483216</t>
  </si>
  <si>
    <t>-4.19117721093584</t>
  </si>
  <si>
    <t>0.416704411631487</t>
  </si>
  <si>
    <t>-0.527369500463896</t>
  </si>
  <si>
    <t>0.393915520271485</t>
  </si>
  <si>
    <t>0.183396960850366</t>
  </si>
  <si>
    <t>-0.255558395093264</t>
  </si>
  <si>
    <t>-0.184116852829269</t>
  </si>
  <si>
    <t>0.41757504394879</t>
  </si>
  <si>
    <t>-0.5259837772996</t>
  </si>
  <si>
    <t>0.394693410950453</t>
  </si>
  <si>
    <t>0.183565338975024</t>
  </si>
  <si>
    <t>-0.255232399913996</t>
  </si>
  <si>
    <t>-0.183947565510931</t>
  </si>
  <si>
    <t>-0.277497263186188</t>
  </si>
  <si>
    <t>0.738449534045946</t>
  </si>
  <si>
    <t>-0.138463802912128</t>
  </si>
  <si>
    <t>0.583391672500583</t>
  </si>
  <si>
    <t>0.532738648330554</t>
  </si>
  <si>
    <t>3.24377001252958</t>
  </si>
  <si>
    <t>0.258571154951155</t>
  </si>
  <si>
    <t>0.65024107577299</t>
  </si>
  <si>
    <t>1.55573376102646</t>
  </si>
  <si>
    <t>0.585100049310636</t>
  </si>
  <si>
    <t>0.534162760784479</t>
  </si>
  <si>
    <t>3.29754635159638</t>
  </si>
  <si>
    <t>0.258906027542534</t>
  </si>
  <si>
    <t>0.652364352338562</t>
  </si>
  <si>
    <t>1.56796229344553</t>
  </si>
  <si>
    <t>0.224145158578687</t>
  </si>
  <si>
    <t>0.0234872835507036</t>
  </si>
  <si>
    <t>3.42082239720034</t>
  </si>
  <si>
    <t>3.49653644974319</t>
  </si>
  <si>
    <t>3.28233983939981</t>
  </si>
  <si>
    <t>-0.255159474671672</t>
  </si>
  <si>
    <t>2.75542853592619</t>
  </si>
  <si>
    <t>0.694783032667001</t>
  </si>
  <si>
    <t>3.48070207705046</t>
  </si>
  <si>
    <t>3.55912865747375</t>
  </si>
  <si>
    <t>3.33741718621046</t>
  </si>
  <si>
    <t>-0.254834495576681</t>
  </si>
  <si>
    <t>2.79410254683883</t>
  </si>
  <si>
    <t>0.69720788816295</t>
  </si>
  <si>
    <t>1.1250271041513</t>
  </si>
  <si>
    <t>4.0785935684204</t>
  </si>
  <si>
    <t>1.43720684760848</t>
  </si>
  <si>
    <t>-4.54466246122748</t>
  </si>
  <si>
    <t>-3.22271244964513</t>
  </si>
  <si>
    <t>-5.43079407015999</t>
  </si>
  <si>
    <t>-3.76627248335487</t>
  </si>
  <si>
    <t>-2.35432607416127</t>
  </si>
  <si>
    <t>0.558213716108455</t>
  </si>
  <si>
    <t>-4.44441860843083</t>
  </si>
  <si>
    <t>-3.17187247213139</t>
  </si>
  <si>
    <t>-5.28845713011335</t>
  </si>
  <si>
    <t>-3.69708040371646</t>
  </si>
  <si>
    <t>-2.3270392682351</t>
  </si>
  <si>
    <t>0.559777551282968</t>
  </si>
  <si>
    <t>-4.72757448185436</t>
  </si>
  <si>
    <t>-4.02120345460502</t>
  </si>
  <si>
    <t>2.77856535299121</t>
  </si>
  <si>
    <t>2.55762696299017</t>
  </si>
  <si>
    <t>2.3467460362887</t>
  </si>
  <si>
    <t>2.87900874635568</t>
  </si>
  <si>
    <t>0.981236542602276</t>
  </si>
  <si>
    <t>2.75011853959222</t>
  </si>
  <si>
    <t>2.81789777731317</t>
  </si>
  <si>
    <t>2.59090284949566</t>
  </si>
  <si>
    <t>2.37472064995352</t>
  </si>
  <si>
    <t>2.92126522458309</t>
  </si>
  <si>
    <t>0.986082393931439</t>
  </si>
  <si>
    <t>2.78864224063939</t>
  </si>
  <si>
    <t>-1.86174918632367</t>
  </si>
  <si>
    <t>2.81853795506334</t>
  </si>
  <si>
    <t>2.63526169732942</t>
  </si>
  <si>
    <t>4.06887328652625</t>
  </si>
  <si>
    <t>2.37218303264874</t>
  </si>
  <si>
    <t>5.73503977862333</t>
  </si>
  <si>
    <t>1.1347448052267</t>
  </si>
  <si>
    <t>1.82246521758456</t>
  </si>
  <si>
    <t>1.18203309692671</t>
  </si>
  <si>
    <t>4.15396820643429</t>
  </si>
  <si>
    <t>2.40077232652678</t>
  </si>
  <si>
    <t>5.90606431168332</t>
  </si>
  <si>
    <t>1.14123215737678</t>
  </si>
  <si>
    <t>1.83927668360303</t>
  </si>
  <si>
    <t>1.18907465215216</t>
  </si>
  <si>
    <t>4.15879208807259</t>
  </si>
  <si>
    <t>2.39227276877124</t>
  </si>
  <si>
    <t>-1.17323083101459</t>
  </si>
  <si>
    <t>-0.391831466371638</t>
  </si>
  <si>
    <t>-0.796169157099172</t>
  </si>
  <si>
    <t>-2.22023543436149</t>
  </si>
  <si>
    <t>-1.6795421136584</t>
  </si>
  <si>
    <t>-0.921162818518957</t>
  </si>
  <si>
    <t>-1.16640183942617</t>
  </si>
  <si>
    <t>-0.391065806294467</t>
  </si>
  <si>
    <t>-0.793016453313419</t>
  </si>
  <si>
    <t>-2.19594705616915</t>
  </si>
  <si>
    <t>-1.66559376734713</t>
  </si>
  <si>
    <t>-0.916945989950905</t>
  </si>
  <si>
    <t>0.0168575556551559</t>
  </si>
  <si>
    <t>-1.27137852381975</t>
  </si>
  <si>
    <t>-0.664352582117463</t>
  </si>
  <si>
    <t>1.05527804426213</t>
  </si>
  <si>
    <t>0.866390246921224</t>
  </si>
  <si>
    <t>0.447658402203841</t>
  </si>
  <si>
    <t>1.88451898978215</t>
  </si>
  <si>
    <t>1.17724577201845</t>
  </si>
  <si>
    <t>-3.67647058823529</t>
  </si>
  <si>
    <t>1.06088558802337</t>
  </si>
  <si>
    <t>0.870165227076436</t>
  </si>
  <si>
    <t>0.448663392834054</t>
  </si>
  <si>
    <t>1.90250234042445</t>
  </si>
  <si>
    <t>1.18423017993834</t>
  </si>
  <si>
    <t>-3.61050046421163</t>
  </si>
  <si>
    <t>1.06461306046397</t>
  </si>
  <si>
    <t>2.10579231045861</t>
  </si>
  <si>
    <t>0.689399766401721</t>
  </si>
  <si>
    <t>0.426879647480036</t>
  </si>
  <si>
    <t>0.687560877786047</t>
  </si>
  <si>
    <t>0.970229092116426</t>
  </si>
  <si>
    <t>1.52457804607613</t>
  </si>
  <si>
    <t>1.26387904559413</t>
  </si>
  <si>
    <t>0.691787105123148</t>
  </si>
  <si>
    <t>0.427793379932928</t>
  </si>
  <si>
    <t>0.689935468352614</t>
  </si>
  <si>
    <t>0.974966481831944</t>
  </si>
  <si>
    <t>1.53631922565865</t>
  </si>
  <si>
    <t>1.27193393817128</t>
  </si>
  <si>
    <t>0.00568388393662149</t>
  </si>
  <si>
    <t>0.789220676342067</t>
  </si>
  <si>
    <t>2.43572727105003</t>
  </si>
  <si>
    <t>-2.22515302154139</t>
  </si>
  <si>
    <t>-1.53314483191957</t>
  </si>
  <si>
    <t>1.10339190845934</t>
  </si>
  <si>
    <t>-1.34818288393903</t>
  </si>
  <si>
    <t>-1.74756413694467</t>
  </si>
  <si>
    <t>2.00160128102482</t>
  </si>
  <si>
    <t>-2.20075771706788</t>
  </si>
  <si>
    <t>-1.52151092560547</t>
  </si>
  <si>
    <t>1.10952442919397</t>
  </si>
  <si>
    <t>-1.3391757631666</t>
  </si>
  <si>
    <t>-1.73246983620066</t>
  </si>
  <si>
    <t>2.02190470533062</t>
  </si>
  <si>
    <t>-2.63846630860506</t>
  </si>
  <si>
    <t>-1.62184919723375</t>
  </si>
  <si>
    <t>0.583420657622703</t>
  </si>
  <si>
    <t>0.74263064376509</t>
  </si>
  <si>
    <t>0.959028487118374</t>
  </si>
  <si>
    <t>1.45417530083252</t>
  </si>
  <si>
    <t>0.963884821864314</t>
  </si>
  <si>
    <t>1.43206426825009</t>
  </si>
  <si>
    <t>0.58512920452607</t>
  </si>
  <si>
    <t>0.745401873656507</t>
  </si>
  <si>
    <t>0.963656780183847</t>
  </si>
  <si>
    <t>1.46485206215611</t>
  </si>
  <si>
    <t>0.968560259761458</t>
  </si>
  <si>
    <t>1.44241726853558</t>
  </si>
  <si>
    <t>-0.883100942545736</t>
  </si>
  <si>
    <t>0.319630566685952</t>
  </si>
  <si>
    <t>1.60646025038066</t>
  </si>
  <si>
    <t>1.56780507289795</t>
  </si>
  <si>
    <t>-0.702353834472294</t>
  </si>
  <si>
    <t>-0.465307239633233</t>
  </si>
  <si>
    <t>-3.16988358615128</t>
  </si>
  <si>
    <t>-1.9084491004327</t>
  </si>
  <si>
    <t>-2.5956957450304</t>
  </si>
  <si>
    <t>1.58022512244512</t>
  </si>
  <si>
    <t>-0.699898818491199</t>
  </si>
  <si>
    <t>-0.46422803195636</t>
  </si>
  <si>
    <t>-3.12067987543725</t>
  </si>
  <si>
    <t>-1.89046664110579</t>
  </si>
  <si>
    <t>-2.56257940657537</t>
  </si>
  <si>
    <t>2.39865072230997</t>
  </si>
  <si>
    <t>-3.86389223128127</t>
  </si>
  <si>
    <t>-2.24712593750905</t>
  </si>
  <si>
    <t>0.534735124847047</t>
  </si>
  <si>
    <t>-1.98506858035766</t>
  </si>
  <si>
    <t>-0.548305735277991</t>
  </si>
  <si>
    <t>0.846842487297366</t>
  </si>
  <si>
    <t>-1.30927105449398</t>
  </si>
  <si>
    <t>-2.22225003491566</t>
  </si>
  <si>
    <t>0.536169950412468</t>
  </si>
  <si>
    <t>-1.96562301135534</t>
  </si>
  <si>
    <t>-0.546808011623524</t>
  </si>
  <si>
    <t>0.850448571288725</t>
  </si>
  <si>
    <t>-1.30077418536423</t>
  </si>
  <si>
    <t>1.36895497122296</t>
  </si>
  <si>
    <t>-2.39893514028996</t>
  </si>
  <si>
    <t>-1.11877514628222</t>
  </si>
  <si>
    <t>1.89726676027822</t>
  </si>
  <si>
    <t>0.859419107960608</t>
  </si>
  <si>
    <t>2.86473911598538</t>
  </si>
  <si>
    <t>3.03933545076961</t>
  </si>
  <si>
    <t>2.78085285391666</t>
  </si>
  <si>
    <t>2.79463430213989</t>
  </si>
  <si>
    <t>1.91549580340418</t>
  </si>
  <si>
    <t>0.863133410236535</t>
  </si>
  <si>
    <t>2.90657367129825</t>
  </si>
  <si>
    <t>3.08648098412513</t>
  </si>
  <si>
    <t>2.82025068214862</t>
  </si>
  <si>
    <t>2.83442733924266</t>
  </si>
  <si>
    <t>2.46178602885142</t>
  </si>
  <si>
    <t>4.73355152460608</t>
  </si>
  <si>
    <t>0.809995691512277</t>
  </si>
  <si>
    <t>1.47341161762737</t>
  </si>
  <si>
    <t>0.957239481829655</t>
  </si>
  <si>
    <t>0.0438452263509827</t>
  </si>
  <si>
    <t>0.556407711510127</t>
  </si>
  <si>
    <t>0.364320131625341</t>
  </si>
  <si>
    <t>0.813293979347538</t>
  </si>
  <si>
    <t>1.48437414193901</t>
  </si>
  <si>
    <t>0.961850468004208</t>
  </si>
  <si>
    <t>0.043854841180894</t>
  </si>
  <si>
    <t>0.557961425219441</t>
  </si>
  <si>
    <t>0.364985393697498</t>
  </si>
  <si>
    <t>2.23458547446378</t>
  </si>
  <si>
    <t>0.747587654323328</t>
  </si>
  <si>
    <t>-0.278350884471109</t>
  </si>
  <si>
    <t>-0.535128036769532</t>
  </si>
  <si>
    <t>-4.29178933595028</t>
  </si>
  <si>
    <t>-4.06003596624704</t>
  </si>
  <si>
    <t>-4.16348551941773</t>
  </si>
  <si>
    <t>-4.31910569105692</t>
  </si>
  <si>
    <t>-5.19066017134217</t>
  </si>
  <si>
    <t>-0.53370131428886</t>
  </si>
  <si>
    <t>-4.20224513087118</t>
  </si>
  <si>
    <t>-3.9797815503903</t>
  </si>
  <si>
    <t>-4.07914550403401</t>
  </si>
  <si>
    <t>-4.2284339406735</t>
  </si>
  <si>
    <t>-5.06043287329608</t>
  </si>
  <si>
    <t>-0.0394212809906993</t>
  </si>
  <si>
    <t>-4.7138008389652</t>
  </si>
  <si>
    <t>-2.12372767005953</t>
  </si>
  <si>
    <t>-1.03302057019126</t>
  </si>
  <si>
    <t>-1.96972353731954</t>
  </si>
  <si>
    <t>-2.0507848913084</t>
  </si>
  <si>
    <t>-0.950327908671361</t>
  </si>
  <si>
    <t>-1.81883450999164</t>
  </si>
  <si>
    <t>-2.10149085593585</t>
  </si>
  <si>
    <t>-1.02772137596563</t>
  </si>
  <si>
    <t>-1.95057551685154</t>
  </si>
  <si>
    <t>-2.03003944807955</t>
  </si>
  <si>
    <t>-0.945840699402207</t>
  </si>
  <si>
    <t>-1.80249158481213</t>
  </si>
  <si>
    <t>-0.150026655003156</t>
  </si>
  <si>
    <t>-2.35610261531379</t>
  </si>
  <si>
    <t>-2.70977541083477</t>
  </si>
  <si>
    <t>1.06856344798466</t>
  </si>
  <si>
    <t>0.228459530026106</t>
  </si>
  <si>
    <t>-0.416724545075721</t>
  </si>
  <si>
    <t>-1.75574891236792</t>
  </si>
  <si>
    <t>-0.305810397553515</t>
  </si>
  <si>
    <t>-0.252610306500503</t>
  </si>
  <si>
    <t>1.07431358646711</t>
  </si>
  <si>
    <t>0.228720896964742</t>
  </si>
  <si>
    <t>-0.415858653099435</t>
  </si>
  <si>
    <t>-1.74051371057797</t>
  </si>
  <si>
    <t>-0.305343748689034</t>
  </si>
  <si>
    <t>-0.252291782968497</t>
  </si>
  <si>
    <t>1.02616302172692</t>
  </si>
  <si>
    <t>-1.26620495721683</t>
  </si>
  <si>
    <t>2.01201460147739</t>
  </si>
  <si>
    <t>1.51494957572526</t>
  </si>
  <si>
    <t>2.04957920650368</t>
  </si>
  <si>
    <t>0.795294813937996</t>
  </si>
  <si>
    <t>-0.158131614158873</t>
  </si>
  <si>
    <t>2.2458767107264</t>
  </si>
  <si>
    <t>2.03253128075245</t>
  </si>
  <si>
    <t>1.52654216710241</t>
  </si>
  <si>
    <t>2.07087456037443</t>
  </si>
  <si>
    <t>0.798474151098434</t>
  </si>
  <si>
    <t>-0.158006717771674</t>
  </si>
  <si>
    <t>2.27148060247975</t>
  </si>
  <si>
    <t>1.52730000276456</t>
  </si>
  <si>
    <t>1.93626208475384</t>
  </si>
  <si>
    <t>1.88635878046174</t>
  </si>
  <si>
    <t>-2.89409484343146</t>
  </si>
  <si>
    <t>-3.15803649585886</t>
  </si>
  <si>
    <t>-2.97525389786869</t>
  </si>
  <si>
    <t>-6.05294957706251</t>
  </si>
  <si>
    <t>-5.93952483801296</t>
  </si>
  <si>
    <t>-5.0415708473377</t>
  </si>
  <si>
    <t>-2.8530067872169</t>
  </si>
  <si>
    <t>-3.10919612636371</t>
  </si>
  <si>
    <t>-2.93185199573177</t>
  </si>
  <si>
    <t>-5.87683077151495</t>
  </si>
  <si>
    <t>-5.76982249191836</t>
  </si>
  <si>
    <t>-4.91859986484144</t>
  </si>
  <si>
    <t>-2.49634233473844</t>
  </si>
  <si>
    <t>-7.3122344406093</t>
  </si>
  <si>
    <t>-0.650928658219059</t>
  </si>
  <si>
    <t>-1.62994401300344</t>
  </si>
  <si>
    <t>-0.460113878184841</t>
  </si>
  <si>
    <t>-4.22144261536682</t>
  </si>
  <si>
    <t>-3.18491323857039</t>
  </si>
  <si>
    <t>-5.42606979898877</t>
  </si>
  <si>
    <t>-0.648819266437478</t>
  </si>
  <si>
    <t>-1.61680302709807</t>
  </si>
  <si>
    <t>-0.459058590060296</t>
  </si>
  <si>
    <t>-4.13477054175843</t>
  </si>
  <si>
    <t>-3.13524668239009</t>
  </si>
  <si>
    <t>-5.28397610816763</t>
  </si>
  <si>
    <t>2.09575801539511</t>
  </si>
  <si>
    <t>-1.06177642262013</t>
  </si>
  <si>
    <t>-4.65607422590815</t>
  </si>
  <si>
    <t>0.61445462999866</t>
  </si>
  <si>
    <t>-0.202415491532274</t>
  </si>
  <si>
    <t>0.299486594409595</t>
  </si>
  <si>
    <t>1.85973801951377</t>
  </si>
  <si>
    <t>1.12599495243642</t>
  </si>
  <si>
    <t>1.084864391951</t>
  </si>
  <si>
    <t>0.616350171276759</t>
  </si>
  <si>
    <t>-0.202210907403011</t>
  </si>
  <si>
    <t>0.299935952914002</t>
  </si>
  <si>
    <t>1.8772485873139</t>
  </si>
  <si>
    <t>1.13238226809805</t>
  </si>
  <si>
    <t>1.09079195536202</t>
  </si>
  <si>
    <t>0.624492072085179</t>
  </si>
  <si>
    <t>2.82005322720498</t>
  </si>
  <si>
    <t>-5.20132696229115</t>
  </si>
  <si>
    <t>-3.88367729831145</t>
  </si>
  <si>
    <t>-4.955933840396</t>
  </si>
  <si>
    <t>0.616858237547898</t>
  </si>
  <si>
    <t>-1.05273171195738</t>
  </si>
  <si>
    <t>0.123167877817458</t>
  </si>
  <si>
    <t>-5.07057279459579</t>
  </si>
  <si>
    <t>-3.8101599663077</t>
  </si>
  <si>
    <t>-4.83703983695804</t>
  </si>
  <si>
    <t>0.618768668459609</t>
  </si>
  <si>
    <t>-1.04722907663827</t>
  </si>
  <si>
    <t>0.123243791788905</t>
  </si>
  <si>
    <t>-7.17825613724964</t>
  </si>
  <si>
    <t>-5.67586675436938</t>
  </si>
  <si>
    <t>1.41551276276146</t>
  </si>
  <si>
    <t>0.466131111772298</t>
  </si>
  <si>
    <t>2.32634770001318</t>
  </si>
  <si>
    <t>0.142409569923091</t>
  </si>
  <si>
    <t>2.11070655902063</t>
  </si>
  <si>
    <t>2.1187648456057</t>
  </si>
  <si>
    <t>0.729546638874417</t>
  </si>
  <si>
    <t>0.467220890690257</t>
  </si>
  <si>
    <t>2.35383429411052</t>
  </si>
  <si>
    <t>0.142511068725229</t>
  </si>
  <si>
    <t>2.1333004628437</t>
  </si>
  <si>
    <t>2.14153284250516</t>
  </si>
  <si>
    <t>0.732220844689854</t>
  </si>
  <si>
    <t>0.444508554209207</t>
  </si>
  <si>
    <t>1.84154053794457</t>
  </si>
  <si>
    <t>-0.714198136341339</t>
  </si>
  <si>
    <t>0.735636465220231</t>
  </si>
  <si>
    <t>-0.454793523740222</t>
  </si>
  <si>
    <t>1.02764400288195</t>
  </si>
  <si>
    <t>0.202525236543143</t>
  </si>
  <si>
    <t>0.794232649071366</t>
  </si>
  <si>
    <t>-0.711659820024392</t>
  </si>
  <si>
    <t>0.738355613838107</t>
  </si>
  <si>
    <t>-0.453762462943938</t>
  </si>
  <si>
    <t>1.03296071984565</t>
  </si>
  <si>
    <t>0.202730596217273</t>
  </si>
  <si>
    <t>0.797403476901599</t>
  </si>
  <si>
    <t>-1.29489297830921</t>
  </si>
  <si>
    <t>-0.460647095932053</t>
  </si>
  <si>
    <t>1.37812905003356</t>
  </si>
  <si>
    <t>2.02753036437247</t>
  </si>
  <si>
    <t>0.87535928926052</t>
  </si>
  <si>
    <t>1.20990433314575</t>
  </si>
  <si>
    <t>2.10248992664533</t>
  </si>
  <si>
    <t>1.44669694274077</t>
  </si>
  <si>
    <t>2.30782284065841</t>
  </si>
  <si>
    <t>2.04836688689533</t>
  </si>
  <si>
    <t>0.879213064757272</t>
  </si>
  <si>
    <t>1.21728325461644</t>
  </si>
  <si>
    <t>2.1249070142224</t>
  </si>
  <si>
    <t>1.45726363882773</t>
  </si>
  <si>
    <t>2.33487001621038</t>
  </si>
  <si>
    <t>2.3451565607281</t>
  </si>
  <si>
    <t>2.50861405912686</t>
  </si>
  <si>
    <t>4.0301229628758</t>
  </si>
  <si>
    <t>3.16937919841306</t>
  </si>
  <si>
    <t>3.77523631695647</t>
  </si>
  <si>
    <t>3.44183662260629</t>
  </si>
  <si>
    <t>2.58931598902624</t>
  </si>
  <si>
    <t>2.80285035629454</t>
  </si>
  <si>
    <t>4.11358246230603</t>
  </si>
  <si>
    <t>3.22069111326275</t>
  </si>
  <si>
    <t>3.8483442700294</t>
  </si>
  <si>
    <t>3.50246299120846</t>
  </si>
  <si>
    <t>2.62342892508876</t>
  </si>
  <si>
    <t>2.842879960491</t>
  </si>
  <si>
    <t>6.32639714024337</t>
  </si>
  <si>
    <t>4.50972203277669</t>
  </si>
  <si>
    <t>3.4239697313923</t>
  </si>
  <si>
    <t>1.48372686662412</t>
  </si>
  <si>
    <t>2.29767679346438</t>
  </si>
  <si>
    <t>4.73126926685431</t>
  </si>
  <si>
    <t>2.31126362535324</t>
  </si>
  <si>
    <t>2.80760829996359</t>
  </si>
  <si>
    <t>2.80389246247733</t>
  </si>
  <si>
    <t>1.49484419797334</t>
  </si>
  <si>
    <t>2.32448482401291</t>
  </si>
  <si>
    <t>4.84685431969725</t>
  </si>
  <si>
    <t>2.33839214601615</t>
  </si>
  <si>
    <t>2.8477752276305</t>
  </si>
  <si>
    <t>2.84395212338173</t>
  </si>
  <si>
    <t>1.61689586900178</t>
  </si>
  <si>
    <t>2.8272406755372</t>
  </si>
  <si>
    <t>-0.138451114973332</t>
  </si>
  <si>
    <t>1.36955845079816</t>
  </si>
  <si>
    <t>0.151479841528776</t>
  </si>
  <si>
    <t>-0.0329646179767167</t>
  </si>
  <si>
    <t>0.579221575237507</t>
  </si>
  <si>
    <t>-2.13488597768074</t>
  </si>
  <si>
    <t>-0.138355359789697</t>
  </si>
  <si>
    <t>1.37902342076959</t>
  </si>
  <si>
    <t>0.151594688235107</t>
  </si>
  <si>
    <t>-0.0329591858402775</t>
  </si>
  <si>
    <t>0.580905569256564</t>
  </si>
  <si>
    <t>-2.11241652260229</t>
  </si>
  <si>
    <t>-1.43257274649958</t>
  </si>
  <si>
    <t>-0.119319542857081</t>
  </si>
  <si>
    <t>-0.104451620279135</t>
  </si>
  <si>
    <t>0.38776937257645</t>
  </si>
  <si>
    <t>0.0574089430375731</t>
  </si>
  <si>
    <t>1.86768380902276</t>
  </si>
  <si>
    <t>-0.0454384813449808</t>
  </si>
  <si>
    <t>-0.154953969556104</t>
  </si>
  <si>
    <t>-0.364178116205936</t>
  </si>
  <si>
    <t>0.388523147243844</t>
  </si>
  <si>
    <t>0.0574254282809121</t>
  </si>
  <si>
    <t>1.88534527569224</t>
  </si>
  <si>
    <t>-0.0454281611931382</t>
  </si>
  <si>
    <t>-0.154834039767364</t>
  </si>
  <si>
    <t>-0.363516593298953</t>
  </si>
  <si>
    <t>0.614879697129077</t>
  </si>
  <si>
    <t>-0.223035738801627</t>
  </si>
  <si>
    <t>4.06658000339117</t>
  </si>
  <si>
    <t>1.0080112685976</t>
  </si>
  <si>
    <t>3.77845049893486</t>
  </si>
  <si>
    <t>0.802964793082163</t>
  </si>
  <si>
    <t>0.0857370322738602</t>
  </si>
  <si>
    <t>1.66984732824428</t>
  </si>
  <si>
    <t>4.15157768335484</t>
  </si>
  <si>
    <t>1.01312610328818</t>
  </si>
  <si>
    <t>3.85168461147374</t>
  </si>
  <si>
    <t>0.806205917092818</t>
  </si>
  <si>
    <t>0.0857738074888709</t>
  </si>
  <si>
    <t>1.68394645504739</t>
  </si>
  <si>
    <t>1.28735159780277</t>
  </si>
  <si>
    <t>4.59756447931334</t>
  </si>
  <si>
    <t>0.791496198902447</t>
  </si>
  <si>
    <t>-0.791286240589469</t>
  </si>
  <si>
    <t>-0.0191399770320283</t>
  </si>
  <si>
    <t>0.0460132781173951</t>
  </si>
  <si>
    <t>1.04416466826539</t>
  </si>
  <si>
    <t>0.127446517979063</t>
  </si>
  <si>
    <t>0.75570888779366</t>
  </si>
  <si>
    <t>-0.788171988660568</t>
  </si>
  <si>
    <t>-0.0191381455721148</t>
  </si>
  <si>
    <t>0.0460238674746676</t>
  </si>
  <si>
    <t>1.04965431494283</t>
  </si>
  <si>
    <t>0.127527800121957</t>
  </si>
  <si>
    <t>0.758578835518315</t>
  </si>
  <si>
    <t>-0.00173093561938027</t>
  </si>
  <si>
    <t>1.55533743425257</t>
  </si>
  <si>
    <t>1.5606309288675</t>
  </si>
  <si>
    <t>1.08416423564244</t>
  </si>
  <si>
    <t>1.75148711169862</t>
  </si>
  <si>
    <t>-0.273243952200525</t>
  </si>
  <si>
    <t>0.338734779822397</t>
  </si>
  <si>
    <t>0.0953288846520475</t>
  </si>
  <si>
    <t>1.57293697591149</t>
  </si>
  <si>
    <t>1.09008412250478</t>
  </si>
  <si>
    <t>1.76700713502036</t>
  </si>
  <si>
    <t>-0.272871319556561</t>
  </si>
  <si>
    <t>0.339309784939777</t>
  </si>
  <si>
    <t>0.0953743515309635</t>
  </si>
  <si>
    <t>2.40759646261063</t>
  </si>
  <si>
    <t>1.80462378080764</t>
  </si>
  <si>
    <t>-0.0996232775270007</t>
  </si>
  <si>
    <t>-0.334286908167517</t>
  </si>
  <si>
    <t>-0.480800051285339</t>
  </si>
  <si>
    <t>-0.303290037581597</t>
  </si>
  <si>
    <t>-0.029985007496253</t>
  </si>
  <si>
    <t>0.489174744089144</t>
  </si>
  <si>
    <t>1.37718729747246</t>
  </si>
  <si>
    <t>-0.333729411562614</t>
  </si>
  <si>
    <t>-0.479647899394127</t>
  </si>
  <si>
    <t>-0.30283104117319</t>
  </si>
  <si>
    <t>-0.0299805128913282</t>
  </si>
  <si>
    <t>0.490375119964115</t>
  </si>
  <si>
    <t>1.38675849891271</t>
  </si>
  <si>
    <t>-0.628077845898531</t>
  </si>
  <si>
    <t>0.0498669302094082</t>
  </si>
  <si>
    <t>1.03788129060676</t>
  </si>
  <si>
    <t>-0.231299642140177</t>
  </si>
  <si>
    <t>1.15418118466899</t>
  </si>
  <si>
    <t>0.305099520557887</t>
  </si>
  <si>
    <t>-0.0977487246846055</t>
  </si>
  <si>
    <t>-0.792697573864997</t>
  </si>
  <si>
    <t>1.0433048377656</t>
  </si>
  <si>
    <t>-0.231032556284377</t>
  </si>
  <si>
    <t>1.16089355429368</t>
  </si>
  <si>
    <t>0.305565897996915</t>
  </si>
  <si>
    <t>-0.0977009817282774</t>
  </si>
  <si>
    <t>-0.78957223212123</t>
  </si>
  <si>
    <t>-0.508599020807649</t>
  </si>
  <si>
    <t>0.86040711332009</t>
  </si>
  <si>
    <t>0.86619835817166</t>
  </si>
  <si>
    <t>-0.367777526857433</t>
  </si>
  <si>
    <t>3.66825171370345</t>
  </si>
  <si>
    <t>1.11487808058418</t>
  </si>
  <si>
    <t>2.39976587649986</t>
  </si>
  <si>
    <t>2.80431432973806</t>
  </si>
  <si>
    <t>3.42669378813957</t>
  </si>
  <si>
    <t>-0.367102878940773</t>
  </si>
  <si>
    <t>3.73722404546022</t>
  </si>
  <si>
    <t>1.12113942734077</t>
  </si>
  <si>
    <t>2.42902937655678</t>
  </si>
  <si>
    <t>2.84438616152067</t>
  </si>
  <si>
    <t>3.48678161672303</t>
  </si>
  <si>
    <t>-0.776474017247524</t>
  </si>
  <si>
    <t>2.4700899121318</t>
  </si>
  <si>
    <t>-0.642801728914993</t>
  </si>
  <si>
    <t>0.00436395374209877</t>
  </si>
  <si>
    <t>-0.61349693251534</t>
  </si>
  <si>
    <t>-0.105443042577181</t>
  </si>
  <si>
    <t>-0.238831562509578</t>
  </si>
  <si>
    <t>-0.507001448575569</t>
  </si>
  <si>
    <t>-0.640744569532764</t>
  </si>
  <si>
    <t>0.0043640489653357</t>
  </si>
  <si>
    <t>-0.611622701743609</t>
  </si>
  <si>
    <t>-0.105387490448187</t>
  </si>
  <si>
    <t>-0.238546813223984</t>
  </si>
  <si>
    <t>-0.505720523944594</t>
  </si>
  <si>
    <t>-1.0063412889386</t>
  </si>
  <si>
    <t>-0.406777113801769</t>
  </si>
  <si>
    <t>-0.800174754149566</t>
  </si>
  <si>
    <t>0.669742998141375</t>
  </si>
  <si>
    <t>0.320098491843633</t>
  </si>
  <si>
    <t>-0.0587122447648271</t>
  </si>
  <si>
    <t>0.620455647115851</t>
  </si>
  <si>
    <t>0.294091826880865</t>
  </si>
  <si>
    <t>0.405173757207426</t>
  </si>
  <si>
    <t>0.671995841031696</t>
  </si>
  <si>
    <t>0.320611902972981</t>
  </si>
  <si>
    <t>-0.0586950158697157</t>
  </si>
  <si>
    <t>0.622388472195067</t>
  </si>
  <si>
    <t>0.294525126635349</t>
  </si>
  <si>
    <t>0.405996810023355</t>
  </si>
  <si>
    <t>0.766603009740616</t>
  </si>
  <si>
    <t>0.613118741505603</t>
  </si>
  <si>
    <t>1.4418350628072</t>
  </si>
  <si>
    <t>0.0392601640202423</t>
  </si>
  <si>
    <t>1.3669025879302</t>
  </si>
  <si>
    <t>-0.273443196733265</t>
  </si>
  <si>
    <t>0.526924951267062</t>
  </si>
  <si>
    <t>1.0747551946501</t>
  </si>
  <si>
    <t>1.45233051141102</t>
  </si>
  <si>
    <t>0.0392678728403736</t>
  </si>
  <si>
    <t>1.37633071548598</t>
  </si>
  <si>
    <t>-0.273070020951803</t>
  </si>
  <si>
    <t>0.528318096831101</t>
  </si>
  <si>
    <t>1.08057240636139</t>
  </si>
  <si>
    <t>-0.181750237017284</t>
  </si>
  <si>
    <t>1.54547526996407</t>
  </si>
  <si>
    <t>-0.294661564502754</t>
  </si>
  <si>
    <t>-0.586642599277976</t>
  </si>
  <si>
    <t>1.3241814979044</t>
  </si>
  <si>
    <t>-0.281303153212075</t>
  </si>
  <si>
    <t>0.400714527108571</t>
  </si>
  <si>
    <t>0.149018232819076</t>
  </si>
  <si>
    <t>0.26422132421511</t>
  </si>
  <si>
    <t>-0.584928551869441</t>
  </si>
  <si>
    <t>1.33302695448212</t>
  </si>
  <si>
    <t>-0.280908236327783</t>
  </si>
  <si>
    <t>0.401519539022542</t>
  </si>
  <si>
    <t>0.149129375416509</t>
  </si>
  <si>
    <t>0.264571004845646</t>
  </si>
  <si>
    <t>-0.32895430680553</t>
  </si>
  <si>
    <t>0.393827925415323</t>
  </si>
  <si>
    <t>1.48233838207204</t>
  </si>
  <si>
    <t>0.710325710325704</t>
  </si>
  <si>
    <t>1.79859932088285</t>
  </si>
  <si>
    <t>0.924721861002746</t>
  </si>
  <si>
    <t>1.1530934818606</t>
  </si>
  <si>
    <t>0.628930817610064</t>
  </si>
  <si>
    <t>1.49343481176396</t>
  </si>
  <si>
    <t>0.712860534202391</t>
  </si>
  <si>
    <t>1.81497071945964</t>
  </si>
  <si>
    <t>0.929023955749885</t>
  </si>
  <si>
    <t>1.15979315689</t>
  </si>
  <si>
    <t>0.630916919326476</t>
  </si>
  <si>
    <t>2.28378679385601</t>
  </si>
  <si>
    <t>1.94398144539701</t>
  </si>
  <si>
    <t>1.63302114063361</t>
  </si>
  <si>
    <t>-1.32601737540009</t>
  </si>
  <si>
    <t>-1.54197249121076</t>
  </si>
  <si>
    <t>-2.07679465776295</t>
  </si>
  <si>
    <t>-1.8388318009735</t>
  </si>
  <si>
    <t>-0.897713704506258</t>
  </si>
  <si>
    <t>-0.140077821011678</t>
  </si>
  <si>
    <t>-1.31730271904066</t>
  </si>
  <si>
    <t>-1.53020490979526</t>
  </si>
  <si>
    <t>-2.05552328191794</t>
  </si>
  <si>
    <t>-1.82212972700276</t>
  </si>
  <si>
    <t>-0.893708209102843</t>
  </si>
  <si>
    <t>-0.139979803555115</t>
  </si>
  <si>
    <t>-1.07139160446017</t>
  </si>
  <si>
    <t>-2.18586755784243</t>
  </si>
  <si>
    <t>-0.267047906775991</t>
  </si>
  <si>
    <t>-1.5928892017953</t>
  </si>
  <si>
    <t>-0.11685966216934</t>
  </si>
  <si>
    <t>0.046936491316768</t>
  </si>
  <si>
    <t>0.0962492856498481</t>
  </si>
  <si>
    <t>-0.837621155917199</t>
  </si>
  <si>
    <t>-0.266691967398374</t>
  </si>
  <si>
    <t>-1.58033585356977</t>
  </si>
  <si>
    <t>-0.11679143441477</t>
  </si>
  <si>
    <t>0.0469475099358305</t>
  </si>
  <si>
    <t>0.0962956350178031</t>
  </si>
  <si>
    <t>-0.834132577091723</t>
  </si>
  <si>
    <t>2.07166087274277</t>
  </si>
  <si>
    <t>-0.20231724130724</t>
  </si>
  <si>
    <t>0.320812714196086</t>
  </si>
  <si>
    <t>2.23201456078169</t>
  </si>
  <si>
    <t>3.09025702331143</t>
  </si>
  <si>
    <t>1.58385909568875</t>
  </si>
  <si>
    <t>2.46955020619546</t>
  </si>
  <si>
    <t>2.11246266395394</t>
  </si>
  <si>
    <t>2.07285474775187</t>
  </si>
  <si>
    <t>2.25730097843816</t>
  </si>
  <si>
    <t>3.13901254308006</t>
  </si>
  <si>
    <t>1.59653618015214</t>
  </si>
  <si>
    <t>2.5005551164043</t>
  </si>
  <si>
    <t>2.1350944493194</t>
  </si>
  <si>
    <t>2.0946399581457</t>
  </si>
  <si>
    <t>2.11452643881527</t>
  </si>
  <si>
    <t>2.85381999657926</t>
  </si>
  <si>
    <t>1.74397031539888</t>
  </si>
  <si>
    <t>-0.304541642759411</t>
  </si>
  <si>
    <t>1.47582164538414</t>
  </si>
  <si>
    <t>1.17390994076927</t>
  </si>
  <si>
    <t>0.669236055092454</t>
  </si>
  <si>
    <t>1.98217217921653</t>
  </si>
  <si>
    <t>1.75935662861988</t>
  </si>
  <si>
    <t>-0.304078854050025</t>
  </si>
  <si>
    <t>1.48682024026871</t>
  </si>
  <si>
    <t>1.18085466690509</t>
  </si>
  <si>
    <t>0.671485481176993</t>
  </si>
  <si>
    <t>2.00208073237197</t>
  </si>
  <si>
    <t>0.757382621432053</t>
  </si>
  <si>
    <t>1.32839129033124</t>
  </si>
  <si>
    <t>1.81252914980195</t>
  </si>
  <si>
    <t>-1.20867401350871</t>
  </si>
  <si>
    <t>-1.62181862358016</t>
  </si>
  <si>
    <t>-2.47154690551551</t>
  </si>
  <si>
    <t>-1.08089767825117</t>
  </si>
  <si>
    <t>-0.939438958315117</t>
  </si>
  <si>
    <t>-0.321100917431183</t>
  </si>
  <si>
    <t>-1.20142787881808</t>
  </si>
  <si>
    <t>-1.6088076332848</t>
  </si>
  <si>
    <t>-2.441498288911</t>
  </si>
  <si>
    <t>-1.07509773615926</t>
  </si>
  <si>
    <t>-0.935053673852795</t>
  </si>
  <si>
    <t>-0.320586489363308</t>
  </si>
  <si>
    <t>-1.00903419753769</t>
  </si>
  <si>
    <t>-0.774297463390565</t>
  </si>
  <si>
    <t>1.25104690117252</t>
  </si>
  <si>
    <t>-0.711205938569585</t>
  </si>
  <si>
    <t>1.43402455380171</t>
  </si>
  <si>
    <t>0.281088774239466</t>
  </si>
  <si>
    <t>-0.31168519795006</t>
  </si>
  <si>
    <t>-1.01895734597156</t>
  </si>
  <si>
    <t>1.25893837939177</t>
  </si>
  <si>
    <t>-0.708688796795503</t>
  </si>
  <si>
    <t>1.44440605427007</t>
  </si>
  <si>
    <t>0.281484570601231</t>
  </si>
  <si>
    <t>-0.311200466599684</t>
  </si>
  <si>
    <t>-1.01380097351528</t>
  </si>
  <si>
    <t>0.643085613271056</t>
  </si>
  <si>
    <t>1.32715023564896</t>
  </si>
  <si>
    <t>0.384327661594002</t>
  </si>
  <si>
    <t>-0.444718561319225</t>
  </si>
  <si>
    <t>0.717645639850439</t>
  </si>
  <si>
    <t>-2.42808857004898</t>
  </si>
  <si>
    <t>0.860163382988944</t>
  </si>
  <si>
    <t>0.922117840599158</t>
  </si>
  <si>
    <t>1.22338015405526</t>
  </si>
  <si>
    <t>-0.443732610382448</t>
  </si>
  <si>
    <t>0.720233102814224</t>
  </si>
  <si>
    <t>-2.39907914451641</t>
  </si>
  <si>
    <t>0.863884139973422</t>
  </si>
  <si>
    <t>0.926395665189382</t>
  </si>
  <si>
    <t>1.23092504736016</t>
  </si>
  <si>
    <t>-0.716522139152068</t>
  </si>
  <si>
    <t>1.19573181031965</t>
  </si>
  <si>
    <t>2.06090433712704</t>
  </si>
  <si>
    <t>1.38085218306155</t>
  </si>
  <si>
    <t>1.80326208084286</t>
  </si>
  <si>
    <t>2.55867974898589</t>
  </si>
  <si>
    <t>0.826274334968041</t>
  </si>
  <si>
    <t>1.32117385712615</t>
  </si>
  <si>
    <t>2.08243733396318</t>
  </si>
  <si>
    <t>1.39047463069305</t>
  </si>
  <si>
    <t>1.81971899252799</t>
  </si>
  <si>
    <t>2.59198327441779</t>
  </si>
  <si>
    <t>0.829706902712593</t>
  </si>
  <si>
    <t>1.32997899907788</t>
  </si>
  <si>
    <t>0.111074725499709</t>
  </si>
  <si>
    <t>1.96309321998101</t>
  </si>
  <si>
    <t>2.54318433442723</t>
  </si>
  <si>
    <t>1.95416931890515</t>
  </si>
  <si>
    <t>3.01222436684799</t>
  </si>
  <si>
    <t>1.71525423728814</t>
  </si>
  <si>
    <t>1.42579697787884</t>
  </si>
  <si>
    <t>2.37109044801352</t>
  </si>
  <si>
    <t>1.51717983043286</t>
  </si>
  <si>
    <t>1.97351566252093</t>
  </si>
  <si>
    <t>3.05852398269453</t>
  </si>
  <si>
    <t>1.73013513170685</t>
  </si>
  <si>
    <t>1.43605912469785</t>
  </si>
  <si>
    <t>2.39965320028237</t>
  </si>
  <si>
    <t>1.52880675441907</t>
  </si>
  <si>
    <t>1.80675015866345</t>
  </si>
  <si>
    <t>2.03738752810519</t>
  </si>
  <si>
    <t>-2.57408040385981</t>
  </si>
  <si>
    <t>-1.98953815889481</t>
  </si>
  <si>
    <t>-2.38033501011252</t>
  </si>
  <si>
    <t>-1.95475433015201</t>
  </si>
  <si>
    <t>-1.70183181186143</t>
  </si>
  <si>
    <t>-2.78812642711214</t>
  </si>
  <si>
    <t>-2.54150871901476</t>
  </si>
  <si>
    <t>-1.97000549661594</t>
  </si>
  <si>
    <t>-2.35244672582281</t>
  </si>
  <si>
    <t>-1.93589438847404</t>
  </si>
  <si>
    <t>-1.68751288202519</t>
  </si>
  <si>
    <t>-2.74996586803518</t>
  </si>
  <si>
    <t>0.427781203924557</t>
  </si>
  <si>
    <t>-2.35244792961867</t>
  </si>
  <si>
    <t>-1.39898512721303</t>
  </si>
  <si>
    <t>0.260300933274076</t>
  </si>
  <si>
    <t>-0.105392587388024</t>
  </si>
  <si>
    <t>-0.162977047399164</t>
  </si>
  <si>
    <t>0.0236787270316267</t>
  </si>
  <si>
    <t>-0.770901656799694</t>
  </si>
  <si>
    <t>-1.05215692168947</t>
  </si>
  <si>
    <t>0.260640305206865</t>
  </si>
  <si>
    <t>-0.105337088391774</t>
  </si>
  <si>
    <t>-0.162844383930378</t>
  </si>
  <si>
    <t>0.0236815308848083</t>
  </si>
  <si>
    <t>-0.767945393512029</t>
  </si>
  <si>
    <t>-1.04666027271492</t>
  </si>
  <si>
    <t>0.350593506920185</t>
  </si>
  <si>
    <t>0.505850065320423</t>
  </si>
  <si>
    <t>1.79710294611274</t>
  </si>
  <si>
    <t>1.2363668477061</t>
  </si>
  <si>
    <t>1.81271958857374</t>
  </si>
  <si>
    <t>2.50542785263812</t>
  </si>
  <si>
    <t>1.77553444180523</t>
  </si>
  <si>
    <t>2.10588235294118</t>
  </si>
  <si>
    <t>1.81344694957539</t>
  </si>
  <si>
    <t>1.24407344974644</t>
  </si>
  <si>
    <t>1.82935063956178</t>
  </si>
  <si>
    <t>2.53734798174056</t>
  </si>
  <si>
    <t>1.79148615540967</t>
  </si>
  <si>
    <t>2.12837235779779</t>
  </si>
  <si>
    <t>1.25737516948828</t>
  </si>
  <si>
    <t>1.51284506731636</t>
  </si>
  <si>
    <t>2.31976224477235</t>
  </si>
  <si>
    <t>-0.209950375365813</t>
  </si>
  <si>
    <t>0.956854558107171</t>
  </si>
  <si>
    <t>0.304651005348329</t>
  </si>
  <si>
    <t>0.184353580713786</t>
  </si>
  <si>
    <t>1.76150627615063</t>
  </si>
  <si>
    <t>-0.225971678216339</t>
  </si>
  <si>
    <t>-0.209730287561513</t>
  </si>
  <si>
    <t>0.961461824783375</t>
  </si>
  <si>
    <t>0.305116011193767</t>
  </si>
  <si>
    <t>0.184523721066107</t>
  </si>
  <si>
    <t>1.77720543223447</t>
  </si>
  <si>
    <t>-0.225716746196763</t>
  </si>
  <si>
    <t>-0.097063193949716</t>
  </si>
  <si>
    <t>-0.0818933230454804</t>
  </si>
  <si>
    <t>-0.201805904116331</t>
  </si>
  <si>
    <t>-3.12371932061381</t>
  </si>
  <si>
    <t>-0.224547078336309</t>
  </si>
  <si>
    <t>-1.69271745987245</t>
  </si>
  <si>
    <t>-1.844572119746</t>
  </si>
  <si>
    <t>-3.30578512396694</t>
  </si>
  <si>
    <t>-0.201602549543381</t>
  </si>
  <si>
    <t>-3.07592398804415</t>
  </si>
  <si>
    <t>-0.224295348149116</t>
  </si>
  <si>
    <t>-1.67855064382586</t>
  </si>
  <si>
    <t>-1.82776623804247</t>
  </si>
  <si>
    <t>-3.25231917055601</t>
  </si>
  <si>
    <t>1.39538951293968</t>
  </si>
  <si>
    <t>-0.151043174625558</t>
  </si>
  <si>
    <t>-1.16236097083878</t>
  </si>
  <si>
    <t>0.219881958106698</t>
  </si>
  <si>
    <t>0.101447315027733</t>
  </si>
  <si>
    <t>0.517281918645659</t>
  </si>
  <si>
    <t>0.42496458628448</t>
  </si>
  <si>
    <t>1.87730968218775</t>
  </si>
  <si>
    <t>0.220124053431924</t>
  </si>
  <si>
    <t>0.10149880764457</t>
  </si>
  <si>
    <t>0.518624453356612</t>
  </si>
  <si>
    <t>0.425870127178467</t>
  </si>
  <si>
    <t>1.89515483249686</t>
  </si>
  <si>
    <t>0.131353285671014</t>
  </si>
  <si>
    <t>1.19250469181242</t>
  </si>
  <si>
    <t>4.36708234362629</t>
  </si>
  <si>
    <t>2.30437297032785</t>
  </si>
  <si>
    <t>4.21371657623308</t>
  </si>
  <si>
    <t>2.13335162573742</t>
  </si>
  <si>
    <t>0.10572421084429</t>
  </si>
  <si>
    <t>2.47718383311604</t>
  </si>
  <si>
    <t>4.46530982481398</t>
  </si>
  <si>
    <t>2.33133871051274</t>
  </si>
  <si>
    <t>4.30506905550309</t>
  </si>
  <si>
    <t>2.1564364827344</t>
  </si>
  <si>
    <t>0.105780138310811</t>
  </si>
  <si>
    <t>2.50838233927789</t>
  </si>
  <si>
    <t>-0.6775984837431</t>
  </si>
  <si>
    <t>4.45515324798403</t>
  </si>
  <si>
    <t>2.39152403770154</t>
  </si>
  <si>
    <t>-1.78733324698874</t>
  </si>
  <si>
    <t>0.0231401133865674</t>
  </si>
  <si>
    <t>-1.53825024035161</t>
  </si>
  <si>
    <t>-0.16014318684942</t>
  </si>
  <si>
    <t>0.0499708503372933</t>
  </si>
  <si>
    <t>-0.415615259017368</t>
  </si>
  <si>
    <t>-1.77154825573593</t>
  </si>
  <si>
    <t>0.0231427911238987</t>
  </si>
  <si>
    <t>-1.5265391162389</t>
  </si>
  <si>
    <t>-0.16001509438395</t>
  </si>
  <si>
    <t>0.0499833399276641</t>
  </si>
  <si>
    <t>-0.414753964422858</t>
  </si>
  <si>
    <t>-2.06389148752171</t>
  </si>
  <si>
    <t>0.195734678974127</t>
  </si>
  <si>
    <t>0.817197968048292</t>
  </si>
  <si>
    <t>1.34731852892128</t>
  </si>
  <si>
    <t>1.00174216027874</t>
  </si>
  <si>
    <t>1.39339826839827</t>
  </si>
  <si>
    <t>2.35089375258096</t>
  </si>
  <si>
    <t>0.950927447757692</t>
  </si>
  <si>
    <t>0.820555334038272</t>
  </si>
  <si>
    <t>1.35647722256407</t>
  </si>
  <si>
    <t>1.00679335869139</t>
  </si>
  <si>
    <t>1.40319719393072</t>
  </si>
  <si>
    <t>2.3789681319485</t>
  </si>
  <si>
    <t>0.95547763175321</t>
  </si>
  <si>
    <t>0.907172215228553</t>
  </si>
  <si>
    <t>1.49189664598954</t>
  </si>
  <si>
    <t>0.683940306527973</t>
  </si>
  <si>
    <t>-4.3519394512772</t>
  </si>
  <si>
    <t>-3.80111691587102</t>
  </si>
  <si>
    <t>-3.82147440467704</t>
  </si>
  <si>
    <t>-0.926982316029658</t>
  </si>
  <si>
    <t>-2.85689810253994</t>
  </si>
  <si>
    <t>-1.65987626376944</t>
  </si>
  <si>
    <t>-4.25990333832648</t>
  </si>
  <si>
    <t>-3.73065449543125</t>
  </si>
  <si>
    <t>-3.75026458578007</t>
  </si>
  <si>
    <t>-0.922712203465951</t>
  </si>
  <si>
    <t>-2.81684974052257</t>
  </si>
  <si>
    <t>-1.64625088724331</t>
  </si>
  <si>
    <t>-4.85454343670737</t>
  </si>
  <si>
    <t>-2.20498238355564</t>
  </si>
  <si>
    <t>0.398416112631989</t>
  </si>
  <si>
    <t>0.831266048657352</t>
  </si>
  <si>
    <t>0.260642919200705</t>
  </si>
  <si>
    <t>-0.308715269532186</t>
  </si>
  <si>
    <t>0.501863645701886</t>
  </si>
  <si>
    <t>-0.247146051547614</t>
  </si>
  <si>
    <t>0.399211904036749</t>
  </si>
  <si>
    <t>0.834740331964214</t>
  </si>
  <si>
    <t>0.260983184237095</t>
  </si>
  <si>
    <t>-0.308239722416972</t>
  </si>
  <si>
    <t>0.503127210651157</t>
  </si>
  <si>
    <t>-0.246841147961755</t>
  </si>
  <si>
    <t>0.333590753363214</t>
  </si>
  <si>
    <t>0.931464550854999</t>
  </si>
  <si>
    <t>1.00652596675961</t>
  </si>
  <si>
    <t>-0.488931142197473</t>
  </si>
  <si>
    <t>1.44987572493786</t>
  </si>
  <si>
    <t>0.0925991879763484</t>
  </si>
  <si>
    <t>-0.805060379528468</t>
  </si>
  <si>
    <t>-0.305035229420866</t>
  </si>
  <si>
    <t>-0.21170421896265</t>
  </si>
  <si>
    <t>-0.487739755683406</t>
  </si>
  <si>
    <t>1.4604891354519</t>
  </si>
  <si>
    <t>0.0926420875095415</t>
  </si>
  <si>
    <t>-0.801837056695149</t>
  </si>
  <si>
    <t>-0.304570940887712</t>
  </si>
  <si>
    <t>-0.211480441356448</t>
  </si>
  <si>
    <t>-0.619468550920272</t>
  </si>
  <si>
    <t>-0.761901148239479</t>
  </si>
  <si>
    <t>-0.808200275970833</t>
  </si>
  <si>
    <t>-2.65379975874548</t>
  </si>
  <si>
    <t>-0.83223828296102</t>
  </si>
  <si>
    <t>-1.68339715064335</t>
  </si>
  <si>
    <t>-1.85943619024843</t>
  </si>
  <si>
    <t>-3.90070921985815</t>
  </si>
  <si>
    <t>-0.804951828444197</t>
  </si>
  <si>
    <t>-2.61919734380792</t>
  </si>
  <si>
    <t>-0.828794275203251</t>
  </si>
  <si>
    <t>-1.66938505498228</t>
  </si>
  <si>
    <t>-1.8423600309208</t>
  </si>
  <si>
    <t>-3.82655380789537</t>
  </si>
  <si>
    <t>-0.235290016895776</t>
  </si>
  <si>
    <t>-0.688499916843922</t>
  </si>
  <si>
    <t>-2.30025616187768</t>
  </si>
  <si>
    <t>0.0237618384873869</t>
  </si>
  <si>
    <t>-1.19774823332136</t>
  </si>
  <si>
    <t>-0.114098267132566</t>
  </si>
  <si>
    <t>-0.32692307692308</t>
  </si>
  <si>
    <t>-1.75745387776514</t>
  </si>
  <si>
    <t>0.406626506024112</t>
  </si>
  <si>
    <t>0.0237646620595246</t>
  </si>
  <si>
    <t>-1.19063199588443</t>
  </si>
  <si>
    <t>-0.114033224530042</t>
  </si>
  <si>
    <t>-0.326389845287399</t>
  </si>
  <si>
    <t>-1.74218924353985</t>
  </si>
  <si>
    <t>0.407455479581738</t>
  </si>
  <si>
    <t>0.338876937734593</t>
  </si>
  <si>
    <t>-1.17737602033833</t>
  </si>
  <si>
    <t>-1.48537134283571</t>
  </si>
  <si>
    <t>0.524421136838353</t>
  </si>
  <si>
    <t>-1.29658844409386</t>
  </si>
  <si>
    <t>0.664770585614912</t>
  </si>
  <si>
    <t>0.324791418355194</t>
  </si>
  <si>
    <t>-0.925583117363939</t>
  </si>
  <si>
    <t>-1.47444774056618</t>
  </si>
  <si>
    <t>0.525801050970677</t>
  </si>
  <si>
    <t>-1.28825469511052</t>
  </si>
  <si>
    <t>0.666990026869197</t>
  </si>
  <si>
    <t>0.325320010540743</t>
  </si>
  <si>
    <t>-0.921325846386239</t>
  </si>
  <si>
    <t>-0.326505378568452</t>
  </si>
  <si>
    <t>-1.36352551967912</t>
  </si>
  <si>
    <t>-0.312679184037746</t>
  </si>
  <si>
    <t>2.0937884276646</t>
  </si>
  <si>
    <t>-2.05977629729233</t>
  </si>
  <si>
    <t>1.67578179778433</t>
  </si>
  <si>
    <t>-2.83284718445641</t>
  </si>
  <si>
    <t>-1.55389806428698</t>
  </si>
  <si>
    <t>-0.651811429437633</t>
  </si>
  <si>
    <t>2.11601903302028</t>
  </si>
  <si>
    <t>-2.03884977708691</t>
  </si>
  <si>
    <t>1.68998188615983</t>
  </si>
  <si>
    <t>-2.79346411363138</t>
  </si>
  <si>
    <t>-1.54194869666529</t>
  </si>
  <si>
    <t>-0.649696324760876</t>
  </si>
  <si>
    <t>2.01667795560683</t>
  </si>
  <si>
    <t>-2.65337933004462</t>
  </si>
  <si>
    <t>-3.49646729987836</t>
  </si>
  <si>
    <t>-1.7730336062237</t>
  </si>
  <si>
    <t>-3.36322869955157</t>
  </si>
  <si>
    <t>-0.972251055290292</t>
  </si>
  <si>
    <t>-1.42956448151843</t>
  </si>
  <si>
    <t>-2.72565922920893</t>
  </si>
  <si>
    <t>-3.43672937664848</t>
  </si>
  <si>
    <t>-1.75749872241113</t>
  </si>
  <si>
    <t>-3.30790909765844</t>
  </si>
  <si>
    <t>-0.96755510778344</t>
  </si>
  <si>
    <t>-1.41944256068859</t>
  </si>
  <si>
    <t>-2.68917461782539</t>
  </si>
  <si>
    <t>0.50289706487398</t>
  </si>
  <si>
    <t>-3.49163392644046</t>
  </si>
  <si>
    <t>-2.13597803837189</t>
  </si>
  <si>
    <t>2.23543555252299</t>
  </si>
  <si>
    <t>1.91835021881182</t>
  </si>
  <si>
    <t>1.53272576636288</t>
  </si>
  <si>
    <t>4.29166272357339</t>
  </si>
  <si>
    <t>2.09084981525755</t>
  </si>
  <si>
    <t>0.886418269230774</t>
  </si>
  <si>
    <t>2.2608001316417</t>
  </si>
  <si>
    <t>1.93698931709788</t>
  </si>
  <si>
    <t>1.54459342972829</t>
  </si>
  <si>
    <t>4.38647724478806</t>
  </si>
  <si>
    <t>2.11301762150599</t>
  </si>
  <si>
    <t>0.890370327817371</t>
  </si>
  <si>
    <t>1.61456056078316</t>
  </si>
  <si>
    <t>4.31253940314039</t>
  </si>
  <si>
    <t>-0.604056552191005</t>
  </si>
  <si>
    <t>0.633707865168538</t>
  </si>
  <si>
    <t>-0.641058515821324</t>
  </si>
  <si>
    <t>0.434063662670522</t>
  </si>
  <si>
    <t>1.10294117647059</t>
  </si>
  <si>
    <t>0.867160990322983</t>
  </si>
  <si>
    <t>-0.60223944450012</t>
  </si>
  <si>
    <t>0.635724316916677</t>
  </si>
  <si>
    <t>-0.639012475273843</t>
  </si>
  <si>
    <t>0.435008453975173</t>
  </si>
  <si>
    <t>1.10906866941581</t>
  </si>
  <si>
    <t>0.870942709506342</t>
  </si>
  <si>
    <t>0.386969961247817</t>
  </si>
  <si>
    <t>-0.556784003114725</t>
  </si>
  <si>
    <t>0.820478152728717</t>
  </si>
  <si>
    <t>0.336776658786963</t>
  </si>
  <si>
    <t>0.530709600477034</t>
  </si>
  <si>
    <t>0.0483058450072412</t>
  </si>
  <si>
    <t>0.419356358667477</t>
  </si>
  <si>
    <t>1.14305358600834</t>
  </si>
  <si>
    <t>0.730797912005958</t>
  </si>
  <si>
    <t>0.337345027824763</t>
  </si>
  <si>
    <t>0.532122866319893</t>
  </si>
  <si>
    <t>0.0483175160392359</t>
  </si>
  <si>
    <t>0.420238123466503</t>
  </si>
  <si>
    <t>1.14963665694122</t>
  </si>
  <si>
    <t>0.733481321473428</t>
  </si>
  <si>
    <t>0.40608972505728</t>
  </si>
  <si>
    <t>0.473585685987478</t>
  </si>
  <si>
    <t>2.16272671693499</t>
  </si>
  <si>
    <t>1.11990045329305</t>
  </si>
  <si>
    <t>1.96581196581196</t>
  </si>
  <si>
    <t>2.32511188128807</t>
  </si>
  <si>
    <t>1.15519839276746</t>
  </si>
  <si>
    <t>1.78968156010862</t>
  </si>
  <si>
    <t>2.18645641403613</t>
  </si>
  <si>
    <t>1.12621855366309</t>
  </si>
  <si>
    <t>1.98539106624312</t>
  </si>
  <si>
    <t>2.35256904920776</t>
  </si>
  <si>
    <t>1.16192264519976</t>
  </si>
  <si>
    <t>1.8058900385101</t>
  </si>
  <si>
    <t>-0.23893900085537</t>
  </si>
  <si>
    <t>1.91805361745992</t>
  </si>
  <si>
    <t>2.46742880871693</t>
  </si>
  <si>
    <t>0.637086135332546</t>
  </si>
  <si>
    <t>1.61914818725802</t>
  </si>
  <si>
    <t>0.732977120153441</t>
  </si>
  <si>
    <t>1.25162851293504</t>
  </si>
  <si>
    <t>1.4984126984127</t>
  </si>
  <si>
    <t>1.70063040609881</t>
  </si>
  <si>
    <t>0.63912418977113</t>
  </si>
  <si>
    <t>1.63239962649884</t>
  </si>
  <si>
    <t>0.735676596565334</t>
  </si>
  <si>
    <t>1.25952736130708</t>
  </si>
  <si>
    <t>1.50975232029621</t>
  </si>
  <si>
    <t>1.71525719389404</t>
  </si>
  <si>
    <t>0.575609430791585</t>
  </si>
  <si>
    <t>2.17501173486657</t>
  </si>
  <si>
    <t>-2.61933392586396</t>
  </si>
  <si>
    <t>-0.49124687388354</t>
  </si>
  <si>
    <t>-2.56278038467488</t>
  </si>
  <si>
    <t>0.127701045132236</t>
  </si>
  <si>
    <t>0.0354410939484178</t>
  </si>
  <si>
    <t>-1.07285429141717</t>
  </si>
  <si>
    <t>-2.58561688192599</t>
  </si>
  <si>
    <t>-0.490044193572788</t>
  </si>
  <si>
    <t>-2.53049166517771</t>
  </si>
  <si>
    <t>0.127782652399819</t>
  </si>
  <si>
    <t>0.0354473757884065</t>
  </si>
  <si>
    <t>-1.06714004379898</t>
  </si>
  <si>
    <t>0.317950178434289</t>
  </si>
  <si>
    <t>-3.65232526372008</t>
  </si>
  <si>
    <t>-1.29898876212069</t>
  </si>
  <si>
    <t>0.295146129415148</t>
  </si>
  <si>
    <t>-0.170417817476653</t>
  </si>
  <si>
    <t>-0.130324439261951</t>
  </si>
  <si>
    <t>-0.270598115144156</t>
  </si>
  <si>
    <t>-0.480605648179651</t>
  </si>
  <si>
    <t>-0.768208007091145</t>
  </si>
  <si>
    <t>0.295582544523426</t>
  </si>
  <si>
    <t>-0.170272771080639</t>
  </si>
  <si>
    <t>-0.130239590675566</t>
  </si>
  <si>
    <t>-0.270232657576964</t>
  </si>
  <si>
    <t>-0.479454426319022</t>
  </si>
  <si>
    <t>-0.765272314611165</t>
  </si>
  <si>
    <t>1.26117115305685</t>
  </si>
  <si>
    <t>-0.295304870570311</t>
  </si>
  <si>
    <t>0.772981946461912</t>
  </si>
  <si>
    <t>1.5563175943023</t>
  </si>
  <si>
    <t>0.914571837318614</t>
  </si>
  <si>
    <t>-0.700507614213196</t>
  </si>
  <si>
    <t>1.6098567401854</t>
  </si>
  <si>
    <t>-0.225056264066007</t>
  </si>
  <si>
    <t>0.775984936968927</t>
  </si>
  <si>
    <t>1.56855535491005</t>
  </si>
  <si>
    <t>0.918779721277341</t>
  </si>
  <si>
    <t>-0.69806545798592</t>
  </si>
  <si>
    <t>1.62295570710809</t>
  </si>
  <si>
    <t>-0.224803391788223</t>
  </si>
  <si>
    <t>-0.103948262461156</t>
  </si>
  <si>
    <t>1.23333237601184</t>
  </si>
  <si>
    <t>-0.160982363755864</t>
  </si>
  <si>
    <t>0.548766869795497</t>
  </si>
  <si>
    <t>1.66425888471541</t>
  </si>
  <si>
    <t>1.15932203389831</t>
  </si>
  <si>
    <t>1.25765881973556</t>
  </si>
  <si>
    <t>2.2491996840311</t>
  </si>
  <si>
    <t>2.52016129032258</t>
  </si>
  <si>
    <t>0.55027812656922</t>
  </si>
  <si>
    <t>1.6782632698008</t>
  </si>
  <si>
    <t>1.1660945663144</t>
  </si>
  <si>
    <t>1.26563428828198</t>
  </si>
  <si>
    <t>2.27487997804917</t>
  </si>
  <si>
    <t>2.55246118315785</t>
  </si>
  <si>
    <t>0.729512038549543</t>
  </si>
  <si>
    <t>1.640246005456</t>
  </si>
  <si>
    <t>-1.09348367641273</t>
  </si>
  <si>
    <t>-1.0843480579504</t>
  </si>
  <si>
    <t>-1.03241792277514</t>
  </si>
  <si>
    <t>-2.15722879070733</t>
  </si>
  <si>
    <t>-1.46837682441398</t>
  </si>
  <si>
    <t>-3.01391035548687</t>
  </si>
  <si>
    <t>-1.08754837218296</t>
  </si>
  <si>
    <t>-1.07851116133727</t>
  </si>
  <si>
    <t>-1.02712488858944</t>
  </si>
  <si>
    <t>-2.1342899200567</t>
  </si>
  <si>
    <t>-1.45770055691975</t>
  </si>
  <si>
    <t>-2.96938451178628</t>
  </si>
  <si>
    <t>0.231658306919207</t>
  </si>
  <si>
    <t>-1.26794790983388</t>
  </si>
  <si>
    <t>-2.9706712656642</t>
  </si>
  <si>
    <t>-0.236656113083248</t>
  </si>
  <si>
    <t>-0.592919839562873</t>
  </si>
  <si>
    <t>-0.469995231932428</t>
  </si>
  <si>
    <t>0.20228954990575</t>
  </si>
  <si>
    <t>-0.686508434844495</t>
  </si>
  <si>
    <t>-0.129776496034612</t>
  </si>
  <si>
    <t>-0.236376523527581</t>
  </si>
  <si>
    <t>-0.591168987240545</t>
  </si>
  <si>
    <t>-0.468894202850554</t>
  </si>
  <si>
    <t>0.20249443156518</t>
  </si>
  <si>
    <t>-0.684162695369046</t>
  </si>
  <si>
    <t>-0.129692359125421</t>
  </si>
  <si>
    <t>-0.41338467317212</t>
  </si>
  <si>
    <t>0.778128499392937</t>
  </si>
  <si>
    <t>-1.63912579957357</t>
  </si>
  <si>
    <t>-0.987344044520248</t>
  </si>
  <si>
    <t>-1.834621247963</t>
  </si>
  <si>
    <t>-1.18231425773051</t>
  </si>
  <si>
    <t>-0.84445898129701</t>
  </si>
  <si>
    <t>-0.29711923524093</t>
  </si>
  <si>
    <t>-1.6258371478178</t>
  </si>
  <si>
    <t>-0.982501651175539</t>
  </si>
  <si>
    <t>-1.81799511549785</t>
  </si>
  <si>
    <t>-1.17537952938078</t>
  </si>
  <si>
    <t>-0.840913373261392</t>
  </si>
  <si>
    <t>-0.296678708418753</t>
  </si>
  <si>
    <t>-0.207399699871948</t>
  </si>
  <si>
    <t>-1.700932039579</t>
  </si>
  <si>
    <t>-0.743720690017858</t>
  </si>
  <si>
    <t>1.13819595940435</t>
  </si>
  <si>
    <t>-0.850041036463823</t>
  </si>
  <si>
    <t>0.642934488359494</t>
  </si>
  <si>
    <t>-1.14392001860032</t>
  </si>
  <si>
    <t>-0.378167149880238</t>
  </si>
  <si>
    <t>-0.521814755761704</t>
  </si>
  <si>
    <t>1.14472298376275</t>
  </si>
  <si>
    <t>-0.846448531798437</t>
  </si>
  <si>
    <t>0.645010213961547</t>
  </si>
  <si>
    <t>-1.13742672535773</t>
  </si>
  <si>
    <t>-0.377453895544186</t>
  </si>
  <si>
    <t>-0.520458020282323</t>
  </si>
  <si>
    <t>0.864187151251598</t>
  </si>
  <si>
    <t>-1.24067176567369</t>
  </si>
  <si>
    <t>-2.23433242506812</t>
  </si>
  <si>
    <t>-1.08883041466292</t>
  </si>
  <si>
    <t>-2.08210356855379</t>
  </si>
  <si>
    <t>-0.442695523856367</t>
  </si>
  <si>
    <t>-0.69764656566261</t>
  </si>
  <si>
    <t>-0.0775694893341982</t>
  </si>
  <si>
    <t>-2.20973690774994</t>
  </si>
  <si>
    <t>-1.08294533677746</t>
  </si>
  <si>
    <t>-2.06072404547825</t>
  </si>
  <si>
    <t>-0.441718509626417</t>
  </si>
  <si>
    <t>-0.695224271518811</t>
  </si>
  <si>
    <t>-0.077539419754691</t>
  </si>
  <si>
    <t>-0.217519666348651</t>
  </si>
  <si>
    <t>-2.31111753805207</t>
  </si>
  <si>
    <t>0.475773154940477</t>
  </si>
  <si>
    <t>-0.999489079065013</t>
  </si>
  <si>
    <t>0.883207437536305</t>
  </si>
  <si>
    <t>-0.19665016613548</t>
  </si>
  <si>
    <t>1.56543232480432</t>
  </si>
  <si>
    <t>1.96894179676237</t>
  </si>
  <si>
    <t>1.18877112575193</t>
  </si>
  <si>
    <t>-0.994527221725451</t>
  </si>
  <si>
    <t>0.887130832653028</t>
  </si>
  <si>
    <t>-0.1964570628135</t>
  </si>
  <si>
    <t>1.57781461082559</t>
  </si>
  <si>
    <t>1.98858370849943</t>
  </si>
  <si>
    <t>1.19589351188726</t>
  </si>
  <si>
    <t>-1.2480592399599</t>
  </si>
  <si>
    <t>1.64102795135781</t>
  </si>
  <si>
    <t>3.15600591091408</t>
  </si>
  <si>
    <t>1.4221824686941</t>
  </si>
  <si>
    <t>3.19983377486884</t>
  </si>
  <si>
    <t>0.967292971468327</t>
  </si>
  <si>
    <t>1.29739634128321</t>
  </si>
  <si>
    <t>-0.116489774786421</t>
  </si>
  <si>
    <t>3.2068810560926</t>
  </si>
  <si>
    <t>1.43239240175482</t>
  </si>
  <si>
    <t>3.25214745052661</t>
  </si>
  <si>
    <t>0.972001638941066</t>
  </si>
  <si>
    <t>1.30588603756487</t>
  </si>
  <si>
    <t>-0.116421978093977</t>
  </si>
  <si>
    <t>-0.24712971222413</t>
  </si>
  <si>
    <t>4.82442877985675</t>
  </si>
  <si>
    <t>0.446489276154056</t>
  </si>
  <si>
    <t>-2.28972725788014</t>
  </si>
  <si>
    <t>-4.05078597339782</t>
  </si>
  <si>
    <t>-2.38128297695085</t>
  </si>
  <si>
    <t>-2.94990810989114</t>
  </si>
  <si>
    <t>-2.98209892254178</t>
  </si>
  <si>
    <t>-2.87313982613819</t>
  </si>
  <si>
    <t>-2.26390641157501</t>
  </si>
  <si>
    <t>-3.97089206279027</t>
  </si>
  <si>
    <t>-2.3533726482175</t>
  </si>
  <si>
    <t>-2.9072354915043</t>
  </si>
  <si>
    <t>-2.93849902685922</t>
  </si>
  <si>
    <t>-2.83263909612228</t>
  </si>
  <si>
    <t>-3.01459314187973</t>
  </si>
  <si>
    <t>-3.14935115135801</t>
  </si>
  <si>
    <t>-2.87644074061629</t>
  </si>
  <si>
    <t>-1.74078858337947</t>
  </si>
  <si>
    <t>-2.68767377201111</t>
  </si>
  <si>
    <t>-0.769267296642768</t>
  </si>
  <si>
    <t>-2.22010233284191</t>
  </si>
  <si>
    <t>-0.251107828655837</t>
  </si>
  <si>
    <t>-2.83584776801293</t>
  </si>
  <si>
    <t>-1.72581043434585</t>
  </si>
  <si>
    <t>-2.65219020490944</t>
  </si>
  <si>
    <t>-0.766323523127136</t>
  </si>
  <si>
    <t>-2.19581684554533</t>
  </si>
  <si>
    <t>-0.250793079743771</t>
  </si>
  <si>
    <t>-3.56580874596179</t>
  </si>
  <si>
    <t>-0.458065647883292</t>
  </si>
  <si>
    <t>-1.80281882868089</t>
  </si>
  <si>
    <t>0.135143436329012</t>
  </si>
  <si>
    <t>-1.54191400028958</t>
  </si>
  <si>
    <t>-1.19167747825669</t>
  </si>
  <si>
    <t>-0.725017470300488</t>
  </si>
  <si>
    <t>0.147492625368723</t>
  </si>
  <si>
    <t>-1.78676076141376</t>
  </si>
  <si>
    <t>0.13523483742859</t>
  </si>
  <si>
    <t>-1.53014730707533</t>
  </si>
  <si>
    <t>-1.18463291263673</t>
  </si>
  <si>
    <t>-0.722401853482932</t>
  </si>
  <si>
    <t>0.147601502812046</t>
  </si>
  <si>
    <t>-1.95192320890523</t>
  </si>
  <si>
    <t>-1.03215302275429</t>
  </si>
  <si>
    <t>1.09622411693058</t>
  </si>
  <si>
    <t>0.147212169539354</t>
  </si>
  <si>
    <t>0.974910394265243</t>
  </si>
  <si>
    <t>-1.46262980839549</t>
  </si>
  <si>
    <t>-0.832342449464929</t>
  </si>
  <si>
    <t>-1.75596578117965</t>
  </si>
  <si>
    <t>1.10227692907503</t>
  </si>
  <si>
    <t>0.147320633114451</t>
  </si>
  <si>
    <t>0.97969376005936</t>
  </si>
  <si>
    <t>-1.45203654715073</t>
  </si>
  <si>
    <t>-0.828897581895506</t>
  </si>
  <si>
    <t>-1.74072683719042</t>
  </si>
  <si>
    <t>1.47347545428002</t>
  </si>
  <si>
    <t>-1.44952056671983</t>
  </si>
  <si>
    <t>1.47014701470148</t>
  </si>
  <si>
    <t>2.39477938094953</t>
  </si>
  <si>
    <t>1.29484185947783</t>
  </si>
  <si>
    <t>2.59758761515813</t>
  </si>
  <si>
    <t>3.14779270633397</t>
  </si>
  <si>
    <t>2.12984723854289</t>
  </si>
  <si>
    <t>1.4810607735421</t>
  </si>
  <si>
    <t>2.42392040502932</t>
  </si>
  <si>
    <t>1.30329801186392</t>
  </si>
  <si>
    <t>2.6319207834801</t>
  </si>
  <si>
    <t>3.19840055464096</t>
  </si>
  <si>
    <t>2.1528557690673</t>
  </si>
  <si>
    <t>1.22735630809414</t>
  </si>
  <si>
    <t>2.74890567399587</t>
  </si>
  <si>
    <t>-0.677966101694928</t>
  </si>
  <si>
    <t>1.40487574523345</t>
  </si>
  <si>
    <t>-0.433484934621954</t>
  </si>
  <si>
    <t>1.45537928775328</t>
  </si>
  <si>
    <t>1.75989943431805</t>
  </si>
  <si>
    <t>0.916897103769459</t>
  </si>
  <si>
    <t>-0.675678246287987</t>
  </si>
  <si>
    <t>1.41483753509988</t>
  </si>
  <si>
    <t>-0.43254809507568</t>
  </si>
  <si>
    <t>1.46607382297588</t>
  </si>
  <si>
    <t>1.77556979163103</t>
  </si>
  <si>
    <t>0.921126477786591</t>
  </si>
  <si>
    <t>-0.258177920072828</t>
  </si>
  <si>
    <t>1.76968194377326</t>
  </si>
  <si>
    <t>1.88362367043173</t>
  </si>
  <si>
    <t>1.89935722971799</t>
  </si>
  <si>
    <t>1.38061531992431</t>
  </si>
  <si>
    <t>1.56163626312881</t>
  </si>
  <si>
    <t>2.32072691552062</t>
  </si>
  <si>
    <t>-0.526700804681784</t>
  </si>
  <si>
    <t>1.90158982870228</t>
  </si>
  <si>
    <t>1.91762672437236</t>
  </si>
  <si>
    <t>1.39023445131811</t>
  </si>
  <si>
    <t>1.57395825368319</t>
  </si>
  <si>
    <t>2.34807980184166</t>
  </si>
  <si>
    <t>-0.525318587302599</t>
  </si>
  <si>
    <t>2.70443325601191</t>
  </si>
  <si>
    <t>0.958227208009089</t>
  </si>
  <si>
    <t>-1.00113084547329</t>
  </si>
  <si>
    <t>0.575738384478093</t>
  </si>
  <si>
    <t>-0.698659139026118</t>
  </si>
  <si>
    <t>-0.0184297825285756</t>
  </si>
  <si>
    <t>0.618288317604951</t>
  </si>
  <si>
    <t>1.34237875288685</t>
  </si>
  <si>
    <t>-0.996152728032244</t>
  </si>
  <si>
    <t>0.577402146934274</t>
  </si>
  <si>
    <t>-0.696229824584913</t>
  </si>
  <si>
    <t>-0.0184280844527882</t>
  </si>
  <si>
    <t>0.620207635190695</t>
  </si>
  <si>
    <t>1.35147010842212</t>
  </si>
  <si>
    <t>-1.14063498975368</t>
  </si>
  <si>
    <t>-0.51071374087313</t>
  </si>
  <si>
    <t>0.532636384689171</t>
  </si>
  <si>
    <t>-0.0576070050118062</t>
  </si>
  <si>
    <t>0.239369191776967</t>
  </si>
  <si>
    <t>-0.263315932923728</t>
  </si>
  <si>
    <t>-0.46177107596747</t>
  </si>
  <si>
    <t>-1.1977797253871</t>
  </si>
  <si>
    <t>0.534059949480113</t>
  </si>
  <si>
    <t>-0.0575904185463504</t>
  </si>
  <si>
    <t>0.239656137825234</t>
  </si>
  <si>
    <t>-0.262969863891219</t>
  </si>
  <si>
    <t>-0.460708184163051</t>
  </si>
  <si>
    <t>-1.19066311521406</t>
  </si>
  <si>
    <t>0.314108930830309</t>
  </si>
  <si>
    <t>-1.01716402701219</t>
  </si>
  <si>
    <t>-2.781461457377</t>
  </si>
  <si>
    <t>-2.69774596225522</t>
  </si>
  <si>
    <t>-2.98723897911833</t>
  </si>
  <si>
    <t>-0.951359417991882</t>
  </si>
  <si>
    <t>-1.73782896104436</t>
  </si>
  <si>
    <t>-0.780214927130851</t>
  </si>
  <si>
    <t>-2.74348147527451</t>
  </si>
  <si>
    <t>-2.66199829183714</t>
  </si>
  <si>
    <t>-2.94349011595042</t>
  </si>
  <si>
    <t>-0.946862493062472</t>
  </si>
  <si>
    <t>-1.72290140894452</t>
  </si>
  <si>
    <t>-0.777186989882855</t>
  </si>
  <si>
    <t>-2.9665558810874</t>
  </si>
  <si>
    <t>-0.330752102399464</t>
  </si>
  <si>
    <t>0.436725573837098</t>
  </si>
  <si>
    <t>3.20123697171</t>
  </si>
  <si>
    <t>0.855438142477195</t>
  </si>
  <si>
    <t>0.046613527245604</t>
  </si>
  <si>
    <t>1.26431591478183</t>
  </si>
  <si>
    <t>0.629022820362774</t>
  </si>
  <si>
    <t>0.43768200564198</t>
  </si>
  <si>
    <t>3.25359704205753</t>
  </si>
  <si>
    <t>0.859118015609632</t>
  </si>
  <si>
    <t>0.0466243947274917</t>
  </si>
  <si>
    <t>1.2723764005143</t>
  </si>
  <si>
    <t>0.631009504417953</t>
  </si>
  <si>
    <t>1.62110870877643</t>
  </si>
  <si>
    <t>0.616656350717246</t>
  </si>
  <si>
    <t>-0.281785774910876</t>
  </si>
  <si>
    <t>0.348113907435933</t>
  </si>
  <si>
    <t>0.0215610176800149</t>
  </si>
  <si>
    <t>0.246442853157259</t>
  </si>
  <si>
    <t>-0.528205339825858</t>
  </si>
  <si>
    <t>-0.781365177650009</t>
  </si>
  <si>
    <t>-0.281389503046787</t>
  </si>
  <si>
    <t>0.348721233766613</t>
  </si>
  <si>
    <t>0.021563342401596</t>
  </si>
  <si>
    <t>0.246747023396593</t>
  </si>
  <si>
    <t>-0.526815228367425</t>
  </si>
  <si>
    <t>-0.778328328940201</t>
  </si>
  <si>
    <t>0.226896204591998</t>
  </si>
  <si>
    <t>0.534881833689013</t>
  </si>
  <si>
    <t>1.3860524289397</t>
  </si>
  <si>
    <t>1.41772151898735</t>
  </si>
  <si>
    <t>1.73728813559323</t>
  </si>
  <si>
    <t>0.775122266309867</t>
  </si>
  <si>
    <t>2.00574224594605</t>
  </si>
  <si>
    <t>1.39574782875256</t>
  </si>
  <si>
    <t>1.42786719630225</t>
  </si>
  <si>
    <t>1.75255607641243</t>
  </si>
  <si>
    <t>0.778141953246885</t>
  </si>
  <si>
    <t>2.02613033806236</t>
  </si>
  <si>
    <t>0.532524473703118</t>
  </si>
  <si>
    <t>1.20991698567448</t>
  </si>
  <si>
    <t>0.77073851367064</t>
  </si>
  <si>
    <t>-0.948432530667871</t>
  </si>
  <si>
    <t>0.575761831203478</t>
  </si>
  <si>
    <t>0.317343512854711</t>
  </si>
  <si>
    <t>-0.332697691402602</t>
  </si>
  <si>
    <t>0.0579290369297495</t>
  </si>
  <si>
    <t>0.773724053315794</t>
  </si>
  <si>
    <t>-0.943963146514393</t>
  </si>
  <si>
    <t>0.577425729435916</t>
  </si>
  <si>
    <t>0.31784811521182</t>
  </si>
  <si>
    <t>-0.332145477097135</t>
  </si>
  <si>
    <t>0.057945822279052</t>
  </si>
  <si>
    <t>0.788678711425654</t>
  </si>
  <si>
    <t>1.45696940979283</t>
  </si>
  <si>
    <t>1.7366891913949</t>
  </si>
  <si>
    <t>2.41090727706035</t>
  </si>
  <si>
    <t>1.657229664411</t>
  </si>
  <si>
    <t>1.05124237735506</t>
  </si>
  <si>
    <t>3.36404626543815</t>
  </si>
  <si>
    <t>1.69419134396355</t>
  </si>
  <si>
    <t>1.75194654471764</t>
  </si>
  <si>
    <t>2.44044537020008</t>
  </si>
  <si>
    <t>1.67111534066961</t>
  </si>
  <si>
    <t>1.05680696257675</t>
  </si>
  <si>
    <t>3.42193221466612</t>
  </si>
  <si>
    <t>1.70870694715601</t>
  </si>
  <si>
    <t>2.40865374078334</t>
  </si>
  <si>
    <t>0.849681815947004</t>
  </si>
  <si>
    <t>-0.885917533921749</t>
  </si>
  <si>
    <t>-0.322490964692807</t>
  </si>
  <si>
    <t>-0.56944444444444</t>
  </si>
  <si>
    <t>0.498098170621262</t>
  </si>
  <si>
    <t>-0.579698714409653</t>
  </si>
  <si>
    <t>1.08435431629349</t>
  </si>
  <si>
    <t>-0.882016308698878</t>
  </si>
  <si>
    <t>-0.321972077857422</t>
  </si>
  <si>
    <t>-0.567829238467408</t>
  </si>
  <si>
    <t>0.499342814310884</t>
  </si>
  <si>
    <t>-0.578024926913362</t>
  </si>
  <si>
    <t>1.09027628671412</t>
  </si>
  <si>
    <t>-0.746192014834501</t>
  </si>
  <si>
    <t>0.881306862665339</t>
  </si>
  <si>
    <t>-1.04828779659888</t>
  </si>
  <si>
    <t>-0.931589875975081</t>
  </si>
  <si>
    <t>-0.911002102312552</t>
  </si>
  <si>
    <t>-0.0815734614338833</t>
  </si>
  <si>
    <t>-0.30060912902461</t>
  </si>
  <si>
    <t>-0.296610169491537</t>
  </si>
  <si>
    <t>-1.04283135972421</t>
  </si>
  <si>
    <t>-0.927277340230954</t>
  </si>
  <si>
    <t>-0.906877509320997</t>
  </si>
  <si>
    <t>-0.0815402083683856</t>
  </si>
  <si>
    <t>-0.300158203239044</t>
  </si>
  <si>
    <t>-0.296171149432833</t>
  </si>
  <si>
    <t>-1.5240912191034</t>
  </si>
  <si>
    <t>-0.326445741894208</t>
  </si>
  <si>
    <t>-0.273634331097538</t>
  </si>
  <si>
    <t>0.602443242037158</t>
  </si>
  <si>
    <t>0.091017293285741</t>
  </si>
  <si>
    <t>0.684129984697097</t>
  </si>
  <si>
    <t>0.468485492697137</t>
  </si>
  <si>
    <t>1.99335548172757</t>
  </si>
  <si>
    <t>-0.273260633915725</t>
  </si>
  <si>
    <t>0.604265252742393</t>
  </si>
  <si>
    <t>0.0910587391746463</t>
  </si>
  <si>
    <t>0.686480882141636</t>
  </si>
  <si>
    <t>0.469586325488407</t>
  </si>
  <si>
    <t>2.01349084090558</t>
  </si>
  <si>
    <t>-0.625650145909219</t>
  </si>
  <si>
    <t>0.981888370503894</t>
  </si>
  <si>
    <t>-2.32883728871436</t>
  </si>
  <si>
    <t>0.183741648106895</t>
  </si>
  <si>
    <t>-1.89769565527575</t>
  </si>
  <si>
    <t>0.44806882337127</t>
  </si>
  <si>
    <t>0.353065787925152</t>
  </si>
  <si>
    <t>0.701030927835059</t>
  </si>
  <si>
    <t>-2.30213366763768</t>
  </si>
  <si>
    <t>0.183910660135198</t>
  </si>
  <si>
    <t>-1.87991401995709</t>
  </si>
  <si>
    <t>0.449075660397875</t>
  </si>
  <si>
    <t>0.353690536126419</t>
  </si>
  <si>
    <t>0.703499694287208</t>
  </si>
  <si>
    <t>-2.65654782796958</t>
  </si>
  <si>
    <t>0.156834333367587</t>
  </si>
  <si>
    <t>2.13213915717007</t>
  </si>
  <si>
    <t>0.921277652121154</t>
  </si>
  <si>
    <t>1.21220663894566</t>
  </si>
  <si>
    <t>0.63223508459483</t>
  </si>
  <si>
    <t>0.990445117688178</t>
  </si>
  <si>
    <t>-0.0412541254125428</t>
  </si>
  <si>
    <t>2.15519759177723</t>
  </si>
  <si>
    <t>0.925547660672848</t>
  </si>
  <si>
    <t>1.21961378442557</t>
  </si>
  <si>
    <t>0.634242154678768</t>
  </si>
  <si>
    <t>0.995382654792861</t>
  </si>
  <si>
    <t>-0.0412456182378477</t>
  </si>
  <si>
    <t>1.30307966447325</t>
  </si>
  <si>
    <t>0.724977085457401</t>
  </si>
  <si>
    <t>0.812118801378941</t>
  </si>
  <si>
    <t>0.744675026008862</t>
  </si>
  <si>
    <t>1.01848622253227</t>
  </si>
  <si>
    <t>1.33110749901155</t>
  </si>
  <si>
    <t>1.35632183908047</t>
  </si>
  <si>
    <t>1.55678895356708</t>
  </si>
  <si>
    <t>0.815434449653813</t>
  </si>
  <si>
    <t>0.747461572912268</t>
  </si>
  <si>
    <t>1.02370828101568</t>
  </si>
  <si>
    <t>1.34004614549544</t>
  </si>
  <si>
    <t>1.36560390912052</t>
  </si>
  <si>
    <t>1.56903416714231</t>
  </si>
  <si>
    <t>0.831693871786257</t>
  </si>
  <si>
    <t>1.6407202460669</t>
  </si>
  <si>
    <t>0.88704908338261</t>
  </si>
  <si>
    <t>0.103927360245049</t>
  </si>
  <si>
    <t>0.644579983365683</t>
  </si>
  <si>
    <t>-0.0175754646513432</t>
  </si>
  <si>
    <t>-0.180401489271879</t>
  </si>
  <si>
    <t>0.8988462570432</t>
  </si>
  <si>
    <t>0.891006785655194</t>
  </si>
  <si>
    <t>0.103981402172222</t>
  </si>
  <si>
    <t>0.646666370595947</t>
  </si>
  <si>
    <t>-0.017573920347499</t>
  </si>
  <si>
    <t>-0.180238961224541</t>
  </si>
  <si>
    <t>0.902910251046589</t>
  </si>
  <si>
    <t>1.17296425585517</t>
  </si>
  <si>
    <t>0.581933283845353</t>
  </si>
  <si>
    <t>GEI</t>
  </si>
  <si>
    <t>GEIO</t>
  </si>
  <si>
    <t>-0.0256114740803285</t>
  </si>
  <si>
    <t>-0.0384295143395874</t>
  </si>
  <si>
    <t>2.58013553741497</t>
  </si>
  <si>
    <t>-3.25118409033419</t>
  </si>
  <si>
    <t>3.28863493653688</t>
  </si>
  <si>
    <t>0.420979834324547</t>
  </si>
  <si>
    <t>-3.24634117758012</t>
  </si>
  <si>
    <t>-4.46607091017101</t>
  </si>
  <si>
    <t>1.75398734412116</t>
  </si>
  <si>
    <t>1.56024107478254</t>
  </si>
  <si>
    <t>0.0778957793911939</t>
  </si>
  <si>
    <t>-7.25439007813568</t>
  </si>
  <si>
    <t>-3.4698691257746</t>
  </si>
  <si>
    <t>1.90318400916248</t>
  </si>
  <si>
    <t>1.60016912830953</t>
  </si>
  <si>
    <t>-6.39360913191575</t>
  </si>
  <si>
    <t>-3.03145005099478</t>
  </si>
  <si>
    <t>4.59541122721796</t>
  </si>
  <si>
    <t>2.36680318535974</t>
  </si>
  <si>
    <t>2.78872765744279</t>
  </si>
  <si>
    <t>-0.652831243910415</t>
  </si>
  <si>
    <t>-0.465717371885169</t>
  </si>
  <si>
    <t>0.437723418396285</t>
  </si>
  <si>
    <t>-0.252298855519823</t>
  </si>
  <si>
    <t>-1.22849933174625</t>
  </si>
  <si>
    <t>3.4546376693373</t>
  </si>
  <si>
    <t>0.402712687260855</t>
  </si>
  <si>
    <t>-3.57076436205359</t>
  </si>
  <si>
    <t>-0.965173264769467</t>
  </si>
  <si>
    <t>0.993503481968397</t>
  </si>
  <si>
    <t>1.01177499480013</t>
  </si>
  <si>
    <t>3.57776065726704</t>
  </si>
  <si>
    <t>-1.27702442012973</t>
  </si>
  <si>
    <t>-0.949910087397881</t>
  </si>
  <si>
    <t>-1.80049246866371</t>
  </si>
  <si>
    <t>-0.715187286106235</t>
  </si>
  <si>
    <t>3.18018898982657</t>
  </si>
  <si>
    <t>1.6192257824979</t>
  </si>
  <si>
    <t>1.57479344652106</t>
  </si>
  <si>
    <t>2.40893127362758</t>
  </si>
  <si>
    <t>-1.28666227550537</t>
  </si>
  <si>
    <t>1.47097976904946</t>
  </si>
  <si>
    <t>0.0648197385828642</t>
  </si>
  <si>
    <t>-2.47988881630311</t>
  </si>
  <si>
    <t>-0.621012403725292</t>
  </si>
  <si>
    <t>1.38068730742639</t>
  </si>
  <si>
    <t>-2.09978670602705</t>
  </si>
  <si>
    <t>0.588007977015554</t>
  </si>
  <si>
    <t>1.20542697746521</t>
  </si>
  <si>
    <t>-0.99683171021522</t>
  </si>
  <si>
    <t>-0.270187289013667</t>
  </si>
  <si>
    <t>-0.214529057096375</t>
  </si>
  <si>
    <t>1.98810534878309</t>
  </si>
  <si>
    <t>-2.22192928115796</t>
  </si>
  <si>
    <t>-4.43441373218466</t>
  </si>
  <si>
    <t>3.19438159790608</t>
  </si>
  <si>
    <t>1.31534549520033</t>
  </si>
  <si>
    <t>0.448016201883737</t>
  </si>
  <si>
    <t>-2.077153787791</t>
  </si>
  <si>
    <t>3.38022509259702</t>
  </si>
  <si>
    <t>0.802604205814463</t>
  </si>
  <si>
    <t>-0.475522064618505</t>
  </si>
  <si>
    <t>-0.491025273795855</t>
  </si>
  <si>
    <t>2.43911342791941</t>
  </si>
  <si>
    <t>-0.502292436840996</t>
  </si>
  <si>
    <t>-0.930967021129328</t>
  </si>
  <si>
    <t>0.902410797625612</t>
  </si>
  <si>
    <t>-0.0545390811996924</t>
  </si>
  <si>
    <t>2.2933427627151</t>
  </si>
  <si>
    <t>2.53692195654263</t>
  </si>
  <si>
    <t>1.03916226913218</t>
  </si>
  <si>
    <t>0.254446838036768</t>
  </si>
  <si>
    <t>-0.713596868177984</t>
  </si>
  <si>
    <t>0.0983913101464869</t>
  </si>
  <si>
    <t>-0.916315980754636</t>
  </si>
  <si>
    <t>1.22561735407789</t>
  </si>
  <si>
    <t>0.786117668629392</t>
  </si>
  <si>
    <t>0.0729270518744292</t>
  </si>
  <si>
    <t>0.177233983050837</t>
  </si>
  <si>
    <t>0.989629124212001</t>
  </si>
  <si>
    <t>0.922833363723664</t>
  </si>
  <si>
    <t>0.956831779527066</t>
  </si>
  <si>
    <t>-1.89647933446771</t>
  </si>
  <si>
    <t>1.00863686433441</t>
  </si>
  <si>
    <t>0.308678863167158</t>
  </si>
  <si>
    <t>0.347900524850169</t>
  </si>
  <si>
    <t>-0.409560118427485</t>
  </si>
  <si>
    <t>1.65860788805038</t>
  </si>
  <si>
    <t>-3.35484109518698</t>
  </si>
  <si>
    <t>-0.0941449176969749</t>
  </si>
  <si>
    <t>2.06045007122647</t>
  </si>
  <si>
    <t>-0.51709121598273</t>
  </si>
  <si>
    <t>-0.862208138145611</t>
  </si>
  <si>
    <t>0.695600935498603</t>
  </si>
  <si>
    <t>-2.04312192922981</t>
  </si>
  <si>
    <t>1.23711921608931</t>
  </si>
  <si>
    <t>0.72259490371759</t>
  </si>
  <si>
    <t>1.73243286811751</t>
  </si>
  <si>
    <t>-0.665313422346673</t>
  </si>
  <si>
    <t>1.05585213651158</t>
  </si>
  <si>
    <t>-0.299198465411478</t>
  </si>
  <si>
    <t>1.03635110523048</t>
  </si>
  <si>
    <t>1.38967817128964</t>
  </si>
  <si>
    <t>-0.185246648211035</t>
  </si>
  <si>
    <t>-0.240646423358408</t>
  </si>
  <si>
    <t>0.929580620103953</t>
  </si>
  <si>
    <t>0.471752479539787</t>
  </si>
  <si>
    <t>-0.954878234099575</t>
  </si>
  <si>
    <t>-0.973310716067839</t>
  </si>
  <si>
    <t>-0.323467854416501</t>
  </si>
  <si>
    <t>-0.738645000997035</t>
  </si>
  <si>
    <t>1.49025088165026</t>
  </si>
  <si>
    <t>0.556594082111272</t>
  </si>
  <si>
    <t>0.32154735176656</t>
  </si>
  <si>
    <t>-0.648715128181894</t>
  </si>
  <si>
    <t>2.40233435586672</t>
  </si>
  <si>
    <t>-0.930531989201065</t>
  </si>
  <si>
    <t>1.27224468030562</t>
  </si>
  <si>
    <t>0.200463360074771</t>
  </si>
  <si>
    <t>-3.77060956514338</t>
  </si>
  <si>
    <t>-4.75328099547035</t>
  </si>
  <si>
    <t>4.1716212824316</t>
  </si>
  <si>
    <t>1.11399876270196</t>
  </si>
  <si>
    <t>-2.79207137191</t>
  </si>
  <si>
    <t>4.24099179478075</t>
  </si>
  <si>
    <t>-0.58844414308493</t>
  </si>
  <si>
    <t>-4.16911199641124</t>
  </si>
  <si>
    <t>1.11038751910116</t>
  </si>
  <si>
    <t>0.604330519096272</t>
  </si>
  <si>
    <t>1.34999266793964</t>
  </si>
  <si>
    <t>0.445977750686617</t>
  </si>
  <si>
    <t>-0.0757219434765578</t>
  </si>
  <si>
    <t>0.804759715904601</t>
  </si>
  <si>
    <t>2.32942892387294</t>
  </si>
  <si>
    <t>0.545770534285681</t>
  </si>
  <si>
    <t>0.0597206418917666</t>
  </si>
  <si>
    <t>0.0397939562654191</t>
  </si>
  <si>
    <t>0.533475682683262</t>
  </si>
  <si>
    <t>1.22368452903394</t>
  </si>
  <si>
    <t>-1.38210737505284</t>
  </si>
  <si>
    <t>-1.86705281174796</t>
  </si>
  <si>
    <t>0.432072490131161</t>
  </si>
  <si>
    <t>2.37741173860553</t>
  </si>
  <si>
    <t>0.474419292036453</t>
  </si>
  <si>
    <t>1.12478382746033</t>
  </si>
  <si>
    <t>-0.369932672657028</t>
  </si>
  <si>
    <t>0.122745641252416</t>
  </si>
  <si>
    <t>-0.853717754143067</t>
  </si>
  <si>
    <t>0.560601461689159</t>
  </si>
  <si>
    <t>0.896038312408987</t>
  </si>
  <si>
    <t>-2.56321515149813</t>
  </si>
  <si>
    <t>-0.345165285362568</t>
  </si>
  <si>
    <t>-0.3927804158245</t>
  </si>
  <si>
    <t>0.348724640501273</t>
  </si>
  <si>
    <t>-2.77460500772619</t>
  </si>
  <si>
    <t>-4.21726249409661</t>
  </si>
  <si>
    <t>0.0448838343053504</t>
  </si>
  <si>
    <t>-2.71234714923492</t>
  </si>
  <si>
    <t>4.36833599238345</t>
  </si>
  <si>
    <t>0.39644411875747</t>
  </si>
  <si>
    <t>-1.37454405316351</t>
  </si>
  <si>
    <t>-1.30572659660305</t>
  </si>
  <si>
    <t>3.93569043073737</t>
  </si>
  <si>
    <t>-5.34783902604476</t>
  </si>
  <si>
    <t>-0.222007813192709</t>
  </si>
  <si>
    <t>-5.19623157970225</t>
  </si>
  <si>
    <t>1.11342817358933</t>
  </si>
  <si>
    <t>0.789566834517025</t>
  </si>
  <si>
    <t>2.39293079499995</t>
  </si>
  <si>
    <t>2.78132900245615</t>
  </si>
  <si>
    <t>-0.401468629642041</t>
  </si>
  <si>
    <t>1.18784227566349</t>
  </si>
  <si>
    <t>1.02267369194213</t>
  </si>
  <si>
    <t>3.63959158483934</t>
  </si>
  <si>
    <t>0.414478183571405</t>
  </si>
  <si>
    <t>0.285771889687522</t>
  </si>
  <si>
    <t>-0.15394744286073</t>
  </si>
  <si>
    <t>2.20390945241614</t>
  </si>
  <si>
    <t>-0.367615293648483</t>
  </si>
  <si>
    <t>1.26346820825248</t>
  </si>
  <si>
    <t>1.64455497979151</t>
  </si>
  <si>
    <t>-1.1306814534379</t>
  </si>
  <si>
    <t>-0.2307005044295</t>
  </si>
  <si>
    <t>1.97277094676698</t>
  </si>
  <si>
    <t>0.411849148597017</t>
  </si>
  <si>
    <t>-2.59422074255877</t>
  </si>
  <si>
    <t>-0.298953884836605</t>
  </si>
  <si>
    <t>0.387601580937091</t>
  </si>
  <si>
    <t>-0.698332918189226</t>
  </si>
  <si>
    <t>0.918530753373422</t>
  </si>
  <si>
    <t>0.749775250992314</t>
  </si>
  <si>
    <t>1.80712476954127</t>
  </si>
  <si>
    <t>-0.835871128088295</t>
  </si>
  <si>
    <t>2.67903973622967</t>
  </si>
  <si>
    <t>-0.181761900707251</t>
  </si>
  <si>
    <t>-0.55143387794301</t>
  </si>
  <si>
    <t>1.19848526174916</t>
  </si>
  <si>
    <t>-3.00029801591526</t>
  </si>
  <si>
    <t>-0.252190908565464</t>
  </si>
  <si>
    <t>0.180201238091031</t>
  </si>
  <si>
    <t>-1.83836565398281</t>
  </si>
  <si>
    <t>2.24843619416566</t>
  </si>
  <si>
    <t>0.96566373037716</t>
  </si>
  <si>
    <t>-0.561469672450196</t>
  </si>
  <si>
    <t>1.38744779991293</t>
  </si>
  <si>
    <t>-1.26147146680003</t>
  </si>
  <si>
    <t>-0.815350723103186</t>
  </si>
  <si>
    <t>0.638939387029869</t>
  </si>
  <si>
    <t>-0.91220700965773</t>
  </si>
  <si>
    <t>1.80783532847865</t>
  </si>
  <si>
    <t>0.972300425627689</t>
  </si>
  <si>
    <t>0.836171653315438</t>
  </si>
  <si>
    <t>1.11694360935655</t>
  </si>
  <si>
    <t>-0.326264563481627</t>
  </si>
  <si>
    <t>2.05521773625436</t>
  </si>
  <si>
    <t>0.695541251867028</t>
  </si>
  <si>
    <t>-0.0691392195056147</t>
  </si>
  <si>
    <t>1.61518300525892</t>
  </si>
  <si>
    <t>0.946333515920315</t>
  </si>
  <si>
    <t>-0.108789893270539</t>
  </si>
  <si>
    <t>0.0789395191025562</t>
  </si>
  <si>
    <t>-0.0132781552411421</t>
  </si>
  <si>
    <t>0.703339085641303</t>
  </si>
  <si>
    <t>0.529782224578889</t>
  </si>
  <si>
    <t>-0.909309392400137</t>
  </si>
  <si>
    <t>0.768839850202581</t>
  </si>
  <si>
    <t>2.12524098483318</t>
  </si>
  <si>
    <t>3.26925575968536</t>
  </si>
  <si>
    <t>-0.765462213534629</t>
  </si>
  <si>
    <t>0.89929334749156</t>
  </si>
  <si>
    <t>-3.17326611026702</t>
  </si>
  <si>
    <t>-2.84343628869252</t>
  </si>
  <si>
    <t>-3.36972596860027</t>
  </si>
  <si>
    <t>2.72699153944179</t>
  </si>
  <si>
    <t>4.12708634268053</t>
  </si>
  <si>
    <t>2.16071571734376</t>
  </si>
  <si>
    <t>0.245047668352061</t>
  </si>
  <si>
    <t>1.0630370671852</t>
  </si>
  <si>
    <t>3.40976772254852</t>
  </si>
  <si>
    <t>-3.40808153506185</t>
  </si>
  <si>
    <t>-1.31510928325771</t>
  </si>
  <si>
    <t>-4.56208198904449</t>
  </si>
  <si>
    <t>-12.7313834949106</t>
  </si>
  <si>
    <t>-13.0284312594514</t>
  </si>
  <si>
    <t>1.10799934567512</t>
  </si>
  <si>
    <t>-3.23735275788775</t>
  </si>
  <si>
    <t>-2.08728690476344</t>
  </si>
  <si>
    <t>1.68152374260397</t>
  </si>
  <si>
    <t>-13.0315155419354</t>
  </si>
  <si>
    <t>-10.7132686466217</t>
  </si>
  <si>
    <t>-0.226081691200318</t>
  </si>
  <si>
    <t>-7.6621562946575</t>
  </si>
  <si>
    <t>-9.24044335709992</t>
  </si>
  <si>
    <t>-6.62287156681974</t>
  </si>
  <si>
    <t>5.74062494659136</t>
  </si>
  <si>
    <t>4.45336518576857</t>
  </si>
  <si>
    <t>-2.62596604199668</t>
  </si>
  <si>
    <t>0.281965759726293</t>
  </si>
  <si>
    <t>-2.29906660371118</t>
  </si>
  <si>
    <t>1.46627637872077</t>
  </si>
  <si>
    <t>8.41651525663609</t>
  </si>
  <si>
    <t>10.5517065106309</t>
  </si>
  <si>
    <t>1.83891275342234</t>
  </si>
  <si>
    <t>1.71567002564688</t>
  </si>
  <si>
    <t>3.53827603915763</t>
  </si>
  <si>
    <t>-5.25250513811999</t>
  </si>
  <si>
    <t>-1.02710963587892</t>
  </si>
  <si>
    <t>-1.26695730829115</t>
  </si>
  <si>
    <t>-3.53954767622538</t>
  </si>
  <si>
    <t>-0.805524353142095</t>
  </si>
  <si>
    <t>1.54949596199578</t>
  </si>
  <si>
    <t>4.97648532256129</t>
  </si>
  <si>
    <t>3.15553671926315</t>
  </si>
  <si>
    <t>4.39019759559886</t>
  </si>
  <si>
    <t>2.75699520285086</t>
  </si>
  <si>
    <t>-2.67601948646426</t>
  </si>
  <si>
    <t>-1.00981209003008</t>
  </si>
  <si>
    <t>4.19453885820716</t>
  </si>
  <si>
    <t>1.98107836036562</t>
  </si>
  <si>
    <t>2.56956914976067</t>
  </si>
  <si>
    <t>0.148024603807332</t>
  </si>
  <si>
    <t>1.81051621614047</t>
  </si>
  <si>
    <t>2.46498879119625</t>
  </si>
  <si>
    <t>-0.428225872620178</t>
  </si>
  <si>
    <t>4.89255610015437</t>
  </si>
  <si>
    <t>3.8496629288828</t>
  </si>
  <si>
    <t>-1.1907443995781</t>
  </si>
  <si>
    <t>-4.99673947229628</t>
  </si>
  <si>
    <t>-4.57814230345784</t>
  </si>
  <si>
    <t>-0.785745706085156</t>
  </si>
  <si>
    <t>2.05350098746371</t>
  </si>
  <si>
    <t>2.79007983046448</t>
  </si>
  <si>
    <t>-1.28771687902032</t>
  </si>
  <si>
    <t>-2.63853899472739</t>
  </si>
  <si>
    <t>-2.3192910478354</t>
  </si>
  <si>
    <t>4.08609725171808</t>
  </si>
  <si>
    <t>2.60121933174256</t>
  </si>
  <si>
    <t>3.0141063026297</t>
  </si>
  <si>
    <t>2.34369476650489</t>
  </si>
  <si>
    <t>-0.275417234216793</t>
  </si>
  <si>
    <t>0.35924908799996</t>
  </si>
  <si>
    <t>-2.84776945203728</t>
  </si>
  <si>
    <t>1.72840674528732</t>
  </si>
  <si>
    <t>-0.103347089643396</t>
  </si>
  <si>
    <t>-2.64605394778236</t>
  </si>
  <si>
    <t>-2.15285141017301</t>
  </si>
  <si>
    <t>-1.08276689934798</t>
  </si>
  <si>
    <t>0.147113822671423</t>
  </si>
  <si>
    <t>-2.226514996285</t>
  </si>
  <si>
    <t>-0.660891241631541</t>
  </si>
  <si>
    <t>1.67761904171444</t>
  </si>
  <si>
    <t>2.8281006526368</t>
  </si>
  <si>
    <t>3.09430990460748</t>
  </si>
  <si>
    <t>3.39916014163752</t>
  </si>
  <si>
    <t>1.09910558271607</t>
  </si>
  <si>
    <t>-0.451415779006223</t>
  </si>
  <si>
    <t>-2.16735352319914</t>
  </si>
  <si>
    <t>-0.722250304330687</t>
  </si>
  <si>
    <t>0.799195433789962</t>
  </si>
  <si>
    <t>-0.799064181178638</t>
  </si>
  <si>
    <t>1.13761551012113</t>
  </si>
  <si>
    <t>1.82274192717118</t>
  </si>
  <si>
    <t>-0.760315840696811</t>
  </si>
  <si>
    <t>-0.818791952263558</t>
  </si>
  <si>
    <t>-2.49827062700591</t>
  </si>
  <si>
    <t>-1.12376852088363</t>
  </si>
  <si>
    <t>-1.04040826981552</t>
  </si>
  <si>
    <t>-0.466481049526956</t>
  </si>
  <si>
    <t>2.54025623814257</t>
  </si>
  <si>
    <t>-0.17379973959931</t>
  </si>
  <si>
    <t>-0.361516428718846</t>
  </si>
  <si>
    <t>0.360352318058941</t>
  </si>
  <si>
    <t>-0.91943258037369</t>
  </si>
  <si>
    <t>0.311060382626104</t>
  </si>
  <si>
    <t>3.19961100714039</t>
  </si>
  <si>
    <t>0.792842773726418</t>
  </si>
  <si>
    <t>3.30296146873072</t>
  </si>
  <si>
    <t>0.988201493570064</t>
  </si>
  <si>
    <t>2.88716045154116</t>
  </si>
  <si>
    <t>4.09008690928239</t>
  </si>
  <si>
    <t>-0.979153152803387</t>
  </si>
  <si>
    <t>0.37234698118748</t>
  </si>
  <si>
    <t>0.630780860647092</t>
  </si>
  <si>
    <t>0.390559356835103</t>
  </si>
  <si>
    <t>-1.03408360258093</t>
  </si>
  <si>
    <t>-1.90623198897565</t>
  </si>
  <si>
    <t>0.63338261742737</t>
  </si>
  <si>
    <t>-4.46506272827702</t>
  </si>
  <si>
    <t>-4.12466103748507</t>
  </si>
  <si>
    <t>-1.58421836021775</t>
  </si>
  <si>
    <t>4.37404536091617</t>
  </si>
  <si>
    <t>5.63959442264446</t>
  </si>
  <si>
    <t>0.447113237902156</t>
  </si>
  <si>
    <t>5.46085330010574</t>
  </si>
  <si>
    <t>0.35546337381854</t>
  </si>
  <si>
    <t>1.92878660969183</t>
  </si>
  <si>
    <t>0.393632819071834</t>
  </si>
  <si>
    <t>-0.582326992904702</t>
  </si>
  <si>
    <t>-1.15055501088295</t>
  </si>
  <si>
    <t>2.08493452794319</t>
  </si>
  <si>
    <t>0.385003354093124</t>
  </si>
  <si>
    <t>-1.36419739080248</t>
  </si>
  <si>
    <t>0.00894734488137922</t>
  </si>
  <si>
    <t>-0.368781730633521</t>
  </si>
  <si>
    <t>1.50116987177132</t>
  </si>
  <si>
    <t>-0.895109866031884</t>
  </si>
  <si>
    <t>0.126078437478662</t>
  </si>
  <si>
    <t>-0.521947685429538</t>
  </si>
  <si>
    <t>-0.160816766826588</t>
  </si>
  <si>
    <t>2.55720236347696</t>
  </si>
  <si>
    <t>0.652010043989367</t>
  </si>
  <si>
    <t>0.0108497133973628</t>
  </si>
  <si>
    <t>1.04722136897277</t>
  </si>
  <si>
    <t>0.107510033425231</t>
  </si>
  <si>
    <t>1.03970860859882</t>
  </si>
  <si>
    <t>1.56593695901802</t>
  </si>
  <si>
    <t>2.22046867068689</t>
  </si>
  <si>
    <t>2.66277473913189</t>
  </si>
  <si>
    <t>3.09663945826799</t>
  </si>
  <si>
    <t>-0.30699085595694</t>
  </si>
  <si>
    <t>0.808709264944006</t>
  </si>
  <si>
    <t>-3.0846751801697</t>
  </si>
  <si>
    <t>-3.92136854624223</t>
  </si>
  <si>
    <t>-0.368834780334611</t>
  </si>
  <si>
    <t>1.58367445608753</t>
  </si>
  <si>
    <t>5.69325269474075</t>
  </si>
  <si>
    <t>-3.60136758515189</t>
  </si>
  <si>
    <t>-2.96557032269822</t>
  </si>
  <si>
    <t>2.36458967497362</t>
  </si>
  <si>
    <t>4.97112220471886</t>
  </si>
  <si>
    <t>4.681770851727</t>
  </si>
  <si>
    <t>0.793355124557858</t>
  </si>
  <si>
    <t>0.264887236082917</t>
  </si>
  <si>
    <t>2.00217867621523</t>
  </si>
  <si>
    <t>-0.725948385544853</t>
  </si>
  <si>
    <t>0.260783007712552</t>
  </si>
  <si>
    <t>-2.6475080999685</t>
  </si>
  <si>
    <t>4.58890485348345</t>
  </si>
  <si>
    <t>-1.6199688444171</t>
  </si>
  <si>
    <t>-3.98273712947299</t>
  </si>
  <si>
    <t>1.3127717376925</t>
  </si>
  <si>
    <t>3.27105725085991</t>
  </si>
  <si>
    <t>-0.641133645475345</t>
  </si>
  <si>
    <t>-0.697200091144442</t>
  </si>
  <si>
    <t>2.03363130191657</t>
  </si>
  <si>
    <t>2.09742415763313</t>
  </si>
  <si>
    <t>-1.28151429410028</t>
  </si>
  <si>
    <t>-0.0262540408117398</t>
  </si>
  <si>
    <t>-0.386503653552612</t>
  </si>
  <si>
    <t>1.48719556076017</t>
  </si>
  <si>
    <t>2.15596266076523</t>
  </si>
  <si>
    <t>1.72088539223683</t>
  </si>
  <si>
    <t>-0.355715802741136</t>
  </si>
  <si>
    <t>0.77593561108759</t>
  </si>
  <si>
    <t>2.29604259124932</t>
  </si>
  <si>
    <t>-0.941334867005438</t>
  </si>
  <si>
    <t>0.305518664226682</t>
  </si>
  <si>
    <t>0.943650514875281</t>
  </si>
  <si>
    <t>0.51601573854023</t>
  </si>
  <si>
    <t>0.296667862567905</t>
  </si>
  <si>
    <t>0.245914444773226</t>
  </si>
  <si>
    <t>-0.505911768681888</t>
  </si>
  <si>
    <t>-1.19679842546409</t>
  </si>
  <si>
    <t>0.194998355553973</t>
  </si>
  <si>
    <t>1.64736485605134</t>
  </si>
  <si>
    <t>-0.198992266453529</t>
  </si>
  <si>
    <t>-1.29571683277901</t>
  </si>
  <si>
    <t>1.37982232402311</t>
  </si>
  <si>
    <t>1.67894480452465</t>
  </si>
  <si>
    <t>-1.6983856012176</t>
  </si>
  <si>
    <t>0.543522101315204</t>
  </si>
  <si>
    <t>-0.68951032820944</t>
  </si>
  <si>
    <t>-1.45919116742086</t>
  </si>
  <si>
    <t>0.962460131605143</t>
  </si>
  <si>
    <t>-0.694297600974888</t>
  </si>
  <si>
    <t>1.90481949706946</t>
  </si>
  <si>
    <t>-1.13223780271999</t>
  </si>
  <si>
    <t>0.983361046750298</t>
  </si>
  <si>
    <t>1.7874565067599</t>
  </si>
  <si>
    <t>0.161978119585102</t>
  </si>
  <si>
    <t>1.36566588943495</t>
  </si>
  <si>
    <t>0.0523320480314906</t>
  </si>
  <si>
    <t>-1.54255817046525</t>
  </si>
  <si>
    <t>0.310843040376398</t>
  </si>
  <si>
    <t>0.702191726803246</t>
  </si>
  <si>
    <t>1.59129539009438</t>
  </si>
  <si>
    <t>-1.10718441193194</t>
  </si>
  <si>
    <t>1.28723911816757</t>
  </si>
  <si>
    <t>-0.0331387248522548</t>
  </si>
  <si>
    <t>1.03697776749991</t>
  </si>
  <si>
    <t>1.13469161149808</t>
  </si>
  <si>
    <t>-1.06627953149377</t>
  </si>
  <si>
    <t>1.18686087524279</t>
  </si>
  <si>
    <t>2.1508565350818</t>
  </si>
  <si>
    <t>-0.402804375214236</t>
  </si>
  <si>
    <t>-0.377026575762632</t>
  </si>
  <si>
    <t>-0.0217155266868534</t>
  </si>
  <si>
    <t>0.213451471441726</t>
  </si>
  <si>
    <t>-0.415755861742947</t>
  </si>
  <si>
    <t>-0.600593060976587</t>
  </si>
  <si>
    <t>0.211026713029293</t>
  </si>
  <si>
    <t>0.946891793161265</t>
  </si>
  <si>
    <t>2.8720411826149</t>
  </si>
  <si>
    <t>0.0590865240832743</t>
  </si>
  <si>
    <t>-0.0554520123264879</t>
  </si>
  <si>
    <t>-0.0758506688469514</t>
  </si>
  <si>
    <t>-2.14338696265764</t>
  </si>
  <si>
    <t>2.1431786982232</t>
  </si>
  <si>
    <t>2.34133185683234</t>
  </si>
  <si>
    <t>0.295272839544229</t>
  </si>
  <si>
    <t>0.796110792872255</t>
  </si>
  <si>
    <t>0.211768792165319</t>
  </si>
  <si>
    <t>-0.128447013204495</t>
  </si>
  <si>
    <t>-0.663486777532051</t>
  </si>
  <si>
    <t>1.75526710673464</t>
  </si>
  <si>
    <t>0.670518809723001</t>
  </si>
  <si>
    <t>0.588652158539872</t>
  </si>
  <si>
    <t>0.313484430127051</t>
  </si>
  <si>
    <t>-0.520011572016397</t>
  </si>
  <si>
    <t>-0.414097904603316</t>
  </si>
  <si>
    <t>1.01352462477293</t>
  </si>
  <si>
    <t>0.098209193458854</t>
  </si>
  <si>
    <t>-1.11271841246286</t>
  </si>
  <si>
    <t>-0.402449733981179</t>
  </si>
  <si>
    <t>-1.74191564666169</t>
  </si>
  <si>
    <t>0.0805428326231158</t>
  </si>
  <si>
    <t>0.116589553253852</t>
  </si>
  <si>
    <t>0.185330440102156</t>
  </si>
  <si>
    <t>0.705390206695609</t>
  </si>
  <si>
    <t>-0.0258970450041672</t>
  </si>
  <si>
    <t>1.02631441032895</t>
  </si>
  <si>
    <t>-0.00905072934412207</t>
  </si>
  <si>
    <t>-4.04641294423588</t>
  </si>
  <si>
    <t>-1.64883527486906</t>
  </si>
  <si>
    <t>1.07281872188915</t>
  </si>
  <si>
    <t>-1.36526555472845</t>
  </si>
  <si>
    <t>-0.309639036314614</t>
  </si>
  <si>
    <t>1.03189364460378</t>
  </si>
  <si>
    <t>2.27806441123664</t>
  </si>
  <si>
    <t>0.659136096375186</t>
  </si>
  <si>
    <t>0.423033051073828</t>
  </si>
  <si>
    <t>3.09475594106017</t>
  </si>
  <si>
    <t>-2.23439558740899</t>
  </si>
  <si>
    <t>0.611479202183978</t>
  </si>
  <si>
    <t>1.39656493407243</t>
  </si>
  <si>
    <t>-0.233947552079814</t>
  </si>
  <si>
    <t>1.51757667495456</t>
  </si>
  <si>
    <t>-1.30016690348642</t>
  </si>
  <si>
    <t>-0.244977561560846</t>
  </si>
  <si>
    <t>0.945836801852356</t>
  </si>
  <si>
    <t>2.052507363283</t>
  </si>
  <si>
    <t>0.911952396444045</t>
  </si>
  <si>
    <t>-1.03947313959025</t>
  </si>
  <si>
    <t>1.10407017297805</t>
  </si>
  <si>
    <t>-1.26687175717941</t>
  </si>
  <si>
    <t>-2.00747692452541</t>
  </si>
  <si>
    <t>-2.84499936458493</t>
  </si>
  <si>
    <t>1.9665661678461</t>
  </si>
  <si>
    <t>-0.700918486723225</t>
  </si>
  <si>
    <t>-3.04648237028093</t>
  </si>
  <si>
    <t>0.57389261808413</t>
  </si>
  <si>
    <t>2.6175564422966</t>
  </si>
  <si>
    <t>2.23464004861178</t>
  </si>
  <si>
    <t>1.60130383762641</t>
  </si>
  <si>
    <t>0.519406944496312</t>
  </si>
  <si>
    <t>-2.00139518349393</t>
  </si>
  <si>
    <t>0.880213074345979</t>
  </si>
  <si>
    <t>0.77337473674616</t>
  </si>
  <si>
    <t>1.50733090651546</t>
  </si>
  <si>
    <t>-0.515532269235702</t>
  </si>
  <si>
    <t>0.515585862087068</t>
  </si>
  <si>
    <t>0.63704626972276</t>
  </si>
  <si>
    <t>0.791262228737483</t>
  </si>
  <si>
    <t>2.30787014145959</t>
  </si>
  <si>
    <t>-7.83255358378651</t>
  </si>
  <si>
    <t>0.755350653483636</t>
  </si>
  <si>
    <t>-0.0637013260337877</t>
  </si>
  <si>
    <t>-3.42143022386652</t>
  </si>
  <si>
    <t>-0.0614074203419892</t>
  </si>
  <si>
    <t>-2.82813074855291</t>
  </si>
  <si>
    <t>-3.41221266419854</t>
  </si>
  <si>
    <t>-0.414991908556493</t>
  </si>
  <si>
    <t>1.00242582221013</t>
  </si>
  <si>
    <t>-1.38664401019451</t>
  </si>
  <si>
    <t>-1.35418736079118</t>
  </si>
  <si>
    <t>-1.30212206913283</t>
  </si>
  <si>
    <t>0.0237207727306686</t>
  </si>
  <si>
    <t>0.235694753604846</t>
  </si>
  <si>
    <t>1.10865880563405</t>
  </si>
  <si>
    <t>-1.39893439259744</t>
  </si>
  <si>
    <t>1.45815942496277</t>
  </si>
  <si>
    <t>-0.974398005325059</t>
  </si>
  <si>
    <t>-2.82793626853452</t>
  </si>
  <si>
    <t>1.07296743462913</t>
  </si>
  <si>
    <t>0.394595838117586</t>
  </si>
  <si>
    <t>2.60434565562331</t>
  </si>
  <si>
    <t>0.246884677481843</t>
  </si>
  <si>
    <t>-0.691925807291779</t>
  </si>
  <si>
    <t>-0.5109714374945</t>
  </si>
  <si>
    <t>-0.0234865833972638</t>
  </si>
  <si>
    <t>-1.12148017227634</t>
  </si>
  <si>
    <t>-1.68068249820661</t>
  </si>
  <si>
    <t>-1.34595247051305</t>
  </si>
  <si>
    <t>2.89796776623294</t>
  </si>
  <si>
    <t>7.57635205647294</t>
  </si>
  <si>
    <t>1.86333470020302</t>
  </si>
  <si>
    <t>1.65698789562275</t>
  </si>
  <si>
    <t>-1.87420054219146</t>
  </si>
  <si>
    <t>0.590247131468867</t>
  </si>
  <si>
    <t>-0.527032370229398</t>
  </si>
  <si>
    <t>2.07631301156669</t>
  </si>
  <si>
    <t>-0.199595062822893</t>
  </si>
  <si>
    <t>1.40569277250434</t>
  </si>
  <si>
    <t>-0.461871970448361</t>
  </si>
  <si>
    <t>0.162806509456681</t>
  </si>
  <si>
    <t>-0.387421660861433</t>
  </si>
  <si>
    <t>-2.50280142369837</t>
  </si>
  <si>
    <t>-3.9884798667264</t>
  </si>
  <si>
    <t>-0.794636612077042</t>
  </si>
  <si>
    <t>-3.54585938422648</t>
  </si>
  <si>
    <t>-3.66169874065666</t>
  </si>
  <si>
    <t>-0.405967718710711</t>
  </si>
  <si>
    <t>-1.65588455118895</t>
  </si>
  <si>
    <t>1.99526446960202</t>
  </si>
  <si>
    <t>-0.0306534766228994</t>
  </si>
  <si>
    <t>-4.97898155679356</t>
  </si>
  <si>
    <t>1.31311625074595</t>
  </si>
  <si>
    <t>0.795334920931259</t>
  </si>
  <si>
    <t>0.30409250037775</t>
  </si>
  <si>
    <t>-2.59595191807747</t>
  </si>
  <si>
    <t>-1.82347037824816</t>
  </si>
  <si>
    <t>-0.88330761855436</t>
  </si>
  <si>
    <t>2.02193129584561</t>
  </si>
  <si>
    <t>2.98765668216681</t>
  </si>
  <si>
    <t>3.37184873654253</t>
  </si>
  <si>
    <t>-0.274991261542417</t>
  </si>
  <si>
    <t>-0.779206905691546</t>
  </si>
  <si>
    <t>-0.870611658604134</t>
  </si>
  <si>
    <t>-5.08800568264262</t>
  </si>
  <si>
    <t>-2.65577048313676</t>
  </si>
  <si>
    <t>-2.26616672846549</t>
  </si>
  <si>
    <t>2.12984088369233</t>
  </si>
  <si>
    <t>-5.43587599324496</t>
  </si>
  <si>
    <t>-5.9344322191147</t>
  </si>
  <si>
    <t>-0.0126068959887911</t>
  </si>
  <si>
    <t>3.33354410718298</t>
  </si>
  <si>
    <t>5.56665777091842</t>
  </si>
  <si>
    <t>1.557465781103</t>
  </si>
  <si>
    <t>0.0317698708772102</t>
  </si>
  <si>
    <t>-0.250936461264954</t>
  </si>
  <si>
    <t>0.449986310226834</t>
  </si>
  <si>
    <t>2.2838886481777</t>
  </si>
  <si>
    <t>5.68708707064976</t>
  </si>
  <si>
    <t>1.53283197379751</t>
  </si>
  <si>
    <t>-0.0649387340004131</t>
  </si>
  <si>
    <t>-2.19017574017446</t>
  </si>
  <si>
    <t>0.763732649117117</t>
  </si>
  <si>
    <t>0.176365644546955</t>
  </si>
  <si>
    <t>4.38367643921135</t>
  </si>
  <si>
    <t>1.52009878181646</t>
  </si>
  <si>
    <t>2.75429799485938</t>
  </si>
  <si>
    <t>6.43262156508433</t>
  </si>
  <si>
    <t>0.781963622762531</t>
  </si>
  <si>
    <t>-0.080944447720732</t>
  </si>
  <si>
    <t>0.999216061569393</t>
  </si>
  <si>
    <t>-0.12990337804079</t>
  </si>
  <si>
    <t>2.38285717056634</t>
  </si>
  <si>
    <t>0.944717448440422</t>
  </si>
  <si>
    <t>-0.549028731743632</t>
  </si>
  <si>
    <t>0.895239627040554</t>
  </si>
  <si>
    <t>-2.017083429962</t>
  </si>
  <si>
    <t>-0.164504689805143</t>
  </si>
  <si>
    <t>-3.3577332203737</t>
  </si>
  <si>
    <t>-3.96572666775445</t>
  </si>
  <si>
    <t>0.821797951872141</t>
  </si>
  <si>
    <t>-2.41766198069415</t>
  </si>
  <si>
    <t>-3.66158251186206</t>
  </si>
  <si>
    <t>-0.609776036178864</t>
  </si>
  <si>
    <t>1.97576510032312</t>
  </si>
  <si>
    <t>4.92923116751575</t>
  </si>
  <si>
    <t>-1.51176569330353</t>
  </si>
  <si>
    <t>-2.97563907789614</t>
  </si>
  <si>
    <t>-5.90982137793125</t>
  </si>
  <si>
    <t>0.804599741254835</t>
  </si>
  <si>
    <t>-1.79843938552529</t>
  </si>
  <si>
    <t>-3.49881503895824</t>
  </si>
  <si>
    <t>0.833768279450876</t>
  </si>
  <si>
    <t>-3.26837051383792</t>
  </si>
  <si>
    <t>-2.70686504678681</t>
  </si>
  <si>
    <t>-0.233547854795672</t>
  </si>
  <si>
    <t>1.5253879171941</t>
  </si>
  <si>
    <t>0.929139212407283</t>
  </si>
  <si>
    <t>2.00877718496947</t>
  </si>
  <si>
    <t>0.607797510813587</t>
  </si>
  <si>
    <t>-2.73688733555128</t>
  </si>
  <si>
    <t>0.947141515529423</t>
  </si>
  <si>
    <t>2.1502468216397</t>
  </si>
  <si>
    <t>1.51880426612789</t>
  </si>
  <si>
    <t>0.153787035307531</t>
  </si>
  <si>
    <t>3.65410665076459</t>
  </si>
  <si>
    <t>3.95843495209248</t>
  </si>
  <si>
    <t>-0.111472018615653</t>
  </si>
  <si>
    <t>0.918358370090879</t>
  </si>
  <si>
    <t>-2.27621012953605</t>
  </si>
  <si>
    <t>-0.857479182112185</t>
  </si>
  <si>
    <t>0.574482875212875</t>
  </si>
  <si>
    <t>6.17485638658775</t>
  </si>
  <si>
    <t>-0.0135778642228254</t>
  </si>
  <si>
    <t>-0.451394153744677</t>
  </si>
  <si>
    <t>-1.33056046996855</t>
  </si>
  <si>
    <t>-1.06675478956172</t>
  </si>
  <si>
    <t>1.44516087859356</t>
  </si>
  <si>
    <t>1.3515383907839</t>
  </si>
  <si>
    <t>0.761737310866045</t>
  </si>
  <si>
    <t>-0.269803746659053</t>
  </si>
  <si>
    <t>0.873656792611686</t>
  </si>
  <si>
    <t>1.67098259625106</t>
  </si>
  <si>
    <t>-2.73468181063377</t>
  </si>
  <si>
    <t>-2.2110220945243</t>
  </si>
  <si>
    <t>0.173977923838732</t>
  </si>
  <si>
    <t>-2.39976673262038</t>
  </si>
  <si>
    <t>-3.55039138056542</t>
  </si>
  <si>
    <t>0.366084264930783</t>
  </si>
  <si>
    <t>1.32081789645477</t>
  </si>
  <si>
    <t>-0.994280518398227</t>
  </si>
  <si>
    <t>-3.95991415227166</t>
  </si>
  <si>
    <t>-0.574212741081871</t>
  </si>
  <si>
    <t>-0.511120277832795</t>
  </si>
  <si>
    <t>0.661136598693688</t>
  </si>
  <si>
    <t>3.94106956483228</t>
  </si>
  <si>
    <t>1.2977698268964</t>
  </si>
  <si>
    <t>-2.34644634982439</t>
  </si>
  <si>
    <t>-0.218698086963524</t>
  </si>
  <si>
    <t>2.06977380794832</t>
  </si>
  <si>
    <t>1.8989301025564</t>
  </si>
  <si>
    <t>-1.72273802012758</t>
  </si>
  <si>
    <t>-0.968570026124608</t>
  </si>
  <si>
    <t>1.21953928426023</t>
  </si>
  <si>
    <t>1.48447896760067</t>
  </si>
  <si>
    <t>1.18094164815728</t>
  </si>
  <si>
    <t>-1.77034112059749</t>
  </si>
  <si>
    <t>0.914537100436234</t>
  </si>
  <si>
    <t>1.36598290340017</t>
  </si>
  <si>
    <t>-1.93382287584155</t>
  </si>
  <si>
    <t>0.783030357352207</t>
  </si>
  <si>
    <t>-1.42712848573866</t>
  </si>
  <si>
    <t>2.87508073969251</t>
  </si>
  <si>
    <t>0.511968181276326</t>
  </si>
  <si>
    <t>0.29638699272901</t>
  </si>
  <si>
    <t>-4.28668649780512</t>
  </si>
  <si>
    <t>-0.994246432233011</t>
  </si>
  <si>
    <t>-1.89761076228724</t>
  </si>
  <si>
    <t>-0.31687269312201</t>
  </si>
  <si>
    <t>-0.160378473583938</t>
  </si>
  <si>
    <t>2.3021507476313</t>
  </si>
  <si>
    <t>-5.87805489954112</t>
  </si>
  <si>
    <t>-3.25722401654482</t>
  </si>
  <si>
    <t>-5.4797920808572</t>
  </si>
  <si>
    <t>1.12796631941431</t>
  </si>
  <si>
    <t>-1.13088977888718</t>
  </si>
  <si>
    <t>0.0584800854251973</t>
  </si>
  <si>
    <t>2.18464110211678</t>
  </si>
  <si>
    <t>0.140831208934124</t>
  </si>
  <si>
    <t>0.721577064008912</t>
  </si>
  <si>
    <t>1.48592391490589</t>
  </si>
  <si>
    <t>2.61822329441045</t>
  </si>
  <si>
    <t>2.81349897368511</t>
  </si>
  <si>
    <t>2.89708707621223</t>
  </si>
  <si>
    <t>0.542792262442939</t>
  </si>
  <si>
    <t>-2.23847358549059</t>
  </si>
  <si>
    <t>-0.155950977945668</t>
  </si>
  <si>
    <t>0.0627027637021011</t>
  </si>
  <si>
    <t>1.64874911912818</t>
  </si>
  <si>
    <t>0.533679604169002</t>
  </si>
  <si>
    <t>0.334657764585327</t>
  </si>
  <si>
    <t>0.0439383405699398</t>
  </si>
  <si>
    <t>0.12693553178753</t>
  </si>
  <si>
    <t>-0.112787841742025</t>
  </si>
  <si>
    <t>-0.860299423612741</t>
  </si>
  <si>
    <t>2.89743047446082</t>
  </si>
  <si>
    <t>-0.320030778180565</t>
  </si>
  <si>
    <t>-0.60924422034044</t>
  </si>
  <si>
    <t>0.310531961857076</t>
  </si>
  <si>
    <t>0.507487534651274</t>
  </si>
  <si>
    <t>1.00538650186615</t>
  </si>
  <si>
    <t>0.200648766510036</t>
  </si>
  <si>
    <t>1.12010455711601</t>
  </si>
  <si>
    <t>0.581231753930055</t>
  </si>
  <si>
    <t>-0.88941601805232</t>
  </si>
  <si>
    <t>0.0563478555768056</t>
  </si>
  <si>
    <t>-0.90724392277248</t>
  </si>
  <si>
    <t>2.19255498799633</t>
  </si>
  <si>
    <t>0.673709271904996</t>
  </si>
  <si>
    <t>2.01990175461192</t>
  </si>
  <si>
    <t>-0.941819178274664</t>
  </si>
  <si>
    <t>-0.338960756913437</t>
  </si>
  <si>
    <t>-1.09986110778335</t>
  </si>
  <si>
    <t>0.941819178274666</t>
  </si>
  <si>
    <t>0.777633745592101</t>
  </si>
  <si>
    <t>1.28049699505053</t>
  </si>
  <si>
    <t>2.45900032920516</t>
  </si>
  <si>
    <t>-1.51152537309627</t>
  </si>
  <si>
    <t>-2.5220635023284</t>
  </si>
  <si>
    <t>-0.771405518611024</t>
  </si>
  <si>
    <t>1.56589301905671</t>
  </si>
  <si>
    <t>1.75937173738295</t>
  </si>
  <si>
    <t>1.80808998433632</t>
  </si>
  <si>
    <t>-1.93419271563687</t>
  </si>
  <si>
    <t>-3.44667146329716</t>
  </si>
  <si>
    <t>0.429415582027842</t>
  </si>
  <si>
    <t>0.114817554032465</t>
  </si>
  <si>
    <t>2.53507479981747</t>
  </si>
  <si>
    <t>0.761733214015472</t>
  </si>
  <si>
    <t>2.37461633266331</t>
  </si>
  <si>
    <t>0.911596663479683</t>
  </si>
  <si>
    <t>-3.55607949342745</t>
  </si>
  <si>
    <t>0.508900258668642</t>
  </si>
  <si>
    <t>-0.293215286066907</t>
  </si>
  <si>
    <t>-0.306255648773136</t>
  </si>
  <si>
    <t>-1.92689292346567</t>
  </si>
  <si>
    <t>-3.98702273176437</t>
  </si>
  <si>
    <t>-1.78571025015482</t>
  </si>
  <si>
    <t>0.284411640279201</t>
  </si>
  <si>
    <t>-0.997652460990669</t>
  </si>
  <si>
    <t>-1.56766306621472</t>
  </si>
  <si>
    <t>-1.47350868517505</t>
  </si>
  <si>
    <t>-2.7777674005927</t>
  </si>
  <si>
    <t>2.15552467832784</t>
  </si>
  <si>
    <t>1.09812835592936</t>
  </si>
  <si>
    <t>0.838139027498471</t>
  </si>
  <si>
    <t>1.16926768229054</t>
  </si>
  <si>
    <t>1.17750946403894</t>
  </si>
  <si>
    <t>1.81877780065094</t>
  </si>
  <si>
    <t>1.54868887721113</t>
  </si>
  <si>
    <t>0.0224836498523616</t>
  </si>
  <si>
    <t>-1.23215154833776</t>
  </si>
  <si>
    <t>-0.485282622633566</t>
  </si>
  <si>
    <t>1.58485665094729</t>
  </si>
  <si>
    <t>-0.325045296162204</t>
  </si>
  <si>
    <t>2.33506998967917</t>
  </si>
  <si>
    <t>-1.53858269508666</t>
  </si>
  <si>
    <t>-3.10659615321159</t>
  </si>
  <si>
    <t>-0.711694148506706</t>
  </si>
  <si>
    <t>-0.884221318419936</t>
  </si>
  <si>
    <t>-0.344484068340086</t>
  </si>
  <si>
    <t>-0.367995954734018</t>
  </si>
  <si>
    <t>-0.777807730020542</t>
  </si>
  <si>
    <t>-0.153485772114053</t>
  </si>
  <si>
    <t>2.00377214517412</t>
  </si>
  <si>
    <t>1.43971851623094</t>
  </si>
  <si>
    <t>-0.742472221029915</t>
  </si>
  <si>
    <t>-2.99740874822972</t>
  </si>
  <si>
    <t>-2.75796351756058</t>
  </si>
  <si>
    <t>-4.64278865616944</t>
  </si>
  <si>
    <t>-2.23638734590179</t>
  </si>
  <si>
    <t>-0.717969617639939</t>
  </si>
  <si>
    <t>-0.844198750228172</t>
  </si>
  <si>
    <t>3.24791222095206</t>
  </si>
  <si>
    <t>1.83247277072612</t>
  </si>
  <si>
    <t>2.38676565604919</t>
  </si>
  <si>
    <t>0.632490317137213</t>
  </si>
  <si>
    <t>-0.471277381566906</t>
  </si>
  <si>
    <t>-1.7527972435405</t>
  </si>
  <si>
    <t>1.2701953416724</t>
  </si>
  <si>
    <t>-0.537954340421649</t>
  </si>
  <si>
    <t>2.0612570286069</t>
  </si>
  <si>
    <t>0.314752481895231</t>
  </si>
  <si>
    <t>2.8237833032383</t>
  </si>
  <si>
    <t>-0.597172612534171</t>
  </si>
  <si>
    <t>-0.314817665917892</t>
  </si>
  <si>
    <t>0.464881383900585</t>
  </si>
  <si>
    <t>0.339428867473853</t>
  </si>
  <si>
    <t>1.01658868952619</t>
  </si>
  <si>
    <t>1.41083162679684</t>
  </si>
  <si>
    <t>-0.169747626100184</t>
  </si>
  <si>
    <t>Beta</t>
  </si>
  <si>
    <t>Sigma_p</t>
  </si>
  <si>
    <t>Sigma_(-)p</t>
  </si>
  <si>
    <t>FIO_PL_P</t>
  </si>
  <si>
    <t>SFIO_PL_P</t>
  </si>
  <si>
    <t>SRI_PL_P</t>
  </si>
  <si>
    <t>FIO_Z_P</t>
  </si>
  <si>
    <t>SFIO_Z_P</t>
  </si>
  <si>
    <t>SRI_Z_P</t>
  </si>
  <si>
    <t>FIO_PL_K</t>
  </si>
  <si>
    <t>SFIO_PL_K</t>
  </si>
  <si>
    <t>SRI_PL_K</t>
  </si>
  <si>
    <t>FIO_Z_K</t>
  </si>
  <si>
    <t>SFIO_Z_K</t>
  </si>
  <si>
    <t>SRI_Z_K</t>
  </si>
  <si>
    <t>WIG_P</t>
  </si>
  <si>
    <t>EEI_P</t>
  </si>
  <si>
    <t>SP500_P</t>
  </si>
  <si>
    <t>GEI_P</t>
  </si>
  <si>
    <t>GEIO_P</t>
  </si>
  <si>
    <t>WIG_K</t>
  </si>
  <si>
    <t>EEI_K</t>
  </si>
  <si>
    <t>SP500_K</t>
  </si>
  <si>
    <t>GEI_K</t>
  </si>
  <si>
    <t>GEIO_K</t>
  </si>
  <si>
    <t>S&amp;P500_P</t>
  </si>
  <si>
    <t>S&amp;P500_K</t>
  </si>
  <si>
    <t>Rl</t>
  </si>
  <si>
    <t>Rm</t>
  </si>
  <si>
    <t>Treynor</t>
  </si>
  <si>
    <t>Sharpe</t>
  </si>
  <si>
    <t>FIO_PL</t>
  </si>
  <si>
    <t>SFIO_PL</t>
  </si>
  <si>
    <t>SRI_PL</t>
  </si>
  <si>
    <t>FIO_Z</t>
  </si>
  <si>
    <t>SFIO_Z</t>
  </si>
  <si>
    <t>SRI_Z</t>
  </si>
  <si>
    <t>EEI</t>
  </si>
  <si>
    <t>Rp_FIO_PL</t>
  </si>
  <si>
    <t>Rp_SFIO_PL</t>
  </si>
  <si>
    <t>Rp_SRI_PL</t>
  </si>
  <si>
    <t>Rp_FIO_Z</t>
  </si>
  <si>
    <t>Rp_SFIO_Z</t>
  </si>
  <si>
    <t>Rp_SRI_Z</t>
  </si>
  <si>
    <t>Rl_FIO_PL</t>
  </si>
  <si>
    <t>Rl_SFIO_PL</t>
  </si>
  <si>
    <t>Rl_SRI_PL</t>
  </si>
  <si>
    <t>Rl_FIO_Z</t>
  </si>
  <si>
    <t>Rl_SFIO_Z</t>
  </si>
  <si>
    <t>Rl_SRI_Z</t>
  </si>
  <si>
    <t>Rl_WIG</t>
  </si>
  <si>
    <t>Rl_EEI</t>
  </si>
  <si>
    <t>Rl_S&amp;P500</t>
  </si>
  <si>
    <t>Rl_GEI</t>
  </si>
  <si>
    <t>Rl_GEIO</t>
  </si>
  <si>
    <t>Rw_GEIO</t>
  </si>
  <si>
    <t>Rw_GEI</t>
  </si>
  <si>
    <t>Rw_S&amp;P500</t>
  </si>
  <si>
    <t>Rw_EEI</t>
  </si>
  <si>
    <t>Rw_WIG</t>
  </si>
  <si>
    <t>Rw_SRI_Z</t>
  </si>
  <si>
    <t>Rw_SFIO_Z</t>
  </si>
  <si>
    <t>Rw_FIO_Z</t>
  </si>
  <si>
    <t>Rw_SRI_PL</t>
  </si>
  <si>
    <t>Rw_SFIO_PL</t>
  </si>
  <si>
    <t>Rw_FIO_PL</t>
  </si>
  <si>
    <t>Rm_SRI_Z</t>
  </si>
  <si>
    <t>Rm_SFIO_Z</t>
  </si>
  <si>
    <t>Rm_FIO_Z</t>
  </si>
  <si>
    <t>Rm_SRI_PL</t>
  </si>
  <si>
    <t>Rm_SFIO_PL</t>
  </si>
  <si>
    <t>Rm_FIO_PL</t>
  </si>
  <si>
    <t>Rp_FIO_PL_P</t>
  </si>
  <si>
    <t>Rp_SFIO_PL_P</t>
  </si>
  <si>
    <t>Rp_SRI_PL_P</t>
  </si>
  <si>
    <t>Rp_FIO_Z_P</t>
  </si>
  <si>
    <t>Rp_SFIO_Z_P</t>
  </si>
  <si>
    <t>Rp_SRI_Z_P</t>
  </si>
  <si>
    <t>Rl_FIO_PL_P</t>
  </si>
  <si>
    <t>Rl_SFIO_PL_P</t>
  </si>
  <si>
    <t>Rl_SRI_PL_P</t>
  </si>
  <si>
    <t>Rl_FIO_Z_P</t>
  </si>
  <si>
    <t>Rl_SFIO_Z_P</t>
  </si>
  <si>
    <t>Rl_SRI_Z_P</t>
  </si>
  <si>
    <t>Rm_FIO_PL_P</t>
  </si>
  <si>
    <t>Rm_SFIO_PL_P</t>
  </si>
  <si>
    <t>Rm_SRI_PL_P</t>
  </si>
  <si>
    <t>Rm_FIO_Z_P</t>
  </si>
  <si>
    <t>Rm_SFIO_Z_P</t>
  </si>
  <si>
    <t>Rm_SRI_Z_P</t>
  </si>
  <si>
    <t>RP_FIO_PL_K</t>
  </si>
  <si>
    <t>Rp_SFIO_PL_K</t>
  </si>
  <si>
    <t>Rp_SRI_PL_K</t>
  </si>
  <si>
    <t>Rp_FIO_Z_K</t>
  </si>
  <si>
    <t>Rp_SFIO_Z_K</t>
  </si>
  <si>
    <t>Rp_SRI_Z_K</t>
  </si>
  <si>
    <t>Rl_FIO_PL_K</t>
  </si>
  <si>
    <t>Rl_SFIO_PL_K</t>
  </si>
  <si>
    <t>Rl_SRI_PL_K</t>
  </si>
  <si>
    <t>Rl_FIO_Z_K</t>
  </si>
  <si>
    <t>Rl_SFIO_Z_K</t>
  </si>
  <si>
    <t>Rl_SRI_Z_K</t>
  </si>
  <si>
    <t>Rm_FIO_PL_K</t>
  </si>
  <si>
    <t>Rm_SFIO_PL_K</t>
  </si>
  <si>
    <t>Rm_SRI_PL_K</t>
  </si>
  <si>
    <t>Rm_FIO_Z_K</t>
  </si>
  <si>
    <t>Rm_SFIO_Z_K</t>
  </si>
  <si>
    <t>Rm_SRI_Z_K</t>
  </si>
  <si>
    <t>Rl_WIG_P</t>
  </si>
  <si>
    <t>Rl_EEI_P</t>
  </si>
  <si>
    <t>Rl_S&amp;P500_P</t>
  </si>
  <si>
    <t>Rl_GEI_P</t>
  </si>
  <si>
    <t>Rl_GEIO_P</t>
  </si>
  <si>
    <t>Rl_WIG_K</t>
  </si>
  <si>
    <t>Rl_EEI_K</t>
  </si>
  <si>
    <t>Rl_S&amp;P500_K</t>
  </si>
  <si>
    <t>Rl_GEI_K</t>
  </si>
  <si>
    <t>Rl_GEIO_K</t>
  </si>
  <si>
    <t>0.730550700257771</t>
  </si>
  <si>
    <t>-0.144308432726134</t>
  </si>
  <si>
    <t>1.0058129519406</t>
  </si>
  <si>
    <t>-2.51630404756158</t>
  </si>
  <si>
    <t>0.947303583234704</t>
  </si>
  <si>
    <t>1.38274260241615</t>
  </si>
  <si>
    <t>2.54996757669137</t>
  </si>
  <si>
    <t>-1.10985962405852</t>
  </si>
  <si>
    <t>-13.5537539925523</t>
  </si>
  <si>
    <t>-11.4452346712225</t>
  </si>
  <si>
    <t>-11.8614268465611</t>
  </si>
  <si>
    <t>-5.65163543502295</t>
  </si>
  <si>
    <t>9.63412538479702</t>
  </si>
  <si>
    <t>3.7819890045622</t>
  </si>
  <si>
    <t>2.89558445865099</t>
  </si>
  <si>
    <t>-0.560732756267915</t>
  </si>
  <si>
    <t>1.7736056563907</t>
  </si>
  <si>
    <t>1.19833840234933</t>
  </si>
  <si>
    <t>0.0511596191240209</t>
  </si>
  <si>
    <t>-2.98796561419543</t>
  </si>
  <si>
    <t>3.35667667913617</t>
  </si>
  <si>
    <t>4.19684650053849</t>
  </si>
  <si>
    <t>6.08465607170877</t>
  </si>
  <si>
    <t>-5.70802820315482</t>
  </si>
  <si>
    <t>4.29054997111347</t>
  </si>
  <si>
    <t>-2.26925155100314</t>
  </si>
  <si>
    <t>3.27718687418353</t>
  </si>
  <si>
    <t>-1.2335958648146</t>
  </si>
  <si>
    <t>2.42681791551161</t>
  </si>
  <si>
    <t>-2.27113547617974</t>
  </si>
  <si>
    <t>-3.41519115693343</t>
  </si>
  <si>
    <t>3.05675852467709</t>
  </si>
  <si>
    <t>0.767240673982007</t>
  </si>
  <si>
    <t>0.874086494783751</t>
  </si>
  <si>
    <t>-0.783753417703768</t>
  </si>
  <si>
    <t>-1.07638081934426</t>
  </si>
  <si>
    <t>2.03148320420514</t>
  </si>
  <si>
    <t>-0.5586034102094</t>
  </si>
  <si>
    <t>-2.21096778891152</t>
  </si>
  <si>
    <t>0.524027819721869</t>
  </si>
  <si>
    <t>1.03988874474992</t>
  </si>
  <si>
    <t>-1.57442518154748</t>
  </si>
  <si>
    <t>-1.21325746477763</t>
  </si>
  <si>
    <t>-4.45653963245328</t>
  </si>
  <si>
    <t>10.3557088658676</t>
  </si>
  <si>
    <t>0.135287506541951</t>
  </si>
  <si>
    <t>0.459610141138753</t>
  </si>
  <si>
    <t>1.65350216227544</t>
  </si>
  <si>
    <t>-0.701066766616422</t>
  </si>
  <si>
    <t>-0.076553609783919</t>
  </si>
  <si>
    <t>0.64516352814886</t>
  </si>
  <si>
    <t>0.369948849651894</t>
  </si>
  <si>
    <t>0.026896509728728</t>
  </si>
  <si>
    <t>2.73229840112951</t>
  </si>
  <si>
    <t>0.420183647087817</t>
  </si>
  <si>
    <t>-0.313189806858424</t>
  </si>
  <si>
    <t>-2.14008239576547</t>
  </si>
  <si>
    <t>1.97121767333015</t>
  </si>
  <si>
    <t>1.64551560437379</t>
  </si>
  <si>
    <t>-1.14924845424883</t>
  </si>
  <si>
    <t>-0.748906891718422</t>
  </si>
  <si>
    <t>4.41840341205965</t>
  </si>
  <si>
    <t>1.0606383709856</t>
  </si>
  <si>
    <t>-0.219380169630975</t>
  </si>
  <si>
    <t>1.89512169882519</t>
  </si>
  <si>
    <t>-0.0733406706874794</t>
  </si>
  <si>
    <t>0.432598591516432</t>
  </si>
  <si>
    <t>1.07228417732321</t>
  </si>
  <si>
    <t>-0.720929776953952</t>
  </si>
  <si>
    <t>-0.453234766205795</t>
  </si>
  <si>
    <t>2.79905095028973</t>
  </si>
  <si>
    <t>0.157173493724827</t>
  </si>
  <si>
    <t>-0.195966597659603</t>
  </si>
  <si>
    <t>0.183057541939095</t>
  </si>
  <si>
    <t>1.58391255054061</t>
  </si>
  <si>
    <t>1.06173316738118</t>
  </si>
  <si>
    <t>-0.224466985382397</t>
  </si>
  <si>
    <t>0.207701823349746</t>
  </si>
  <si>
    <t>0.0733268419560336</t>
  </si>
  <si>
    <t>-0.619730353373183</t>
  </si>
  <si>
    <t>-0.803998914557098</t>
  </si>
  <si>
    <t>0.224924235976485</t>
  </si>
  <si>
    <t>0.127091734963252</t>
  </si>
  <si>
    <t>2.15899749299758</t>
  </si>
  <si>
    <t>1.29873291808161</t>
  </si>
  <si>
    <t>-1.49988390093516</t>
  </si>
  <si>
    <t>0.323302942639082</t>
  </si>
  <si>
    <t>-0.585197461601818</t>
  </si>
  <si>
    <t>-0.938875862764112</t>
  </si>
  <si>
    <t>-1.04962896474718</t>
  </si>
  <si>
    <t>0.98448032898804</t>
  </si>
  <si>
    <t>-0.732155735543958</t>
  </si>
  <si>
    <t>1.6695579797709</t>
  </si>
  <si>
    <t>1.23155540465405</t>
  </si>
  <si>
    <t>1.52297570476649</t>
  </si>
  <si>
    <t>-0.154098856504437</t>
  </si>
  <si>
    <t>1.46843742036398</t>
  </si>
  <si>
    <t>0.21372864608201</t>
  </si>
  <si>
    <t>-0.26773242765912</t>
  </si>
  <si>
    <t>-4.78422911134428</t>
  </si>
  <si>
    <t>1.19332162514264</t>
  </si>
  <si>
    <t>2.03839434855383</t>
  </si>
  <si>
    <t>0.728851443872347</t>
  </si>
  <si>
    <t>1.77147946618838</t>
  </si>
  <si>
    <t>2.59007847334912</t>
  </si>
  <si>
    <t>-0.311397186014203</t>
  </si>
  <si>
    <t>1.34116556039177</t>
  </si>
  <si>
    <t>-1.77797888174203</t>
  </si>
  <si>
    <t>-0.832296145557335</t>
  </si>
  <si>
    <t>0.582943747837117</t>
  </si>
  <si>
    <t>1.15579078619759</t>
  </si>
  <si>
    <t>-2.48111966962875</t>
  </si>
  <si>
    <t>-1.11302178546006</t>
  </si>
  <si>
    <t>-9.45070487489104</t>
  </si>
  <si>
    <t>4.81183637505033</t>
  </si>
  <si>
    <t>2.88272187251339</t>
  </si>
  <si>
    <t>0.666973229209932</t>
  </si>
  <si>
    <t>1.04319408799654</t>
  </si>
  <si>
    <t>0.249633169067957</t>
  </si>
  <si>
    <t>-0.395707693036132</t>
  </si>
  <si>
    <t>-0.234565409928737</t>
  </si>
  <si>
    <t>-1.06544987549221</t>
  </si>
  <si>
    <t>-1.74148771136689</t>
  </si>
  <si>
    <t>1.60141034140543</t>
  </si>
  <si>
    <t>-0.654256514592683</t>
  </si>
  <si>
    <t>2.96562759745846</t>
  </si>
  <si>
    <t>0.126966509805386</t>
  </si>
  <si>
    <t>-4.79399933409123</t>
  </si>
  <si>
    <t>-4.4813929125071</t>
  </si>
  <si>
    <t>0.756307036582221</t>
  </si>
  <si>
    <t>-1.63022839681449</t>
  </si>
  <si>
    <t>1.26254116522662</t>
  </si>
  <si>
    <t>-0.336426601974064</t>
  </si>
  <si>
    <t>2.69622861571528</t>
  </si>
  <si>
    <t>2.62955952647084</t>
  </si>
  <si>
    <t>0.470947184607824</t>
  </si>
  <si>
    <t>1.32884195627434</t>
  </si>
  <si>
    <t>-0.403713080655562</t>
  </si>
  <si>
    <t>-3.00864555032513</t>
  </si>
  <si>
    <t>-1.69864435391319</t>
  </si>
  <si>
    <t>0.316984448121133</t>
  </si>
  <si>
    <t>-1.35579349414447</t>
  </si>
  <si>
    <t>-4.29359988296894</t>
  </si>
  <si>
    <t>-0.0854412643321656</t>
  </si>
  <si>
    <t>-0.0314967718412997</t>
  </si>
  <si>
    <t>0.413168055310438</t>
  </si>
  <si>
    <t>2.76036575624229</t>
  </si>
  <si>
    <t>1.92147535117798</t>
  </si>
  <si>
    <t>1.76766927268192</t>
  </si>
  <si>
    <t>1.71425032893072</t>
  </si>
  <si>
    <t>1.00480641562368</t>
  </si>
  <si>
    <t>0.72521656640905</t>
  </si>
  <si>
    <t>0.881080773093068</t>
  </si>
  <si>
    <t>-1.60629733950211</t>
  </si>
  <si>
    <t>-2.2851165426269</t>
  </si>
  <si>
    <t>0.795887277199789</t>
  </si>
  <si>
    <t>0.184522936303928</t>
  </si>
  <si>
    <t>3.5947361687508</t>
  </si>
  <si>
    <t>1.80795213741387</t>
  </si>
  <si>
    <t>-0.570732872539813</t>
  </si>
  <si>
    <t>0.124264047470475</t>
  </si>
  <si>
    <t>-0.0216857732320855</t>
  </si>
  <si>
    <t>1.13511712156825</t>
  </si>
  <si>
    <t>1.5455600465582</t>
  </si>
  <si>
    <t>-1.19722595559488</t>
  </si>
  <si>
    <t>1.55361644586493</t>
  </si>
  <si>
    <t>-4.30894805381038</t>
  </si>
  <si>
    <t>-1.38135685310082</t>
  </si>
  <si>
    <t>1.41130564089792</t>
  </si>
  <si>
    <t>2.71372644992882</t>
  </si>
  <si>
    <t>1.12630990223093</t>
  </si>
  <si>
    <t>0.971178391107803</t>
  </si>
  <si>
    <t>1.12939973291342</t>
  </si>
  <si>
    <t>-1.53545875945764</t>
  </si>
  <si>
    <t>1.21326378846711</t>
  </si>
  <si>
    <t>0.0188704169035004</t>
  </si>
  <si>
    <t>0.534438607410544</t>
  </si>
  <si>
    <t>-1.54332223109955</t>
  </si>
  <si>
    <t>-0.7326740826239</t>
  </si>
  <si>
    <t>-0.192185787441588</t>
  </si>
  <si>
    <t>1.13429998013523</t>
  </si>
  <si>
    <t>-2.21936454020687</t>
  </si>
  <si>
    <t>1.35018421125062</t>
  </si>
  <si>
    <t>-3.08424100040135</t>
  </si>
  <si>
    <t>2.25775021016631</t>
  </si>
  <si>
    <t>1.32981705257796</t>
  </si>
  <si>
    <t>0.688673890837225</t>
  </si>
  <si>
    <t>-2.59665059671406</t>
  </si>
  <si>
    <t>0.601371383063835</t>
  </si>
  <si>
    <t>-1.4533383934667</t>
  </si>
  <si>
    <t>0.0921903108554954</t>
  </si>
  <si>
    <t>0.800629154667158</t>
  </si>
  <si>
    <t>-0.255114599069964</t>
  </si>
  <si>
    <t>0.668534828248689</t>
  </si>
  <si>
    <t>-1.3612020076428</t>
  </si>
  <si>
    <t>-1.05006491462456</t>
  </si>
  <si>
    <t>0.739352977566324</t>
  </si>
  <si>
    <t>3.62783125943364</t>
  </si>
  <si>
    <t>-0.974582915200115</t>
  </si>
  <si>
    <t>0.0202952966346995</t>
  </si>
  <si>
    <t>0.52623710976058</t>
  </si>
  <si>
    <t>0.676485372275884</t>
  </si>
  <si>
    <t>0.729182903785606</t>
  </si>
  <si>
    <t>-3.9743354745049</t>
  </si>
  <si>
    <t>-5.99630284198833</t>
  </si>
  <si>
    <t>2.67174383203436</t>
  </si>
  <si>
    <t>2.13695227103031</t>
  </si>
  <si>
    <t>-2.49893633680809</t>
  </si>
  <si>
    <t>-4.70510052905118</t>
  </si>
  <si>
    <t>-4.58310934491476</t>
  </si>
  <si>
    <t>2.22127712674174</t>
  </si>
  <si>
    <t>1.41980344101376</t>
  </si>
  <si>
    <t>-7.82465784515404</t>
  </si>
  <si>
    <t>-0.659925917864379</t>
  </si>
  <si>
    <t>5.99819628978143</t>
  </si>
  <si>
    <t>-1.54750485823217</t>
  </si>
  <si>
    <t>5.28516202864968</t>
  </si>
  <si>
    <t>0.97207469354859</t>
  </si>
  <si>
    <t>-1.06193709779851</t>
  </si>
  <si>
    <t>-1.857340052373</t>
  </si>
  <si>
    <t>-2.85381149283426</t>
  </si>
  <si>
    <t>1.70235514839157</t>
  </si>
  <si>
    <t>4.36218582644326</t>
  </si>
  <si>
    <t>1.93248032942899</t>
  </si>
  <si>
    <t>-1.99070287983512</t>
  </si>
  <si>
    <t>-1.90103293440657</t>
  </si>
  <si>
    <t>-0.342596991239107</t>
  </si>
  <si>
    <t>1.15614744090814</t>
  </si>
  <si>
    <t>3.99289189376731</t>
  </si>
  <si>
    <t>-2.64229144969417</t>
  </si>
  <si>
    <t>-6.57027719464589</t>
  </si>
  <si>
    <t>1.84092882042575</t>
  </si>
  <si>
    <t>-7.2108985466485</t>
  </si>
  <si>
    <t>7.22829691124612</t>
  </si>
  <si>
    <t>-0.651600757935234</t>
  </si>
  <si>
    <t>1.64982034442953</t>
  </si>
  <si>
    <t>0.743604170030238</t>
  </si>
  <si>
    <t>-1.0051774949864</t>
  </si>
  <si>
    <t>1.00802686313921</t>
  </si>
  <si>
    <t>1.51569466510991</t>
  </si>
  <si>
    <t>-0.261342549444124</t>
  </si>
  <si>
    <t>0.278179928465232</t>
  </si>
  <si>
    <t>2.431065076685</t>
  </si>
  <si>
    <t>-0.869164093129813</t>
  </si>
  <si>
    <t>-2.48086446263942</t>
  </si>
  <si>
    <t>-0.550902997724172</t>
  </si>
  <si>
    <t>0.794150183142319</t>
  </si>
  <si>
    <t>-0.467217794317046</t>
  </si>
  <si>
    <t>-0.27853587812305</t>
  </si>
  <si>
    <t>2.05083387062498</t>
  </si>
  <si>
    <t>-1.60214793585468</t>
  </si>
  <si>
    <t>-1.64551634628415</t>
  </si>
  <si>
    <t>3.21698729660926</t>
  </si>
  <si>
    <t>-0.0641732140715632</t>
  </si>
  <si>
    <t>-0.419534094118159</t>
  </si>
  <si>
    <t>2.31882402896163</t>
  </si>
  <si>
    <t>2.88811199315747</t>
  </si>
  <si>
    <t>1.43172797219771</t>
  </si>
  <si>
    <t>-0.0550928065354782</t>
  </si>
  <si>
    <t>0.648690512022822</t>
  </si>
  <si>
    <t>0.135483723598115</t>
  </si>
  <si>
    <t>0.298977201478982</t>
  </si>
  <si>
    <t>-1.41171433699775</t>
  </si>
  <si>
    <t>0.695276253204168</t>
  </si>
  <si>
    <t>-1.18618489037155</t>
  </si>
  <si>
    <t>2.22399998724292</t>
  </si>
  <si>
    <t>-0.407079060888718</t>
  </si>
  <si>
    <t>-0.103979837281797</t>
  </si>
  <si>
    <t>1.71222047391316</t>
  </si>
  <si>
    <t>0.0230076053932417</t>
  </si>
  <si>
    <t>0.201728807095105</t>
  </si>
  <si>
    <t>-0.145510268829634</t>
  </si>
  <si>
    <t>1.46328611068687</t>
  </si>
  <si>
    <t>0.123284412590811</t>
  </si>
  <si>
    <t>-1.48954015537588</t>
  </si>
  <si>
    <t>3.21210895369898</t>
  </si>
  <si>
    <t>-0.0346072085324651</t>
  </si>
  <si>
    <t>2.35540709047329</t>
  </si>
  <si>
    <t>0.788939750561089</t>
  </si>
  <si>
    <t>-0.175049502165929</t>
  </si>
  <si>
    <t>-0.526994590123771</t>
  </si>
  <si>
    <t>0.173565118421782</t>
  </si>
  <si>
    <t>-1.01187016827296</t>
  </si>
  <si>
    <t>-0.294830929568692</t>
  </si>
  <si>
    <t>0.0951231184300546</t>
  </si>
  <si>
    <t>-1.18449058214457</t>
  </si>
  <si>
    <t>-0.432649598820786</t>
  </si>
  <si>
    <t>1.73165563479061</t>
  </si>
  <si>
    <t>-1.60290131487664</t>
  </si>
  <si>
    <t>-0.12875431991398</t>
  </si>
  <si>
    <t>1.1577624641413</t>
  </si>
  <si>
    <t>-2.72343524809422</t>
  </si>
  <si>
    <t>0.0226480618002094</t>
  </si>
  <si>
    <t>0.0603697666429378</t>
  </si>
  <si>
    <t>-0.246739638750773</t>
  </si>
  <si>
    <t>1.73930466041834</t>
  </si>
  <si>
    <t>0.0322009341053196</t>
  </si>
  <si>
    <t>1.17441306486387</t>
  </si>
  <si>
    <t>1.00339362575185</t>
  </si>
  <si>
    <t>-0.0290831537882865</t>
  </si>
  <si>
    <t>0.0363526208183972</t>
  </si>
  <si>
    <t>0.258932713305522</t>
  </si>
  <si>
    <t>-0.0120847381988448</t>
  </si>
  <si>
    <t>0.253473321868998</t>
  </si>
  <si>
    <t>-1.92550038044872</t>
  </si>
  <si>
    <t>0.0368609241521098</t>
  </si>
  <si>
    <t>0.012283955940622</t>
  </si>
  <si>
    <t>0.902416219264436</t>
  </si>
  <si>
    <t>0.713214415244802</t>
  </si>
  <si>
    <t>0.383609044914824</t>
  </si>
  <si>
    <t>-0.712899190164517</t>
  </si>
  <si>
    <t>-0.262269753774669</t>
  </si>
  <si>
    <t>2.30038867315846</t>
  </si>
  <si>
    <t>0.170948329773492</t>
  </si>
  <si>
    <t>0.974972607843049</t>
  </si>
  <si>
    <t>-1.64141959302164</t>
  </si>
  <si>
    <t>-1.75870007904545</t>
  </si>
  <si>
    <t>-4.57518136062679</t>
  </si>
  <si>
    <t>1.55511565769161</t>
  </si>
  <si>
    <t>0.145185136519188</t>
  </si>
  <si>
    <t>-2.43062246933853</t>
  </si>
  <si>
    <t>1.73784861429075</t>
  </si>
  <si>
    <t>-1.05333429458927</t>
  </si>
  <si>
    <t>-1.77713973379205</t>
  </si>
  <si>
    <t>1.07980999456026</t>
  </si>
  <si>
    <t>2.80548120513879</t>
  </si>
  <si>
    <t>0.161870762891324</t>
  </si>
  <si>
    <t>1.33228195655541</t>
  </si>
  <si>
    <t>0.770466945295059</t>
  </si>
  <si>
    <t>0.861248181895454</t>
  </si>
  <si>
    <t>0.750851841798877</t>
  </si>
  <si>
    <t>0.119806407199539</t>
  </si>
  <si>
    <t>-1.18276156893819</t>
  </si>
  <si>
    <t>-0.356844132077568</t>
  </si>
  <si>
    <t>-0.485112417298623</t>
  </si>
  <si>
    <t>-0.610333410016003</t>
  </si>
  <si>
    <t>0.36321732326236</t>
  </si>
  <si>
    <t>-2.02422035752541</t>
  </si>
  <si>
    <t>1.66837866273142</t>
  </si>
  <si>
    <t>0.127757867114384</t>
  </si>
  <si>
    <t>1.03567120151193</t>
  </si>
  <si>
    <t>1.43550638124985</t>
  </si>
  <si>
    <t>-0.689848542001917</t>
  </si>
  <si>
    <t>-0.505375209654399</t>
  </si>
  <si>
    <t>-0.681085554669251</t>
  </si>
  <si>
    <t>0.615611166152616</t>
  </si>
  <si>
    <t>-0.835520359012975</t>
  </si>
  <si>
    <t>-1.11922651109873</t>
  </si>
  <si>
    <t>0.279133139925247</t>
  </si>
  <si>
    <t>1.48136347485565</t>
  </si>
  <si>
    <t>-0.567913292880845</t>
  </si>
  <si>
    <t>-1.10604283409763</t>
  </si>
  <si>
    <t>-4.24338973883245</t>
  </si>
  <si>
    <t>2.53339244093447</t>
  </si>
  <si>
    <t>-4.62051988335247</t>
  </si>
  <si>
    <t>1.27673554892835</t>
  </si>
  <si>
    <t>1.12706375937556</t>
  </si>
  <si>
    <t>-2.22228479649935</t>
  </si>
  <si>
    <t>-0.0736183448088266</t>
  </si>
  <si>
    <t>1.27017362468607</t>
  </si>
  <si>
    <t>-5.05745943564781</t>
  </si>
  <si>
    <t>0.577453733281527</t>
  </si>
  <si>
    <t>-3.46801260245884</t>
  </si>
  <si>
    <t>0.0393579044185429</t>
  </si>
  <si>
    <t>2.01729131809472</t>
  </si>
  <si>
    <t>1.04948284081339</t>
  </si>
  <si>
    <t>2.50608649843515</t>
  </si>
  <si>
    <t>-0.913321522570843</t>
  </si>
  <si>
    <t>1.16289684328063</t>
  </si>
  <si>
    <t>0.180156360821063</t>
  </si>
  <si>
    <t>3.18595341742299</t>
  </si>
  <si>
    <t>0.0307629206691876</t>
  </si>
  <si>
    <t>1.84376810509299</t>
  </si>
  <si>
    <t>-2.02591985447036</t>
  </si>
  <si>
    <t>3.49717745612583</t>
  </si>
  <si>
    <t>-1.96821257417871</t>
  </si>
  <si>
    <t>0.730702706916674</t>
  </si>
  <si>
    <t>2.9242138987108</t>
  </si>
  <si>
    <t>0.0828621611069517</t>
  </si>
  <si>
    <t>1.34779125704081</t>
  </si>
  <si>
    <t>0.08168561105772</t>
  </si>
  <si>
    <t>-0.060056454870964</t>
  </si>
  <si>
    <t>-5.11478614555876</t>
  </si>
  <si>
    <t>2.57900030077083</t>
  </si>
  <si>
    <t>-1.13026361252654</t>
  </si>
  <si>
    <t>-1.25166241844244</t>
  </si>
  <si>
    <t>1.01457424788826</t>
  </si>
  <si>
    <t>0.498480669303928</t>
  </si>
  <si>
    <t>1.68381953532504</t>
  </si>
  <si>
    <t>0.616601395469548</t>
  </si>
  <si>
    <t>0.407352292105586</t>
  </si>
  <si>
    <t>-0.138022904652586</t>
  </si>
  <si>
    <t>-0.788191007273547</t>
  </si>
  <si>
    <t>0.79788304285091</t>
  </si>
  <si>
    <t>-6.13760003890209</t>
  </si>
  <si>
    <t>0.98187035053048</t>
  </si>
  <si>
    <t>-0.4858847529652</t>
  </si>
  <si>
    <t>0.266250381294281</t>
  </si>
  <si>
    <t>2.3174280454247</t>
  </si>
  <si>
    <t>1.50252002248162</t>
  </si>
  <si>
    <t>1.20347815239048</t>
  </si>
  <si>
    <t>1.1987769234799</t>
  </si>
  <si>
    <t>0.41715675080571</t>
  </si>
  <si>
    <t>-3.18428575842828</t>
  </si>
  <si>
    <t>2.88478031715851</t>
  </si>
  <si>
    <t>1.46262731285556</t>
  </si>
  <si>
    <t>0.732759360449114</t>
  </si>
  <si>
    <t>0.587500373219241</t>
  </si>
  <si>
    <t>0.885239113093938</t>
  </si>
  <si>
    <t>-0.577654110019554</t>
  </si>
  <si>
    <t>0.0860475174896232</t>
  </si>
  <si>
    <t>-0.244382242164858</t>
  </si>
  <si>
    <t>-0.0582743807356104</t>
  </si>
  <si>
    <t>1.09452906061542</t>
  </si>
  <si>
    <t>0.666592515422045</t>
  </si>
  <si>
    <t>-0.643532443833632</t>
  </si>
  <si>
    <t xml:space="preserve">Źródło: Opracowanie własne na podstawie: Daych historycznych www.stooq.pl Goldman Sachs Akcji </t>
  </si>
  <si>
    <t>Źródło: Opracowanie własne na podstawie: Daych historycznych www.stooq.pl Indeks WIG</t>
  </si>
  <si>
    <t>Źródło: Opracowanie własne na podstawie: Daych historycznych www.stooq.pl Indeks obligacji</t>
  </si>
  <si>
    <t>Źródło: Opracowanie własne na podstawie: Daych historycznych www.stooq.pl Goldman Sachs Europejski Spółek Dywidendowych</t>
  </si>
  <si>
    <t>Źródło: Opracowanie własne na podstawie: Daych historycznych www.fundsquare.net Indeks EEI</t>
  </si>
  <si>
    <t>Źródło: Opracowanie własne na podstawie: Daych historycznych www.stooq.pl Goldman Sachs Polski Odpowiedzialnego Inwestowania</t>
  </si>
  <si>
    <t>Źródło: Opracowanie własne na podstawie: Daych historycznych www.stooq.pl Goldman Sachs Spółek Dywidendowych USA</t>
  </si>
  <si>
    <t>Źródło: Opracowanie własne na podstawie: Daych historycznych www.stooq.pl Indeks S&amp;P500</t>
  </si>
  <si>
    <t>Źródło: Opracowanie własne na podstawie: Daych historycznych www.stooq.pl Goldman Sachs Globalny Spółek Dywidendowych</t>
  </si>
  <si>
    <t>Źródło: Opracowanie własne na podstawie: Daych historycznych www.investing.com Indeks GEI</t>
  </si>
  <si>
    <t>Źródło: Opracowanie własne na podstawie: Daych historycznych www.investing.com Indeks GEIO</t>
  </si>
  <si>
    <t>Źródło: Opracowanie własne na podstawie: Daych historycznych www.stooq.pl Goldman Sachs Globalny Odpowiedzialnego Inwestowania</t>
  </si>
  <si>
    <t>FIO_P_PL</t>
  </si>
  <si>
    <t>FIO_Rl_PL</t>
  </si>
  <si>
    <t>SFIO_P_PL</t>
  </si>
  <si>
    <t>SFIO_Rl_PL</t>
  </si>
  <si>
    <t>SRI_P_PL</t>
  </si>
  <si>
    <t>SRI_Rl_PL</t>
  </si>
  <si>
    <t>FIO_P_Z</t>
  </si>
  <si>
    <t>FIO_Rl_Z</t>
  </si>
  <si>
    <t>SFIO_P_Z</t>
  </si>
  <si>
    <t>SFIO_Rl_Z</t>
  </si>
  <si>
    <t>SRI_P_Z</t>
  </si>
  <si>
    <t>SRI_Rl_Z</t>
  </si>
  <si>
    <t>FIO_PL_Rm</t>
  </si>
  <si>
    <t>SFIO_PL_Rm</t>
  </si>
  <si>
    <t>SRI_PL_Rm</t>
  </si>
  <si>
    <t>FIO_Z_Rm</t>
  </si>
  <si>
    <t>SFIO_Z_Rm</t>
  </si>
  <si>
    <t>SRI_Z_Rm</t>
  </si>
  <si>
    <t>Sortino</t>
  </si>
  <si>
    <t>UPR</t>
  </si>
  <si>
    <t>Omega</t>
  </si>
  <si>
    <t>Burkego</t>
  </si>
  <si>
    <t>VaR</t>
  </si>
  <si>
    <t>Rw</t>
  </si>
  <si>
    <t>minRt</t>
  </si>
  <si>
    <t>Rt+_FIO_PL</t>
  </si>
  <si>
    <t>Rt+_SFIO_PL</t>
  </si>
  <si>
    <t>Rt+_SRI_PL</t>
  </si>
  <si>
    <t>Rt+_FIO_Z</t>
  </si>
  <si>
    <t>Rt+_SFIO_Z</t>
  </si>
  <si>
    <t>Rt+_SRI_Z</t>
  </si>
  <si>
    <t>Rt+</t>
  </si>
  <si>
    <t>Rt-</t>
  </si>
  <si>
    <t>minRtj</t>
  </si>
  <si>
    <t>MVaR</t>
  </si>
  <si>
    <t>Z(MVaR)</t>
  </si>
  <si>
    <t>Date</t>
  </si>
  <si>
    <t>Price</t>
  </si>
  <si>
    <t>Simple rate of return</t>
  </si>
  <si>
    <t>Logarithmic rate of return</t>
  </si>
  <si>
    <t>Risk-free instrument</t>
  </si>
  <si>
    <t>Risk-free rate</t>
  </si>
  <si>
    <t>Rate GEIO</t>
  </si>
  <si>
    <t>Market rate of return</t>
  </si>
  <si>
    <t>Benchmark rate of return</t>
  </si>
  <si>
    <t>Benchmark market rate of return</t>
  </si>
  <si>
    <t>Positive rate of return</t>
  </si>
  <si>
    <t>Rate  GEI</t>
  </si>
  <si>
    <t>Rate  S&amp;P 500</t>
  </si>
  <si>
    <t>Rate WIG</t>
  </si>
  <si>
    <t>Rate EEI</t>
  </si>
  <si>
    <t>Avg. Rates of return</t>
  </si>
  <si>
    <t>Mean:</t>
  </si>
  <si>
    <t>Sum:</t>
  </si>
  <si>
    <t>Avg. minRtj 5%</t>
  </si>
  <si>
    <t>Avg. maxRtj 5%</t>
  </si>
  <si>
    <t>Sum maxRtj 5%</t>
  </si>
  <si>
    <t>Sum minRtj 5%</t>
  </si>
  <si>
    <t>Source: Own study based on: Historical data www.stooq.pl Goldman Sachs Shares</t>
  </si>
  <si>
    <t>Source: Own study based on: Historical data www.stooq.pl Goldman Sachs European Distribution Companies</t>
  </si>
  <si>
    <t>Source: Own study based on: Historical data www.stooq.pl Goldman Sachs Polish Responsible Investment</t>
  </si>
  <si>
    <t>Source: Own study based on: Historical data www.stooq.pl Goldman Sachs Dividend Companies USA</t>
  </si>
  <si>
    <t>Source: Own study based on: Historical data www.stooq.pl Goldman Sachs Global Dividend Companies</t>
  </si>
  <si>
    <t>Source: Own study based on: Historical data www.stooq.pl Goldman Sachs Global Responsible Investing</t>
  </si>
  <si>
    <t>Source: Own study based on: Historical data www.stooq.pl Goldman Sachs Shares and www.stooq.pl WIG Index</t>
  </si>
  <si>
    <t>Source: Own study based on: Historical data www.stooq.pl Goldman Sachs European Dividend Companies and www.fundsquare.net EEI Index</t>
  </si>
  <si>
    <t>Source: Own study based on: Historical data www.stooq.pl Goldman Sachs Polish Responsible Investment and www.stooq.pl WIG Index</t>
  </si>
  <si>
    <t>Source: Own study based on: Historical data www.stooq.pl Goldman Sachs USA Dividend Companies and www.stooq.pl S&amp;P500 Index</t>
  </si>
  <si>
    <t>Source: Own study based on: Historical data www.stooq.pl Goldman Sachs Global Dividend Companies and www.investing.com GEI Index</t>
  </si>
  <si>
    <t>Source: Own study based on: Historical data www.stooq.pl Goldman Sachs Global Responsible Investing and www.investing.com GEIO Index</t>
  </si>
  <si>
    <t>Source: Own study based on: Historical data www.stooq.pl Bond index</t>
  </si>
  <si>
    <t>Source: Own study based on: Historical data www.stooq.pl Goldman Sachs European Dividend Companies</t>
  </si>
  <si>
    <t>Specification</t>
  </si>
  <si>
    <t>Funds</t>
  </si>
  <si>
    <t>Systematic risk</t>
  </si>
  <si>
    <t>Total risk</t>
  </si>
  <si>
    <t>Negative risk</t>
  </si>
  <si>
    <t>Standard deviation</t>
  </si>
  <si>
    <t>Rate of return</t>
  </si>
  <si>
    <t>Source: Own study based on: Historical data www.stooq.pl Goldman Sachs Shares, www.stooq.pl WIG Index</t>
  </si>
  <si>
    <t>Source: Own study based on: Historical data www.stooq.pl Goldman Sachs European Distribution Companies, www.fundsquare.net EEI Index</t>
  </si>
  <si>
    <t>Source: Own study based on: Historical data www.stooq.pl Goldman Sachs European Dividend Companies, www.stooq.pl WIG Index</t>
  </si>
  <si>
    <t>Source: Own study based on: Historical data www.stooq.pl Goldman Sachs Polish Responsible Investment, www.stooq.pl WIG Index</t>
  </si>
  <si>
    <t>Source: Own study based on: Historical data www.stooq.pl Goldman Sachs Dividend Companies USA, www.stooq.pl S&amp;P500 Index</t>
  </si>
  <si>
    <t>Source: Own study based on: Historical data www.stooq.pl Goldman Sachs Dividend Companies USA, www.stooq.pl WIG Index</t>
  </si>
  <si>
    <t>Source: Own study based on: Historical data www.stooq.pl Goldman Sachs Global Dividend Companies, www.stooq.pl WIG Index</t>
  </si>
  <si>
    <t>Source: Own study based on: Historical data www.stooq.pl Goldman Sachs Global Dividend Companies, www.investing.com GEI Index</t>
  </si>
  <si>
    <t>Source: Own study based on: Historical data www.stooq.pl Goldman Sachs Global Responsible Investing, www.investing.com GEIO Index</t>
  </si>
  <si>
    <t>Source: Own study based on: Historical data www.stooq.pl Goldman Sachs Global Responsible Investing, www.stooq.pl WIG Index</t>
  </si>
  <si>
    <t>Crisis period</t>
  </si>
  <si>
    <t xml:space="preserve">Peace period </t>
  </si>
  <si>
    <t>Systematic risk (beta)</t>
  </si>
  <si>
    <t>Fund Risk (deviation)</t>
  </si>
  <si>
    <t>Market risk (deviation)</t>
  </si>
  <si>
    <t>Classic risk measures</t>
  </si>
  <si>
    <t>alpha-Sharpe</t>
  </si>
  <si>
    <t>alpha-Jensen</t>
  </si>
  <si>
    <t>Modified Alpha-Jensen</t>
  </si>
  <si>
    <t>Return rates</t>
  </si>
  <si>
    <t>Whole period</t>
  </si>
  <si>
    <t>Peace period</t>
  </si>
  <si>
    <t>BONDS_Rf</t>
  </si>
  <si>
    <t>Sum Rt+</t>
  </si>
  <si>
    <t>Sum Rt-</t>
  </si>
  <si>
    <t>Semi-deviation</t>
  </si>
  <si>
    <t>sum minRtj</t>
  </si>
  <si>
    <t>Alternative risk measures</t>
  </si>
  <si>
    <t>Group I</t>
  </si>
  <si>
    <t>Group II</t>
  </si>
  <si>
    <t>Calmar</t>
  </si>
  <si>
    <t>Sterling</t>
  </si>
  <si>
    <t>Group III</t>
  </si>
  <si>
    <t>conditional Sharpe ratio</t>
  </si>
  <si>
    <t>Modified 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</si>
</sst>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0" tint="-0.14999847407452621"/>
      </patternFill>
    </fill>
  </fills>
  <borders count="19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3" borderId="1" xfId="0" applyNumberFormat="1" applyFill="1" applyBorder="1"/>
    <xf numFmtId="14" fontId="0" fillId="0" borderId="1" xfId="0" applyNumberFormat="1" applyBorder="1"/>
    <xf numFmtId="0" fontId="0" fillId="0" borderId="3" xfId="0" applyBorder="1"/>
    <xf numFmtId="0" fontId="1" fillId="4" borderId="4" xfId="0" applyFont="1" applyFill="1" applyBorder="1"/>
    <xf numFmtId="0" fontId="1" fillId="2" borderId="5" xfId="0" applyFont="1" applyFill="1" applyBorder="1"/>
    <xf numFmtId="0" fontId="0" fillId="6" borderId="0" xfId="0" applyFill="1"/>
    <xf numFmtId="0" fontId="0" fillId="5" borderId="0" xfId="0" applyFill="1"/>
    <xf numFmtId="0" fontId="0" fillId="5" borderId="3" xfId="0" applyFill="1" applyBorder="1"/>
    <xf numFmtId="14" fontId="0" fillId="0" borderId="0" xfId="0" applyNumberFormat="1"/>
    <xf numFmtId="0" fontId="1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8" xfId="0" applyFill="1" applyBorder="1"/>
    <xf numFmtId="14" fontId="0" fillId="0" borderId="2" xfId="0" applyNumberFormat="1" applyBorder="1"/>
    <xf numFmtId="14" fontId="0" fillId="6" borderId="9" xfId="0" applyNumberFormat="1" applyFill="1" applyBorder="1"/>
    <xf numFmtId="0" fontId="0" fillId="6" borderId="10" xfId="0" applyFill="1" applyBorder="1"/>
    <xf numFmtId="0" fontId="0" fillId="6" borderId="11" xfId="0" applyFill="1" applyBorder="1"/>
    <xf numFmtId="14" fontId="0" fillId="6" borderId="12" xfId="0" applyNumberFormat="1" applyFill="1" applyBorder="1"/>
    <xf numFmtId="0" fontId="0" fillId="6" borderId="13" xfId="0" applyFill="1" applyBorder="1"/>
    <xf numFmtId="0" fontId="0" fillId="6" borderId="12" xfId="0" applyFill="1" applyBorder="1"/>
    <xf numFmtId="0" fontId="0" fillId="7" borderId="0" xfId="0" applyFill="1"/>
    <xf numFmtId="0" fontId="0" fillId="6" borderId="14" xfId="0" applyFill="1" applyBorder="1"/>
    <xf numFmtId="0" fontId="0" fillId="6" borderId="15" xfId="0" applyFill="1" applyBorder="1"/>
    <xf numFmtId="0" fontId="0" fillId="7" borderId="15" xfId="0" applyFill="1" applyBorder="1"/>
    <xf numFmtId="0" fontId="0" fillId="6" borderId="16" xfId="0" applyFill="1" applyBorder="1"/>
    <xf numFmtId="0" fontId="0" fillId="6" borderId="9" xfId="0" applyFill="1" applyBorder="1"/>
    <xf numFmtId="14" fontId="0" fillId="6" borderId="14" xfId="0" applyNumberFormat="1" applyFill="1" applyBorder="1"/>
    <xf numFmtId="14" fontId="0" fillId="6" borderId="17" xfId="0" applyNumberFormat="1" applyFill="1" applyBorder="1"/>
    <xf numFmtId="0" fontId="0" fillId="6" borderId="3" xfId="0" applyFill="1" applyBorder="1"/>
    <xf numFmtId="0" fontId="0" fillId="6" borderId="18" xfId="0" applyFill="1" applyBorder="1"/>
  </cellXfs>
  <cellStyles count="1">
    <cellStyle name="Normalny" xfId="0" builtinId="0"/>
  </cellStyles>
  <dxfs count="157"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 style="thick">
          <color auto="1"/>
        </right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fill>
        <patternFill patternType="solid">
          <fgColor indexed="64"/>
          <bgColor theme="9" tint="0.39997558519241921"/>
        </patternFill>
      </fill>
      <border diagonalUp="0" diagonalDown="0" outline="0">
        <left/>
        <right/>
        <top style="thick">
          <color auto="1"/>
        </top>
        <bottom/>
      </border>
    </dxf>
    <dxf>
      <numFmt numFmtId="19" formatCode="yyyy/mm/dd"/>
      <fill>
        <patternFill patternType="solid">
          <fgColor indexed="64"/>
          <bgColor theme="9" tint="0.39997558519241921"/>
        </patternFill>
      </fill>
      <border diagonalUp="0" diagonalDown="0" outline="0">
        <left style="thick">
          <color auto="1"/>
        </left>
        <right/>
        <top style="thick">
          <color auto="1"/>
        </top>
        <bottom/>
      </border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38"/>
        <scheme val="minor"/>
      </font>
      <fill>
        <patternFill patternType="solid">
          <fgColor indexed="64"/>
          <bgColor theme="9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>
        <top style="thick">
          <color auto="1"/>
        </top>
      </border>
    </dxf>
    <dxf>
      <fill>
        <patternFill>
          <bgColor theme="9" tint="0.39997558519241921"/>
        </patternFill>
      </fill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0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3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4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5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6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7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8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9.xml"/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0.xml"/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1.xml"/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SRI_Z!$B$2:$B$419</c:f>
              <c:numCache>
                <c:formatCode>General</c:formatCode>
                <c:ptCount val="418"/>
                <c:pt idx="0">
                  <c:v>52.69</c:v>
                </c:pt>
                <c:pt idx="1">
                  <c:v>52.73</c:v>
                </c:pt>
                <c:pt idx="2">
                  <c:v>51.6</c:v>
                </c:pt>
                <c:pt idx="3">
                  <c:v>52.03</c:v>
                </c:pt>
                <c:pt idx="4">
                  <c:v>51</c:v>
                </c:pt>
                <c:pt idx="5">
                  <c:v>53.29</c:v>
                </c:pt>
                <c:pt idx="6">
                  <c:v>51.35</c:v>
                </c:pt>
                <c:pt idx="7">
                  <c:v>50.61</c:v>
                </c:pt>
                <c:pt idx="8">
                  <c:v>48.33</c:v>
                </c:pt>
                <c:pt idx="9">
                  <c:v>48.71</c:v>
                </c:pt>
                <c:pt idx="10">
                  <c:v>48.73</c:v>
                </c:pt>
                <c:pt idx="11">
                  <c:v>47.69</c:v>
                </c:pt>
                <c:pt idx="12">
                  <c:v>44.43</c:v>
                </c:pt>
                <c:pt idx="13">
                  <c:v>43.04</c:v>
                </c:pt>
                <c:pt idx="14">
                  <c:v>42.76</c:v>
                </c:pt>
                <c:pt idx="15">
                  <c:v>45.76</c:v>
                </c:pt>
                <c:pt idx="16">
                  <c:v>45.73</c:v>
                </c:pt>
                <c:pt idx="17">
                  <c:v>44.56</c:v>
                </c:pt>
                <c:pt idx="18">
                  <c:v>46.11</c:v>
                </c:pt>
                <c:pt idx="19">
                  <c:v>46.65</c:v>
                </c:pt>
                <c:pt idx="20">
                  <c:v>52.27</c:v>
                </c:pt>
                <c:pt idx="21">
                  <c:v>52.91</c:v>
                </c:pt>
                <c:pt idx="22">
                  <c:v>54.75</c:v>
                </c:pt>
                <c:pt idx="23">
                  <c:v>53.08</c:v>
                </c:pt>
                <c:pt idx="24">
                  <c:v>54.87</c:v>
                </c:pt>
                <c:pt idx="25">
                  <c:v>53.47</c:v>
                </c:pt>
                <c:pt idx="26">
                  <c:v>56.39</c:v>
                </c:pt>
                <c:pt idx="27">
                  <c:v>56.01</c:v>
                </c:pt>
                <c:pt idx="28">
                  <c:v>58.4</c:v>
                </c:pt>
                <c:pt idx="29">
                  <c:v>55.46</c:v>
                </c:pt>
                <c:pt idx="30">
                  <c:v>55.34</c:v>
                </c:pt>
                <c:pt idx="31">
                  <c:v>53.49</c:v>
                </c:pt>
                <c:pt idx="32">
                  <c:v>52.95</c:v>
                </c:pt>
                <c:pt idx="33">
                  <c:v>54.31</c:v>
                </c:pt>
                <c:pt idx="34">
                  <c:v>54.41</c:v>
                </c:pt>
                <c:pt idx="35">
                  <c:v>53.93</c:v>
                </c:pt>
                <c:pt idx="36">
                  <c:v>54.66</c:v>
                </c:pt>
                <c:pt idx="37">
                  <c:v>58.25</c:v>
                </c:pt>
                <c:pt idx="38">
                  <c:v>57.73</c:v>
                </c:pt>
                <c:pt idx="39">
                  <c:v>59.64</c:v>
                </c:pt>
                <c:pt idx="40">
                  <c:v>60.58</c:v>
                </c:pt>
                <c:pt idx="41">
                  <c:v>60.52</c:v>
                </c:pt>
                <c:pt idx="42">
                  <c:v>61.34</c:v>
                </c:pt>
                <c:pt idx="43">
                  <c:v>62.98</c:v>
                </c:pt>
                <c:pt idx="44">
                  <c:v>62.63</c:v>
                </c:pt>
                <c:pt idx="45">
                  <c:v>61.5</c:v>
                </c:pt>
                <c:pt idx="46">
                  <c:v>62.37</c:v>
                </c:pt>
                <c:pt idx="47">
                  <c:v>60.47</c:v>
                </c:pt>
                <c:pt idx="48">
                  <c:v>58.54</c:v>
                </c:pt>
                <c:pt idx="49">
                  <c:v>60.79</c:v>
                </c:pt>
                <c:pt idx="50">
                  <c:v>60.05</c:v>
                </c:pt>
                <c:pt idx="51">
                  <c:v>61.79</c:v>
                </c:pt>
                <c:pt idx="52">
                  <c:v>62.97</c:v>
                </c:pt>
                <c:pt idx="53">
                  <c:v>65.44</c:v>
                </c:pt>
                <c:pt idx="54">
                  <c:v>64.98</c:v>
                </c:pt>
                <c:pt idx="55">
                  <c:v>62.4</c:v>
                </c:pt>
                <c:pt idx="56">
                  <c:v>58.9</c:v>
                </c:pt>
                <c:pt idx="57">
                  <c:v>57.51</c:v>
                </c:pt>
                <c:pt idx="58">
                  <c:v>58.06</c:v>
                </c:pt>
                <c:pt idx="59">
                  <c:v>56.97</c:v>
                </c:pt>
                <c:pt idx="60">
                  <c:v>58.76</c:v>
                </c:pt>
                <c:pt idx="61">
                  <c:v>57.08</c:v>
                </c:pt>
                <c:pt idx="62">
                  <c:v>57.66</c:v>
                </c:pt>
                <c:pt idx="63">
                  <c:v>59.17</c:v>
                </c:pt>
                <c:pt idx="64">
                  <c:v>60.64</c:v>
                </c:pt>
                <c:pt idx="65">
                  <c:v>60.85</c:v>
                </c:pt>
                <c:pt idx="66">
                  <c:v>61.59</c:v>
                </c:pt>
                <c:pt idx="67">
                  <c:v>63.5</c:v>
                </c:pt>
                <c:pt idx="68">
                  <c:v>63.56</c:v>
                </c:pt>
                <c:pt idx="69">
                  <c:v>64.83</c:v>
                </c:pt>
                <c:pt idx="70">
                  <c:v>64.91</c:v>
                </c:pt>
                <c:pt idx="71">
                  <c:v>65.11</c:v>
                </c:pt>
                <c:pt idx="72">
                  <c:v>64.56</c:v>
                </c:pt>
                <c:pt idx="73">
                  <c:v>63.13</c:v>
                </c:pt>
                <c:pt idx="74">
                  <c:v>64.41</c:v>
                </c:pt>
                <c:pt idx="75">
                  <c:v>64.58</c:v>
                </c:pt>
                <c:pt idx="76">
                  <c:v>64.34</c:v>
                </c:pt>
                <c:pt idx="77">
                  <c:v>65.03</c:v>
                </c:pt>
                <c:pt idx="78">
                  <c:v>63.83</c:v>
                </c:pt>
                <c:pt idx="79">
                  <c:v>64.010000000000005</c:v>
                </c:pt>
                <c:pt idx="80">
                  <c:v>63.86</c:v>
                </c:pt>
                <c:pt idx="81">
                  <c:v>64.08</c:v>
                </c:pt>
                <c:pt idx="82">
                  <c:v>66.45</c:v>
                </c:pt>
                <c:pt idx="83">
                  <c:v>62.53</c:v>
                </c:pt>
                <c:pt idx="84">
                  <c:v>63.2</c:v>
                </c:pt>
                <c:pt idx="85">
                  <c:v>62.93</c:v>
                </c:pt>
                <c:pt idx="86">
                  <c:v>63.03</c:v>
                </c:pt>
                <c:pt idx="87">
                  <c:v>62.85</c:v>
                </c:pt>
                <c:pt idx="88">
                  <c:v>62.11</c:v>
                </c:pt>
                <c:pt idx="89">
                  <c:v>63.19</c:v>
                </c:pt>
                <c:pt idx="90">
                  <c:v>63.07</c:v>
                </c:pt>
                <c:pt idx="91">
                  <c:v>66.84</c:v>
                </c:pt>
                <c:pt idx="92">
                  <c:v>67.11</c:v>
                </c:pt>
                <c:pt idx="93">
                  <c:v>67.19</c:v>
                </c:pt>
                <c:pt idx="94">
                  <c:v>67.540000000000006</c:v>
                </c:pt>
                <c:pt idx="95">
                  <c:v>67.2</c:v>
                </c:pt>
                <c:pt idx="96">
                  <c:v>68.62</c:v>
                </c:pt>
                <c:pt idx="97">
                  <c:v>70.739999999999995</c:v>
                </c:pt>
                <c:pt idx="98">
                  <c:v>71.5</c:v>
                </c:pt>
                <c:pt idx="99">
                  <c:v>71.89</c:v>
                </c:pt>
                <c:pt idx="100">
                  <c:v>73.260000000000005</c:v>
                </c:pt>
                <c:pt idx="101">
                  <c:v>72.900000000000006</c:v>
                </c:pt>
                <c:pt idx="102">
                  <c:v>71.48</c:v>
                </c:pt>
                <c:pt idx="103">
                  <c:v>72.23</c:v>
                </c:pt>
                <c:pt idx="104">
                  <c:v>71.739999999999995</c:v>
                </c:pt>
                <c:pt idx="105">
                  <c:v>70.540000000000006</c:v>
                </c:pt>
                <c:pt idx="106">
                  <c:v>68.8</c:v>
                </c:pt>
                <c:pt idx="107">
                  <c:v>67.06</c:v>
                </c:pt>
                <c:pt idx="108">
                  <c:v>65.67</c:v>
                </c:pt>
                <c:pt idx="109">
                  <c:v>67.540000000000006</c:v>
                </c:pt>
                <c:pt idx="110">
                  <c:v>68.31</c:v>
                </c:pt>
                <c:pt idx="111">
                  <c:v>66.28</c:v>
                </c:pt>
                <c:pt idx="112">
                  <c:v>65.37</c:v>
                </c:pt>
                <c:pt idx="113">
                  <c:v>65.53</c:v>
                </c:pt>
                <c:pt idx="114">
                  <c:v>67.03</c:v>
                </c:pt>
                <c:pt idx="115">
                  <c:v>68.06</c:v>
                </c:pt>
                <c:pt idx="116">
                  <c:v>71.14</c:v>
                </c:pt>
                <c:pt idx="117">
                  <c:v>71.42</c:v>
                </c:pt>
                <c:pt idx="118">
                  <c:v>72.900000000000006</c:v>
                </c:pt>
                <c:pt idx="119">
                  <c:v>76.099999999999994</c:v>
                </c:pt>
                <c:pt idx="120">
                  <c:v>73.94</c:v>
                </c:pt>
                <c:pt idx="121">
                  <c:v>70.13</c:v>
                </c:pt>
                <c:pt idx="122">
                  <c:v>73.44</c:v>
                </c:pt>
                <c:pt idx="123">
                  <c:v>74.27</c:v>
                </c:pt>
                <c:pt idx="124">
                  <c:v>72.069999999999993</c:v>
                </c:pt>
                <c:pt idx="125">
                  <c:v>73.099999999999994</c:v>
                </c:pt>
                <c:pt idx="126">
                  <c:v>71.02</c:v>
                </c:pt>
                <c:pt idx="127">
                  <c:v>70.239999999999995</c:v>
                </c:pt>
                <c:pt idx="128">
                  <c:v>71.2</c:v>
                </c:pt>
                <c:pt idx="129">
                  <c:v>70.97</c:v>
                </c:pt>
                <c:pt idx="130">
                  <c:v>71.03</c:v>
                </c:pt>
                <c:pt idx="131">
                  <c:v>70.89</c:v>
                </c:pt>
                <c:pt idx="132">
                  <c:v>70.31</c:v>
                </c:pt>
                <c:pt idx="133">
                  <c:v>66.59</c:v>
                </c:pt>
                <c:pt idx="134">
                  <c:v>66.16</c:v>
                </c:pt>
                <c:pt idx="135">
                  <c:v>63.14</c:v>
                </c:pt>
                <c:pt idx="136">
                  <c:v>62.22</c:v>
                </c:pt>
                <c:pt idx="137">
                  <c:v>60.4</c:v>
                </c:pt>
                <c:pt idx="138">
                  <c:v>58.61</c:v>
                </c:pt>
                <c:pt idx="139">
                  <c:v>57.03</c:v>
                </c:pt>
                <c:pt idx="140">
                  <c:v>57.23</c:v>
                </c:pt>
                <c:pt idx="141">
                  <c:v>57.84</c:v>
                </c:pt>
                <c:pt idx="142">
                  <c:v>59.21</c:v>
                </c:pt>
                <c:pt idx="143">
                  <c:v>60.05</c:v>
                </c:pt>
                <c:pt idx="144">
                  <c:v>61.82</c:v>
                </c:pt>
                <c:pt idx="145">
                  <c:v>62.88</c:v>
                </c:pt>
                <c:pt idx="146">
                  <c:v>63.28</c:v>
                </c:pt>
                <c:pt idx="147">
                  <c:v>59.2</c:v>
                </c:pt>
                <c:pt idx="148">
                  <c:v>57.69</c:v>
                </c:pt>
                <c:pt idx="149">
                  <c:v>57.18</c:v>
                </c:pt>
                <c:pt idx="150">
                  <c:v>56.23</c:v>
                </c:pt>
                <c:pt idx="151">
                  <c:v>56.17</c:v>
                </c:pt>
                <c:pt idx="152">
                  <c:v>55.63</c:v>
                </c:pt>
                <c:pt idx="153">
                  <c:v>58.34</c:v>
                </c:pt>
                <c:pt idx="154">
                  <c:v>59.02</c:v>
                </c:pt>
                <c:pt idx="155">
                  <c:v>60.78</c:v>
                </c:pt>
                <c:pt idx="156">
                  <c:v>61.38</c:v>
                </c:pt>
                <c:pt idx="157">
                  <c:v>62.35</c:v>
                </c:pt>
                <c:pt idx="158">
                  <c:v>62.7</c:v>
                </c:pt>
                <c:pt idx="159">
                  <c:v>63.45</c:v>
                </c:pt>
                <c:pt idx="160">
                  <c:v>61.2</c:v>
                </c:pt>
                <c:pt idx="161">
                  <c:v>62.45</c:v>
                </c:pt>
                <c:pt idx="162">
                  <c:v>60.87</c:v>
                </c:pt>
                <c:pt idx="163">
                  <c:v>62.62</c:v>
                </c:pt>
                <c:pt idx="164">
                  <c:v>59.53</c:v>
                </c:pt>
                <c:pt idx="165">
                  <c:v>59.38</c:v>
                </c:pt>
                <c:pt idx="166">
                  <c:v>56.53</c:v>
                </c:pt>
                <c:pt idx="167">
                  <c:v>57.15</c:v>
                </c:pt>
                <c:pt idx="168">
                  <c:v>57.57</c:v>
                </c:pt>
                <c:pt idx="169">
                  <c:v>58.93</c:v>
                </c:pt>
                <c:pt idx="170">
                  <c:v>60.63</c:v>
                </c:pt>
                <c:pt idx="171">
                  <c:v>60.41</c:v>
                </c:pt>
                <c:pt idx="172">
                  <c:v>60.87</c:v>
                </c:pt>
                <c:pt idx="173">
                  <c:v>61.72</c:v>
                </c:pt>
                <c:pt idx="174">
                  <c:v>63.91</c:v>
                </c:pt>
                <c:pt idx="175">
                  <c:v>64.17</c:v>
                </c:pt>
                <c:pt idx="176">
                  <c:v>64.34</c:v>
                </c:pt>
                <c:pt idx="177">
                  <c:v>64.25</c:v>
                </c:pt>
                <c:pt idx="178">
                  <c:v>65.61</c:v>
                </c:pt>
                <c:pt idx="179">
                  <c:v>65.400000000000006</c:v>
                </c:pt>
                <c:pt idx="180">
                  <c:v>66.209999999999994</c:v>
                </c:pt>
                <c:pt idx="181">
                  <c:v>67.23</c:v>
                </c:pt>
                <c:pt idx="182">
                  <c:v>66.53</c:v>
                </c:pt>
                <c:pt idx="183">
                  <c:v>66.38</c:v>
                </c:pt>
                <c:pt idx="184">
                  <c:v>67.650000000000006</c:v>
                </c:pt>
                <c:pt idx="185">
                  <c:v>67.37</c:v>
                </c:pt>
                <c:pt idx="186">
                  <c:v>66.27</c:v>
                </c:pt>
                <c:pt idx="187">
                  <c:v>66.13</c:v>
                </c:pt>
                <c:pt idx="188">
                  <c:v>66.400000000000006</c:v>
                </c:pt>
                <c:pt idx="189">
                  <c:v>65.97</c:v>
                </c:pt>
                <c:pt idx="190">
                  <c:v>66.56</c:v>
                </c:pt>
                <c:pt idx="191">
                  <c:v>67.05</c:v>
                </c:pt>
                <c:pt idx="192">
                  <c:v>68.209999999999994</c:v>
                </c:pt>
                <c:pt idx="193">
                  <c:v>67.69</c:v>
                </c:pt>
                <c:pt idx="194">
                  <c:v>69.44</c:v>
                </c:pt>
                <c:pt idx="195">
                  <c:v>69.349999999999994</c:v>
                </c:pt>
                <c:pt idx="196">
                  <c:v>68.989999999999995</c:v>
                </c:pt>
                <c:pt idx="197">
                  <c:v>69.819999999999993</c:v>
                </c:pt>
                <c:pt idx="198">
                  <c:v>67.87</c:v>
                </c:pt>
                <c:pt idx="199">
                  <c:v>67.7</c:v>
                </c:pt>
                <c:pt idx="200">
                  <c:v>67.8</c:v>
                </c:pt>
                <c:pt idx="201">
                  <c:v>66.63</c:v>
                </c:pt>
                <c:pt idx="202">
                  <c:v>68.08</c:v>
                </c:pt>
                <c:pt idx="203">
                  <c:v>68.709999999999994</c:v>
                </c:pt>
                <c:pt idx="204">
                  <c:v>68.349999999999994</c:v>
                </c:pt>
                <c:pt idx="205">
                  <c:v>69.28</c:v>
                </c:pt>
                <c:pt idx="206">
                  <c:v>68.459999999999994</c:v>
                </c:pt>
                <c:pt idx="207">
                  <c:v>67.930000000000007</c:v>
                </c:pt>
                <c:pt idx="208">
                  <c:v>68.36</c:v>
                </c:pt>
                <c:pt idx="209">
                  <c:v>67.83</c:v>
                </c:pt>
                <c:pt idx="210">
                  <c:v>69.010000000000005</c:v>
                </c:pt>
                <c:pt idx="211">
                  <c:v>69.05</c:v>
                </c:pt>
                <c:pt idx="212">
                  <c:v>70.239999999999995</c:v>
                </c:pt>
                <c:pt idx="213">
                  <c:v>71.010000000000005</c:v>
                </c:pt>
                <c:pt idx="214">
                  <c:v>70.8</c:v>
                </c:pt>
                <c:pt idx="215">
                  <c:v>72.239999999999995</c:v>
                </c:pt>
                <c:pt idx="216">
                  <c:v>72.75</c:v>
                </c:pt>
                <c:pt idx="217">
                  <c:v>72.72</c:v>
                </c:pt>
                <c:pt idx="218">
                  <c:v>73.87</c:v>
                </c:pt>
                <c:pt idx="219">
                  <c:v>74.540000000000006</c:v>
                </c:pt>
                <c:pt idx="220">
                  <c:v>74.61</c:v>
                </c:pt>
                <c:pt idx="221">
                  <c:v>75</c:v>
                </c:pt>
                <c:pt idx="222">
                  <c:v>76.569999999999993</c:v>
                </c:pt>
                <c:pt idx="223">
                  <c:v>77.25</c:v>
                </c:pt>
                <c:pt idx="224">
                  <c:v>74.84</c:v>
                </c:pt>
                <c:pt idx="225">
                  <c:v>76.42</c:v>
                </c:pt>
                <c:pt idx="226">
                  <c:v>78.930000000000007</c:v>
                </c:pt>
                <c:pt idx="227">
                  <c:v>78.95</c:v>
                </c:pt>
                <c:pt idx="228">
                  <c:v>69.94</c:v>
                </c:pt>
                <c:pt idx="229">
                  <c:v>68.44</c:v>
                </c:pt>
                <c:pt idx="230">
                  <c:v>61.75</c:v>
                </c:pt>
                <c:pt idx="231">
                  <c:v>57.13</c:v>
                </c:pt>
                <c:pt idx="232">
                  <c:v>59.37</c:v>
                </c:pt>
                <c:pt idx="233">
                  <c:v>58.02</c:v>
                </c:pt>
                <c:pt idx="234">
                  <c:v>64.150000000000006</c:v>
                </c:pt>
                <c:pt idx="235">
                  <c:v>66.47</c:v>
                </c:pt>
                <c:pt idx="236">
                  <c:v>65.66</c:v>
                </c:pt>
                <c:pt idx="237">
                  <c:v>68.42</c:v>
                </c:pt>
                <c:pt idx="238">
                  <c:v>69.45</c:v>
                </c:pt>
                <c:pt idx="239">
                  <c:v>68.72</c:v>
                </c:pt>
                <c:pt idx="240">
                  <c:v>70.459999999999994</c:v>
                </c:pt>
                <c:pt idx="241">
                  <c:v>72.12</c:v>
                </c:pt>
                <c:pt idx="242">
                  <c:v>74.81</c:v>
                </c:pt>
                <c:pt idx="243">
                  <c:v>71.63</c:v>
                </c:pt>
                <c:pt idx="244">
                  <c:v>73.56</c:v>
                </c:pt>
                <c:pt idx="245">
                  <c:v>71.95</c:v>
                </c:pt>
                <c:pt idx="246">
                  <c:v>74.010000000000005</c:v>
                </c:pt>
                <c:pt idx="247">
                  <c:v>74.25</c:v>
                </c:pt>
                <c:pt idx="248">
                  <c:v>74.17</c:v>
                </c:pt>
                <c:pt idx="249">
                  <c:v>73.400000000000006</c:v>
                </c:pt>
                <c:pt idx="250">
                  <c:v>72.930000000000007</c:v>
                </c:pt>
                <c:pt idx="251">
                  <c:v>75.09</c:v>
                </c:pt>
                <c:pt idx="252">
                  <c:v>74.760000000000005</c:v>
                </c:pt>
                <c:pt idx="253">
                  <c:v>75.319999999999993</c:v>
                </c:pt>
                <c:pt idx="254">
                  <c:v>76.61</c:v>
                </c:pt>
                <c:pt idx="255">
                  <c:v>74.819999999999993</c:v>
                </c:pt>
                <c:pt idx="256">
                  <c:v>74.5</c:v>
                </c:pt>
                <c:pt idx="257">
                  <c:v>74.25</c:v>
                </c:pt>
                <c:pt idx="258">
                  <c:v>74.45</c:v>
                </c:pt>
                <c:pt idx="259">
                  <c:v>76.790000000000006</c:v>
                </c:pt>
                <c:pt idx="260">
                  <c:v>79.87</c:v>
                </c:pt>
                <c:pt idx="261">
                  <c:v>80.42</c:v>
                </c:pt>
                <c:pt idx="262">
                  <c:v>78.95</c:v>
                </c:pt>
                <c:pt idx="263">
                  <c:v>76.069999999999993</c:v>
                </c:pt>
                <c:pt idx="264">
                  <c:v>80.28</c:v>
                </c:pt>
                <c:pt idx="265">
                  <c:v>80.540000000000006</c:v>
                </c:pt>
                <c:pt idx="266">
                  <c:v>80.09</c:v>
                </c:pt>
                <c:pt idx="267">
                  <c:v>80.36</c:v>
                </c:pt>
                <c:pt idx="268">
                  <c:v>80.05</c:v>
                </c:pt>
                <c:pt idx="269">
                  <c:v>80.14</c:v>
                </c:pt>
                <c:pt idx="270">
                  <c:v>82.11</c:v>
                </c:pt>
                <c:pt idx="271">
                  <c:v>82.46</c:v>
                </c:pt>
                <c:pt idx="272">
                  <c:v>83.6</c:v>
                </c:pt>
                <c:pt idx="273">
                  <c:v>86.73</c:v>
                </c:pt>
                <c:pt idx="274">
                  <c:v>84.22</c:v>
                </c:pt>
                <c:pt idx="275">
                  <c:v>85.48</c:v>
                </c:pt>
                <c:pt idx="276">
                  <c:v>83.05</c:v>
                </c:pt>
                <c:pt idx="277">
                  <c:v>86.82</c:v>
                </c:pt>
                <c:pt idx="278">
                  <c:v>88.52</c:v>
                </c:pt>
                <c:pt idx="279">
                  <c:v>86.28</c:v>
                </c:pt>
                <c:pt idx="280">
                  <c:v>83.01</c:v>
                </c:pt>
                <c:pt idx="281">
                  <c:v>82.46</c:v>
                </c:pt>
                <c:pt idx="282">
                  <c:v>84.16</c:v>
                </c:pt>
                <c:pt idx="283">
                  <c:v>83.84</c:v>
                </c:pt>
                <c:pt idx="284">
                  <c:v>85.26</c:v>
                </c:pt>
                <c:pt idx="285">
                  <c:v>87.15</c:v>
                </c:pt>
                <c:pt idx="286">
                  <c:v>87.9</c:v>
                </c:pt>
                <c:pt idx="287">
                  <c:v>88.1</c:v>
                </c:pt>
                <c:pt idx="288">
                  <c:v>88.27</c:v>
                </c:pt>
                <c:pt idx="289">
                  <c:v>87.16</c:v>
                </c:pt>
                <c:pt idx="290">
                  <c:v>85.71</c:v>
                </c:pt>
                <c:pt idx="291">
                  <c:v>84.51</c:v>
                </c:pt>
                <c:pt idx="292">
                  <c:v>86.08</c:v>
                </c:pt>
                <c:pt idx="293">
                  <c:v>87.59</c:v>
                </c:pt>
                <c:pt idx="294">
                  <c:v>87.6</c:v>
                </c:pt>
                <c:pt idx="295">
                  <c:v>88.23</c:v>
                </c:pt>
                <c:pt idx="296">
                  <c:v>89.39</c:v>
                </c:pt>
                <c:pt idx="297">
                  <c:v>90.37</c:v>
                </c:pt>
                <c:pt idx="298">
                  <c:v>92.29</c:v>
                </c:pt>
                <c:pt idx="299">
                  <c:v>91.99</c:v>
                </c:pt>
                <c:pt idx="300">
                  <c:v>91.88</c:v>
                </c:pt>
                <c:pt idx="301">
                  <c:v>93.35</c:v>
                </c:pt>
                <c:pt idx="302">
                  <c:v>94.23</c:v>
                </c:pt>
                <c:pt idx="303">
                  <c:v>96.42</c:v>
                </c:pt>
                <c:pt idx="304">
                  <c:v>96.62</c:v>
                </c:pt>
                <c:pt idx="305">
                  <c:v>98.29</c:v>
                </c:pt>
                <c:pt idx="306">
                  <c:v>98.75</c:v>
                </c:pt>
                <c:pt idx="307">
                  <c:v>99.31</c:v>
                </c:pt>
                <c:pt idx="308">
                  <c:v>99.15</c:v>
                </c:pt>
                <c:pt idx="309">
                  <c:v>99.26</c:v>
                </c:pt>
                <c:pt idx="310">
                  <c:v>99.21</c:v>
                </c:pt>
                <c:pt idx="311">
                  <c:v>95.35</c:v>
                </c:pt>
                <c:pt idx="312">
                  <c:v>94.07</c:v>
                </c:pt>
                <c:pt idx="313">
                  <c:v>96.75</c:v>
                </c:pt>
                <c:pt idx="314">
                  <c:v>99.12</c:v>
                </c:pt>
                <c:pt idx="315">
                  <c:v>100.46</c:v>
                </c:pt>
                <c:pt idx="316">
                  <c:v>99.18</c:v>
                </c:pt>
                <c:pt idx="317">
                  <c:v>101.19</c:v>
                </c:pt>
                <c:pt idx="318">
                  <c:v>102.35</c:v>
                </c:pt>
                <c:pt idx="319">
                  <c:v>99.56</c:v>
                </c:pt>
                <c:pt idx="320">
                  <c:v>96.6</c:v>
                </c:pt>
                <c:pt idx="321">
                  <c:v>98.91</c:v>
                </c:pt>
                <c:pt idx="322">
                  <c:v>97.01</c:v>
                </c:pt>
                <c:pt idx="323">
                  <c:v>98.52</c:v>
                </c:pt>
                <c:pt idx="324">
                  <c:v>99.58</c:v>
                </c:pt>
                <c:pt idx="325">
                  <c:v>91.92</c:v>
                </c:pt>
                <c:pt idx="326">
                  <c:v>88.9</c:v>
                </c:pt>
                <c:pt idx="327">
                  <c:v>86.02</c:v>
                </c:pt>
                <c:pt idx="328">
                  <c:v>84.88</c:v>
                </c:pt>
                <c:pt idx="329">
                  <c:v>84.88</c:v>
                </c:pt>
                <c:pt idx="330">
                  <c:v>83.76</c:v>
                </c:pt>
                <c:pt idx="331">
                  <c:v>81.53</c:v>
                </c:pt>
                <c:pt idx="332">
                  <c:v>83.54</c:v>
                </c:pt>
                <c:pt idx="333">
                  <c:v>83.11</c:v>
                </c:pt>
                <c:pt idx="334">
                  <c:v>81.819999999999993</c:v>
                </c:pt>
                <c:pt idx="335">
                  <c:v>88.21</c:v>
                </c:pt>
                <c:pt idx="336">
                  <c:v>86.64</c:v>
                </c:pt>
                <c:pt idx="337">
                  <c:v>88.49</c:v>
                </c:pt>
                <c:pt idx="338">
                  <c:v>88.15</c:v>
                </c:pt>
                <c:pt idx="339">
                  <c:v>86.06</c:v>
                </c:pt>
                <c:pt idx="340">
                  <c:v>83.2</c:v>
                </c:pt>
                <c:pt idx="341">
                  <c:v>81.849999999999994</c:v>
                </c:pt>
                <c:pt idx="342">
                  <c:v>78.02</c:v>
                </c:pt>
                <c:pt idx="343">
                  <c:v>78.38</c:v>
                </c:pt>
                <c:pt idx="344">
                  <c:v>77.8</c:v>
                </c:pt>
                <c:pt idx="345">
                  <c:v>80.52</c:v>
                </c:pt>
                <c:pt idx="346">
                  <c:v>79.87</c:v>
                </c:pt>
                <c:pt idx="347">
                  <c:v>78.23</c:v>
                </c:pt>
                <c:pt idx="348">
                  <c:v>73.849999999999994</c:v>
                </c:pt>
                <c:pt idx="349">
                  <c:v>78.05</c:v>
                </c:pt>
                <c:pt idx="350">
                  <c:v>77.959999999999994</c:v>
                </c:pt>
                <c:pt idx="351">
                  <c:v>82.59</c:v>
                </c:pt>
                <c:pt idx="352">
                  <c:v>80.88</c:v>
                </c:pt>
                <c:pt idx="353">
                  <c:v>84.48</c:v>
                </c:pt>
                <c:pt idx="354">
                  <c:v>89.92</c:v>
                </c:pt>
                <c:pt idx="355">
                  <c:v>91.02</c:v>
                </c:pt>
                <c:pt idx="356">
                  <c:v>91.93</c:v>
                </c:pt>
                <c:pt idx="357">
                  <c:v>90.3</c:v>
                </c:pt>
                <c:pt idx="358">
                  <c:v>87.05</c:v>
                </c:pt>
                <c:pt idx="359">
                  <c:v>84.11</c:v>
                </c:pt>
                <c:pt idx="360">
                  <c:v>88.46</c:v>
                </c:pt>
                <c:pt idx="361">
                  <c:v>83.58</c:v>
                </c:pt>
                <c:pt idx="362">
                  <c:v>80.86</c:v>
                </c:pt>
                <c:pt idx="363">
                  <c:v>78.819999999999993</c:v>
                </c:pt>
                <c:pt idx="364">
                  <c:v>79.69</c:v>
                </c:pt>
                <c:pt idx="365">
                  <c:v>77.7</c:v>
                </c:pt>
                <c:pt idx="366">
                  <c:v>78.97</c:v>
                </c:pt>
                <c:pt idx="367">
                  <c:v>82.19</c:v>
                </c:pt>
                <c:pt idx="368">
                  <c:v>80.52</c:v>
                </c:pt>
                <c:pt idx="369">
                  <c:v>85</c:v>
                </c:pt>
                <c:pt idx="370">
                  <c:v>84.63</c:v>
                </c:pt>
                <c:pt idx="371">
                  <c:v>85.84</c:v>
                </c:pt>
                <c:pt idx="372">
                  <c:v>86.57</c:v>
                </c:pt>
                <c:pt idx="373">
                  <c:v>85.1</c:v>
                </c:pt>
                <c:pt idx="374">
                  <c:v>82.41</c:v>
                </c:pt>
                <c:pt idx="375">
                  <c:v>81.62</c:v>
                </c:pt>
                <c:pt idx="376">
                  <c:v>81.47</c:v>
                </c:pt>
                <c:pt idx="377">
                  <c:v>82.04</c:v>
                </c:pt>
                <c:pt idx="378">
                  <c:v>84.36</c:v>
                </c:pt>
                <c:pt idx="379">
                  <c:v>83.59</c:v>
                </c:pt>
                <c:pt idx="380">
                  <c:v>84.66</c:v>
                </c:pt>
                <c:pt idx="381">
                  <c:v>85.89</c:v>
                </c:pt>
                <c:pt idx="382">
                  <c:v>84.78</c:v>
                </c:pt>
                <c:pt idx="383">
                  <c:v>85.09</c:v>
                </c:pt>
                <c:pt idx="384">
                  <c:v>83.57</c:v>
                </c:pt>
                <c:pt idx="385">
                  <c:v>85.49</c:v>
                </c:pt>
                <c:pt idx="386">
                  <c:v>81.09</c:v>
                </c:pt>
                <c:pt idx="387">
                  <c:v>81.19</c:v>
                </c:pt>
                <c:pt idx="388">
                  <c:v>81.84</c:v>
                </c:pt>
                <c:pt idx="389">
                  <c:v>84.2</c:v>
                </c:pt>
                <c:pt idx="390">
                  <c:v>82.44</c:v>
                </c:pt>
                <c:pt idx="391">
                  <c:v>83.84</c:v>
                </c:pt>
                <c:pt idx="392">
                  <c:v>83.92</c:v>
                </c:pt>
                <c:pt idx="393">
                  <c:v>83.26</c:v>
                </c:pt>
                <c:pt idx="394">
                  <c:v>82.84</c:v>
                </c:pt>
                <c:pt idx="395">
                  <c:v>83.74</c:v>
                </c:pt>
                <c:pt idx="396">
                  <c:v>84.27</c:v>
                </c:pt>
                <c:pt idx="397">
                  <c:v>83.57</c:v>
                </c:pt>
                <c:pt idx="398">
                  <c:v>85.26</c:v>
                </c:pt>
                <c:pt idx="399">
                  <c:v>84.4</c:v>
                </c:pt>
                <c:pt idx="400">
                  <c:v>85.53</c:v>
                </c:pt>
                <c:pt idx="401">
                  <c:v>83.21</c:v>
                </c:pt>
                <c:pt idx="402">
                  <c:v>85</c:v>
                </c:pt>
                <c:pt idx="403">
                  <c:v>82.28</c:v>
                </c:pt>
                <c:pt idx="404">
                  <c:v>84.37</c:v>
                </c:pt>
                <c:pt idx="405">
                  <c:v>85.18</c:v>
                </c:pt>
                <c:pt idx="406">
                  <c:v>84.97</c:v>
                </c:pt>
                <c:pt idx="407">
                  <c:v>81.78</c:v>
                </c:pt>
                <c:pt idx="408">
                  <c:v>81.03</c:v>
                </c:pt>
                <c:pt idx="409">
                  <c:v>78.88</c:v>
                </c:pt>
                <c:pt idx="410">
                  <c:v>79.569999999999993</c:v>
                </c:pt>
                <c:pt idx="411">
                  <c:v>81.02</c:v>
                </c:pt>
                <c:pt idx="412">
                  <c:v>80.16</c:v>
                </c:pt>
                <c:pt idx="413">
                  <c:v>79.98</c:v>
                </c:pt>
                <c:pt idx="414">
                  <c:v>77.64</c:v>
                </c:pt>
                <c:pt idx="415">
                  <c:v>77.41</c:v>
                </c:pt>
                <c:pt idx="416">
                  <c:v>77.349999999999994</c:v>
                </c:pt>
                <c:pt idx="417">
                  <c:v>77.260000000000005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3-4755-8486-2F4A03860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159384"/>
        <c:axId val="638156504"/>
      </c:lineChart>
      <c:dateAx>
        <c:axId val="63815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156504"/>
        <c:crosses val="autoZero"/>
        <c:auto val="1"/>
        <c:lblOffset val="100"/>
        <c:baseTimeUnit val="days"/>
      </c:dateAx>
      <c:valAx>
        <c:axId val="63815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15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GEI</a:t>
            </a:r>
            <a:r>
              <a:rPr lang="pl-PL"/>
              <a:t>/Rykowa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SFIO_Z!$H$1</c:f>
              <c:strCache>
                <c:ptCount val="1"/>
                <c:pt idx="0">
                  <c:v>Rate  GEI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-1.3278155241142089E-2</c:v>
                </c:pt>
                <c:pt idx="2">
                  <c:v>-0.90930939240013653</c:v>
                </c:pt>
                <c:pt idx="3">
                  <c:v>3.2692557596853624</c:v>
                </c:pt>
                <c:pt idx="4">
                  <c:v>-3.1732661102670181</c:v>
                </c:pt>
                <c:pt idx="5">
                  <c:v>2.7269915394417907</c:v>
                </c:pt>
                <c:pt idx="6">
                  <c:v>0.24504766835206129</c:v>
                </c:pt>
                <c:pt idx="7">
                  <c:v>-3.4080815350618456</c:v>
                </c:pt>
                <c:pt idx="8">
                  <c:v>-4.5620819890444935</c:v>
                </c:pt>
                <c:pt idx="9">
                  <c:v>1.1079993456751185</c:v>
                </c:pt>
                <c:pt idx="10">
                  <c:v>1.68152374260397</c:v>
                </c:pt>
                <c:pt idx="11">
                  <c:v>-0.22608169120031846</c:v>
                </c:pt>
                <c:pt idx="12">
                  <c:v>-6.6228715668197431</c:v>
                </c:pt>
                <c:pt idx="13">
                  <c:v>-2.6259660419966848</c:v>
                </c:pt>
                <c:pt idx="14">
                  <c:v>1.4662763787207682</c:v>
                </c:pt>
                <c:pt idx="15">
                  <c:v>1.8389127534223424</c:v>
                </c:pt>
                <c:pt idx="16">
                  <c:v>-5.2525051381199894</c:v>
                </c:pt>
                <c:pt idx="17">
                  <c:v>-3.539547676225383</c:v>
                </c:pt>
                <c:pt idx="18">
                  <c:v>4.9764853225612873</c:v>
                </c:pt>
                <c:pt idx="19">
                  <c:v>2.756995202850856</c:v>
                </c:pt>
                <c:pt idx="20">
                  <c:v>4.1945388582071601</c:v>
                </c:pt>
                <c:pt idx="21">
                  <c:v>0.14802460380733221</c:v>
                </c:pt>
                <c:pt idx="22">
                  <c:v>-0.42822587262017842</c:v>
                </c:pt>
                <c:pt idx="23">
                  <c:v>-1.1907443995780989</c:v>
                </c:pt>
                <c:pt idx="24">
                  <c:v>-0.78574570608515637</c:v>
                </c:pt>
                <c:pt idx="25">
                  <c:v>-1.2877168790203199</c:v>
                </c:pt>
                <c:pt idx="26">
                  <c:v>4.0860972517180842</c:v>
                </c:pt>
                <c:pt idx="27">
                  <c:v>2.3436947665048895</c:v>
                </c:pt>
                <c:pt idx="28">
                  <c:v>-2.8477694520372845</c:v>
                </c:pt>
                <c:pt idx="29">
                  <c:v>-2.6460539477823635</c:v>
                </c:pt>
                <c:pt idx="30">
                  <c:v>0.14711382267142312</c:v>
                </c:pt>
                <c:pt idx="31">
                  <c:v>1.6776190417144385</c:v>
                </c:pt>
                <c:pt idx="32">
                  <c:v>3.3991601416375152</c:v>
                </c:pt>
                <c:pt idx="33">
                  <c:v>-2.167353523199143</c:v>
                </c:pt>
                <c:pt idx="34">
                  <c:v>-0.79906418117863787</c:v>
                </c:pt>
                <c:pt idx="35">
                  <c:v>-0.76031584069681057</c:v>
                </c:pt>
                <c:pt idx="36">
                  <c:v>-1.1237685208836328</c:v>
                </c:pt>
                <c:pt idx="37">
                  <c:v>2.5402562381425686</c:v>
                </c:pt>
                <c:pt idx="38">
                  <c:v>0.36035231805894063</c:v>
                </c:pt>
                <c:pt idx="39">
                  <c:v>3.1996110071403878</c:v>
                </c:pt>
                <c:pt idx="40">
                  <c:v>0.98820149357006382</c:v>
                </c:pt>
                <c:pt idx="41">
                  <c:v>-0.97915315280338744</c:v>
                </c:pt>
                <c:pt idx="42">
                  <c:v>0.39055935683510329</c:v>
                </c:pt>
                <c:pt idx="43">
                  <c:v>0.6333826174273699</c:v>
                </c:pt>
                <c:pt idx="44">
                  <c:v>-1.5842183602177478</c:v>
                </c:pt>
                <c:pt idx="45">
                  <c:v>0.44711323790215624</c:v>
                </c:pt>
                <c:pt idx="46">
                  <c:v>1.9287866096918276</c:v>
                </c:pt>
                <c:pt idx="47">
                  <c:v>-1.1505550108829505</c:v>
                </c:pt>
                <c:pt idx="48">
                  <c:v>-1.3641973908024763</c:v>
                </c:pt>
                <c:pt idx="49">
                  <c:v>1.5011698717713182</c:v>
                </c:pt>
                <c:pt idx="50">
                  <c:v>-0.52194768542953818</c:v>
                </c:pt>
                <c:pt idx="51">
                  <c:v>0.65201004398936657</c:v>
                </c:pt>
                <c:pt idx="52">
                  <c:v>0.10751003342523145</c:v>
                </c:pt>
                <c:pt idx="53">
                  <c:v>2.2204686706868864</c:v>
                </c:pt>
                <c:pt idx="54">
                  <c:v>-0.30699085595693998</c:v>
                </c:pt>
                <c:pt idx="55">
                  <c:v>-3.9213685462422312</c:v>
                </c:pt>
                <c:pt idx="56">
                  <c:v>5.6932526947407496</c:v>
                </c:pt>
                <c:pt idx="57">
                  <c:v>2.3645896749736219</c:v>
                </c:pt>
                <c:pt idx="58">
                  <c:v>0.79335512455785784</c:v>
                </c:pt>
                <c:pt idx="59">
                  <c:v>-0.72594838554485297</c:v>
                </c:pt>
                <c:pt idx="60">
                  <c:v>4.5889048534834531</c:v>
                </c:pt>
                <c:pt idx="61">
                  <c:v>1.3127717376925019</c:v>
                </c:pt>
                <c:pt idx="62">
                  <c:v>-0.69720009114444237</c:v>
                </c:pt>
                <c:pt idx="63">
                  <c:v>-1.2815142941002753</c:v>
                </c:pt>
                <c:pt idx="64">
                  <c:v>1.4871955607601688</c:v>
                </c:pt>
                <c:pt idx="65">
                  <c:v>-0.35571580274113607</c:v>
                </c:pt>
                <c:pt idx="66">
                  <c:v>-0.941334867005438</c:v>
                </c:pt>
                <c:pt idx="67">
                  <c:v>0.51601573854023042</c:v>
                </c:pt>
                <c:pt idx="68">
                  <c:v>-0.5059117686818877</c:v>
                </c:pt>
                <c:pt idx="69">
                  <c:v>1.6473648560513408</c:v>
                </c:pt>
                <c:pt idx="70">
                  <c:v>1.3798223240231076</c:v>
                </c:pt>
                <c:pt idx="71">
                  <c:v>0.54352210131520384</c:v>
                </c:pt>
                <c:pt idx="72">
                  <c:v>0.96246013160514332</c:v>
                </c:pt>
                <c:pt idx="73">
                  <c:v>-1.1322378027199855</c:v>
                </c:pt>
                <c:pt idx="74">
                  <c:v>0.16197811958510236</c:v>
                </c:pt>
                <c:pt idx="75">
                  <c:v>-1.5425581704652538</c:v>
                </c:pt>
                <c:pt idx="76">
                  <c:v>1.591295390094382</c:v>
                </c:pt>
                <c:pt idx="77">
                  <c:v>-3.3138724852254789E-2</c:v>
                </c:pt>
                <c:pt idx="78">
                  <c:v>-1.0662795314937692</c:v>
                </c:pt>
                <c:pt idx="79">
                  <c:v>-0.40280437521423573</c:v>
                </c:pt>
                <c:pt idx="80">
                  <c:v>0.21345147144172555</c:v>
                </c:pt>
                <c:pt idx="81">
                  <c:v>0.21102671302929316</c:v>
                </c:pt>
                <c:pt idx="82">
                  <c:v>5.9086524083274264E-2</c:v>
                </c:pt>
                <c:pt idx="83">
                  <c:v>-2.1433869626576381</c:v>
                </c:pt>
                <c:pt idx="84">
                  <c:v>0.29527283954422934</c:v>
                </c:pt>
                <c:pt idx="85">
                  <c:v>-0.12844701320449492</c:v>
                </c:pt>
                <c:pt idx="86">
                  <c:v>0.67051880972300071</c:v>
                </c:pt>
                <c:pt idx="87">
                  <c:v>-0.52001157201639714</c:v>
                </c:pt>
                <c:pt idx="88">
                  <c:v>9.8209193458853983E-2</c:v>
                </c:pt>
                <c:pt idx="89">
                  <c:v>-1.7419156466616867</c:v>
                </c:pt>
                <c:pt idx="90">
                  <c:v>0.18533044010215635</c:v>
                </c:pt>
                <c:pt idx="91">
                  <c:v>1.0263144103289474</c:v>
                </c:pt>
                <c:pt idx="92">
                  <c:v>-1.6488352748690598</c:v>
                </c:pt>
                <c:pt idx="93">
                  <c:v>-0.3096390363146142</c:v>
                </c:pt>
                <c:pt idx="94">
                  <c:v>0.65913609637518566</c:v>
                </c:pt>
                <c:pt idx="95">
                  <c:v>-2.2343955874089882</c:v>
                </c:pt>
                <c:pt idx="96">
                  <c:v>-0.23394755207981358</c:v>
                </c:pt>
                <c:pt idx="97">
                  <c:v>-0.24497756156084557</c:v>
                </c:pt>
                <c:pt idx="98">
                  <c:v>0.91195239644404502</c:v>
                </c:pt>
                <c:pt idx="99">
                  <c:v>-1.2668717571794088</c:v>
                </c:pt>
                <c:pt idx="100">
                  <c:v>1.9665661678461006</c:v>
                </c:pt>
                <c:pt idx="101">
                  <c:v>0.57389261808413039</c:v>
                </c:pt>
                <c:pt idx="102">
                  <c:v>1.601303837626411</c:v>
                </c:pt>
                <c:pt idx="103">
                  <c:v>0.8802130743459794</c:v>
                </c:pt>
                <c:pt idx="104">
                  <c:v>-0.51553226923570239</c:v>
                </c:pt>
                <c:pt idx="105">
                  <c:v>0.79126222873748331</c:v>
                </c:pt>
                <c:pt idx="106">
                  <c:v>0.75535065348363639</c:v>
                </c:pt>
                <c:pt idx="107">
                  <c:v>-6.1407420341989219E-2</c:v>
                </c:pt>
                <c:pt idx="108">
                  <c:v>-0.41499190855649293</c:v>
                </c:pt>
                <c:pt idx="109">
                  <c:v>-1.3541873607911779</c:v>
                </c:pt>
                <c:pt idx="110">
                  <c:v>0.23569475360484599</c:v>
                </c:pt>
                <c:pt idx="111">
                  <c:v>1.4581594249627672</c:v>
                </c:pt>
                <c:pt idx="112">
                  <c:v>1.0729674346291251</c:v>
                </c:pt>
                <c:pt idx="113">
                  <c:v>0.24688467748184251</c:v>
                </c:pt>
                <c:pt idx="114">
                  <c:v>-2.3486583397263755E-2</c:v>
                </c:pt>
                <c:pt idx="115">
                  <c:v>-1.3459524705130521</c:v>
                </c:pt>
                <c:pt idx="116">
                  <c:v>1.8633347002030181</c:v>
                </c:pt>
                <c:pt idx="117">
                  <c:v>0.59024713146886676</c:v>
                </c:pt>
                <c:pt idx="118">
                  <c:v>-0.19959506282289258</c:v>
                </c:pt>
                <c:pt idx="119">
                  <c:v>0.16280650945668121</c:v>
                </c:pt>
                <c:pt idx="120">
                  <c:v>-3.9884798667264043</c:v>
                </c:pt>
                <c:pt idx="121">
                  <c:v>-3.6616987406566555</c:v>
                </c:pt>
                <c:pt idx="122">
                  <c:v>1.995264469602025</c:v>
                </c:pt>
                <c:pt idx="123">
                  <c:v>1.3131162507459528</c:v>
                </c:pt>
                <c:pt idx="124">
                  <c:v>-2.5959519180774704</c:v>
                </c:pt>
                <c:pt idx="125">
                  <c:v>2.0219312958456142</c:v>
                </c:pt>
                <c:pt idx="126">
                  <c:v>-0.27499126154241682</c:v>
                </c:pt>
                <c:pt idx="127">
                  <c:v>-5.0880056826426232</c:v>
                </c:pt>
                <c:pt idx="128">
                  <c:v>2.1298408836923315</c:v>
                </c:pt>
                <c:pt idx="129">
                  <c:v>-1.2606895988791111E-2</c:v>
                </c:pt>
                <c:pt idx="130">
                  <c:v>1.5574657811030026</c:v>
                </c:pt>
                <c:pt idx="131">
                  <c:v>0.44998631022683444</c:v>
                </c:pt>
                <c:pt idx="132">
                  <c:v>1.5328319737975145</c:v>
                </c:pt>
                <c:pt idx="133">
                  <c:v>0.76373264911711691</c:v>
                </c:pt>
                <c:pt idx="134">
                  <c:v>1.5200987818164586</c:v>
                </c:pt>
                <c:pt idx="135">
                  <c:v>0.78196362276253073</c:v>
                </c:pt>
                <c:pt idx="136">
                  <c:v>-0.12990337804079036</c:v>
                </c:pt>
                <c:pt idx="137">
                  <c:v>-0.54902873174363243</c:v>
                </c:pt>
                <c:pt idx="138">
                  <c:v>-0.16450468980514277</c:v>
                </c:pt>
                <c:pt idx="139">
                  <c:v>0.82179795187214078</c:v>
                </c:pt>
                <c:pt idx="140">
                  <c:v>-0.609776036178864</c:v>
                </c:pt>
                <c:pt idx="141">
                  <c:v>-1.5117656933035328</c:v>
                </c:pt>
                <c:pt idx="142">
                  <c:v>0.80459974125483458</c:v>
                </c:pt>
                <c:pt idx="143">
                  <c:v>0.83376827945087562</c:v>
                </c:pt>
                <c:pt idx="144">
                  <c:v>-0.23354785479567172</c:v>
                </c:pt>
                <c:pt idx="145">
                  <c:v>2.0087771849694702</c:v>
                </c:pt>
                <c:pt idx="146">
                  <c:v>0.94714151552942305</c:v>
                </c:pt>
                <c:pt idx="147">
                  <c:v>0.15378703530753113</c:v>
                </c:pt>
                <c:pt idx="148">
                  <c:v>-0.11147201861565346</c:v>
                </c:pt>
                <c:pt idx="149">
                  <c:v>-0.85747918211218477</c:v>
                </c:pt>
                <c:pt idx="150">
                  <c:v>-1.3577864222825378E-2</c:v>
                </c:pt>
                <c:pt idx="151">
                  <c:v>-1.0667547895617222</c:v>
                </c:pt>
                <c:pt idx="152">
                  <c:v>0.76173731086604501</c:v>
                </c:pt>
                <c:pt idx="153">
                  <c:v>1.6709825962510558</c:v>
                </c:pt>
                <c:pt idx="154">
                  <c:v>0.17397792383873201</c:v>
                </c:pt>
                <c:pt idx="155">
                  <c:v>0.36608426493078333</c:v>
                </c:pt>
                <c:pt idx="156">
                  <c:v>-3.9599141522716574</c:v>
                </c:pt>
                <c:pt idx="157">
                  <c:v>0.66113659869368813</c:v>
                </c:pt>
                <c:pt idx="158">
                  <c:v>-2.346446349824391</c:v>
                </c:pt>
                <c:pt idx="159">
                  <c:v>1.8989301025563992</c:v>
                </c:pt>
                <c:pt idx="160">
                  <c:v>1.2195392842602271</c:v>
                </c:pt>
                <c:pt idx="161">
                  <c:v>-1.7703411205974937</c:v>
                </c:pt>
                <c:pt idx="162">
                  <c:v>-1.9338228758415521</c:v>
                </c:pt>
                <c:pt idx="163">
                  <c:v>2.875080739692506</c:v>
                </c:pt>
                <c:pt idx="164">
                  <c:v>-4.2866864978051229</c:v>
                </c:pt>
                <c:pt idx="165">
                  <c:v>-0.31687269312201005</c:v>
                </c:pt>
                <c:pt idx="166">
                  <c:v>-5.8780548995411159</c:v>
                </c:pt>
                <c:pt idx="167">
                  <c:v>1.1279663194143148</c:v>
                </c:pt>
                <c:pt idx="168">
                  <c:v>2.1846411021167786</c:v>
                </c:pt>
                <c:pt idx="169">
                  <c:v>1.4859239149058872</c:v>
                </c:pt>
                <c:pt idx="170">
                  <c:v>2.8970870762122343</c:v>
                </c:pt>
                <c:pt idx="171">
                  <c:v>-0.15595097794566823</c:v>
                </c:pt>
                <c:pt idx="172">
                  <c:v>0.53367960416900195</c:v>
                </c:pt>
                <c:pt idx="173">
                  <c:v>0.12693553178752986</c:v>
                </c:pt>
                <c:pt idx="174">
                  <c:v>2.8974304744608239</c:v>
                </c:pt>
                <c:pt idx="175">
                  <c:v>0.31053196185707649</c:v>
                </c:pt>
                <c:pt idx="176">
                  <c:v>0.20064876651003602</c:v>
                </c:pt>
                <c:pt idx="177">
                  <c:v>-0.8894160180523204</c:v>
                </c:pt>
                <c:pt idx="178">
                  <c:v>2.1925549879963251</c:v>
                </c:pt>
                <c:pt idx="179">
                  <c:v>-0.94181917827466377</c:v>
                </c:pt>
                <c:pt idx="180">
                  <c:v>0.94181917827466555</c:v>
                </c:pt>
                <c:pt idx="181">
                  <c:v>2.4590003292051552</c:v>
                </c:pt>
                <c:pt idx="182">
                  <c:v>-0.77140551861102447</c:v>
                </c:pt>
                <c:pt idx="183">
                  <c:v>1.808089984336319</c:v>
                </c:pt>
                <c:pt idx="184">
                  <c:v>0.42941558202784191</c:v>
                </c:pt>
                <c:pt idx="185">
                  <c:v>0.76173321401547156</c:v>
                </c:pt>
                <c:pt idx="186">
                  <c:v>-3.5560794934274478</c:v>
                </c:pt>
                <c:pt idx="187">
                  <c:v>-0.30625564877313582</c:v>
                </c:pt>
                <c:pt idx="188">
                  <c:v>-1.7857102501548241</c:v>
                </c:pt>
                <c:pt idx="189">
                  <c:v>-1.5676630662147195</c:v>
                </c:pt>
                <c:pt idx="190">
                  <c:v>2.1555246783278417</c:v>
                </c:pt>
                <c:pt idx="191">
                  <c:v>1.169267682290539</c:v>
                </c:pt>
                <c:pt idx="192">
                  <c:v>1.5486888772111274</c:v>
                </c:pt>
                <c:pt idx="193">
                  <c:v>-0.48528262263356647</c:v>
                </c:pt>
                <c:pt idx="194">
                  <c:v>2.3350699896791705</c:v>
                </c:pt>
                <c:pt idx="195">
                  <c:v>-0.71169414850670554</c:v>
                </c:pt>
                <c:pt idx="196">
                  <c:v>-0.36799595473401786</c:v>
                </c:pt>
                <c:pt idx="197">
                  <c:v>2.0037721451741213</c:v>
                </c:pt>
                <c:pt idx="198">
                  <c:v>-2.9974087482297223</c:v>
                </c:pt>
                <c:pt idx="199">
                  <c:v>-2.2363873459017931</c:v>
                </c:pt>
                <c:pt idx="200">
                  <c:v>-0.71796961763993949</c:v>
                </c:pt>
                <c:pt idx="201">
                  <c:v>-0.84419875022817248</c:v>
                </c:pt>
                <c:pt idx="202">
                  <c:v>3.2479122209520552</c:v>
                </c:pt>
                <c:pt idx="203">
                  <c:v>1.8324727707261217</c:v>
                </c:pt>
                <c:pt idx="204">
                  <c:v>2.3867656560491857</c:v>
                </c:pt>
                <c:pt idx="205">
                  <c:v>0.63249031713721326</c:v>
                </c:pt>
                <c:pt idx="206">
                  <c:v>-0.47127738156690557</c:v>
                </c:pt>
                <c:pt idx="207">
                  <c:v>-1.7527972435404968</c:v>
                </c:pt>
                <c:pt idx="208">
                  <c:v>1.270195341672405</c:v>
                </c:pt>
                <c:pt idx="209">
                  <c:v>-0.5379543404216488</c:v>
                </c:pt>
                <c:pt idx="210">
                  <c:v>2.0612570286069047</c:v>
                </c:pt>
                <c:pt idx="211">
                  <c:v>0.31475248189523142</c:v>
                </c:pt>
                <c:pt idx="212">
                  <c:v>2.8237833032382951</c:v>
                </c:pt>
                <c:pt idx="213">
                  <c:v>-0.59717261253417098</c:v>
                </c:pt>
                <c:pt idx="214">
                  <c:v>-0.31481766591789212</c:v>
                </c:pt>
                <c:pt idx="215">
                  <c:v>0.46488138390058453</c:v>
                </c:pt>
                <c:pt idx="216">
                  <c:v>0.33942886747385315</c:v>
                </c:pt>
                <c:pt idx="217">
                  <c:v>1.0165886895261877</c:v>
                </c:pt>
                <c:pt idx="218">
                  <c:v>1.4108316267968417</c:v>
                </c:pt>
                <c:pt idx="219">
                  <c:v>-0.16974762610018418</c:v>
                </c:pt>
                <c:pt idx="220">
                  <c:v>-0.10878989327053892</c:v>
                </c:pt>
                <c:pt idx="221">
                  <c:v>0.70333908564130332</c:v>
                </c:pt>
                <c:pt idx="222">
                  <c:v>0.76883985020258094</c:v>
                </c:pt>
                <c:pt idx="223">
                  <c:v>-0.76546221353462929</c:v>
                </c:pt>
                <c:pt idx="224">
                  <c:v>-2.8434362886925211</c:v>
                </c:pt>
                <c:pt idx="225">
                  <c:v>4.1270863426805331</c:v>
                </c:pt>
                <c:pt idx="226">
                  <c:v>1.0630370671851954</c:v>
                </c:pt>
                <c:pt idx="227">
                  <c:v>-1.3151092832577056</c:v>
                </c:pt>
                <c:pt idx="228">
                  <c:v>-12.73138349491064</c:v>
                </c:pt>
                <c:pt idx="229">
                  <c:v>-3.237352757887745</c:v>
                </c:pt>
                <c:pt idx="230">
                  <c:v>-13.031515541935413</c:v>
                </c:pt>
                <c:pt idx="231">
                  <c:v>-7.6621562946575015</c:v>
                </c:pt>
                <c:pt idx="232">
                  <c:v>5.7406249465913577</c:v>
                </c:pt>
                <c:pt idx="233">
                  <c:v>0.28196575972629306</c:v>
                </c:pt>
                <c:pt idx="234">
                  <c:v>8.4165152566360923</c:v>
                </c:pt>
                <c:pt idx="235">
                  <c:v>1.7156700256468826</c:v>
                </c:pt>
                <c:pt idx="236">
                  <c:v>-1.0271096358789156</c:v>
                </c:pt>
                <c:pt idx="237">
                  <c:v>-0.80552435314209525</c:v>
                </c:pt>
                <c:pt idx="238">
                  <c:v>3.1555367192631545</c:v>
                </c:pt>
                <c:pt idx="239">
                  <c:v>-2.6760194864642561</c:v>
                </c:pt>
                <c:pt idx="240">
                  <c:v>1.9810783603656155</c:v>
                </c:pt>
                <c:pt idx="241">
                  <c:v>1.8105162161404749</c:v>
                </c:pt>
                <c:pt idx="242">
                  <c:v>4.8925561001543691</c:v>
                </c:pt>
                <c:pt idx="243">
                  <c:v>-4.9967394722962801</c:v>
                </c:pt>
                <c:pt idx="244">
                  <c:v>2.0535009874637105</c:v>
                </c:pt>
                <c:pt idx="245">
                  <c:v>-2.6385389947273885</c:v>
                </c:pt>
                <c:pt idx="246">
                  <c:v>2.601219331742564</c:v>
                </c:pt>
                <c:pt idx="247">
                  <c:v>-0.27541723421679304</c:v>
                </c:pt>
                <c:pt idx="248">
                  <c:v>1.7284067452873202</c:v>
                </c:pt>
                <c:pt idx="249">
                  <c:v>-2.1528514101730121</c:v>
                </c:pt>
                <c:pt idx="250">
                  <c:v>-2.2265149962850028</c:v>
                </c:pt>
                <c:pt idx="251">
                  <c:v>2.8281006526368007</c:v>
                </c:pt>
                <c:pt idx="252">
                  <c:v>1.0991055827160727</c:v>
                </c:pt>
                <c:pt idx="253">
                  <c:v>-0.72225030433068749</c:v>
                </c:pt>
                <c:pt idx="254">
                  <c:v>1.1376155101211296</c:v>
                </c:pt>
                <c:pt idx="255">
                  <c:v>-0.81879195226355805</c:v>
                </c:pt>
                <c:pt idx="256">
                  <c:v>-1.0404082698155177</c:v>
                </c:pt>
                <c:pt idx="257">
                  <c:v>-0.17379973959931005</c:v>
                </c:pt>
                <c:pt idx="258">
                  <c:v>-0.9194325803736898</c:v>
                </c:pt>
                <c:pt idx="259">
                  <c:v>0.79284277372641798</c:v>
                </c:pt>
                <c:pt idx="260">
                  <c:v>2.8871604515411589</c:v>
                </c:pt>
                <c:pt idx="261">
                  <c:v>0.37234698118747961</c:v>
                </c:pt>
                <c:pt idx="262">
                  <c:v>-1.0340836025809266</c:v>
                </c:pt>
                <c:pt idx="263">
                  <c:v>-4.4650627282770179</c:v>
                </c:pt>
                <c:pt idx="264">
                  <c:v>4.3740453609161669</c:v>
                </c:pt>
                <c:pt idx="265">
                  <c:v>5.4608533001057351</c:v>
                </c:pt>
                <c:pt idx="266">
                  <c:v>0.39363281907183406</c:v>
                </c:pt>
                <c:pt idx="267">
                  <c:v>2.084934527943187</c:v>
                </c:pt>
                <c:pt idx="268">
                  <c:v>8.9473448813792225E-3</c:v>
                </c:pt>
                <c:pt idx="269">
                  <c:v>-0.89510986603188425</c:v>
                </c:pt>
                <c:pt idx="270">
                  <c:v>-0.16081676682658813</c:v>
                </c:pt>
                <c:pt idx="271">
                  <c:v>1.0849713397362813E-2</c:v>
                </c:pt>
                <c:pt idx="272">
                  <c:v>1.0397086085988243</c:v>
                </c:pt>
                <c:pt idx="273">
                  <c:v>2.6627747391318923</c:v>
                </c:pt>
                <c:pt idx="274">
                  <c:v>0.80870926494400575</c:v>
                </c:pt>
                <c:pt idx="275">
                  <c:v>-0.36883478033461115</c:v>
                </c:pt>
                <c:pt idx="276">
                  <c:v>-3.6013675851518947</c:v>
                </c:pt>
                <c:pt idx="277">
                  <c:v>4.9711222047188643</c:v>
                </c:pt>
                <c:pt idx="278">
                  <c:v>0.2648872360829167</c:v>
                </c:pt>
                <c:pt idx="279">
                  <c:v>0.26078300771255247</c:v>
                </c:pt>
                <c:pt idx="280">
                  <c:v>-1.619968844417103</c:v>
                </c:pt>
                <c:pt idx="281">
                  <c:v>3.2710572508599101</c:v>
                </c:pt>
                <c:pt idx="282">
                  <c:v>2.0336313019165662</c:v>
                </c:pt>
                <c:pt idx="283">
                  <c:v>-2.6254040811739765E-2</c:v>
                </c:pt>
                <c:pt idx="284">
                  <c:v>2.1559626607652325</c:v>
                </c:pt>
                <c:pt idx="285">
                  <c:v>0.77593561108758957</c:v>
                </c:pt>
                <c:pt idx="286">
                  <c:v>0.30551866422668178</c:v>
                </c:pt>
                <c:pt idx="287">
                  <c:v>0.29666786256790523</c:v>
                </c:pt>
                <c:pt idx="288">
                  <c:v>-1.1967984254640882</c:v>
                </c:pt>
                <c:pt idx="289">
                  <c:v>-0.19899226645352899</c:v>
                </c:pt>
                <c:pt idx="290">
                  <c:v>1.6789448045246513</c:v>
                </c:pt>
                <c:pt idx="291">
                  <c:v>-0.68951032820944003</c:v>
                </c:pt>
                <c:pt idx="292">
                  <c:v>-0.69429760097488824</c:v>
                </c:pt>
                <c:pt idx="293">
                  <c:v>0.98336104675029801</c:v>
                </c:pt>
                <c:pt idx="294">
                  <c:v>1.36566588943495</c:v>
                </c:pt>
                <c:pt idx="295">
                  <c:v>0.31084304037639754</c:v>
                </c:pt>
                <c:pt idx="296">
                  <c:v>-1.1071844119319354</c:v>
                </c:pt>
                <c:pt idx="297">
                  <c:v>1.0369777674999074</c:v>
                </c:pt>
                <c:pt idx="298">
                  <c:v>1.18686087524279</c:v>
                </c:pt>
                <c:pt idx="299">
                  <c:v>-0.37702657576263238</c:v>
                </c:pt>
                <c:pt idx="300">
                  <c:v>-0.41575586174294726</c:v>
                </c:pt>
                <c:pt idx="301">
                  <c:v>0.94689179316126537</c:v>
                </c:pt>
                <c:pt idx="302">
                  <c:v>-5.5452012326487908E-2</c:v>
                </c:pt>
                <c:pt idx="303">
                  <c:v>2.1431786982231973</c:v>
                </c:pt>
                <c:pt idx="304">
                  <c:v>0.7961107928722545</c:v>
                </c:pt>
                <c:pt idx="305">
                  <c:v>-0.6634867775320511</c:v>
                </c:pt>
                <c:pt idx="306">
                  <c:v>0.58865215853987241</c:v>
                </c:pt>
                <c:pt idx="307">
                  <c:v>-0.4140979046033163</c:v>
                </c:pt>
                <c:pt idx="308">
                  <c:v>-1.1127184124628564</c:v>
                </c:pt>
                <c:pt idx="309">
                  <c:v>8.0542832623115804E-2</c:v>
                </c:pt>
                <c:pt idx="310">
                  <c:v>0.70539020669560926</c:v>
                </c:pt>
                <c:pt idx="311">
                  <c:v>-9.050729344122075E-3</c:v>
                </c:pt>
                <c:pt idx="312">
                  <c:v>1.0728187218891538</c:v>
                </c:pt>
                <c:pt idx="313">
                  <c:v>1.031893644603779</c:v>
                </c:pt>
                <c:pt idx="314">
                  <c:v>0.42303305107382833</c:v>
                </c:pt>
                <c:pt idx="315">
                  <c:v>0.61147920218397778</c:v>
                </c:pt>
                <c:pt idx="316">
                  <c:v>1.5175766749545574</c:v>
                </c:pt>
                <c:pt idx="317">
                  <c:v>0.94583680185235608</c:v>
                </c:pt>
                <c:pt idx="318">
                  <c:v>-1.0394731395902534</c:v>
                </c:pt>
                <c:pt idx="319">
                  <c:v>-2.0074769245254109</c:v>
                </c:pt>
                <c:pt idx="320">
                  <c:v>-0.70091848672322454</c:v>
                </c:pt>
                <c:pt idx="321">
                  <c:v>2.6175564422965971</c:v>
                </c:pt>
                <c:pt idx="322">
                  <c:v>0.5194069444963122</c:v>
                </c:pt>
                <c:pt idx="323">
                  <c:v>0.77337473674615964</c:v>
                </c:pt>
                <c:pt idx="324">
                  <c:v>0.51558586208706769</c:v>
                </c:pt>
                <c:pt idx="325">
                  <c:v>2.3078701414595888</c:v>
                </c:pt>
                <c:pt idx="326">
                  <c:v>-6.3701326033787725E-2</c:v>
                </c:pt>
                <c:pt idx="327">
                  <c:v>-2.8281307485529132</c:v>
                </c:pt>
                <c:pt idx="328">
                  <c:v>1.0024258222101305</c:v>
                </c:pt>
                <c:pt idx="329">
                  <c:v>-1.3021220691328255</c:v>
                </c:pt>
                <c:pt idx="330">
                  <c:v>1.1086588056340549</c:v>
                </c:pt>
                <c:pt idx="331">
                  <c:v>-0.9743980053250586</c:v>
                </c:pt>
                <c:pt idx="332">
                  <c:v>0.39459583811758586</c:v>
                </c:pt>
                <c:pt idx="333">
                  <c:v>-0.69192580729177933</c:v>
                </c:pt>
                <c:pt idx="334">
                  <c:v>-1.1214801722763357</c:v>
                </c:pt>
                <c:pt idx="335">
                  <c:v>2.8979677662329415</c:v>
                </c:pt>
                <c:pt idx="336">
                  <c:v>1.6569878956227462</c:v>
                </c:pt>
                <c:pt idx="337">
                  <c:v>-0.52703237022939808</c:v>
                </c:pt>
                <c:pt idx="338">
                  <c:v>1.4056927725043407</c:v>
                </c:pt>
                <c:pt idx="339">
                  <c:v>-0.38742166086143326</c:v>
                </c:pt>
                <c:pt idx="340">
                  <c:v>-0.79463661207704228</c:v>
                </c:pt>
                <c:pt idx="341">
                  <c:v>-0.40596771871071141</c:v>
                </c:pt>
                <c:pt idx="342">
                  <c:v>-3.0653476622899405E-2</c:v>
                </c:pt>
                <c:pt idx="343">
                  <c:v>0.79533492093125935</c:v>
                </c:pt>
                <c:pt idx="344">
                  <c:v>-1.8234703782481594</c:v>
                </c:pt>
                <c:pt idx="345">
                  <c:v>2.9876566821668114</c:v>
                </c:pt>
                <c:pt idx="346">
                  <c:v>-0.77920690569154594</c:v>
                </c:pt>
                <c:pt idx="347">
                  <c:v>-2.6557704831367608</c:v>
                </c:pt>
                <c:pt idx="348">
                  <c:v>-5.4358759932449559</c:v>
                </c:pt>
                <c:pt idx="349">
                  <c:v>3.3335441071829788</c:v>
                </c:pt>
                <c:pt idx="350">
                  <c:v>3.1769870877210157E-2</c:v>
                </c:pt>
                <c:pt idx="351">
                  <c:v>2.2838886481776952</c:v>
                </c:pt>
                <c:pt idx="352">
                  <c:v>-6.4938734000413084E-2</c:v>
                </c:pt>
                <c:pt idx="353">
                  <c:v>0.17636564454695522</c:v>
                </c:pt>
                <c:pt idx="354">
                  <c:v>2.7542979948593795</c:v>
                </c:pt>
                <c:pt idx="355">
                  <c:v>-8.0944447720731991E-2</c:v>
                </c:pt>
                <c:pt idx="356">
                  <c:v>2.3828571705663402</c:v>
                </c:pt>
                <c:pt idx="357">
                  <c:v>0.89523962704055449</c:v>
                </c:pt>
                <c:pt idx="358">
                  <c:v>-3.3577332203736954</c:v>
                </c:pt>
                <c:pt idx="359">
                  <c:v>-2.4176619806941471</c:v>
                </c:pt>
                <c:pt idx="360">
                  <c:v>1.9757651003231249</c:v>
                </c:pt>
                <c:pt idx="361">
                  <c:v>-2.9756390778961381</c:v>
                </c:pt>
                <c:pt idx="362">
                  <c:v>-1.7984393855252943</c:v>
                </c:pt>
                <c:pt idx="363">
                  <c:v>-3.2683705138379162</c:v>
                </c:pt>
                <c:pt idx="364">
                  <c:v>1.5253879171941032</c:v>
                </c:pt>
                <c:pt idx="365">
                  <c:v>0.60779751081358746</c:v>
                </c:pt>
                <c:pt idx="366">
                  <c:v>2.1502468216397048</c:v>
                </c:pt>
                <c:pt idx="367">
                  <c:v>3.6541066507645894</c:v>
                </c:pt>
                <c:pt idx="368">
                  <c:v>0.91835837009087895</c:v>
                </c:pt>
                <c:pt idx="369">
                  <c:v>0.57448287521287544</c:v>
                </c:pt>
                <c:pt idx="370">
                  <c:v>-0.45139415374467662</c:v>
                </c:pt>
                <c:pt idx="371">
                  <c:v>1.4451608785935555</c:v>
                </c:pt>
                <c:pt idx="372">
                  <c:v>-0.26980374665905327</c:v>
                </c:pt>
                <c:pt idx="373">
                  <c:v>-2.7346818106337727</c:v>
                </c:pt>
                <c:pt idx="374">
                  <c:v>-2.3997667326203831</c:v>
                </c:pt>
                <c:pt idx="375">
                  <c:v>1.3208178964547717</c:v>
                </c:pt>
                <c:pt idx="376">
                  <c:v>-0.57421274108187115</c:v>
                </c:pt>
                <c:pt idx="377">
                  <c:v>3.9410695648322838</c:v>
                </c:pt>
                <c:pt idx="378">
                  <c:v>-0.21869808696352414</c:v>
                </c:pt>
                <c:pt idx="379">
                  <c:v>-1.7227380201275788</c:v>
                </c:pt>
                <c:pt idx="380">
                  <c:v>1.4844789676006689</c:v>
                </c:pt>
                <c:pt idx="381">
                  <c:v>0.91453710043623437</c:v>
                </c:pt>
                <c:pt idx="382">
                  <c:v>0.78303035735220716</c:v>
                </c:pt>
                <c:pt idx="383">
                  <c:v>0.51196818127632637</c:v>
                </c:pt>
                <c:pt idx="384">
                  <c:v>-0.99424643223301068</c:v>
                </c:pt>
                <c:pt idx="385">
                  <c:v>-0.16037847358393839</c:v>
                </c:pt>
                <c:pt idx="386">
                  <c:v>-3.2572240165448201</c:v>
                </c:pt>
                <c:pt idx="387">
                  <c:v>-1.1308897788871848</c:v>
                </c:pt>
                <c:pt idx="388">
                  <c:v>0.14083120893412354</c:v>
                </c:pt>
                <c:pt idx="389">
                  <c:v>2.6182232944104546</c:v>
                </c:pt>
                <c:pt idx="390">
                  <c:v>0.54279226244293932</c:v>
                </c:pt>
                <c:pt idx="391">
                  <c:v>6.2702763702101066E-2</c:v>
                </c:pt>
                <c:pt idx="392">
                  <c:v>0.33465776458532659</c:v>
                </c:pt>
                <c:pt idx="393">
                  <c:v>-0.11278784174202508</c:v>
                </c:pt>
                <c:pt idx="394">
                  <c:v>-0.32003077818056497</c:v>
                </c:pt>
                <c:pt idx="395">
                  <c:v>0.50748753465127405</c:v>
                </c:pt>
                <c:pt idx="396">
                  <c:v>1.1201045571160146</c:v>
                </c:pt>
                <c:pt idx="397">
                  <c:v>5.6347855576805619E-2</c:v>
                </c:pt>
                <c:pt idx="398">
                  <c:v>0.6737092719049963</c:v>
                </c:pt>
                <c:pt idx="399">
                  <c:v>-0.33896075691343719</c:v>
                </c:pt>
                <c:pt idx="400">
                  <c:v>0.77763374559210052</c:v>
                </c:pt>
                <c:pt idx="401">
                  <c:v>-1.5115253730962734</c:v>
                </c:pt>
                <c:pt idx="402">
                  <c:v>1.5658930190567126</c:v>
                </c:pt>
                <c:pt idx="403">
                  <c:v>-1.934192715636869</c:v>
                </c:pt>
                <c:pt idx="404">
                  <c:v>0.11481755403246471</c:v>
                </c:pt>
                <c:pt idx="405">
                  <c:v>2.3746163326633067</c:v>
                </c:pt>
                <c:pt idx="406">
                  <c:v>0.50890025866864219</c:v>
                </c:pt>
                <c:pt idx="407">
                  <c:v>-1.9268929234656749</c:v>
                </c:pt>
                <c:pt idx="408">
                  <c:v>0.28441164027920146</c:v>
                </c:pt>
                <c:pt idx="409">
                  <c:v>-1.4735086851750501</c:v>
                </c:pt>
                <c:pt idx="410">
                  <c:v>1.0981283559293611</c:v>
                </c:pt>
                <c:pt idx="411">
                  <c:v>1.1775094640389394</c:v>
                </c:pt>
                <c:pt idx="412">
                  <c:v>2.2483649852361641E-2</c:v>
                </c:pt>
                <c:pt idx="413">
                  <c:v>1.5848566509472903</c:v>
                </c:pt>
                <c:pt idx="414">
                  <c:v>-1.5385826950866628</c:v>
                </c:pt>
                <c:pt idx="415">
                  <c:v>-0.8842213184199359</c:v>
                </c:pt>
                <c:pt idx="416">
                  <c:v>-0.77780773002054238</c:v>
                </c:pt>
                <c:pt idx="417">
                  <c:v>1.4397185162309414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4E-461D-8BE0-DA522E84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3472"/>
        <c:axId val="645073832"/>
      </c:lineChart>
      <c:dateAx>
        <c:axId val="645073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3832"/>
        <c:crosses val="autoZero"/>
        <c:auto val="1"/>
        <c:lblOffset val="100"/>
        <c:baseTimeUnit val="days"/>
      </c:dateAx>
      <c:valAx>
        <c:axId val="64507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907-B851-DE460AF45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58232"/>
        <c:axId val="751657512"/>
      </c:lineChart>
      <c:dateAx>
        <c:axId val="751658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7512"/>
        <c:crosses val="autoZero"/>
        <c:auto val="1"/>
        <c:lblOffset val="100"/>
        <c:baseTimeUnit val="days"/>
      </c:dateAx>
      <c:valAx>
        <c:axId val="75165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9-4BE5-9633-8180C656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37280"/>
        <c:axId val="1007236200"/>
      </c:lineChart>
      <c:dateAx>
        <c:axId val="10072372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6200"/>
        <c:crosses val="autoZero"/>
        <c:auto val="1"/>
        <c:lblOffset val="100"/>
        <c:baseTimeUnit val="days"/>
      </c:dateAx>
      <c:valAx>
        <c:axId val="100723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FIO_Z!$B$2:$B$419</c:f>
              <c:numCache>
                <c:formatCode>General</c:formatCode>
                <c:ptCount val="418"/>
                <c:pt idx="0">
                  <c:v>160.31</c:v>
                </c:pt>
                <c:pt idx="1">
                  <c:v>163.63</c:v>
                </c:pt>
                <c:pt idx="2">
                  <c:v>163.37</c:v>
                </c:pt>
                <c:pt idx="3">
                  <c:v>166.36</c:v>
                </c:pt>
                <c:pt idx="4">
                  <c:v>159.87</c:v>
                </c:pt>
                <c:pt idx="5">
                  <c:v>164.25</c:v>
                </c:pt>
                <c:pt idx="6">
                  <c:v>164.38</c:v>
                </c:pt>
                <c:pt idx="7">
                  <c:v>164.88</c:v>
                </c:pt>
                <c:pt idx="8">
                  <c:v>158.32</c:v>
                </c:pt>
                <c:pt idx="9">
                  <c:v>157.29</c:v>
                </c:pt>
                <c:pt idx="10">
                  <c:v>162.24</c:v>
                </c:pt>
                <c:pt idx="11">
                  <c:v>161.63999999999999</c:v>
                </c:pt>
                <c:pt idx="12">
                  <c:v>150.49</c:v>
                </c:pt>
                <c:pt idx="13">
                  <c:v>147.11000000000001</c:v>
                </c:pt>
                <c:pt idx="14">
                  <c:v>147.54</c:v>
                </c:pt>
                <c:pt idx="15">
                  <c:v>150.86000000000001</c:v>
                </c:pt>
                <c:pt idx="16">
                  <c:v>147.41999999999999</c:v>
                </c:pt>
                <c:pt idx="17">
                  <c:v>145.83000000000001</c:v>
                </c:pt>
                <c:pt idx="18">
                  <c:v>151.47999999999999</c:v>
                </c:pt>
                <c:pt idx="19">
                  <c:v>154.09</c:v>
                </c:pt>
                <c:pt idx="20">
                  <c:v>159.46</c:v>
                </c:pt>
                <c:pt idx="21">
                  <c:v>161.88999999999999</c:v>
                </c:pt>
                <c:pt idx="22">
                  <c:v>163.85</c:v>
                </c:pt>
                <c:pt idx="23">
                  <c:v>162.55000000000001</c:v>
                </c:pt>
                <c:pt idx="24">
                  <c:v>165.72</c:v>
                </c:pt>
                <c:pt idx="25">
                  <c:v>162.68</c:v>
                </c:pt>
                <c:pt idx="26">
                  <c:v>166.26</c:v>
                </c:pt>
                <c:pt idx="27">
                  <c:v>167.69</c:v>
                </c:pt>
                <c:pt idx="28">
                  <c:v>164.25</c:v>
                </c:pt>
                <c:pt idx="29">
                  <c:v>161.47999999999999</c:v>
                </c:pt>
                <c:pt idx="30">
                  <c:v>160.46</c:v>
                </c:pt>
                <c:pt idx="31">
                  <c:v>163.01</c:v>
                </c:pt>
                <c:pt idx="32">
                  <c:v>167.04</c:v>
                </c:pt>
                <c:pt idx="33">
                  <c:v>167.15</c:v>
                </c:pt>
                <c:pt idx="34">
                  <c:v>166.34</c:v>
                </c:pt>
                <c:pt idx="35">
                  <c:v>165.44</c:v>
                </c:pt>
                <c:pt idx="36">
                  <c:v>162.83000000000001</c:v>
                </c:pt>
                <c:pt idx="37">
                  <c:v>167.13</c:v>
                </c:pt>
                <c:pt idx="38">
                  <c:v>168.37</c:v>
                </c:pt>
                <c:pt idx="39">
                  <c:v>173.17</c:v>
                </c:pt>
                <c:pt idx="40">
                  <c:v>174.01</c:v>
                </c:pt>
                <c:pt idx="41">
                  <c:v>174.64</c:v>
                </c:pt>
                <c:pt idx="42">
                  <c:v>175.73</c:v>
                </c:pt>
                <c:pt idx="43">
                  <c:v>175.55</c:v>
                </c:pt>
                <c:pt idx="44">
                  <c:v>175.98</c:v>
                </c:pt>
                <c:pt idx="45">
                  <c:v>175.22</c:v>
                </c:pt>
                <c:pt idx="46">
                  <c:v>176.45</c:v>
                </c:pt>
                <c:pt idx="47">
                  <c:v>173.15</c:v>
                </c:pt>
                <c:pt idx="48">
                  <c:v>174.32</c:v>
                </c:pt>
                <c:pt idx="49">
                  <c:v>175.46</c:v>
                </c:pt>
                <c:pt idx="50">
                  <c:v>176.2</c:v>
                </c:pt>
                <c:pt idx="51">
                  <c:v>176.46</c:v>
                </c:pt>
                <c:pt idx="52">
                  <c:v>173.87</c:v>
                </c:pt>
                <c:pt idx="53">
                  <c:v>174.53</c:v>
                </c:pt>
                <c:pt idx="54">
                  <c:v>173.7</c:v>
                </c:pt>
                <c:pt idx="55">
                  <c:v>171.18</c:v>
                </c:pt>
                <c:pt idx="56">
                  <c:v>179.75</c:v>
                </c:pt>
                <c:pt idx="57">
                  <c:v>182.66</c:v>
                </c:pt>
                <c:pt idx="58">
                  <c:v>185.17</c:v>
                </c:pt>
                <c:pt idx="59">
                  <c:v>183.21</c:v>
                </c:pt>
                <c:pt idx="60">
                  <c:v>188.39</c:v>
                </c:pt>
                <c:pt idx="61">
                  <c:v>187.64</c:v>
                </c:pt>
                <c:pt idx="62">
                  <c:v>187.66</c:v>
                </c:pt>
                <c:pt idx="63">
                  <c:v>185.83</c:v>
                </c:pt>
                <c:pt idx="64">
                  <c:v>187.69</c:v>
                </c:pt>
                <c:pt idx="65">
                  <c:v>187.28</c:v>
                </c:pt>
                <c:pt idx="66">
                  <c:v>186.13</c:v>
                </c:pt>
                <c:pt idx="67">
                  <c:v>187.81</c:v>
                </c:pt>
                <c:pt idx="68">
                  <c:v>188.52</c:v>
                </c:pt>
                <c:pt idx="69">
                  <c:v>189.18</c:v>
                </c:pt>
                <c:pt idx="70">
                  <c:v>192.57</c:v>
                </c:pt>
                <c:pt idx="71">
                  <c:v>192.93</c:v>
                </c:pt>
                <c:pt idx="72">
                  <c:v>192.57</c:v>
                </c:pt>
                <c:pt idx="73">
                  <c:v>191.19</c:v>
                </c:pt>
                <c:pt idx="74">
                  <c:v>190.78</c:v>
                </c:pt>
                <c:pt idx="75">
                  <c:v>188.09</c:v>
                </c:pt>
                <c:pt idx="76">
                  <c:v>189.7</c:v>
                </c:pt>
                <c:pt idx="77">
                  <c:v>189.16</c:v>
                </c:pt>
                <c:pt idx="78">
                  <c:v>187.46</c:v>
                </c:pt>
                <c:pt idx="79">
                  <c:v>188.11</c:v>
                </c:pt>
                <c:pt idx="80">
                  <c:v>189.84</c:v>
                </c:pt>
                <c:pt idx="81">
                  <c:v>190.04</c:v>
                </c:pt>
                <c:pt idx="82">
                  <c:v>187.84</c:v>
                </c:pt>
                <c:pt idx="83">
                  <c:v>186.52</c:v>
                </c:pt>
                <c:pt idx="84">
                  <c:v>188.48</c:v>
                </c:pt>
                <c:pt idx="85">
                  <c:v>189.89</c:v>
                </c:pt>
                <c:pt idx="86">
                  <c:v>190.41</c:v>
                </c:pt>
                <c:pt idx="87">
                  <c:v>189.82</c:v>
                </c:pt>
                <c:pt idx="88">
                  <c:v>189.59</c:v>
                </c:pt>
                <c:pt idx="89">
                  <c:v>189.72</c:v>
                </c:pt>
                <c:pt idx="90">
                  <c:v>189.17</c:v>
                </c:pt>
                <c:pt idx="91">
                  <c:v>191.51</c:v>
                </c:pt>
                <c:pt idx="92">
                  <c:v>192.56</c:v>
                </c:pt>
                <c:pt idx="93">
                  <c:v>192.61</c:v>
                </c:pt>
                <c:pt idx="94">
                  <c:v>193.18</c:v>
                </c:pt>
                <c:pt idx="95">
                  <c:v>189.84</c:v>
                </c:pt>
                <c:pt idx="96">
                  <c:v>187.93</c:v>
                </c:pt>
                <c:pt idx="97">
                  <c:v>190.3</c:v>
                </c:pt>
                <c:pt idx="98">
                  <c:v>192.72</c:v>
                </c:pt>
                <c:pt idx="99">
                  <c:v>190.92</c:v>
                </c:pt>
                <c:pt idx="100">
                  <c:v>195.06</c:v>
                </c:pt>
                <c:pt idx="101">
                  <c:v>196.72</c:v>
                </c:pt>
                <c:pt idx="102">
                  <c:v>198.42</c:v>
                </c:pt>
                <c:pt idx="103">
                  <c:v>200.29</c:v>
                </c:pt>
                <c:pt idx="104">
                  <c:v>200.52</c:v>
                </c:pt>
                <c:pt idx="105">
                  <c:v>202.18</c:v>
                </c:pt>
                <c:pt idx="106">
                  <c:v>201.01</c:v>
                </c:pt>
                <c:pt idx="107">
                  <c:v>201.58</c:v>
                </c:pt>
                <c:pt idx="108">
                  <c:v>206.79</c:v>
                </c:pt>
                <c:pt idx="109">
                  <c:v>201.15</c:v>
                </c:pt>
                <c:pt idx="110">
                  <c:v>202.25</c:v>
                </c:pt>
                <c:pt idx="111">
                  <c:v>206.23</c:v>
                </c:pt>
                <c:pt idx="112">
                  <c:v>205.84</c:v>
                </c:pt>
                <c:pt idx="113">
                  <c:v>206.27</c:v>
                </c:pt>
                <c:pt idx="114">
                  <c:v>208.32</c:v>
                </c:pt>
                <c:pt idx="115">
                  <c:v>207.03</c:v>
                </c:pt>
                <c:pt idx="116">
                  <c:v>211.22</c:v>
                </c:pt>
                <c:pt idx="117">
                  <c:v>213.69</c:v>
                </c:pt>
                <c:pt idx="118">
                  <c:v>214.76</c:v>
                </c:pt>
                <c:pt idx="119">
                  <c:v>218.44</c:v>
                </c:pt>
                <c:pt idx="120">
                  <c:v>209.72</c:v>
                </c:pt>
                <c:pt idx="121">
                  <c:v>200.06</c:v>
                </c:pt>
                <c:pt idx="122">
                  <c:v>207.5</c:v>
                </c:pt>
                <c:pt idx="123">
                  <c:v>208.14</c:v>
                </c:pt>
                <c:pt idx="124">
                  <c:v>205.31</c:v>
                </c:pt>
                <c:pt idx="125">
                  <c:v>210.22</c:v>
                </c:pt>
                <c:pt idx="126">
                  <c:v>207.65</c:v>
                </c:pt>
                <c:pt idx="127">
                  <c:v>196.97</c:v>
                </c:pt>
                <c:pt idx="128">
                  <c:v>201.52</c:v>
                </c:pt>
                <c:pt idx="129">
                  <c:v>199.27</c:v>
                </c:pt>
                <c:pt idx="130">
                  <c:v>203.87</c:v>
                </c:pt>
                <c:pt idx="131">
                  <c:v>203.21</c:v>
                </c:pt>
                <c:pt idx="132">
                  <c:v>204.85</c:v>
                </c:pt>
                <c:pt idx="133">
                  <c:v>202.76</c:v>
                </c:pt>
                <c:pt idx="134">
                  <c:v>207.11</c:v>
                </c:pt>
                <c:pt idx="135">
                  <c:v>206.84</c:v>
                </c:pt>
                <c:pt idx="136">
                  <c:v>206.42</c:v>
                </c:pt>
                <c:pt idx="137">
                  <c:v>207.38</c:v>
                </c:pt>
                <c:pt idx="138">
                  <c:v>210.72</c:v>
                </c:pt>
                <c:pt idx="139">
                  <c:v>209.22</c:v>
                </c:pt>
                <c:pt idx="140">
                  <c:v>208.14</c:v>
                </c:pt>
                <c:pt idx="141">
                  <c:v>205.76</c:v>
                </c:pt>
                <c:pt idx="142">
                  <c:v>208.41</c:v>
                </c:pt>
                <c:pt idx="143">
                  <c:v>209.51</c:v>
                </c:pt>
                <c:pt idx="144">
                  <c:v>208.59</c:v>
                </c:pt>
                <c:pt idx="145">
                  <c:v>210.52</c:v>
                </c:pt>
                <c:pt idx="146">
                  <c:v>213.19</c:v>
                </c:pt>
                <c:pt idx="147">
                  <c:v>213.3</c:v>
                </c:pt>
                <c:pt idx="148">
                  <c:v>215.51</c:v>
                </c:pt>
                <c:pt idx="149">
                  <c:v>215.8</c:v>
                </c:pt>
                <c:pt idx="150">
                  <c:v>216.93</c:v>
                </c:pt>
                <c:pt idx="151">
                  <c:v>214.27</c:v>
                </c:pt>
                <c:pt idx="152">
                  <c:v>215.81</c:v>
                </c:pt>
                <c:pt idx="153">
                  <c:v>218.06</c:v>
                </c:pt>
                <c:pt idx="154">
                  <c:v>216.14</c:v>
                </c:pt>
                <c:pt idx="155">
                  <c:v>216.12</c:v>
                </c:pt>
                <c:pt idx="156">
                  <c:v>208.3</c:v>
                </c:pt>
                <c:pt idx="157">
                  <c:v>208.84</c:v>
                </c:pt>
                <c:pt idx="158">
                  <c:v>201.26</c:v>
                </c:pt>
                <c:pt idx="159">
                  <c:v>203.57</c:v>
                </c:pt>
                <c:pt idx="160">
                  <c:v>207.48</c:v>
                </c:pt>
                <c:pt idx="161">
                  <c:v>204.72</c:v>
                </c:pt>
                <c:pt idx="162">
                  <c:v>198.43</c:v>
                </c:pt>
                <c:pt idx="163">
                  <c:v>204.65</c:v>
                </c:pt>
                <c:pt idx="164">
                  <c:v>196.47</c:v>
                </c:pt>
                <c:pt idx="165">
                  <c:v>193.08</c:v>
                </c:pt>
                <c:pt idx="166">
                  <c:v>182.06</c:v>
                </c:pt>
                <c:pt idx="167">
                  <c:v>185.51</c:v>
                </c:pt>
                <c:pt idx="168">
                  <c:v>189.51</c:v>
                </c:pt>
                <c:pt idx="169">
                  <c:v>193.58</c:v>
                </c:pt>
                <c:pt idx="170">
                  <c:v>198.16</c:v>
                </c:pt>
                <c:pt idx="171">
                  <c:v>198.07</c:v>
                </c:pt>
                <c:pt idx="172">
                  <c:v>200.16</c:v>
                </c:pt>
                <c:pt idx="173">
                  <c:v>200.1</c:v>
                </c:pt>
                <c:pt idx="174">
                  <c:v>205.02</c:v>
                </c:pt>
                <c:pt idx="175">
                  <c:v>206.3</c:v>
                </c:pt>
                <c:pt idx="176">
                  <c:v>207.13</c:v>
                </c:pt>
                <c:pt idx="177">
                  <c:v>203.39</c:v>
                </c:pt>
                <c:pt idx="178">
                  <c:v>208.54</c:v>
                </c:pt>
                <c:pt idx="179">
                  <c:v>206.31</c:v>
                </c:pt>
                <c:pt idx="180">
                  <c:v>208.1</c:v>
                </c:pt>
                <c:pt idx="181">
                  <c:v>211.11</c:v>
                </c:pt>
                <c:pt idx="182">
                  <c:v>211.16</c:v>
                </c:pt>
                <c:pt idx="183">
                  <c:v>211.55</c:v>
                </c:pt>
                <c:pt idx="184">
                  <c:v>212.65</c:v>
                </c:pt>
                <c:pt idx="185">
                  <c:v>212.31</c:v>
                </c:pt>
                <c:pt idx="186">
                  <c:v>210.36</c:v>
                </c:pt>
                <c:pt idx="187">
                  <c:v>208.68</c:v>
                </c:pt>
                <c:pt idx="188">
                  <c:v>208</c:v>
                </c:pt>
                <c:pt idx="189">
                  <c:v>202.27</c:v>
                </c:pt>
                <c:pt idx="190">
                  <c:v>211.34</c:v>
                </c:pt>
                <c:pt idx="191">
                  <c:v>212.23</c:v>
                </c:pt>
                <c:pt idx="192">
                  <c:v>214.92</c:v>
                </c:pt>
                <c:pt idx="193">
                  <c:v>214.34</c:v>
                </c:pt>
                <c:pt idx="194">
                  <c:v>217.07</c:v>
                </c:pt>
                <c:pt idx="195">
                  <c:v>217.51</c:v>
                </c:pt>
                <c:pt idx="196">
                  <c:v>215.05</c:v>
                </c:pt>
                <c:pt idx="197">
                  <c:v>218.47</c:v>
                </c:pt>
                <c:pt idx="198">
                  <c:v>212.21</c:v>
                </c:pt>
                <c:pt idx="199">
                  <c:v>210.59</c:v>
                </c:pt>
                <c:pt idx="200">
                  <c:v>208.11</c:v>
                </c:pt>
                <c:pt idx="201">
                  <c:v>205.11</c:v>
                </c:pt>
                <c:pt idx="202">
                  <c:v>210.58</c:v>
                </c:pt>
                <c:pt idx="203">
                  <c:v>213.69</c:v>
                </c:pt>
                <c:pt idx="204">
                  <c:v>217.08</c:v>
                </c:pt>
                <c:pt idx="205">
                  <c:v>217.04</c:v>
                </c:pt>
                <c:pt idx="206">
                  <c:v>216.47</c:v>
                </c:pt>
                <c:pt idx="207">
                  <c:v>214.43</c:v>
                </c:pt>
                <c:pt idx="208">
                  <c:v>214.53</c:v>
                </c:pt>
                <c:pt idx="209">
                  <c:v>215.06</c:v>
                </c:pt>
                <c:pt idx="210">
                  <c:v>216.74</c:v>
                </c:pt>
                <c:pt idx="211">
                  <c:v>217.43</c:v>
                </c:pt>
                <c:pt idx="212">
                  <c:v>219.74</c:v>
                </c:pt>
                <c:pt idx="213">
                  <c:v>220.84</c:v>
                </c:pt>
                <c:pt idx="214">
                  <c:v>220.66</c:v>
                </c:pt>
                <c:pt idx="215">
                  <c:v>222.18</c:v>
                </c:pt>
                <c:pt idx="216">
                  <c:v>223.18</c:v>
                </c:pt>
                <c:pt idx="217">
                  <c:v>224.6</c:v>
                </c:pt>
                <c:pt idx="218">
                  <c:v>227.63</c:v>
                </c:pt>
                <c:pt idx="219">
                  <c:v>227.59</c:v>
                </c:pt>
                <c:pt idx="220">
                  <c:v>226.51</c:v>
                </c:pt>
                <c:pt idx="221">
                  <c:v>226.54</c:v>
                </c:pt>
                <c:pt idx="222">
                  <c:v>230.04</c:v>
                </c:pt>
                <c:pt idx="223">
                  <c:v>228.67</c:v>
                </c:pt>
                <c:pt idx="224">
                  <c:v>223.64</c:v>
                </c:pt>
                <c:pt idx="225">
                  <c:v>229.88</c:v>
                </c:pt>
                <c:pt idx="226">
                  <c:v>231.55</c:v>
                </c:pt>
                <c:pt idx="227">
                  <c:v>228.73</c:v>
                </c:pt>
                <c:pt idx="228">
                  <c:v>203.8</c:v>
                </c:pt>
                <c:pt idx="229">
                  <c:v>205.18</c:v>
                </c:pt>
                <c:pt idx="230">
                  <c:v>184.41</c:v>
                </c:pt>
                <c:pt idx="231">
                  <c:v>158.55000000000001</c:v>
                </c:pt>
                <c:pt idx="232">
                  <c:v>172.48</c:v>
                </c:pt>
                <c:pt idx="233">
                  <c:v>169.72</c:v>
                </c:pt>
                <c:pt idx="234">
                  <c:v>188.75</c:v>
                </c:pt>
                <c:pt idx="235">
                  <c:v>190.83</c:v>
                </c:pt>
                <c:pt idx="236">
                  <c:v>187.97</c:v>
                </c:pt>
                <c:pt idx="237">
                  <c:v>191.11</c:v>
                </c:pt>
                <c:pt idx="238">
                  <c:v>190.4</c:v>
                </c:pt>
                <c:pt idx="239">
                  <c:v>184.37</c:v>
                </c:pt>
                <c:pt idx="240">
                  <c:v>188.67</c:v>
                </c:pt>
                <c:pt idx="241">
                  <c:v>195.92</c:v>
                </c:pt>
                <c:pt idx="242">
                  <c:v>204.88</c:v>
                </c:pt>
                <c:pt idx="243">
                  <c:v>193.24</c:v>
                </c:pt>
                <c:pt idx="244">
                  <c:v>195.13</c:v>
                </c:pt>
                <c:pt idx="245">
                  <c:v>189.17</c:v>
                </c:pt>
                <c:pt idx="246">
                  <c:v>194.88</c:v>
                </c:pt>
                <c:pt idx="247">
                  <c:v>195.76</c:v>
                </c:pt>
                <c:pt idx="248">
                  <c:v>201.45</c:v>
                </c:pt>
                <c:pt idx="249">
                  <c:v>201.44</c:v>
                </c:pt>
                <c:pt idx="250">
                  <c:v>201.95</c:v>
                </c:pt>
                <c:pt idx="251">
                  <c:v>205.53</c:v>
                </c:pt>
                <c:pt idx="252">
                  <c:v>206.8</c:v>
                </c:pt>
                <c:pt idx="253">
                  <c:v>204.49</c:v>
                </c:pt>
                <c:pt idx="254">
                  <c:v>208.63</c:v>
                </c:pt>
                <c:pt idx="255">
                  <c:v>205.96</c:v>
                </c:pt>
                <c:pt idx="256">
                  <c:v>201.76</c:v>
                </c:pt>
                <c:pt idx="257">
                  <c:v>202.15</c:v>
                </c:pt>
                <c:pt idx="258">
                  <c:v>198.3</c:v>
                </c:pt>
                <c:pt idx="259">
                  <c:v>201.99</c:v>
                </c:pt>
                <c:pt idx="260">
                  <c:v>209.73</c:v>
                </c:pt>
                <c:pt idx="261">
                  <c:v>210.76</c:v>
                </c:pt>
                <c:pt idx="262">
                  <c:v>210.53</c:v>
                </c:pt>
                <c:pt idx="263">
                  <c:v>200.3</c:v>
                </c:pt>
                <c:pt idx="264">
                  <c:v>209.53</c:v>
                </c:pt>
                <c:pt idx="265">
                  <c:v>219.79</c:v>
                </c:pt>
                <c:pt idx="266">
                  <c:v>218.53</c:v>
                </c:pt>
                <c:pt idx="267">
                  <c:v>223.1</c:v>
                </c:pt>
                <c:pt idx="268">
                  <c:v>225.22</c:v>
                </c:pt>
                <c:pt idx="269">
                  <c:v>223.84</c:v>
                </c:pt>
                <c:pt idx="270">
                  <c:v>224.64</c:v>
                </c:pt>
                <c:pt idx="271">
                  <c:v>222.83</c:v>
                </c:pt>
                <c:pt idx="272">
                  <c:v>224.07</c:v>
                </c:pt>
                <c:pt idx="273">
                  <c:v>229.56</c:v>
                </c:pt>
                <c:pt idx="274">
                  <c:v>228.35</c:v>
                </c:pt>
                <c:pt idx="275">
                  <c:v>227.86</c:v>
                </c:pt>
                <c:pt idx="276">
                  <c:v>221.81</c:v>
                </c:pt>
                <c:pt idx="277">
                  <c:v>228.88</c:v>
                </c:pt>
                <c:pt idx="278">
                  <c:v>230.12</c:v>
                </c:pt>
                <c:pt idx="279">
                  <c:v>230.29</c:v>
                </c:pt>
                <c:pt idx="280">
                  <c:v>226.73</c:v>
                </c:pt>
                <c:pt idx="281">
                  <c:v>232.61</c:v>
                </c:pt>
                <c:pt idx="282">
                  <c:v>237.33</c:v>
                </c:pt>
                <c:pt idx="283">
                  <c:v>235.18</c:v>
                </c:pt>
                <c:pt idx="284">
                  <c:v>241.62</c:v>
                </c:pt>
                <c:pt idx="285">
                  <c:v>241.72</c:v>
                </c:pt>
                <c:pt idx="286">
                  <c:v>244.78</c:v>
                </c:pt>
                <c:pt idx="287">
                  <c:v>247.64</c:v>
                </c:pt>
                <c:pt idx="288">
                  <c:v>248.3</c:v>
                </c:pt>
                <c:pt idx="289">
                  <c:v>247.91</c:v>
                </c:pt>
                <c:pt idx="290">
                  <c:v>254.18</c:v>
                </c:pt>
                <c:pt idx="291">
                  <c:v>253.08</c:v>
                </c:pt>
                <c:pt idx="292">
                  <c:v>251.28</c:v>
                </c:pt>
                <c:pt idx="293">
                  <c:v>251.97</c:v>
                </c:pt>
                <c:pt idx="294">
                  <c:v>253.94</c:v>
                </c:pt>
                <c:pt idx="295">
                  <c:v>253.21</c:v>
                </c:pt>
                <c:pt idx="296">
                  <c:v>243.95</c:v>
                </c:pt>
                <c:pt idx="297">
                  <c:v>250.07</c:v>
                </c:pt>
                <c:pt idx="298">
                  <c:v>253.32</c:v>
                </c:pt>
                <c:pt idx="299">
                  <c:v>251.15</c:v>
                </c:pt>
                <c:pt idx="300">
                  <c:v>253.92</c:v>
                </c:pt>
                <c:pt idx="301">
                  <c:v>252.92</c:v>
                </c:pt>
                <c:pt idx="302">
                  <c:v>256.22000000000003</c:v>
                </c:pt>
                <c:pt idx="303">
                  <c:v>256.95</c:v>
                </c:pt>
                <c:pt idx="304">
                  <c:v>259.76</c:v>
                </c:pt>
                <c:pt idx="305">
                  <c:v>259.13</c:v>
                </c:pt>
                <c:pt idx="306">
                  <c:v>260.33999999999997</c:v>
                </c:pt>
                <c:pt idx="307">
                  <c:v>260.58</c:v>
                </c:pt>
                <c:pt idx="308">
                  <c:v>255.67</c:v>
                </c:pt>
                <c:pt idx="309">
                  <c:v>253.55</c:v>
                </c:pt>
                <c:pt idx="310">
                  <c:v>254.17</c:v>
                </c:pt>
                <c:pt idx="311">
                  <c:v>250.56</c:v>
                </c:pt>
                <c:pt idx="312">
                  <c:v>254.03</c:v>
                </c:pt>
                <c:pt idx="313">
                  <c:v>257.14</c:v>
                </c:pt>
                <c:pt idx="314">
                  <c:v>261.08</c:v>
                </c:pt>
                <c:pt idx="315">
                  <c:v>261.12</c:v>
                </c:pt>
                <c:pt idx="316">
                  <c:v>263.45999999999998</c:v>
                </c:pt>
                <c:pt idx="317">
                  <c:v>263.95</c:v>
                </c:pt>
                <c:pt idx="318">
                  <c:v>260.52999999999997</c:v>
                </c:pt>
                <c:pt idx="319">
                  <c:v>257.20999999999998</c:v>
                </c:pt>
                <c:pt idx="320">
                  <c:v>255.64</c:v>
                </c:pt>
                <c:pt idx="321">
                  <c:v>264.31</c:v>
                </c:pt>
                <c:pt idx="322">
                  <c:v>262.72000000000003</c:v>
                </c:pt>
                <c:pt idx="323">
                  <c:v>265.57</c:v>
                </c:pt>
                <c:pt idx="324">
                  <c:v>269.16000000000003</c:v>
                </c:pt>
                <c:pt idx="325">
                  <c:v>271.26</c:v>
                </c:pt>
                <c:pt idx="326">
                  <c:v>271.48</c:v>
                </c:pt>
                <c:pt idx="327">
                  <c:v>262.27999999999997</c:v>
                </c:pt>
                <c:pt idx="328">
                  <c:v>263.64999999999998</c:v>
                </c:pt>
                <c:pt idx="329">
                  <c:v>265.72000000000003</c:v>
                </c:pt>
                <c:pt idx="330">
                  <c:v>263.72000000000003</c:v>
                </c:pt>
                <c:pt idx="331">
                  <c:v>261.70999999999998</c:v>
                </c:pt>
                <c:pt idx="332">
                  <c:v>264.12</c:v>
                </c:pt>
                <c:pt idx="333">
                  <c:v>265.33999999999997</c:v>
                </c:pt>
                <c:pt idx="334">
                  <c:v>260.07</c:v>
                </c:pt>
                <c:pt idx="335">
                  <c:v>268.62</c:v>
                </c:pt>
                <c:pt idx="336">
                  <c:v>273.93</c:v>
                </c:pt>
                <c:pt idx="337">
                  <c:v>274.39</c:v>
                </c:pt>
                <c:pt idx="338">
                  <c:v>274.91000000000003</c:v>
                </c:pt>
                <c:pt idx="339">
                  <c:v>271.38</c:v>
                </c:pt>
                <c:pt idx="340">
                  <c:v>268.06</c:v>
                </c:pt>
                <c:pt idx="341">
                  <c:v>261.20999999999998</c:v>
                </c:pt>
                <c:pt idx="342">
                  <c:v>263.81</c:v>
                </c:pt>
                <c:pt idx="343">
                  <c:v>260</c:v>
                </c:pt>
                <c:pt idx="344">
                  <c:v>254.43</c:v>
                </c:pt>
                <c:pt idx="345">
                  <c:v>268.10000000000002</c:v>
                </c:pt>
                <c:pt idx="346">
                  <c:v>264.83999999999997</c:v>
                </c:pt>
                <c:pt idx="347">
                  <c:v>255.14</c:v>
                </c:pt>
                <c:pt idx="348">
                  <c:v>241.06</c:v>
                </c:pt>
                <c:pt idx="349">
                  <c:v>253.29</c:v>
                </c:pt>
                <c:pt idx="350">
                  <c:v>251.76</c:v>
                </c:pt>
                <c:pt idx="351">
                  <c:v>251.81</c:v>
                </c:pt>
                <c:pt idx="352">
                  <c:v>250.2</c:v>
                </c:pt>
                <c:pt idx="353">
                  <c:v>253.27</c:v>
                </c:pt>
                <c:pt idx="354">
                  <c:v>263.95999999999998</c:v>
                </c:pt>
                <c:pt idx="355">
                  <c:v>262.95</c:v>
                </c:pt>
                <c:pt idx="356">
                  <c:v>270.92</c:v>
                </c:pt>
                <c:pt idx="357">
                  <c:v>270.32</c:v>
                </c:pt>
                <c:pt idx="358">
                  <c:v>261.33999999999997</c:v>
                </c:pt>
                <c:pt idx="359">
                  <c:v>254.75</c:v>
                </c:pt>
                <c:pt idx="360">
                  <c:v>262.41000000000003</c:v>
                </c:pt>
                <c:pt idx="361">
                  <c:v>253.46</c:v>
                </c:pt>
                <c:pt idx="362">
                  <c:v>243.57</c:v>
                </c:pt>
                <c:pt idx="363">
                  <c:v>236.45</c:v>
                </c:pt>
                <c:pt idx="364">
                  <c:v>240.34</c:v>
                </c:pt>
                <c:pt idx="365">
                  <c:v>240.29</c:v>
                </c:pt>
                <c:pt idx="366">
                  <c:v>248.2</c:v>
                </c:pt>
                <c:pt idx="367">
                  <c:v>260.16000000000003</c:v>
                </c:pt>
                <c:pt idx="368">
                  <c:v>257.61</c:v>
                </c:pt>
                <c:pt idx="369">
                  <c:v>267.48</c:v>
                </c:pt>
                <c:pt idx="370">
                  <c:v>268.51</c:v>
                </c:pt>
                <c:pt idx="371">
                  <c:v>273.02</c:v>
                </c:pt>
                <c:pt idx="372">
                  <c:v>272.91000000000003</c:v>
                </c:pt>
                <c:pt idx="373">
                  <c:v>267.91000000000003</c:v>
                </c:pt>
                <c:pt idx="374">
                  <c:v>264.62</c:v>
                </c:pt>
                <c:pt idx="375">
                  <c:v>266.69</c:v>
                </c:pt>
                <c:pt idx="376">
                  <c:v>267.18</c:v>
                </c:pt>
                <c:pt idx="377">
                  <c:v>266.5</c:v>
                </c:pt>
                <c:pt idx="378">
                  <c:v>274.39999999999998</c:v>
                </c:pt>
                <c:pt idx="379">
                  <c:v>268.44</c:v>
                </c:pt>
                <c:pt idx="380">
                  <c:v>271.07</c:v>
                </c:pt>
                <c:pt idx="381">
                  <c:v>275.07</c:v>
                </c:pt>
                <c:pt idx="382">
                  <c:v>273.57</c:v>
                </c:pt>
                <c:pt idx="383">
                  <c:v>273.69</c:v>
                </c:pt>
                <c:pt idx="384">
                  <c:v>268.19</c:v>
                </c:pt>
                <c:pt idx="385">
                  <c:v>270.33999999999997</c:v>
                </c:pt>
                <c:pt idx="386">
                  <c:v>259.39</c:v>
                </c:pt>
                <c:pt idx="387">
                  <c:v>261</c:v>
                </c:pt>
                <c:pt idx="388">
                  <c:v>263.70999999999998</c:v>
                </c:pt>
                <c:pt idx="389">
                  <c:v>273.11</c:v>
                </c:pt>
                <c:pt idx="390">
                  <c:v>273.02</c:v>
                </c:pt>
                <c:pt idx="391">
                  <c:v>275.23</c:v>
                </c:pt>
                <c:pt idx="392">
                  <c:v>274.48</c:v>
                </c:pt>
                <c:pt idx="393">
                  <c:v>275.32</c:v>
                </c:pt>
                <c:pt idx="394">
                  <c:v>275.02999999999997</c:v>
                </c:pt>
                <c:pt idx="395">
                  <c:v>274.27999999999997</c:v>
                </c:pt>
                <c:pt idx="396">
                  <c:v>276.83999999999997</c:v>
                </c:pt>
                <c:pt idx="397">
                  <c:v>276.97000000000003</c:v>
                </c:pt>
                <c:pt idx="398">
                  <c:v>280.26</c:v>
                </c:pt>
                <c:pt idx="399">
                  <c:v>281.05</c:v>
                </c:pt>
                <c:pt idx="400">
                  <c:v>288.43</c:v>
                </c:pt>
                <c:pt idx="401">
                  <c:v>282.89999999999998</c:v>
                </c:pt>
                <c:pt idx="402">
                  <c:v>290.17</c:v>
                </c:pt>
                <c:pt idx="403">
                  <c:v>285.33999999999997</c:v>
                </c:pt>
                <c:pt idx="404">
                  <c:v>291.56</c:v>
                </c:pt>
                <c:pt idx="405">
                  <c:v>295.68</c:v>
                </c:pt>
                <c:pt idx="406">
                  <c:v>294.77</c:v>
                </c:pt>
                <c:pt idx="407">
                  <c:v>289.89</c:v>
                </c:pt>
                <c:pt idx="408">
                  <c:v>291.83</c:v>
                </c:pt>
                <c:pt idx="409">
                  <c:v>289.02</c:v>
                </c:pt>
                <c:pt idx="410">
                  <c:v>290.27999999999997</c:v>
                </c:pt>
                <c:pt idx="411">
                  <c:v>297.19</c:v>
                </c:pt>
                <c:pt idx="412">
                  <c:v>297.57</c:v>
                </c:pt>
                <c:pt idx="413">
                  <c:v>295.5</c:v>
                </c:pt>
                <c:pt idx="414">
                  <c:v>289.26</c:v>
                </c:pt>
                <c:pt idx="415">
                  <c:v>285.88</c:v>
                </c:pt>
                <c:pt idx="416">
                  <c:v>284.62</c:v>
                </c:pt>
                <c:pt idx="417">
                  <c:v>287.39999999999998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2-4184-9AB3-2E0FB1CBF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3952"/>
        <c:axId val="729051792"/>
      </c:lineChart>
      <c:dateAx>
        <c:axId val="7290539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1792"/>
        <c:crosses val="autoZero"/>
        <c:auto val="1"/>
        <c:lblOffset val="100"/>
        <c:baseTimeUnit val="days"/>
      </c:dateAx>
      <c:valAx>
        <c:axId val="7290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2.0498340739221939</c:v>
                </c:pt>
                <c:pt idx="2">
                  <c:v>-0.15902144023868811</c:v>
                </c:pt>
                <c:pt idx="3">
                  <c:v>1.8136547836293704</c:v>
                </c:pt>
                <c:pt idx="4">
                  <c:v>-3.9793129897910409</c:v>
                </c:pt>
                <c:pt idx="5">
                  <c:v>2.7028672387919199</c:v>
                </c:pt>
                <c:pt idx="6">
                  <c:v>7.9116335563395646E-2</c:v>
                </c:pt>
                <c:pt idx="7">
                  <c:v>0.30371158618497485</c:v>
                </c:pt>
                <c:pt idx="8">
                  <c:v>-4.0599635287893374</c:v>
                </c:pt>
                <c:pt idx="9">
                  <c:v>-0.65270660417592019</c:v>
                </c:pt>
                <c:pt idx="10">
                  <c:v>3.0985485150267387</c:v>
                </c:pt>
                <c:pt idx="11">
                  <c:v>-0.3705080192545574</c:v>
                </c:pt>
                <c:pt idx="12">
                  <c:v>-7.1475003411645535</c:v>
                </c:pt>
                <c:pt idx="13">
                  <c:v>-2.2716030536506766</c:v>
                </c:pt>
                <c:pt idx="14">
                  <c:v>0.29187191940356288</c:v>
                </c:pt>
                <c:pt idx="15">
                  <c:v>2.2252928969328774</c:v>
                </c:pt>
                <c:pt idx="16">
                  <c:v>-2.3066598664342193</c:v>
                </c:pt>
                <c:pt idx="17">
                  <c:v>-1.0844096035668744</c:v>
                </c:pt>
                <c:pt idx="18">
                  <c:v>3.8012043308120158</c:v>
                </c:pt>
                <c:pt idx="19">
                  <c:v>1.7083244260168016</c:v>
                </c:pt>
                <c:pt idx="20">
                  <c:v>3.4256259780587501</c:v>
                </c:pt>
                <c:pt idx="21">
                  <c:v>1.5123985179064845</c:v>
                </c:pt>
                <c:pt idx="22">
                  <c:v>1.2034282891409267</c:v>
                </c:pt>
                <c:pt idx="23">
                  <c:v>-0.79657283949091717</c:v>
                </c:pt>
                <c:pt idx="24">
                  <c:v>1.9313970459286744</c:v>
                </c:pt>
                <c:pt idx="25">
                  <c:v>-1.8514536170177249</c:v>
                </c:pt>
                <c:pt idx="26">
                  <c:v>2.1767747063918206</c:v>
                </c:pt>
                <c:pt idx="27">
                  <c:v>0.85642086560762842</c:v>
                </c:pt>
                <c:pt idx="28">
                  <c:v>-2.0727379394298278</c:v>
                </c:pt>
                <c:pt idx="29">
                  <c:v>-1.7008361379979908</c:v>
                </c:pt>
                <c:pt idx="30">
                  <c:v>-0.63366056592300513</c:v>
                </c:pt>
                <c:pt idx="31">
                  <c:v>1.5766858292688257</c:v>
                </c:pt>
                <c:pt idx="32">
                  <c:v>2.4421756076075427</c:v>
                </c:pt>
                <c:pt idx="33">
                  <c:v>6.5830817183374427E-2</c:v>
                </c:pt>
                <c:pt idx="34">
                  <c:v>-0.48577264255661506</c:v>
                </c:pt>
                <c:pt idx="35">
                  <c:v>-0.54252951204771549</c:v>
                </c:pt>
                <c:pt idx="36">
                  <c:v>-1.5901879543935304</c:v>
                </c:pt>
                <c:pt idx="37">
                  <c:v>2.6065240924704822</c:v>
                </c:pt>
                <c:pt idx="38">
                  <c:v>0.73919859688745637</c:v>
                </c:pt>
                <c:pt idx="39">
                  <c:v>2.8109832294351014</c:v>
                </c:pt>
                <c:pt idx="40">
                  <c:v>0.48389978634275027</c:v>
                </c:pt>
                <c:pt idx="41">
                  <c:v>0.36139434142013255</c:v>
                </c:pt>
                <c:pt idx="42">
                  <c:v>0.62220139650662876</c:v>
                </c:pt>
                <c:pt idx="43">
                  <c:v>-0.1024823592313413</c:v>
                </c:pt>
                <c:pt idx="44">
                  <c:v>0.24464496029733843</c:v>
                </c:pt>
                <c:pt idx="45">
                  <c:v>-0.43280249791968056</c:v>
                </c:pt>
                <c:pt idx="46">
                  <c:v>0.6995222883061355</c:v>
                </c:pt>
                <c:pt idx="47">
                  <c:v>-1.8879279272848042</c:v>
                </c:pt>
                <c:pt idx="48">
                  <c:v>0.67344197879333079</c:v>
                </c:pt>
                <c:pt idx="49">
                  <c:v>0.65184060638735597</c:v>
                </c:pt>
                <c:pt idx="50">
                  <c:v>0.42086168018411874</c:v>
                </c:pt>
                <c:pt idx="51">
                  <c:v>0.14745082918796065</c:v>
                </c:pt>
                <c:pt idx="52">
                  <c:v>-1.4786328254260301</c:v>
                </c:pt>
                <c:pt idx="53">
                  <c:v>0.37887530970469424</c:v>
                </c:pt>
                <c:pt idx="54">
                  <c:v>-0.47669733896861261</c:v>
                </c:pt>
                <c:pt idx="55">
                  <c:v>-1.4614038793595514</c:v>
                </c:pt>
                <c:pt idx="56">
                  <c:v>4.8851362147692337</c:v>
                </c:pt>
                <c:pt idx="57">
                  <c:v>1.6059504662376811</c:v>
                </c:pt>
                <c:pt idx="58">
                  <c:v>1.3647820786191678</c:v>
                </c:pt>
                <c:pt idx="59">
                  <c:v>-1.0641286146571396</c:v>
                </c:pt>
                <c:pt idx="60">
                  <c:v>2.7881246274129778</c:v>
                </c:pt>
                <c:pt idx="61">
                  <c:v>-0.39890487170257305</c:v>
                </c:pt>
                <c:pt idx="62">
                  <c:v>1.0658140164630079E-2</c:v>
                </c:pt>
                <c:pt idx="63">
                  <c:v>-0.97995375763441217</c:v>
                </c:pt>
                <c:pt idx="64">
                  <c:v>0.99593883825990892</c:v>
                </c:pt>
                <c:pt idx="65">
                  <c:v>-0.21868424855030713</c:v>
                </c:pt>
                <c:pt idx="66">
                  <c:v>-0.61594688724136371</c:v>
                </c:pt>
                <c:pt idx="67">
                  <c:v>0.8985459182604445</c:v>
                </c:pt>
                <c:pt idx="68">
                  <c:v>0.37732885626840629</c:v>
                </c:pt>
                <c:pt idx="69">
                  <c:v>0.34948407294944234</c:v>
                </c:pt>
                <c:pt idx="70">
                  <c:v>1.776078120677187</c:v>
                </c:pt>
                <c:pt idx="71">
                  <c:v>0.1867704823085036</c:v>
                </c:pt>
                <c:pt idx="72">
                  <c:v>-0.18677048230850213</c:v>
                </c:pt>
                <c:pt idx="73">
                  <c:v>-0.7192025997484035</c:v>
                </c:pt>
                <c:pt idx="74">
                  <c:v>-0.21467662772503976</c:v>
                </c:pt>
                <c:pt idx="75">
                  <c:v>-1.4200360034348813</c:v>
                </c:pt>
                <c:pt idx="76">
                  <c:v>0.85233052582552682</c:v>
                </c:pt>
                <c:pt idx="77">
                  <c:v>-0.28506591652934837</c:v>
                </c:pt>
                <c:pt idx="78">
                  <c:v>-0.90277284573352079</c:v>
                </c:pt>
                <c:pt idx="79">
                  <c:v>0.34614087865894744</c:v>
                </c:pt>
                <c:pt idx="80">
                  <c:v>0.91547140225787627</c:v>
                </c:pt>
                <c:pt idx="81">
                  <c:v>0.10529641912123622</c:v>
                </c:pt>
                <c:pt idx="82">
                  <c:v>-1.1644039678988896</c:v>
                </c:pt>
                <c:pt idx="83">
                  <c:v>-0.70520646996114522</c:v>
                </c:pt>
                <c:pt idx="84">
                  <c:v>1.0453428523101655</c:v>
                </c:pt>
                <c:pt idx="85">
                  <c:v>0.74530566741035342</c:v>
                </c:pt>
                <c:pt idx="86">
                  <c:v>0.27346848491630493</c:v>
                </c:pt>
                <c:pt idx="87">
                  <c:v>-0.31033872841423604</c:v>
                </c:pt>
                <c:pt idx="88">
                  <c:v>-0.12124088883991059</c:v>
                </c:pt>
                <c:pt idx="89">
                  <c:v>6.8545519543397881E-2</c:v>
                </c:pt>
                <c:pt idx="90">
                  <c:v>-0.29032193318090854</c:v>
                </c:pt>
                <c:pt idx="91">
                  <c:v>1.2293944900896199</c:v>
                </c:pt>
                <c:pt idx="92">
                  <c:v>0.54677668963483328</c:v>
                </c:pt>
                <c:pt idx="93">
                  <c:v>2.5962562131452704E-2</c:v>
                </c:pt>
                <c:pt idx="94">
                  <c:v>0.29549776550187346</c:v>
                </c:pt>
                <c:pt idx="95">
                  <c:v>-1.7440784623641681</c:v>
                </c:pt>
                <c:pt idx="96">
                  <c:v>-1.0112059058998597</c:v>
                </c:pt>
                <c:pt idx="97">
                  <c:v>1.2532221233594454</c:v>
                </c:pt>
                <c:pt idx="98">
                  <c:v>1.2636584004512057</c:v>
                </c:pt>
                <c:pt idx="99">
                  <c:v>-0.93838661689201519</c:v>
                </c:pt>
                <c:pt idx="100">
                  <c:v>2.1452711406173228</c:v>
                </c:pt>
                <c:pt idx="101">
                  <c:v>0.84741943640680417</c:v>
                </c:pt>
                <c:pt idx="102">
                  <c:v>0.86045983138192239</c:v>
                </c:pt>
                <c:pt idx="103">
                  <c:v>0.93803200913848594</c:v>
                </c:pt>
                <c:pt idx="104">
                  <c:v>0.1147676082161494</c:v>
                </c:pt>
                <c:pt idx="105">
                  <c:v>0.82443973306087959</c:v>
                </c:pt>
                <c:pt idx="106">
                  <c:v>-0.58037316606068912</c:v>
                </c:pt>
                <c:pt idx="107">
                  <c:v>0.28316668614272367</c:v>
                </c:pt>
                <c:pt idx="108">
                  <c:v>2.5517460638938196</c:v>
                </c:pt>
                <c:pt idx="109">
                  <c:v>-2.7652887169872868</c:v>
                </c:pt>
                <c:pt idx="110">
                  <c:v>0.54536575428038814</c:v>
                </c:pt>
                <c:pt idx="111">
                  <c:v>1.9487494877354565</c:v>
                </c:pt>
                <c:pt idx="112">
                  <c:v>-0.18928828424668581</c:v>
                </c:pt>
                <c:pt idx="113">
                  <c:v>0.20868222370142753</c:v>
                </c:pt>
                <c:pt idx="114">
                  <c:v>0.98893688097014698</c:v>
                </c:pt>
                <c:pt idx="115">
                  <c:v>-0.62116487195842018</c:v>
                </c:pt>
                <c:pt idx="116">
                  <c:v>2.0036534017708263</c:v>
                </c:pt>
                <c:pt idx="117">
                  <c:v>1.1626122340043756</c:v>
                </c:pt>
                <c:pt idx="118">
                  <c:v>0.49947588959965361</c:v>
                </c:pt>
                <c:pt idx="119">
                  <c:v>1.6990251729584298</c:v>
                </c:pt>
                <c:pt idx="120">
                  <c:v>-4.0738069579620939</c:v>
                </c:pt>
                <c:pt idx="121">
                  <c:v>-4.7155986147297382</c:v>
                </c:pt>
                <c:pt idx="122">
                  <c:v>3.651401811371823</c:v>
                </c:pt>
                <c:pt idx="123">
                  <c:v>0.30795905389603778</c:v>
                </c:pt>
                <c:pt idx="124">
                  <c:v>-1.3689898165040253</c:v>
                </c:pt>
                <c:pt idx="125">
                  <c:v>2.3633569350535275</c:v>
                </c:pt>
                <c:pt idx="126">
                  <c:v>-1.2300631318445774</c:v>
                </c:pt>
                <c:pt idx="127">
                  <c:v>-5.280253719915927</c:v>
                </c:pt>
                <c:pt idx="128">
                  <c:v>2.2837199166751576</c:v>
                </c:pt>
                <c:pt idx="129">
                  <c:v>-1.12279429998619</c:v>
                </c:pt>
                <c:pt idx="130">
                  <c:v>2.2821846764554663</c:v>
                </c:pt>
                <c:pt idx="131">
                  <c:v>-0.32426087171956941</c:v>
                </c:pt>
                <c:pt idx="132">
                  <c:v>0.80380769010282205</c:v>
                </c:pt>
                <c:pt idx="133">
                  <c:v>-1.0254990388731435</c:v>
                </c:pt>
                <c:pt idx="134">
                  <c:v>2.1227039483911114</c:v>
                </c:pt>
                <c:pt idx="135">
                  <c:v>-0.1304505560038807</c:v>
                </c:pt>
                <c:pt idx="136">
                  <c:v>-0.20326193902335932</c:v>
                </c:pt>
                <c:pt idx="137">
                  <c:v>0.46399309923449278</c:v>
                </c:pt>
                <c:pt idx="138">
                  <c:v>1.5977378864838843</c:v>
                </c:pt>
                <c:pt idx="139">
                  <c:v>-0.71439080793560994</c:v>
                </c:pt>
                <c:pt idx="140">
                  <c:v>-0.51753997059014978</c:v>
                </c:pt>
                <c:pt idx="141">
                  <c:v>-1.1500489160458807</c:v>
                </c:pt>
                <c:pt idx="142">
                  <c:v>1.2796852323644703</c:v>
                </c:pt>
                <c:pt idx="143">
                  <c:v>0.52641775470216912</c:v>
                </c:pt>
                <c:pt idx="144">
                  <c:v>-0.4400868140884715</c:v>
                </c:pt>
                <c:pt idx="145">
                  <c:v>0.92100577065420874</c:v>
                </c:pt>
                <c:pt idx="146">
                  <c:v>1.2603126390872412</c:v>
                </c:pt>
                <c:pt idx="147">
                  <c:v>5.158386008542909E-2</c:v>
                </c:pt>
                <c:pt idx="148">
                  <c:v>1.0307686702175469</c:v>
                </c:pt>
                <c:pt idx="149">
                  <c:v>0.13447406445538976</c:v>
                </c:pt>
                <c:pt idx="150">
                  <c:v>0.5222668030935792</c:v>
                </c:pt>
                <c:pt idx="151">
                  <c:v>-1.2337818842335748</c:v>
                </c:pt>
                <c:pt idx="152">
                  <c:v>0.71614889407378968</c:v>
                </c:pt>
                <c:pt idx="153">
                  <c:v>1.0371863324863382</c:v>
                </c:pt>
                <c:pt idx="154">
                  <c:v>-0.88439084032162096</c:v>
                </c:pt>
                <c:pt idx="155">
                  <c:v>-9.2536899154453695E-3</c:v>
                </c:pt>
                <c:pt idx="156">
                  <c:v>-3.6854460708938679</c:v>
                </c:pt>
                <c:pt idx="157">
                  <c:v>0.25890602754253367</c:v>
                </c:pt>
                <c:pt idx="158">
                  <c:v>-3.6970804037164564</c:v>
                </c:pt>
                <c:pt idx="159">
                  <c:v>1.1412321573767754</c:v>
                </c:pt>
                <c:pt idx="160">
                  <c:v>1.9025023404244452</c:v>
                </c:pt>
                <c:pt idx="161">
                  <c:v>-1.3391757631666008</c:v>
                </c:pt>
                <c:pt idx="162">
                  <c:v>-3.120679875437248</c:v>
                </c:pt>
                <c:pt idx="163">
                  <c:v>3.0864809841251275</c:v>
                </c:pt>
                <c:pt idx="164">
                  <c:v>-4.0791455040340141</c:v>
                </c:pt>
                <c:pt idx="165">
                  <c:v>-1.7405137105779689</c:v>
                </c:pt>
                <c:pt idx="166">
                  <c:v>-5.8768307715149524</c:v>
                </c:pt>
                <c:pt idx="167">
                  <c:v>1.8772485873138951</c:v>
                </c:pt>
                <c:pt idx="168">
                  <c:v>2.1333004628437005</c:v>
                </c:pt>
                <c:pt idx="169">
                  <c:v>2.1249070142223987</c:v>
                </c:pt>
                <c:pt idx="170">
                  <c:v>2.3383921460161519</c:v>
                </c:pt>
                <c:pt idx="171">
                  <c:v>-4.5428161193138167E-2</c:v>
                </c:pt>
                <c:pt idx="172">
                  <c:v>1.0496543149428255</c:v>
                </c:pt>
                <c:pt idx="173">
                  <c:v>-2.9980512891328238E-2</c:v>
                </c:pt>
                <c:pt idx="174">
                  <c:v>2.4290293765567825</c:v>
                </c:pt>
                <c:pt idx="175">
                  <c:v>0.62238847219506732</c:v>
                </c:pt>
                <c:pt idx="176">
                  <c:v>0.40151953902254173</c:v>
                </c:pt>
                <c:pt idx="177">
                  <c:v>-1.8221297270027574</c:v>
                </c:pt>
                <c:pt idx="178">
                  <c:v>2.5005551164043047</c:v>
                </c:pt>
                <c:pt idx="179">
                  <c:v>-1.0750977361592584</c:v>
                </c:pt>
                <c:pt idx="180">
                  <c:v>0.86388413997342239</c:v>
                </c:pt>
                <c:pt idx="181">
                  <c:v>1.4360591246978505</c:v>
                </c:pt>
                <c:pt idx="182">
                  <c:v>2.3681530884808299E-2</c:v>
                </c:pt>
                <c:pt idx="183">
                  <c:v>0.18452372106610682</c:v>
                </c:pt>
                <c:pt idx="184">
                  <c:v>0.518624453356612</c:v>
                </c:pt>
                <c:pt idx="185">
                  <c:v>-0.16001509438395009</c:v>
                </c:pt>
                <c:pt idx="186">
                  <c:v>-0.92271220346595118</c:v>
                </c:pt>
                <c:pt idx="187">
                  <c:v>-0.8018370566951486</c:v>
                </c:pt>
                <c:pt idx="188">
                  <c:v>-0.32638984528739923</c:v>
                </c:pt>
                <c:pt idx="189">
                  <c:v>-2.7934641136313778</c:v>
                </c:pt>
                <c:pt idx="190">
                  <c:v>4.3864772447880584</c:v>
                </c:pt>
                <c:pt idx="191">
                  <c:v>0.42023812346650274</c:v>
                </c:pt>
                <c:pt idx="192">
                  <c:v>1.2595273613070823</c:v>
                </c:pt>
                <c:pt idx="193">
                  <c:v>-0.27023265757696424</c:v>
                </c:pt>
                <c:pt idx="194">
                  <c:v>1.2656342882819811</c:v>
                </c:pt>
                <c:pt idx="195">
                  <c:v>0.20249443156518016</c:v>
                </c:pt>
                <c:pt idx="196">
                  <c:v>-1.1374267253577268</c:v>
                </c:pt>
                <c:pt idx="197">
                  <c:v>1.5778146108255928</c:v>
                </c:pt>
                <c:pt idx="198">
                  <c:v>-2.9072354915042995</c:v>
                </c:pt>
                <c:pt idx="199">
                  <c:v>-0.76632352312713592</c:v>
                </c:pt>
                <c:pt idx="200">
                  <c:v>-1.184632912636733</c:v>
                </c:pt>
                <c:pt idx="201">
                  <c:v>-1.4520365471507342</c:v>
                </c:pt>
                <c:pt idx="202">
                  <c:v>2.6319207834801008</c:v>
                </c:pt>
                <c:pt idx="203">
                  <c:v>1.4660738229758776</c:v>
                </c:pt>
                <c:pt idx="204">
                  <c:v>1.5739582536831949</c:v>
                </c:pt>
                <c:pt idx="205">
                  <c:v>-1.8428084452788179E-2</c:v>
                </c:pt>
                <c:pt idx="206">
                  <c:v>-0.26296986389121896</c:v>
                </c:pt>
                <c:pt idx="207">
                  <c:v>-0.94686249306247183</c:v>
                </c:pt>
                <c:pt idx="208">
                  <c:v>4.6624394727491657E-2</c:v>
                </c:pt>
                <c:pt idx="209">
                  <c:v>0.24674702339659307</c:v>
                </c:pt>
                <c:pt idx="210">
                  <c:v>0.77814195324688529</c:v>
                </c:pt>
                <c:pt idx="211">
                  <c:v>0.31784811521182021</c:v>
                </c:pt>
                <c:pt idx="212">
                  <c:v>1.0568069625767542</c:v>
                </c:pt>
                <c:pt idx="213">
                  <c:v>0.49934281431088434</c:v>
                </c:pt>
                <c:pt idx="214">
                  <c:v>-8.1540208368385617E-2</c:v>
                </c:pt>
                <c:pt idx="215">
                  <c:v>0.68648088214163605</c:v>
                </c:pt>
                <c:pt idx="216">
                  <c:v>0.44907566039787467</c:v>
                </c:pt>
                <c:pt idx="217">
                  <c:v>0.63424215467876766</c:v>
                </c:pt>
                <c:pt idx="218">
                  <c:v>1.3400461454954362</c:v>
                </c:pt>
                <c:pt idx="219">
                  <c:v>-1.7573920347499015E-2</c:v>
                </c:pt>
                <c:pt idx="220">
                  <c:v>-0.47566704969456647</c:v>
                </c:pt>
                <c:pt idx="221">
                  <c:v>1.3243571369093104E-2</c:v>
                </c:pt>
                <c:pt idx="222">
                  <c:v>1.5331677072985905</c:v>
                </c:pt>
                <c:pt idx="223">
                  <c:v>-0.59732906345498815</c:v>
                </c:pt>
                <c:pt idx="224">
                  <c:v>-2.2242300052558983</c:v>
                </c:pt>
                <c:pt idx="225">
                  <c:v>2.7519817481096207</c:v>
                </c:pt>
                <c:pt idx="226">
                  <c:v>0.72383992872202119</c:v>
                </c:pt>
                <c:pt idx="227">
                  <c:v>-1.2253564287492813</c:v>
                </c:pt>
                <c:pt idx="228">
                  <c:v>-11.540314785064371</c:v>
                </c:pt>
                <c:pt idx="229">
                  <c:v>0.67485218709421957</c:v>
                </c:pt>
                <c:pt idx="230">
                  <c:v>-10.672610307253899</c:v>
                </c:pt>
                <c:pt idx="231">
                  <c:v>-15.10915386026713</c:v>
                </c:pt>
                <c:pt idx="232">
                  <c:v>8.4211286736275923</c:v>
                </c:pt>
                <c:pt idx="233">
                  <c:v>-1.6131267386508132</c:v>
                </c:pt>
                <c:pt idx="234">
                  <c:v>10.627336779501007</c:v>
                </c:pt>
                <c:pt idx="235">
                  <c:v>1.0959591229688479</c:v>
                </c:pt>
                <c:pt idx="236">
                  <c:v>-1.5100603730318594</c:v>
                </c:pt>
                <c:pt idx="237">
                  <c:v>1.6566802872385999</c:v>
                </c:pt>
                <c:pt idx="238">
                  <c:v>-0.37220561436249278</c:v>
                </c:pt>
                <c:pt idx="239">
                  <c:v>-3.2182514274965537</c:v>
                </c:pt>
                <c:pt idx="240">
                  <c:v>2.3054849141222111</c:v>
                </c:pt>
                <c:pt idx="241">
                  <c:v>3.7706955420390598</c:v>
                </c:pt>
                <c:pt idx="242">
                  <c:v>4.4718029247357567</c:v>
                </c:pt>
                <c:pt idx="243">
                  <c:v>-5.8491502205063783</c:v>
                </c:pt>
                <c:pt idx="244">
                  <c:v>0.97330634207014344</c:v>
                </c:pt>
                <c:pt idx="245">
                  <c:v>-3.1019921429335438</c:v>
                </c:pt>
                <c:pt idx="246">
                  <c:v>2.9737902843960367</c:v>
                </c:pt>
                <c:pt idx="247">
                  <c:v>0.45054346128840422</c:v>
                </c:pt>
                <c:pt idx="248">
                  <c:v>2.8651792502939992</c:v>
                </c:pt>
                <c:pt idx="249">
                  <c:v>-4.9641341319155994E-3</c:v>
                </c:pt>
                <c:pt idx="250">
                  <c:v>0.25285717133848107</c:v>
                </c:pt>
                <c:pt idx="251">
                  <c:v>1.7571866673495571</c:v>
                </c:pt>
                <c:pt idx="252">
                  <c:v>0.616013395135668</c:v>
                </c:pt>
                <c:pt idx="253">
                  <c:v>-1.1233068102550847</c:v>
                </c:pt>
                <c:pt idx="254">
                  <c:v>2.004327361005938</c:v>
                </c:pt>
                <c:pt idx="255">
                  <c:v>-1.2880372963842031</c:v>
                </c:pt>
                <c:pt idx="256">
                  <c:v>-2.0603102961331219</c:v>
                </c:pt>
                <c:pt idx="257">
                  <c:v>0.1931123870170442</c:v>
                </c:pt>
                <c:pt idx="258">
                  <c:v>-1.9228960561029556</c:v>
                </c:pt>
                <c:pt idx="259">
                  <c:v>1.8437155699548873</c:v>
                </c:pt>
                <c:pt idx="260">
                  <c:v>3.7602797966704244</c:v>
                </c:pt>
                <c:pt idx="261">
                  <c:v>0.48990561490815593</c:v>
                </c:pt>
                <c:pt idx="262">
                  <c:v>-0.10918845586210138</c:v>
                </c:pt>
                <c:pt idx="263">
                  <c:v>-4.9811918110691398</c:v>
                </c:pt>
                <c:pt idx="264">
                  <c:v>4.5050684529244114</c:v>
                </c:pt>
                <c:pt idx="265">
                  <c:v>4.7805617828165667</c:v>
                </c:pt>
                <c:pt idx="266">
                  <c:v>-0.57492401471213816</c:v>
                </c:pt>
                <c:pt idx="267">
                  <c:v>2.0696796556425867</c:v>
                </c:pt>
                <c:pt idx="268">
                  <c:v>0.94576008303926318</c:v>
                </c:pt>
                <c:pt idx="269">
                  <c:v>-0.61461913517084443</c:v>
                </c:pt>
                <c:pt idx="270">
                  <c:v>0.3567609920275247</c:v>
                </c:pt>
                <c:pt idx="271">
                  <c:v>-0.80899719385693103</c:v>
                </c:pt>
                <c:pt idx="272">
                  <c:v>0.5549354138207977</c:v>
                </c:pt>
                <c:pt idx="273">
                  <c:v>2.4205930203076838</c:v>
                </c:pt>
                <c:pt idx="274">
                  <c:v>-0.5284893609153879</c:v>
                </c:pt>
                <c:pt idx="275">
                  <c:v>-0.21481343610381592</c:v>
                </c:pt>
                <c:pt idx="276">
                  <c:v>-2.6910245707271736</c:v>
                </c:pt>
                <c:pt idx="277">
                  <c:v>3.1376689179156743</c:v>
                </c:pt>
                <c:pt idx="278">
                  <c:v>0.54030632532378609</c:v>
                </c:pt>
                <c:pt idx="279">
                  <c:v>7.3847226483202952E-2</c:v>
                </c:pt>
                <c:pt idx="280">
                  <c:v>-1.5579502021373584</c:v>
                </c:pt>
                <c:pt idx="281">
                  <c:v>2.5603349183265043</c:v>
                </c:pt>
                <c:pt idx="282">
                  <c:v>2.0088346279598479</c:v>
                </c:pt>
                <c:pt idx="283">
                  <c:v>-0.91003993061450406</c:v>
                </c:pt>
                <c:pt idx="284">
                  <c:v>2.7015065696148048</c:v>
                </c:pt>
                <c:pt idx="285">
                  <c:v>4.1378740194005691E-2</c:v>
                </c:pt>
                <c:pt idx="286">
                  <c:v>1.2579816460834659</c:v>
                </c:pt>
                <c:pt idx="287">
                  <c:v>1.1616230696838901</c:v>
                </c:pt>
                <c:pt idx="288">
                  <c:v>0.26616138630896174</c:v>
                </c:pt>
                <c:pt idx="289">
                  <c:v>-0.15719154402564978</c:v>
                </c:pt>
                <c:pt idx="290">
                  <c:v>2.4976900380059974</c:v>
                </c:pt>
                <c:pt idx="291">
                  <c:v>-0.43370331752407654</c:v>
                </c:pt>
                <c:pt idx="292">
                  <c:v>-0.71377890482925177</c:v>
                </c:pt>
                <c:pt idx="293">
                  <c:v>0.27421775752542848</c:v>
                </c:pt>
                <c:pt idx="294">
                  <c:v>0.77879858359998899</c:v>
                </c:pt>
                <c:pt idx="295">
                  <c:v>-0.28788346807361398</c:v>
                </c:pt>
                <c:pt idx="296">
                  <c:v>-3.7255897699062976</c:v>
                </c:pt>
                <c:pt idx="297">
                  <c:v>2.4777592407715963</c:v>
                </c:pt>
                <c:pt idx="298">
                  <c:v>1.2912632978667387</c:v>
                </c:pt>
                <c:pt idx="299">
                  <c:v>-0.86031414521758276</c:v>
                </c:pt>
                <c:pt idx="300">
                  <c:v>1.0968886582045212</c:v>
                </c:pt>
                <c:pt idx="301">
                  <c:v>-0.39460235876864314</c:v>
                </c:pt>
                <c:pt idx="302">
                  <c:v>1.296321723787538</c:v>
                </c:pt>
                <c:pt idx="303">
                  <c:v>0.28450630099507779</c:v>
                </c:pt>
                <c:pt idx="304">
                  <c:v>1.0876614356351815</c:v>
                </c:pt>
                <c:pt idx="305">
                  <c:v>-0.24282615181012915</c:v>
                </c:pt>
                <c:pt idx="306">
                  <c:v>0.46586027618251347</c:v>
                </c:pt>
                <c:pt idx="307">
                  <c:v>9.2144673647116843E-2</c:v>
                </c:pt>
                <c:pt idx="308">
                  <c:v>-1.9022365350982573</c:v>
                </c:pt>
                <c:pt idx="309">
                  <c:v>-0.83265081827747556</c:v>
                </c:pt>
                <c:pt idx="310">
                  <c:v>0.24422922405294609</c:v>
                </c:pt>
                <c:pt idx="311">
                  <c:v>-1.4304921679119429</c:v>
                </c:pt>
                <c:pt idx="312">
                  <c:v>1.3753957477854044</c:v>
                </c:pt>
                <c:pt idx="313">
                  <c:v>1.2168313375810373</c:v>
                </c:pt>
                <c:pt idx="314">
                  <c:v>1.5206190110913937</c:v>
                </c:pt>
                <c:pt idx="315">
                  <c:v>1.5319800872569206E-2</c:v>
                </c:pt>
                <c:pt idx="316">
                  <c:v>0.8921482025938734</c:v>
                </c:pt>
                <c:pt idx="317">
                  <c:v>0.1858137467944154</c:v>
                </c:pt>
                <c:pt idx="318">
                  <c:v>-1.3041673559177185</c:v>
                </c:pt>
                <c:pt idx="319">
                  <c:v>-1.2825145853967375</c:v>
                </c:pt>
                <c:pt idx="320">
                  <c:v>-0.61226670743995359</c:v>
                </c:pt>
                <c:pt idx="321">
                  <c:v>3.3352451905066882</c:v>
                </c:pt>
                <c:pt idx="322">
                  <c:v>-0.60338304230843165</c:v>
                </c:pt>
                <c:pt idx="323">
                  <c:v>1.0789633151450639</c:v>
                </c:pt>
                <c:pt idx="324">
                  <c:v>1.3427538904603338</c:v>
                </c:pt>
                <c:pt idx="325">
                  <c:v>0.77717722144513157</c:v>
                </c:pt>
                <c:pt idx="326">
                  <c:v>8.1070130098886126E-2</c:v>
                </c:pt>
                <c:pt idx="327">
                  <c:v>-3.4475836440139109</c:v>
                </c:pt>
                <c:pt idx="328">
                  <c:v>0.5209830581060082</c:v>
                </c:pt>
                <c:pt idx="329">
                  <c:v>0.7820656820561761</c:v>
                </c:pt>
                <c:pt idx="330">
                  <c:v>-0.75551885519415685</c:v>
                </c:pt>
                <c:pt idx="331">
                  <c:v>-0.76509137462690358</c:v>
                </c:pt>
                <c:pt idx="332">
                  <c:v>0.91665248275405664</c:v>
                </c:pt>
                <c:pt idx="333">
                  <c:v>0.46084771624000864</c:v>
                </c:pt>
                <c:pt idx="334">
                  <c:v>-2.0061196940111903</c:v>
                </c:pt>
                <c:pt idx="335">
                  <c:v>3.2346915932270419</c:v>
                </c:pt>
                <c:pt idx="336">
                  <c:v>1.9574857815429336</c:v>
                </c:pt>
                <c:pt idx="337">
                  <c:v>0.16778527426159132</c:v>
                </c:pt>
                <c:pt idx="338">
                  <c:v>0.18933193349178934</c:v>
                </c:pt>
                <c:pt idx="339">
                  <c:v>-1.2923718656085583</c:v>
                </c:pt>
                <c:pt idx="340">
                  <c:v>-1.2309216667456189</c:v>
                </c:pt>
                <c:pt idx="341">
                  <c:v>-2.5886154541716739</c:v>
                </c:pt>
                <c:pt idx="342">
                  <c:v>0.99044655617952004</c:v>
                </c:pt>
                <c:pt idx="343">
                  <c:v>-1.4547516054901346</c:v>
                </c:pt>
                <c:pt idx="344">
                  <c:v>-2.1655881973809326</c:v>
                </c:pt>
                <c:pt idx="345">
                  <c:v>5.23342962001953</c:v>
                </c:pt>
                <c:pt idx="346">
                  <c:v>-1.2234175185268421</c:v>
                </c:pt>
                <c:pt idx="347">
                  <c:v>-3.7313455946501373</c:v>
                </c:pt>
                <c:pt idx="348">
                  <c:v>-5.6766548949946438</c:v>
                </c:pt>
                <c:pt idx="349">
                  <c:v>4.9489212189320684</c:v>
                </c:pt>
                <c:pt idx="350">
                  <c:v>-0.60588245933667972</c:v>
                </c:pt>
                <c:pt idx="351">
                  <c:v>1.9858212428982971E-2</c:v>
                </c:pt>
                <c:pt idx="352">
                  <c:v>-0.64142368476305522</c:v>
                </c:pt>
                <c:pt idx="353">
                  <c:v>1.219551532424711</c:v>
                </c:pt>
                <c:pt idx="354">
                  <c:v>4.1341463158162934</c:v>
                </c:pt>
                <c:pt idx="355">
                  <c:v>-0.38336764798675921</c:v>
                </c:pt>
                <c:pt idx="356">
                  <c:v>2.9859674311349909</c:v>
                </c:pt>
                <c:pt idx="357">
                  <c:v>-0.22171319406685286</c:v>
                </c:pt>
                <c:pt idx="358">
                  <c:v>-3.3784200845034538</c:v>
                </c:pt>
                <c:pt idx="359">
                  <c:v>-2.5539569458165796</c:v>
                </c:pt>
                <c:pt idx="360">
                  <c:v>2.9625493997039118</c:v>
                </c:pt>
                <c:pt idx="361">
                  <c:v>-3.4702146445955222</c:v>
                </c:pt>
                <c:pt idx="362">
                  <c:v>-3.980164411145338</c:v>
                </c:pt>
                <c:pt idx="363">
                  <c:v>-2.9667606452580015</c:v>
                </c:pt>
                <c:pt idx="364">
                  <c:v>1.631781839326897</c:v>
                </c:pt>
                <c:pt idx="365">
                  <c:v>-2.0806025500019892E-2</c:v>
                </c:pt>
                <c:pt idx="366">
                  <c:v>3.238834554235321</c:v>
                </c:pt>
                <c:pt idx="367">
                  <c:v>4.7061953588939076</c:v>
                </c:pt>
                <c:pt idx="368">
                  <c:v>-0.98500130069427838</c:v>
                </c:pt>
                <c:pt idx="369">
                  <c:v>3.7597983833274791</c:v>
                </c:pt>
                <c:pt idx="370">
                  <c:v>0.38433600174612437</c:v>
                </c:pt>
                <c:pt idx="371">
                  <c:v>1.6656895371592386</c:v>
                </c:pt>
                <c:pt idx="372">
                  <c:v>-4.0298207275140337E-2</c:v>
                </c:pt>
                <c:pt idx="373">
                  <c:v>-1.8490967287210174</c:v>
                </c:pt>
                <c:pt idx="374">
                  <c:v>-1.2356268600605158</c:v>
                </c:pt>
                <c:pt idx="375">
                  <c:v>0.77921005576509095</c:v>
                </c:pt>
                <c:pt idx="376">
                  <c:v>0.18356533897502431</c:v>
                </c:pt>
                <c:pt idx="377">
                  <c:v>-0.25483449557668075</c:v>
                </c:pt>
                <c:pt idx="378">
                  <c:v>2.9212652245830921</c:v>
                </c:pt>
                <c:pt idx="379">
                  <c:v>-2.1959470561691519</c:v>
                </c:pt>
                <c:pt idx="380">
                  <c:v>0.97496648183194412</c:v>
                </c:pt>
                <c:pt idx="381">
                  <c:v>1.4648520621561099</c:v>
                </c:pt>
                <c:pt idx="382">
                  <c:v>-0.54680801162352388</c:v>
                </c:pt>
                <c:pt idx="383">
                  <c:v>4.3854841180894021E-2</c:v>
                </c:pt>
                <c:pt idx="384">
                  <c:v>-2.0300394480795454</c:v>
                </c:pt>
                <c:pt idx="385">
                  <c:v>0.79847415109843378</c:v>
                </c:pt>
                <c:pt idx="386">
                  <c:v>-4.1347705417584324</c:v>
                </c:pt>
                <c:pt idx="387">
                  <c:v>0.61876866845960887</c:v>
                </c:pt>
                <c:pt idx="388">
                  <c:v>1.0329607198456463</c:v>
                </c:pt>
                <c:pt idx="389">
                  <c:v>3.5024629912084562</c:v>
                </c:pt>
                <c:pt idx="390">
                  <c:v>-3.2959185840277475E-2</c:v>
                </c:pt>
                <c:pt idx="391">
                  <c:v>0.80620591709281797</c:v>
                </c:pt>
                <c:pt idx="392">
                  <c:v>-0.27287131955656141</c:v>
                </c:pt>
                <c:pt idx="393">
                  <c:v>0.30556589799691525</c:v>
                </c:pt>
                <c:pt idx="394">
                  <c:v>-0.10538749044818679</c:v>
                </c:pt>
                <c:pt idx="395">
                  <c:v>-0.27307002095180255</c:v>
                </c:pt>
                <c:pt idx="396">
                  <c:v>0.92902395574988517</c:v>
                </c:pt>
                <c:pt idx="397">
                  <c:v>4.6947509935830488E-2</c:v>
                </c:pt>
                <c:pt idx="398">
                  <c:v>1.1808546669050886</c:v>
                </c:pt>
                <c:pt idx="399">
                  <c:v>0.28148457060123117</c:v>
                </c:pt>
                <c:pt idx="400">
                  <c:v>2.5919832744177853</c:v>
                </c:pt>
                <c:pt idx="401">
                  <c:v>-1.9358943884740445</c:v>
                </c:pt>
                <c:pt idx="402">
                  <c:v>2.5373479817405609</c:v>
                </c:pt>
                <c:pt idx="403">
                  <c:v>-1.6785506438258633</c:v>
                </c:pt>
                <c:pt idx="404">
                  <c:v>2.1564364827344038</c:v>
                </c:pt>
                <c:pt idx="405">
                  <c:v>1.4031971939307157</c:v>
                </c:pt>
                <c:pt idx="406">
                  <c:v>-0.30823972241697156</c:v>
                </c:pt>
                <c:pt idx="407">
                  <c:v>-1.6693850549822844</c:v>
                </c:pt>
                <c:pt idx="408">
                  <c:v>0.66699002686919662</c:v>
                </c:pt>
                <c:pt idx="409">
                  <c:v>-0.96755510778344034</c:v>
                </c:pt>
                <c:pt idx="410">
                  <c:v>0.43500845397517285</c:v>
                </c:pt>
                <c:pt idx="411">
                  <c:v>2.3525690492077609</c:v>
                </c:pt>
                <c:pt idx="412">
                  <c:v>0.12778265239981887</c:v>
                </c:pt>
                <c:pt idx="413">
                  <c:v>-0.69806545798592012</c:v>
                </c:pt>
                <c:pt idx="414">
                  <c:v>-2.1342899200567005</c:v>
                </c:pt>
                <c:pt idx="415">
                  <c:v>-1.1753795293807796</c:v>
                </c:pt>
                <c:pt idx="416">
                  <c:v>-0.44171850962641684</c:v>
                </c:pt>
                <c:pt idx="417">
                  <c:v>0.97200163894106617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8-403A-BC8E-8A6493E3D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5752"/>
        <c:axId val="729056472"/>
      </c:lineChart>
      <c:dateAx>
        <c:axId val="729055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6472"/>
        <c:crosses val="autoZero"/>
        <c:auto val="1"/>
        <c:lblOffset val="100"/>
        <c:baseTimeUnit val="days"/>
      </c:dateAx>
      <c:valAx>
        <c:axId val="72905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S&amp;P 500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FIO_Z!$G$1</c:f>
              <c:strCache>
                <c:ptCount val="1"/>
                <c:pt idx="0">
                  <c:v>S&amp;P 500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FIO_Z!$G$2:$G$419</c:f>
              <c:numCache>
                <c:formatCode>General</c:formatCode>
                <c:ptCount val="418"/>
                <c:pt idx="0">
                  <c:v>2033.11</c:v>
                </c:pt>
                <c:pt idx="1">
                  <c:v>2075.15</c:v>
                </c:pt>
                <c:pt idx="2">
                  <c:v>2079.36</c:v>
                </c:pt>
                <c:pt idx="3">
                  <c:v>2099.1999999999998</c:v>
                </c:pt>
                <c:pt idx="4">
                  <c:v>2023.04</c:v>
                </c:pt>
                <c:pt idx="5">
                  <c:v>2089.17</c:v>
                </c:pt>
                <c:pt idx="6">
                  <c:v>2090.11</c:v>
                </c:pt>
                <c:pt idx="7">
                  <c:v>2091.69</c:v>
                </c:pt>
                <c:pt idx="8">
                  <c:v>2012.37</c:v>
                </c:pt>
                <c:pt idx="9">
                  <c:v>2005.55</c:v>
                </c:pt>
                <c:pt idx="10">
                  <c:v>2060.9899999999998</c:v>
                </c:pt>
                <c:pt idx="11">
                  <c:v>2043.94</c:v>
                </c:pt>
                <c:pt idx="12">
                  <c:v>1922.03</c:v>
                </c:pt>
                <c:pt idx="13">
                  <c:v>1880.33</c:v>
                </c:pt>
                <c:pt idx="14">
                  <c:v>1906.9</c:v>
                </c:pt>
                <c:pt idx="15">
                  <c:v>1940.24</c:v>
                </c:pt>
                <c:pt idx="16">
                  <c:v>1880.05</c:v>
                </c:pt>
                <c:pt idx="17">
                  <c:v>1864.78</c:v>
                </c:pt>
                <c:pt idx="18">
                  <c:v>1917.78</c:v>
                </c:pt>
                <c:pt idx="19">
                  <c:v>1948.05</c:v>
                </c:pt>
                <c:pt idx="20">
                  <c:v>1999.99</c:v>
                </c:pt>
                <c:pt idx="21">
                  <c:v>2022.19</c:v>
                </c:pt>
                <c:pt idx="22">
                  <c:v>2049.58</c:v>
                </c:pt>
                <c:pt idx="23">
                  <c:v>2035.94</c:v>
                </c:pt>
                <c:pt idx="24">
                  <c:v>2072.7800000000002</c:v>
                </c:pt>
                <c:pt idx="25">
                  <c:v>2047.6</c:v>
                </c:pt>
                <c:pt idx="26">
                  <c:v>2080.73</c:v>
                </c:pt>
                <c:pt idx="27">
                  <c:v>2091.58</c:v>
                </c:pt>
                <c:pt idx="28">
                  <c:v>2065.3000000000002</c:v>
                </c:pt>
                <c:pt idx="29">
                  <c:v>2057.14</c:v>
                </c:pt>
                <c:pt idx="30">
                  <c:v>2046.61</c:v>
                </c:pt>
                <c:pt idx="31">
                  <c:v>2052.3200000000002</c:v>
                </c:pt>
                <c:pt idx="32">
                  <c:v>2099.06</c:v>
                </c:pt>
                <c:pt idx="33">
                  <c:v>2099.13</c:v>
                </c:pt>
                <c:pt idx="34">
                  <c:v>2096.0700000000002</c:v>
                </c:pt>
                <c:pt idx="35">
                  <c:v>2071.2199999999998</c:v>
                </c:pt>
                <c:pt idx="36">
                  <c:v>2037.41</c:v>
                </c:pt>
                <c:pt idx="37">
                  <c:v>2102.9499999999998</c:v>
                </c:pt>
                <c:pt idx="38">
                  <c:v>2129.9</c:v>
                </c:pt>
                <c:pt idx="39">
                  <c:v>2161.7399999999998</c:v>
                </c:pt>
                <c:pt idx="40">
                  <c:v>2175.0300000000002</c:v>
                </c:pt>
                <c:pt idx="41">
                  <c:v>2173.6</c:v>
                </c:pt>
                <c:pt idx="42">
                  <c:v>2182.87</c:v>
                </c:pt>
                <c:pt idx="43">
                  <c:v>2184.0500000000002</c:v>
                </c:pt>
                <c:pt idx="44">
                  <c:v>2183.87</c:v>
                </c:pt>
                <c:pt idx="45">
                  <c:v>2169.04</c:v>
                </c:pt>
                <c:pt idx="46">
                  <c:v>2179.98</c:v>
                </c:pt>
                <c:pt idx="47">
                  <c:v>2127.81</c:v>
                </c:pt>
                <c:pt idx="48">
                  <c:v>2139.16</c:v>
                </c:pt>
                <c:pt idx="49">
                  <c:v>2164.69</c:v>
                </c:pt>
                <c:pt idx="50">
                  <c:v>2168.27</c:v>
                </c:pt>
                <c:pt idx="51">
                  <c:v>2153.7399999999998</c:v>
                </c:pt>
                <c:pt idx="52">
                  <c:v>2132.98</c:v>
                </c:pt>
                <c:pt idx="53">
                  <c:v>2141.16</c:v>
                </c:pt>
                <c:pt idx="54">
                  <c:v>2126.41</c:v>
                </c:pt>
                <c:pt idx="55">
                  <c:v>2085.1799999999998</c:v>
                </c:pt>
                <c:pt idx="56">
                  <c:v>2164.4499999999998</c:v>
                </c:pt>
                <c:pt idx="57">
                  <c:v>2181.9</c:v>
                </c:pt>
                <c:pt idx="58">
                  <c:v>2213.35</c:v>
                </c:pt>
                <c:pt idx="59">
                  <c:v>2191.9499999999998</c:v>
                </c:pt>
                <c:pt idx="60">
                  <c:v>2259.5300000000002</c:v>
                </c:pt>
                <c:pt idx="61">
                  <c:v>2258.0700000000002</c:v>
                </c:pt>
                <c:pt idx="62">
                  <c:v>2263.79</c:v>
                </c:pt>
                <c:pt idx="63">
                  <c:v>2238.83</c:v>
                </c:pt>
                <c:pt idx="64">
                  <c:v>2276.98</c:v>
                </c:pt>
                <c:pt idx="65">
                  <c:v>2274.64</c:v>
                </c:pt>
                <c:pt idx="66">
                  <c:v>2271.31</c:v>
                </c:pt>
                <c:pt idx="67">
                  <c:v>2294.69</c:v>
                </c:pt>
                <c:pt idx="68">
                  <c:v>2297.42</c:v>
                </c:pt>
                <c:pt idx="69">
                  <c:v>2316.1</c:v>
                </c:pt>
                <c:pt idx="70">
                  <c:v>2351.16</c:v>
                </c:pt>
                <c:pt idx="71">
                  <c:v>2367.34</c:v>
                </c:pt>
                <c:pt idx="72">
                  <c:v>2383.12</c:v>
                </c:pt>
                <c:pt idx="73">
                  <c:v>2372.6</c:v>
                </c:pt>
                <c:pt idx="74">
                  <c:v>2378.25</c:v>
                </c:pt>
                <c:pt idx="75">
                  <c:v>2343.98</c:v>
                </c:pt>
                <c:pt idx="76">
                  <c:v>2362.7199999999998</c:v>
                </c:pt>
                <c:pt idx="77">
                  <c:v>2355.54</c:v>
                </c:pt>
                <c:pt idx="78">
                  <c:v>2328.9499999999998</c:v>
                </c:pt>
                <c:pt idx="79">
                  <c:v>2348.69</c:v>
                </c:pt>
                <c:pt idx="80">
                  <c:v>2384.1999999999998</c:v>
                </c:pt>
                <c:pt idx="81">
                  <c:v>2399.29</c:v>
                </c:pt>
                <c:pt idx="82">
                  <c:v>2390.9</c:v>
                </c:pt>
                <c:pt idx="83">
                  <c:v>2381.73</c:v>
                </c:pt>
                <c:pt idx="84">
                  <c:v>2415.8200000000002</c:v>
                </c:pt>
                <c:pt idx="85">
                  <c:v>2439.0700000000002</c:v>
                </c:pt>
                <c:pt idx="86">
                  <c:v>2431.77</c:v>
                </c:pt>
                <c:pt idx="87">
                  <c:v>2433.15</c:v>
                </c:pt>
                <c:pt idx="88">
                  <c:v>2438.3000000000002</c:v>
                </c:pt>
                <c:pt idx="89">
                  <c:v>2423.41</c:v>
                </c:pt>
                <c:pt idx="90">
                  <c:v>2425.1799999999998</c:v>
                </c:pt>
                <c:pt idx="91">
                  <c:v>2459.27</c:v>
                </c:pt>
                <c:pt idx="92">
                  <c:v>2472.54</c:v>
                </c:pt>
                <c:pt idx="93">
                  <c:v>2472.1</c:v>
                </c:pt>
                <c:pt idx="94">
                  <c:v>2476.83</c:v>
                </c:pt>
                <c:pt idx="95">
                  <c:v>2441.3200000000002</c:v>
                </c:pt>
                <c:pt idx="96">
                  <c:v>2425.5500000000002</c:v>
                </c:pt>
                <c:pt idx="97">
                  <c:v>2443.0500000000002</c:v>
                </c:pt>
                <c:pt idx="98">
                  <c:v>2476.5500000000002</c:v>
                </c:pt>
                <c:pt idx="99">
                  <c:v>2461.4299999999998</c:v>
                </c:pt>
                <c:pt idx="100">
                  <c:v>2500.23</c:v>
                </c:pt>
                <c:pt idx="101">
                  <c:v>2502.2199999999998</c:v>
                </c:pt>
                <c:pt idx="102">
                  <c:v>2519.36</c:v>
                </c:pt>
                <c:pt idx="103">
                  <c:v>2549.33</c:v>
                </c:pt>
                <c:pt idx="104">
                  <c:v>2553.17</c:v>
                </c:pt>
                <c:pt idx="105">
                  <c:v>2575.21</c:v>
                </c:pt>
                <c:pt idx="106">
                  <c:v>2581.0700000000002</c:v>
                </c:pt>
                <c:pt idx="107">
                  <c:v>2587.84</c:v>
                </c:pt>
                <c:pt idx="108">
                  <c:v>2582.3000000000002</c:v>
                </c:pt>
                <c:pt idx="109">
                  <c:v>2578.85</c:v>
                </c:pt>
                <c:pt idx="110">
                  <c:v>2602.42</c:v>
                </c:pt>
                <c:pt idx="111">
                  <c:v>2642.22</c:v>
                </c:pt>
                <c:pt idx="112">
                  <c:v>2651.5</c:v>
                </c:pt>
                <c:pt idx="113">
                  <c:v>2675.81</c:v>
                </c:pt>
                <c:pt idx="114">
                  <c:v>2683.34</c:v>
                </c:pt>
                <c:pt idx="115">
                  <c:v>2673.61</c:v>
                </c:pt>
                <c:pt idx="116">
                  <c:v>2743.15</c:v>
                </c:pt>
                <c:pt idx="117">
                  <c:v>2786.24</c:v>
                </c:pt>
                <c:pt idx="118">
                  <c:v>2810.3</c:v>
                </c:pt>
                <c:pt idx="119">
                  <c:v>2872.87</c:v>
                </c:pt>
                <c:pt idx="120">
                  <c:v>2762.13</c:v>
                </c:pt>
                <c:pt idx="121">
                  <c:v>2619.5500000000002</c:v>
                </c:pt>
                <c:pt idx="122">
                  <c:v>2732.22</c:v>
                </c:pt>
                <c:pt idx="123">
                  <c:v>2747.3</c:v>
                </c:pt>
                <c:pt idx="124">
                  <c:v>2691.25</c:v>
                </c:pt>
                <c:pt idx="125">
                  <c:v>2786.57</c:v>
                </c:pt>
                <c:pt idx="126">
                  <c:v>2752.01</c:v>
                </c:pt>
                <c:pt idx="127">
                  <c:v>2588.2600000000002</c:v>
                </c:pt>
                <c:pt idx="128">
                  <c:v>2640.87</c:v>
                </c:pt>
                <c:pt idx="129">
                  <c:v>2604.4699999999998</c:v>
                </c:pt>
                <c:pt idx="130">
                  <c:v>2656.3</c:v>
                </c:pt>
                <c:pt idx="131">
                  <c:v>2670.14</c:v>
                </c:pt>
                <c:pt idx="132">
                  <c:v>2669.91</c:v>
                </c:pt>
                <c:pt idx="133">
                  <c:v>2663.42</c:v>
                </c:pt>
                <c:pt idx="134">
                  <c:v>2727.72</c:v>
                </c:pt>
                <c:pt idx="135">
                  <c:v>2712.97</c:v>
                </c:pt>
                <c:pt idx="136">
                  <c:v>2721.33</c:v>
                </c:pt>
                <c:pt idx="137">
                  <c:v>2734.62</c:v>
                </c:pt>
                <c:pt idx="138">
                  <c:v>2779.03</c:v>
                </c:pt>
                <c:pt idx="139">
                  <c:v>2779.66</c:v>
                </c:pt>
                <c:pt idx="140">
                  <c:v>2754.88</c:v>
                </c:pt>
                <c:pt idx="141">
                  <c:v>2718.37</c:v>
                </c:pt>
                <c:pt idx="142">
                  <c:v>2759.82</c:v>
                </c:pt>
                <c:pt idx="143">
                  <c:v>2801.31</c:v>
                </c:pt>
                <c:pt idx="144">
                  <c:v>2801.83</c:v>
                </c:pt>
                <c:pt idx="145">
                  <c:v>2818.82</c:v>
                </c:pt>
                <c:pt idx="146">
                  <c:v>2840.35</c:v>
                </c:pt>
                <c:pt idx="147">
                  <c:v>2833.28</c:v>
                </c:pt>
                <c:pt idx="148">
                  <c:v>2850.13</c:v>
                </c:pt>
                <c:pt idx="149">
                  <c:v>2874.69</c:v>
                </c:pt>
                <c:pt idx="150">
                  <c:v>2901.52</c:v>
                </c:pt>
                <c:pt idx="151">
                  <c:v>2871.68</c:v>
                </c:pt>
                <c:pt idx="152">
                  <c:v>2904.98</c:v>
                </c:pt>
                <c:pt idx="153">
                  <c:v>2929.67</c:v>
                </c:pt>
                <c:pt idx="154">
                  <c:v>2913.98</c:v>
                </c:pt>
                <c:pt idx="155">
                  <c:v>2885.57</c:v>
                </c:pt>
                <c:pt idx="156">
                  <c:v>2767.13</c:v>
                </c:pt>
                <c:pt idx="157">
                  <c:v>2767.78</c:v>
                </c:pt>
                <c:pt idx="158">
                  <c:v>2658.69</c:v>
                </c:pt>
                <c:pt idx="159">
                  <c:v>2723.06</c:v>
                </c:pt>
                <c:pt idx="160">
                  <c:v>2781.01</c:v>
                </c:pt>
                <c:pt idx="161">
                  <c:v>2736.27</c:v>
                </c:pt>
                <c:pt idx="162">
                  <c:v>2632.56</c:v>
                </c:pt>
                <c:pt idx="163">
                  <c:v>2760.17</c:v>
                </c:pt>
                <c:pt idx="164">
                  <c:v>2633.08</c:v>
                </c:pt>
                <c:pt idx="165">
                  <c:v>2599.9499999999998</c:v>
                </c:pt>
                <c:pt idx="166">
                  <c:v>2416.62</c:v>
                </c:pt>
                <c:pt idx="167">
                  <c:v>2485.7399999999998</c:v>
                </c:pt>
                <c:pt idx="168">
                  <c:v>2531.94</c:v>
                </c:pt>
                <c:pt idx="169">
                  <c:v>2596.2600000000002</c:v>
                </c:pt>
                <c:pt idx="170">
                  <c:v>2670.71</c:v>
                </c:pt>
                <c:pt idx="171">
                  <c:v>2664.76</c:v>
                </c:pt>
                <c:pt idx="172">
                  <c:v>2706.53</c:v>
                </c:pt>
                <c:pt idx="173">
                  <c:v>2707.88</c:v>
                </c:pt>
                <c:pt idx="174">
                  <c:v>2775.6</c:v>
                </c:pt>
                <c:pt idx="175">
                  <c:v>2792.67</c:v>
                </c:pt>
                <c:pt idx="176">
                  <c:v>2803.69</c:v>
                </c:pt>
                <c:pt idx="177">
                  <c:v>2743.07</c:v>
                </c:pt>
                <c:pt idx="178">
                  <c:v>2822.48</c:v>
                </c:pt>
                <c:pt idx="179">
                  <c:v>2800.71</c:v>
                </c:pt>
                <c:pt idx="180">
                  <c:v>2834.4</c:v>
                </c:pt>
                <c:pt idx="181">
                  <c:v>2892.74</c:v>
                </c:pt>
                <c:pt idx="182">
                  <c:v>2907.41</c:v>
                </c:pt>
                <c:pt idx="183">
                  <c:v>2905.03</c:v>
                </c:pt>
                <c:pt idx="184">
                  <c:v>2939.88</c:v>
                </c:pt>
                <c:pt idx="185">
                  <c:v>2945.64</c:v>
                </c:pt>
                <c:pt idx="186">
                  <c:v>2881.4</c:v>
                </c:pt>
                <c:pt idx="187">
                  <c:v>2859.53</c:v>
                </c:pt>
                <c:pt idx="188">
                  <c:v>2826.06</c:v>
                </c:pt>
                <c:pt idx="189">
                  <c:v>2752.06</c:v>
                </c:pt>
                <c:pt idx="190">
                  <c:v>2873.34</c:v>
                </c:pt>
                <c:pt idx="191">
                  <c:v>2886.98</c:v>
                </c:pt>
                <c:pt idx="192">
                  <c:v>2950.46</c:v>
                </c:pt>
                <c:pt idx="193">
                  <c:v>2941.76</c:v>
                </c:pt>
                <c:pt idx="194">
                  <c:v>2990.41</c:v>
                </c:pt>
                <c:pt idx="195">
                  <c:v>3013.77</c:v>
                </c:pt>
                <c:pt idx="196">
                  <c:v>2976.61</c:v>
                </c:pt>
                <c:pt idx="197">
                  <c:v>3025.86</c:v>
                </c:pt>
                <c:pt idx="198">
                  <c:v>2932.05</c:v>
                </c:pt>
                <c:pt idx="199">
                  <c:v>2918.65</c:v>
                </c:pt>
                <c:pt idx="200">
                  <c:v>2888.68</c:v>
                </c:pt>
                <c:pt idx="201">
                  <c:v>2847.11</c:v>
                </c:pt>
                <c:pt idx="202">
                  <c:v>2926.46</c:v>
                </c:pt>
                <c:pt idx="203">
                  <c:v>2978.71</c:v>
                </c:pt>
                <c:pt idx="204">
                  <c:v>3007.39</c:v>
                </c:pt>
                <c:pt idx="205">
                  <c:v>2992.07</c:v>
                </c:pt>
                <c:pt idx="206">
                  <c:v>2961.79</c:v>
                </c:pt>
                <c:pt idx="207">
                  <c:v>2952.01</c:v>
                </c:pt>
                <c:pt idx="208">
                  <c:v>2970.27</c:v>
                </c:pt>
                <c:pt idx="209">
                  <c:v>2986.2</c:v>
                </c:pt>
                <c:pt idx="210">
                  <c:v>3022.55</c:v>
                </c:pt>
                <c:pt idx="211">
                  <c:v>3066.91</c:v>
                </c:pt>
                <c:pt idx="212">
                  <c:v>3093.08</c:v>
                </c:pt>
                <c:pt idx="213">
                  <c:v>3120.46</c:v>
                </c:pt>
                <c:pt idx="214">
                  <c:v>3110.29</c:v>
                </c:pt>
                <c:pt idx="215">
                  <c:v>3140.98</c:v>
                </c:pt>
                <c:pt idx="216">
                  <c:v>3145.91</c:v>
                </c:pt>
                <c:pt idx="217">
                  <c:v>3168.8</c:v>
                </c:pt>
                <c:pt idx="218">
                  <c:v>3221.22</c:v>
                </c:pt>
                <c:pt idx="219">
                  <c:v>3240.02</c:v>
                </c:pt>
                <c:pt idx="220">
                  <c:v>3234.85</c:v>
                </c:pt>
                <c:pt idx="221">
                  <c:v>3265.35</c:v>
                </c:pt>
                <c:pt idx="222">
                  <c:v>3329.62</c:v>
                </c:pt>
                <c:pt idx="223">
                  <c:v>3295.47</c:v>
                </c:pt>
                <c:pt idx="224">
                  <c:v>3225.52</c:v>
                </c:pt>
                <c:pt idx="225">
                  <c:v>3327.71</c:v>
                </c:pt>
                <c:pt idx="226">
                  <c:v>3380.16</c:v>
                </c:pt>
                <c:pt idx="227">
                  <c:v>3337.75</c:v>
                </c:pt>
                <c:pt idx="228">
                  <c:v>2954.22</c:v>
                </c:pt>
                <c:pt idx="229">
                  <c:v>2972.37</c:v>
                </c:pt>
                <c:pt idx="230">
                  <c:v>2711.02</c:v>
                </c:pt>
                <c:pt idx="231">
                  <c:v>2304.92</c:v>
                </c:pt>
                <c:pt idx="232">
                  <c:v>2541.4699999999998</c:v>
                </c:pt>
                <c:pt idx="233">
                  <c:v>2488.65</c:v>
                </c:pt>
                <c:pt idx="234">
                  <c:v>2789.82</c:v>
                </c:pt>
                <c:pt idx="235">
                  <c:v>2874.56</c:v>
                </c:pt>
                <c:pt idx="236">
                  <c:v>2836.74</c:v>
                </c:pt>
                <c:pt idx="237">
                  <c:v>2830.71</c:v>
                </c:pt>
                <c:pt idx="238">
                  <c:v>2929.8</c:v>
                </c:pt>
                <c:pt idx="239">
                  <c:v>2863.7</c:v>
                </c:pt>
                <c:pt idx="240">
                  <c:v>2955.45</c:v>
                </c:pt>
                <c:pt idx="241">
                  <c:v>3044.31</c:v>
                </c:pt>
                <c:pt idx="242">
                  <c:v>3193.93</c:v>
                </c:pt>
                <c:pt idx="243">
                  <c:v>3041.31</c:v>
                </c:pt>
                <c:pt idx="244">
                  <c:v>3097.74</c:v>
                </c:pt>
                <c:pt idx="245">
                  <c:v>3009.05</c:v>
                </c:pt>
                <c:pt idx="246">
                  <c:v>3130.01</c:v>
                </c:pt>
                <c:pt idx="247">
                  <c:v>3185.04</c:v>
                </c:pt>
                <c:pt idx="248">
                  <c:v>3224.73</c:v>
                </c:pt>
                <c:pt idx="249">
                  <c:v>3215.63</c:v>
                </c:pt>
                <c:pt idx="250">
                  <c:v>3271.12</c:v>
                </c:pt>
                <c:pt idx="251">
                  <c:v>3351.28</c:v>
                </c:pt>
                <c:pt idx="252">
                  <c:v>3372.85</c:v>
                </c:pt>
                <c:pt idx="253">
                  <c:v>3397.16</c:v>
                </c:pt>
                <c:pt idx="254">
                  <c:v>3508.01</c:v>
                </c:pt>
                <c:pt idx="255">
                  <c:v>3426.96</c:v>
                </c:pt>
                <c:pt idx="256">
                  <c:v>3340.97</c:v>
                </c:pt>
                <c:pt idx="257">
                  <c:v>3319.47</c:v>
                </c:pt>
                <c:pt idx="258">
                  <c:v>3298.46</c:v>
                </c:pt>
                <c:pt idx="259">
                  <c:v>3348.42</c:v>
                </c:pt>
                <c:pt idx="260">
                  <c:v>3477.14</c:v>
                </c:pt>
                <c:pt idx="261">
                  <c:v>3483.81</c:v>
                </c:pt>
                <c:pt idx="262">
                  <c:v>3465.39</c:v>
                </c:pt>
                <c:pt idx="263">
                  <c:v>3269.96</c:v>
                </c:pt>
                <c:pt idx="264">
                  <c:v>3509.44</c:v>
                </c:pt>
                <c:pt idx="265">
                  <c:v>3585.15</c:v>
                </c:pt>
                <c:pt idx="266">
                  <c:v>3557.54</c:v>
                </c:pt>
                <c:pt idx="267">
                  <c:v>3638.35</c:v>
                </c:pt>
                <c:pt idx="268">
                  <c:v>3699.12</c:v>
                </c:pt>
                <c:pt idx="269">
                  <c:v>3663.46</c:v>
                </c:pt>
                <c:pt idx="270">
                  <c:v>3709.41</c:v>
                </c:pt>
                <c:pt idx="271">
                  <c:v>3703.06</c:v>
                </c:pt>
                <c:pt idx="272">
                  <c:v>3756.07</c:v>
                </c:pt>
                <c:pt idx="273">
                  <c:v>3824.68</c:v>
                </c:pt>
                <c:pt idx="274">
                  <c:v>3768.25</c:v>
                </c:pt>
                <c:pt idx="275">
                  <c:v>3841.47</c:v>
                </c:pt>
                <c:pt idx="276">
                  <c:v>3714.24</c:v>
                </c:pt>
                <c:pt idx="277">
                  <c:v>3886.83</c:v>
                </c:pt>
                <c:pt idx="278">
                  <c:v>3934.83</c:v>
                </c:pt>
                <c:pt idx="279">
                  <c:v>3906.71</c:v>
                </c:pt>
                <c:pt idx="280">
                  <c:v>3811.15</c:v>
                </c:pt>
                <c:pt idx="281">
                  <c:v>3841.94</c:v>
                </c:pt>
                <c:pt idx="282">
                  <c:v>3943.34</c:v>
                </c:pt>
                <c:pt idx="283">
                  <c:v>3913.1</c:v>
                </c:pt>
                <c:pt idx="284">
                  <c:v>3974.54</c:v>
                </c:pt>
                <c:pt idx="285">
                  <c:v>4019.87</c:v>
                </c:pt>
                <c:pt idx="286">
                  <c:v>4128.8</c:v>
                </c:pt>
                <c:pt idx="287">
                  <c:v>4185.47</c:v>
                </c:pt>
                <c:pt idx="288">
                  <c:v>4180.17</c:v>
                </c:pt>
                <c:pt idx="289">
                  <c:v>4181.17</c:v>
                </c:pt>
                <c:pt idx="290">
                  <c:v>4232.6000000000004</c:v>
                </c:pt>
                <c:pt idx="291">
                  <c:v>4173.8500000000004</c:v>
                </c:pt>
                <c:pt idx="292">
                  <c:v>4155.8599999999997</c:v>
                </c:pt>
                <c:pt idx="293">
                  <c:v>4204.1099999999997</c:v>
                </c:pt>
                <c:pt idx="294">
                  <c:v>4229.8900000000003</c:v>
                </c:pt>
                <c:pt idx="295">
                  <c:v>4247.4399999999996</c:v>
                </c:pt>
                <c:pt idx="296">
                  <c:v>4166.45</c:v>
                </c:pt>
                <c:pt idx="297">
                  <c:v>4280.7</c:v>
                </c:pt>
                <c:pt idx="298">
                  <c:v>4352.34</c:v>
                </c:pt>
                <c:pt idx="299">
                  <c:v>4369.55</c:v>
                </c:pt>
                <c:pt idx="300">
                  <c:v>4327.16</c:v>
                </c:pt>
                <c:pt idx="301">
                  <c:v>4411.79</c:v>
                </c:pt>
                <c:pt idx="302">
                  <c:v>4395.26</c:v>
                </c:pt>
                <c:pt idx="303">
                  <c:v>4436.5200000000004</c:v>
                </c:pt>
                <c:pt idx="304">
                  <c:v>4468</c:v>
                </c:pt>
                <c:pt idx="305">
                  <c:v>4441.67</c:v>
                </c:pt>
                <c:pt idx="306">
                  <c:v>4509.37</c:v>
                </c:pt>
                <c:pt idx="307">
                  <c:v>4535.43</c:v>
                </c:pt>
                <c:pt idx="308">
                  <c:v>4458.58</c:v>
                </c:pt>
                <c:pt idx="309">
                  <c:v>4432.99</c:v>
                </c:pt>
                <c:pt idx="310">
                  <c:v>4455.4799999999996</c:v>
                </c:pt>
                <c:pt idx="311">
                  <c:v>4357.04</c:v>
                </c:pt>
                <c:pt idx="312">
                  <c:v>4391.34</c:v>
                </c:pt>
                <c:pt idx="313">
                  <c:v>4471.37</c:v>
                </c:pt>
                <c:pt idx="314">
                  <c:v>4544.8999999999996</c:v>
                </c:pt>
                <c:pt idx="315">
                  <c:v>4605.38</c:v>
                </c:pt>
                <c:pt idx="316">
                  <c:v>4697.53</c:v>
                </c:pt>
                <c:pt idx="317">
                  <c:v>4682.8500000000004</c:v>
                </c:pt>
                <c:pt idx="318">
                  <c:v>4697.96</c:v>
                </c:pt>
                <c:pt idx="319">
                  <c:v>4594.62</c:v>
                </c:pt>
                <c:pt idx="320">
                  <c:v>4538.43</c:v>
                </c:pt>
                <c:pt idx="321">
                  <c:v>4712.0200000000004</c:v>
                </c:pt>
                <c:pt idx="322">
                  <c:v>4620.6400000000003</c:v>
                </c:pt>
                <c:pt idx="323">
                  <c:v>4725.79</c:v>
                </c:pt>
                <c:pt idx="324">
                  <c:v>4766.18</c:v>
                </c:pt>
                <c:pt idx="325">
                  <c:v>4677.03</c:v>
                </c:pt>
                <c:pt idx="326">
                  <c:v>4662.8500000000004</c:v>
                </c:pt>
                <c:pt idx="327">
                  <c:v>4397.9399999999996</c:v>
                </c:pt>
                <c:pt idx="328">
                  <c:v>4431.8500000000004</c:v>
                </c:pt>
                <c:pt idx="329">
                  <c:v>4500.53</c:v>
                </c:pt>
                <c:pt idx="330">
                  <c:v>4418.6400000000003</c:v>
                </c:pt>
                <c:pt idx="331">
                  <c:v>4348.87</c:v>
                </c:pt>
                <c:pt idx="332">
                  <c:v>4384.6499999999996</c:v>
                </c:pt>
                <c:pt idx="333">
                  <c:v>4328.87</c:v>
                </c:pt>
                <c:pt idx="334">
                  <c:v>4204.3100000000004</c:v>
                </c:pt>
                <c:pt idx="335">
                  <c:v>4463.12</c:v>
                </c:pt>
                <c:pt idx="336">
                  <c:v>4543.0600000000004</c:v>
                </c:pt>
                <c:pt idx="337">
                  <c:v>4545.8599999999997</c:v>
                </c:pt>
                <c:pt idx="338">
                  <c:v>4488.28</c:v>
                </c:pt>
                <c:pt idx="339">
                  <c:v>4392.59</c:v>
                </c:pt>
                <c:pt idx="340">
                  <c:v>4271.78</c:v>
                </c:pt>
                <c:pt idx="341">
                  <c:v>4131.93</c:v>
                </c:pt>
                <c:pt idx="342">
                  <c:v>4123.34</c:v>
                </c:pt>
                <c:pt idx="343">
                  <c:v>4023.89</c:v>
                </c:pt>
                <c:pt idx="344">
                  <c:v>3901.36</c:v>
                </c:pt>
                <c:pt idx="345">
                  <c:v>4158.24</c:v>
                </c:pt>
                <c:pt idx="346">
                  <c:v>4108.54</c:v>
                </c:pt>
                <c:pt idx="347">
                  <c:v>3900.86</c:v>
                </c:pt>
                <c:pt idx="348">
                  <c:v>3674.84</c:v>
                </c:pt>
                <c:pt idx="349">
                  <c:v>3911.74</c:v>
                </c:pt>
                <c:pt idx="350">
                  <c:v>3825.33</c:v>
                </c:pt>
                <c:pt idx="351">
                  <c:v>3899.38</c:v>
                </c:pt>
                <c:pt idx="352">
                  <c:v>3863.16</c:v>
                </c:pt>
                <c:pt idx="353">
                  <c:v>3961.63</c:v>
                </c:pt>
                <c:pt idx="354">
                  <c:v>4130.29</c:v>
                </c:pt>
                <c:pt idx="355">
                  <c:v>4145.1899999999996</c:v>
                </c:pt>
                <c:pt idx="356">
                  <c:v>4280.1499999999996</c:v>
                </c:pt>
                <c:pt idx="357">
                  <c:v>4228.4799999999996</c:v>
                </c:pt>
                <c:pt idx="358">
                  <c:v>4057.66</c:v>
                </c:pt>
                <c:pt idx="359">
                  <c:v>3924.26</c:v>
                </c:pt>
                <c:pt idx="360">
                  <c:v>4067.36</c:v>
                </c:pt>
                <c:pt idx="361">
                  <c:v>3873.33</c:v>
                </c:pt>
                <c:pt idx="362">
                  <c:v>3693.23</c:v>
                </c:pt>
                <c:pt idx="363">
                  <c:v>3585.62</c:v>
                </c:pt>
                <c:pt idx="364">
                  <c:v>3639.66</c:v>
                </c:pt>
                <c:pt idx="365">
                  <c:v>3583.07</c:v>
                </c:pt>
                <c:pt idx="366">
                  <c:v>3752.75</c:v>
                </c:pt>
                <c:pt idx="367">
                  <c:v>3901.06</c:v>
                </c:pt>
                <c:pt idx="368">
                  <c:v>3770.55</c:v>
                </c:pt>
                <c:pt idx="369">
                  <c:v>3992.93</c:v>
                </c:pt>
                <c:pt idx="370">
                  <c:v>3965.34</c:v>
                </c:pt>
                <c:pt idx="371">
                  <c:v>4026.12</c:v>
                </c:pt>
                <c:pt idx="372">
                  <c:v>4071.7</c:v>
                </c:pt>
                <c:pt idx="373">
                  <c:v>3934.38</c:v>
                </c:pt>
                <c:pt idx="374">
                  <c:v>3852.36</c:v>
                </c:pt>
                <c:pt idx="375">
                  <c:v>3844.82</c:v>
                </c:pt>
                <c:pt idx="376">
                  <c:v>3839.5</c:v>
                </c:pt>
                <c:pt idx="377">
                  <c:v>3895.08</c:v>
                </c:pt>
                <c:pt idx="378">
                  <c:v>3999.09</c:v>
                </c:pt>
                <c:pt idx="379">
                  <c:v>3972.61</c:v>
                </c:pt>
                <c:pt idx="380">
                  <c:v>4070.56</c:v>
                </c:pt>
                <c:pt idx="381">
                  <c:v>4136.4799999999996</c:v>
                </c:pt>
                <c:pt idx="382">
                  <c:v>4090.46</c:v>
                </c:pt>
                <c:pt idx="383">
                  <c:v>4079.09</c:v>
                </c:pt>
                <c:pt idx="384">
                  <c:v>3970.04</c:v>
                </c:pt>
                <c:pt idx="385">
                  <c:v>4045.64</c:v>
                </c:pt>
                <c:pt idx="386">
                  <c:v>3861.59</c:v>
                </c:pt>
                <c:pt idx="387">
                  <c:v>3916.64</c:v>
                </c:pt>
                <c:pt idx="388">
                  <c:v>3970.99</c:v>
                </c:pt>
                <c:pt idx="389">
                  <c:v>4109.3100000000004</c:v>
                </c:pt>
                <c:pt idx="390">
                  <c:v>4105.0200000000004</c:v>
                </c:pt>
                <c:pt idx="391">
                  <c:v>4137.6400000000003</c:v>
                </c:pt>
                <c:pt idx="392">
                  <c:v>4133.5200000000004</c:v>
                </c:pt>
                <c:pt idx="393">
                  <c:v>4169.4799999999996</c:v>
                </c:pt>
                <c:pt idx="394">
                  <c:v>4136.25</c:v>
                </c:pt>
                <c:pt idx="395">
                  <c:v>4124.08</c:v>
                </c:pt>
                <c:pt idx="396">
                  <c:v>4191.9799999999996</c:v>
                </c:pt>
                <c:pt idx="397">
                  <c:v>4205.45</c:v>
                </c:pt>
                <c:pt idx="398">
                  <c:v>4282.37</c:v>
                </c:pt>
                <c:pt idx="399">
                  <c:v>4298.8599999999997</c:v>
                </c:pt>
                <c:pt idx="400">
                  <c:v>4409.59</c:v>
                </c:pt>
                <c:pt idx="401">
                  <c:v>4348.33</c:v>
                </c:pt>
                <c:pt idx="402">
                  <c:v>4450.38</c:v>
                </c:pt>
                <c:pt idx="403">
                  <c:v>4398.95</c:v>
                </c:pt>
                <c:pt idx="404">
                  <c:v>4505.42</c:v>
                </c:pt>
                <c:pt idx="405">
                  <c:v>4536.34</c:v>
                </c:pt>
                <c:pt idx="406">
                  <c:v>4582.2299999999996</c:v>
                </c:pt>
                <c:pt idx="407">
                  <c:v>4478.03</c:v>
                </c:pt>
                <c:pt idx="408">
                  <c:v>4464.05</c:v>
                </c:pt>
                <c:pt idx="409">
                  <c:v>4369.71</c:v>
                </c:pt>
                <c:pt idx="410">
                  <c:v>4405.71</c:v>
                </c:pt>
                <c:pt idx="411">
                  <c:v>4515.7700000000004</c:v>
                </c:pt>
                <c:pt idx="412">
                  <c:v>4457.49</c:v>
                </c:pt>
                <c:pt idx="413">
                  <c:v>4450.32</c:v>
                </c:pt>
                <c:pt idx="414">
                  <c:v>4320.0600000000004</c:v>
                </c:pt>
                <c:pt idx="415">
                  <c:v>4288.05</c:v>
                </c:pt>
                <c:pt idx="416">
                  <c:v>4308.5</c:v>
                </c:pt>
                <c:pt idx="417">
                  <c:v>4327.78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7-46C4-8317-C5736859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11256"/>
        <c:axId val="633711976"/>
      </c:lineChart>
      <c:dateAx>
        <c:axId val="633711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1976"/>
        <c:crosses val="autoZero"/>
        <c:auto val="1"/>
        <c:lblOffset val="100"/>
        <c:baseTimeUnit val="days"/>
      </c:dateAx>
      <c:valAx>
        <c:axId val="6337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1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Sopa S&amp;P 500</a:t>
            </a:r>
            <a:r>
              <a:rPr lang="pl-PL"/>
              <a:t>/ Rynkowa</a:t>
            </a:r>
            <a:r>
              <a:rPr lang="pl-PL" baseline="0"/>
              <a:t>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FIO_Z!$H$1</c:f>
              <c:strCache>
                <c:ptCount val="1"/>
                <c:pt idx="0">
                  <c:v>Rate  S&amp;P 500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2.0466799813393219</c:v>
                </c:pt>
                <c:pt idx="2">
                  <c:v>0.20267138319908362</c:v>
                </c:pt>
                <c:pt idx="3">
                  <c:v>0.94961657090890228</c:v>
                </c:pt>
                <c:pt idx="4">
                  <c:v>-3.6954989162571663</c:v>
                </c:pt>
                <c:pt idx="5">
                  <c:v>3.21655273083767</c:v>
                </c:pt>
                <c:pt idx="6">
                  <c:v>4.4983825723633138E-2</c:v>
                </c:pt>
                <c:pt idx="7">
                  <c:v>7.5565549532911586E-2</c:v>
                </c:pt>
                <c:pt idx="8">
                  <c:v>-3.8659219715142914</c:v>
                </c:pt>
                <c:pt idx="9">
                  <c:v>-0.33947945951289726</c:v>
                </c:pt>
                <c:pt idx="10">
                  <c:v>2.7268112527233801</c:v>
                </c:pt>
                <c:pt idx="11">
                  <c:v>-0.83071321797866837</c:v>
                </c:pt>
                <c:pt idx="12">
                  <c:v>-6.1497398535997974</c:v>
                </c:pt>
                <c:pt idx="13">
                  <c:v>-2.1934625814353064</c:v>
                </c:pt>
                <c:pt idx="14">
                  <c:v>1.4031593505616728</c:v>
                </c:pt>
                <c:pt idx="15">
                  <c:v>1.7332789905381922</c:v>
                </c:pt>
                <c:pt idx="16">
                  <c:v>-3.151330453094809</c:v>
                </c:pt>
                <c:pt idx="17">
                  <c:v>-0.81552885617061432</c:v>
                </c:pt>
                <c:pt idx="18">
                  <c:v>2.8025183395770656</c:v>
                </c:pt>
                <c:pt idx="19">
                  <c:v>1.5660605175129103</c:v>
                </c:pt>
                <c:pt idx="20">
                  <c:v>2.6313308305373435</c:v>
                </c:pt>
                <c:pt idx="21">
                  <c:v>1.1038902006202465</c:v>
                </c:pt>
                <c:pt idx="22">
                  <c:v>1.3453811557514119</c:v>
                </c:pt>
                <c:pt idx="23">
                  <c:v>-0.66772654052547509</c:v>
                </c:pt>
                <c:pt idx="24">
                  <c:v>1.7933072729053079</c:v>
                </c:pt>
                <c:pt idx="25">
                  <c:v>-1.2222325833669174</c:v>
                </c:pt>
                <c:pt idx="26">
                  <c:v>1.6050418077802227</c:v>
                </c:pt>
                <c:pt idx="27">
                  <c:v>0.52009675492734408</c:v>
                </c:pt>
                <c:pt idx="28">
                  <c:v>-1.2644266916899591</c:v>
                </c:pt>
                <c:pt idx="29">
                  <c:v>-0.39588256746790668</c:v>
                </c:pt>
                <c:pt idx="30">
                  <c:v>-0.51319028255639698</c:v>
                </c:pt>
                <c:pt idx="31">
                  <c:v>0.27860947581795625</c:v>
                </c:pt>
                <c:pt idx="32">
                  <c:v>2.2518764901043187</c:v>
                </c:pt>
                <c:pt idx="33">
                  <c:v>3.3347704609163475E-3</c:v>
                </c:pt>
                <c:pt idx="34">
                  <c:v>-0.14588103273609659</c:v>
                </c:pt>
                <c:pt idx="35">
                  <c:v>-1.1926357201195776</c:v>
                </c:pt>
                <c:pt idx="36">
                  <c:v>-1.6458412268361373</c:v>
                </c:pt>
                <c:pt idx="37">
                  <c:v>3.1661727501055941</c:v>
                </c:pt>
                <c:pt idx="38">
                  <c:v>1.2733909383223749</c:v>
                </c:pt>
                <c:pt idx="39">
                  <c:v>1.4838422703476639</c:v>
                </c:pt>
                <c:pt idx="40">
                  <c:v>0.61290045830775663</c:v>
                </c:pt>
                <c:pt idx="41">
                  <c:v>-6.5767841897093407E-2</c:v>
                </c:pt>
                <c:pt idx="42">
                  <c:v>0.42557455880698358</c:v>
                </c:pt>
                <c:pt idx="43">
                  <c:v>5.4042667542317159E-2</c:v>
                </c:pt>
                <c:pt idx="44">
                  <c:v>-8.2419091971566941E-3</c:v>
                </c:pt>
                <c:pt idx="45">
                  <c:v>-0.68138589486381662</c:v>
                </c:pt>
                <c:pt idx="46">
                  <c:v>0.50310290941024394</c:v>
                </c:pt>
                <c:pt idx="47">
                  <c:v>-2.4222420668081246</c:v>
                </c:pt>
                <c:pt idx="48">
                  <c:v>0.53199468329074973</c:v>
                </c:pt>
                <c:pt idx="49">
                  <c:v>1.1863935523418918</c:v>
                </c:pt>
                <c:pt idx="50">
                  <c:v>0.16524504332495688</c:v>
                </c:pt>
                <c:pt idx="51">
                  <c:v>-0.67237487836808285</c:v>
                </c:pt>
                <c:pt idx="52">
                  <c:v>-0.96858028046191025</c:v>
                </c:pt>
                <c:pt idx="53">
                  <c:v>0.38276752690191435</c:v>
                </c:pt>
                <c:pt idx="54">
                  <c:v>-0.69126264993666897</c:v>
                </c:pt>
                <c:pt idx="55">
                  <c:v>-1.9579929290118085</c:v>
                </c:pt>
                <c:pt idx="56">
                  <c:v>3.7311105150272743</c:v>
                </c:pt>
                <c:pt idx="57">
                  <c:v>0.8029769236479215</c:v>
                </c:pt>
                <c:pt idx="58">
                  <c:v>1.431114806589586</c:v>
                </c:pt>
                <c:pt idx="59">
                  <c:v>-0.97156463057295439</c:v>
                </c:pt>
                <c:pt idx="60">
                  <c:v>3.0365268448154357</c:v>
                </c:pt>
                <c:pt idx="61">
                  <c:v>-6.4636092209585522E-2</c:v>
                </c:pt>
                <c:pt idx="62">
                  <c:v>0.25299337223775498</c:v>
                </c:pt>
                <c:pt idx="63">
                  <c:v>-1.1086991874048915</c:v>
                </c:pt>
                <c:pt idx="64">
                  <c:v>1.6896595574962006</c:v>
                </c:pt>
                <c:pt idx="65">
                  <c:v>-0.10282054328592954</c:v>
                </c:pt>
                <c:pt idx="66">
                  <c:v>-0.14650405726460766</c:v>
                </c:pt>
                <c:pt idx="67">
                  <c:v>1.0241000585688758</c:v>
                </c:pt>
                <c:pt idx="68">
                  <c:v>0.11889960482739374</c:v>
                </c:pt>
                <c:pt idx="69">
                  <c:v>0.80979824870887041</c:v>
                </c:pt>
                <c:pt idx="70">
                  <c:v>1.5024086717009346</c:v>
                </c:pt>
                <c:pt idx="71">
                  <c:v>0.68581385684211038</c:v>
                </c:pt>
                <c:pt idx="72">
                  <c:v>0.66435915850333738</c:v>
                </c:pt>
                <c:pt idx="73">
                  <c:v>-0.44241532971273478</c:v>
                </c:pt>
                <c:pt idx="74">
                  <c:v>0.23785228595635607</c:v>
                </c:pt>
                <c:pt idx="75">
                  <c:v>-1.4514583849272658</c:v>
                </c:pt>
                <c:pt idx="76">
                  <c:v>0.79631584881700335</c:v>
                </c:pt>
                <c:pt idx="77">
                  <c:v>-0.30434971969691688</c:v>
                </c:pt>
                <c:pt idx="78">
                  <c:v>-1.1352478315994994</c:v>
                </c:pt>
                <c:pt idx="79">
                  <c:v>0.84402036859565976</c:v>
                </c:pt>
                <c:pt idx="80">
                  <c:v>1.5005912385445153</c:v>
                </c:pt>
                <c:pt idx="81">
                  <c:v>0.63092219514898884</c:v>
                </c:pt>
                <c:pt idx="82">
                  <c:v>-0.35029961565031337</c:v>
                </c:pt>
                <c:pt idx="83">
                  <c:v>-0.38427497141980699</c:v>
                </c:pt>
                <c:pt idx="84">
                  <c:v>1.4211659603247999</c:v>
                </c:pt>
                <c:pt idx="85">
                  <c:v>0.95780451231401253</c:v>
                </c:pt>
                <c:pt idx="86">
                  <c:v>-0.29974318456897447</c:v>
                </c:pt>
                <c:pt idx="87">
                  <c:v>5.6732691884521527E-2</c:v>
                </c:pt>
                <c:pt idx="88">
                  <c:v>0.21143609884528555</c:v>
                </c:pt>
                <c:pt idx="89">
                  <c:v>-0.61254359298418037</c:v>
                </c:pt>
                <c:pt idx="90">
                  <c:v>7.3010919819014697E-2</c:v>
                </c:pt>
                <c:pt idx="91">
                  <c:v>1.3958809499503995</c:v>
                </c:pt>
                <c:pt idx="92">
                  <c:v>0.53814044030000119</c:v>
                </c:pt>
                <c:pt idx="93">
                  <c:v>-1.779704897268345E-2</c:v>
                </c:pt>
                <c:pt idx="94">
                  <c:v>0.19115248913425922</c:v>
                </c:pt>
                <c:pt idx="95">
                  <c:v>-1.4440640110226535</c:v>
                </c:pt>
                <c:pt idx="96">
                  <c:v>-0.64805738357996867</c:v>
                </c:pt>
                <c:pt idx="97">
                  <c:v>0.71889559085516319</c:v>
                </c:pt>
                <c:pt idx="98">
                  <c:v>1.3619203920771372</c:v>
                </c:pt>
                <c:pt idx="99">
                  <c:v>-0.61239807589044781</c:v>
                </c:pt>
                <c:pt idx="100">
                  <c:v>1.5640245775005299</c:v>
                </c:pt>
                <c:pt idx="101">
                  <c:v>7.9561019299402555E-2</c:v>
                </c:pt>
                <c:pt idx="102">
                  <c:v>0.68265631785567016</c:v>
                </c:pt>
                <c:pt idx="103">
                  <c:v>1.1825678534789477</c:v>
                </c:pt>
                <c:pt idx="104">
                  <c:v>0.15051448211455776</c:v>
                </c:pt>
                <c:pt idx="105">
                  <c:v>0.85953598185598312</c:v>
                </c:pt>
                <c:pt idx="106">
                  <c:v>0.22729574510668552</c:v>
                </c:pt>
                <c:pt idx="107">
                  <c:v>0.26195092857932467</c:v>
                </c:pt>
                <c:pt idx="108">
                  <c:v>-0.21430762495140387</c:v>
                </c:pt>
                <c:pt idx="109">
                  <c:v>-0.13369115464027342</c:v>
                </c:pt>
                <c:pt idx="110">
                  <c:v>0.90982182317190141</c:v>
                </c:pt>
                <c:pt idx="111">
                  <c:v>1.5177691522046879</c:v>
                </c:pt>
                <c:pt idx="112">
                  <c:v>0.35060447118782162</c:v>
                </c:pt>
                <c:pt idx="113">
                  <c:v>0.91266206554406426</c:v>
                </c:pt>
                <c:pt idx="114">
                  <c:v>0.28101489808375429</c:v>
                </c:pt>
                <c:pt idx="115">
                  <c:v>-0.36326681040440911</c:v>
                </c:pt>
                <c:pt idx="116">
                  <c:v>2.5677275984874592</c:v>
                </c:pt>
                <c:pt idx="117">
                  <c:v>1.5586121545957463</c:v>
                </c:pt>
                <c:pt idx="118">
                  <c:v>0.85982225547666358</c:v>
                </c:pt>
                <c:pt idx="119">
                  <c:v>2.2020290891732852</c:v>
                </c:pt>
                <c:pt idx="120">
                  <c:v>-3.9309408882640033</c:v>
                </c:pt>
                <c:pt idx="121">
                  <c:v>-5.2999573925862276</c:v>
                </c:pt>
                <c:pt idx="122">
                  <c:v>4.2111918256684362</c:v>
                </c:pt>
                <c:pt idx="123">
                  <c:v>0.55041456446826764</c:v>
                </c:pt>
                <c:pt idx="124">
                  <c:v>-2.0612841501042429</c:v>
                </c:pt>
                <c:pt idx="125">
                  <c:v>3.4805679135172554</c:v>
                </c:pt>
                <c:pt idx="126">
                  <c:v>-1.2479895046182652</c:v>
                </c:pt>
                <c:pt idx="127">
                  <c:v>-6.1345718514392527</c:v>
                </c:pt>
                <c:pt idx="128">
                  <c:v>2.0122573053560409</c:v>
                </c:pt>
                <c:pt idx="129">
                  <c:v>-1.3879208713451832</c:v>
                </c:pt>
                <c:pt idx="130">
                  <c:v>1.9704977431699671</c:v>
                </c:pt>
                <c:pt idx="131">
                  <c:v>0.51967284516075196</c:v>
                </c:pt>
                <c:pt idx="132">
                  <c:v>-8.614151558219053E-3</c:v>
                </c:pt>
                <c:pt idx="133">
                  <c:v>-0.24337527223846103</c:v>
                </c:pt>
                <c:pt idx="134">
                  <c:v>2.3855084160772697</c:v>
                </c:pt>
                <c:pt idx="135">
                  <c:v>-0.54221196711160957</c:v>
                </c:pt>
                <c:pt idx="136">
                  <c:v>0.30767556428397663</c:v>
                </c:pt>
                <c:pt idx="137">
                  <c:v>0.4871755161023279</c:v>
                </c:pt>
                <c:pt idx="138">
                  <c:v>1.6109459402186419</c:v>
                </c:pt>
                <c:pt idx="139">
                  <c:v>2.2667211256497656E-2</c:v>
                </c:pt>
                <c:pt idx="140">
                  <c:v>-0.89547335773006165</c:v>
                </c:pt>
                <c:pt idx="141">
                  <c:v>-1.3341448516291008</c:v>
                </c:pt>
                <c:pt idx="142">
                  <c:v>1.5133024239845911</c:v>
                </c:pt>
                <c:pt idx="143">
                  <c:v>1.4921704701979046</c:v>
                </c:pt>
                <c:pt idx="144">
                  <c:v>1.8561021194999784E-2</c:v>
                </c:pt>
                <c:pt idx="145">
                  <c:v>0.60455825384458872</c:v>
                </c:pt>
                <c:pt idx="146">
                  <c:v>0.76089263529961892</c:v>
                </c:pt>
                <c:pt idx="147">
                  <c:v>-0.24922328947942682</c:v>
                </c:pt>
                <c:pt idx="148">
                  <c:v>0.59295561537738095</c:v>
                </c:pt>
                <c:pt idx="149">
                  <c:v>0.85802350733484611</c:v>
                </c:pt>
                <c:pt idx="150">
                  <c:v>0.9289895262448894</c:v>
                </c:pt>
                <c:pt idx="151">
                  <c:v>-1.0337513245729004</c:v>
                </c:pt>
                <c:pt idx="152">
                  <c:v>1.1529281233164921</c:v>
                </c:pt>
                <c:pt idx="153">
                  <c:v>0.84632831010284304</c:v>
                </c:pt>
                <c:pt idx="154">
                  <c:v>-0.53699443681422898</c:v>
                </c:pt>
                <c:pt idx="155">
                  <c:v>-0.97973902296734694</c:v>
                </c:pt>
                <c:pt idx="156">
                  <c:v>-4.1911772109358401</c:v>
                </c:pt>
                <c:pt idx="157">
                  <c:v>2.3487283550703595E-2</c:v>
                </c:pt>
                <c:pt idx="158">
                  <c:v>-4.0212034546050184</c:v>
                </c:pt>
                <c:pt idx="159">
                  <c:v>2.3922727687712362</c:v>
                </c:pt>
                <c:pt idx="160">
                  <c:v>2.1057923104586136</c:v>
                </c:pt>
                <c:pt idx="161">
                  <c:v>-1.6218491972337539</c:v>
                </c:pt>
                <c:pt idx="162">
                  <c:v>-3.8638922312812669</c:v>
                </c:pt>
                <c:pt idx="163">
                  <c:v>4.7335515246060789</c:v>
                </c:pt>
                <c:pt idx="164">
                  <c:v>-4.7138008389652031</c:v>
                </c:pt>
                <c:pt idx="165">
                  <c:v>-1.2662049572168261</c:v>
                </c:pt>
                <c:pt idx="166">
                  <c:v>-7.3122344406092967</c:v>
                </c:pt>
                <c:pt idx="167">
                  <c:v>2.8200532272049759</c:v>
                </c:pt>
                <c:pt idx="168">
                  <c:v>1.8415405379445737</c:v>
                </c:pt>
                <c:pt idx="169">
                  <c:v>2.5086140591268635</c:v>
                </c:pt>
                <c:pt idx="170">
                  <c:v>2.8272406755372046</c:v>
                </c:pt>
                <c:pt idx="171">
                  <c:v>-0.22303573880162733</c:v>
                </c:pt>
                <c:pt idx="172">
                  <c:v>1.555337434252575</c:v>
                </c:pt>
                <c:pt idx="173">
                  <c:v>4.9866930209408182E-2</c:v>
                </c:pt>
                <c:pt idx="174">
                  <c:v>2.470089912131805</c:v>
                </c:pt>
                <c:pt idx="175">
                  <c:v>0.61311874150560342</c:v>
                </c:pt>
                <c:pt idx="176">
                  <c:v>0.39382792541532291</c:v>
                </c:pt>
                <c:pt idx="177">
                  <c:v>-2.185867557842426</c:v>
                </c:pt>
                <c:pt idx="178">
                  <c:v>2.8538199965792592</c:v>
                </c:pt>
                <c:pt idx="179">
                  <c:v>-0.77429746339056515</c:v>
                </c:pt>
                <c:pt idx="180">
                  <c:v>1.1957318103196506</c:v>
                </c:pt>
                <c:pt idx="181">
                  <c:v>2.0373875281051941</c:v>
                </c:pt>
                <c:pt idx="182">
                  <c:v>0.50585006532042265</c:v>
                </c:pt>
                <c:pt idx="183">
                  <c:v>-8.189332304548036E-2</c:v>
                </c:pt>
                <c:pt idx="184">
                  <c:v>1.1925046918124171</c:v>
                </c:pt>
                <c:pt idx="185">
                  <c:v>0.19573467897412733</c:v>
                </c:pt>
                <c:pt idx="186">
                  <c:v>-2.2049823835556355</c:v>
                </c:pt>
                <c:pt idx="187">
                  <c:v>-0.76190114823947896</c:v>
                </c:pt>
                <c:pt idx="188">
                  <c:v>-1.1773760203383301</c:v>
                </c:pt>
                <c:pt idx="189">
                  <c:v>-2.6533793300446171</c:v>
                </c:pt>
                <c:pt idx="190">
                  <c:v>4.3125394031403914</c:v>
                </c:pt>
                <c:pt idx="191">
                  <c:v>0.4735856859874778</c:v>
                </c:pt>
                <c:pt idx="192">
                  <c:v>2.1750117348665725</c:v>
                </c:pt>
                <c:pt idx="193">
                  <c:v>-0.29530487057031091</c:v>
                </c:pt>
                <c:pt idx="194">
                  <c:v>1.6402460054560006</c:v>
                </c:pt>
                <c:pt idx="195">
                  <c:v>0.77812849939293749</c:v>
                </c:pt>
                <c:pt idx="196">
                  <c:v>-1.2406717656736863</c:v>
                </c:pt>
                <c:pt idx="197">
                  <c:v>1.6410279513578145</c:v>
                </c:pt>
                <c:pt idx="198">
                  <c:v>-3.1493511513580126</c:v>
                </c:pt>
                <c:pt idx="199">
                  <c:v>-0.45806564788329174</c:v>
                </c:pt>
                <c:pt idx="200">
                  <c:v>-1.0321530227542892</c:v>
                </c:pt>
                <c:pt idx="201">
                  <c:v>-1.4495205667198254</c:v>
                </c:pt>
                <c:pt idx="202">
                  <c:v>2.7489056739958708</c:v>
                </c:pt>
                <c:pt idx="203">
                  <c:v>1.7696819437732614</c:v>
                </c:pt>
                <c:pt idx="204">
                  <c:v>0.95822720800908945</c:v>
                </c:pt>
                <c:pt idx="205">
                  <c:v>-0.51071374087312982</c:v>
                </c:pt>
                <c:pt idx="206">
                  <c:v>-1.0171640270121902</c:v>
                </c:pt>
                <c:pt idx="207">
                  <c:v>-0.33075210239946379</c:v>
                </c:pt>
                <c:pt idx="208">
                  <c:v>0.616656350717246</c:v>
                </c:pt>
                <c:pt idx="209">
                  <c:v>0.53488183368901276</c:v>
                </c:pt>
                <c:pt idx="210">
                  <c:v>1.209916985674484</c:v>
                </c:pt>
                <c:pt idx="211">
                  <c:v>1.4569694097928263</c:v>
                </c:pt>
                <c:pt idx="212">
                  <c:v>0.84968181594700432</c:v>
                </c:pt>
                <c:pt idx="213">
                  <c:v>0.88130686266533875</c:v>
                </c:pt>
                <c:pt idx="214">
                  <c:v>-0.32644574189420816</c:v>
                </c:pt>
                <c:pt idx="215">
                  <c:v>0.98188837050389444</c:v>
                </c:pt>
                <c:pt idx="216">
                  <c:v>0.15683433336758654</c:v>
                </c:pt>
                <c:pt idx="217">
                  <c:v>0.72497708545740058</c:v>
                </c:pt>
                <c:pt idx="218">
                  <c:v>1.6407202460669001</c:v>
                </c:pt>
                <c:pt idx="219">
                  <c:v>0.58193328384535292</c:v>
                </c:pt>
                <c:pt idx="220">
                  <c:v>-0.15969435984733729</c:v>
                </c:pt>
                <c:pt idx="221">
                  <c:v>0.93843955066989937</c:v>
                </c:pt>
                <c:pt idx="222">
                  <c:v>1.9491228833809442</c:v>
                </c:pt>
                <c:pt idx="223">
                  <c:v>-1.0309385220238281</c:v>
                </c:pt>
                <c:pt idx="224">
                  <c:v>-2.1454620586497533</c:v>
                </c:pt>
                <c:pt idx="225">
                  <c:v>3.1190202179033415</c:v>
                </c:pt>
                <c:pt idx="226">
                  <c:v>1.5638665913635053</c:v>
                </c:pt>
                <c:pt idx="227">
                  <c:v>-1.2626118364592969</c:v>
                </c:pt>
                <c:pt idx="228">
                  <c:v>-12.206227066428045</c:v>
                </c:pt>
                <c:pt idx="229">
                  <c:v>0.61249577721979054</c:v>
                </c:pt>
                <c:pt idx="230">
                  <c:v>-9.2034666555137932</c:v>
                </c:pt>
                <c:pt idx="231">
                  <c:v>-16.227897915289358</c:v>
                </c:pt>
                <c:pt idx="232">
                  <c:v>9.7696685094473796</c:v>
                </c:pt>
                <c:pt idx="233">
                  <c:v>-2.1002259007089923</c:v>
                </c:pt>
                <c:pt idx="234">
                  <c:v>11.423668284765006</c:v>
                </c:pt>
                <c:pt idx="235">
                  <c:v>2.9922541435717571</c:v>
                </c:pt>
                <c:pt idx="236">
                  <c:v>-1.3244113536791957</c:v>
                </c:pt>
                <c:pt idx="237">
                  <c:v>-0.21279419405159281</c:v>
                </c:pt>
                <c:pt idx="238">
                  <c:v>3.4406597732135724</c:v>
                </c:pt>
                <c:pt idx="239">
                  <c:v>-2.2819666305003512</c:v>
                </c:pt>
                <c:pt idx="240">
                  <c:v>3.1536428519420374</c:v>
                </c:pt>
                <c:pt idx="241">
                  <c:v>2.9623350970806888</c:v>
                </c:pt>
                <c:pt idx="242">
                  <c:v>4.7977858961229556</c:v>
                </c:pt>
                <c:pt idx="243">
                  <c:v>-4.8963789809036387</c:v>
                </c:pt>
                <c:pt idx="244">
                  <c:v>1.8384469708841906</c:v>
                </c:pt>
                <c:pt idx="245">
                  <c:v>-2.9048399033722845</c:v>
                </c:pt>
                <c:pt idx="246">
                  <c:v>3.941178510906874</c:v>
                </c:pt>
                <c:pt idx="247">
                  <c:v>1.7428648379829321</c:v>
                </c:pt>
                <c:pt idx="248">
                  <c:v>1.2384377997744032</c:v>
                </c:pt>
                <c:pt idx="249">
                  <c:v>-0.28259308659647059</c:v>
                </c:pt>
                <c:pt idx="250">
                  <c:v>1.7109138965322359</c:v>
                </c:pt>
                <c:pt idx="251">
                  <c:v>2.42099284995213</c:v>
                </c:pt>
                <c:pt idx="252">
                  <c:v>0.6415721881558567</c:v>
                </c:pt>
                <c:pt idx="253">
                  <c:v>0.71817041588010122</c:v>
                </c:pt>
                <c:pt idx="254">
                  <c:v>3.2109136681062336</c:v>
                </c:pt>
                <c:pt idx="255">
                  <c:v>-2.3375354324999127</c:v>
                </c:pt>
                <c:pt idx="256">
                  <c:v>-2.5412386821208313</c:v>
                </c:pt>
                <c:pt idx="257">
                  <c:v>-0.64560523562141492</c:v>
                </c:pt>
                <c:pt idx="258">
                  <c:v>-0.63494387475993319</c:v>
                </c:pt>
                <c:pt idx="259">
                  <c:v>1.5032899904966135</c:v>
                </c:pt>
                <c:pt idx="260">
                  <c:v>3.7721524023086492</c:v>
                </c:pt>
                <c:pt idx="261">
                  <c:v>0.19164056749032934</c:v>
                </c:pt>
                <c:pt idx="262">
                  <c:v>-0.53013420652648802</c:v>
                </c:pt>
                <c:pt idx="263">
                  <c:v>-5.8047428002238446</c:v>
                </c:pt>
                <c:pt idx="264">
                  <c:v>7.0678728171263803</c:v>
                </c:pt>
                <c:pt idx="265">
                  <c:v>2.1343833590750396</c:v>
                </c:pt>
                <c:pt idx="266">
                  <c:v>-0.77310194107797037</c:v>
                </c:pt>
                <c:pt idx="267">
                  <c:v>2.2460987405666262</c:v>
                </c:pt>
                <c:pt idx="268">
                  <c:v>1.6564671349093076</c:v>
                </c:pt>
                <c:pt idx="269">
                  <c:v>-0.96868974867033786</c:v>
                </c:pt>
                <c:pt idx="270">
                  <c:v>1.24647782854589</c:v>
                </c:pt>
                <c:pt idx="271">
                  <c:v>-0.17133294444003769</c:v>
                </c:pt>
                <c:pt idx="272">
                  <c:v>1.421369314127096</c:v>
                </c:pt>
                <c:pt idx="273">
                  <c:v>1.8101605628013278</c:v>
                </c:pt>
                <c:pt idx="274">
                  <c:v>-1.4864100939574714</c:v>
                </c:pt>
                <c:pt idx="275">
                  <c:v>1.9244403137123229</c:v>
                </c:pt>
                <c:pt idx="276">
                  <c:v>-3.3681024647504034</c:v>
                </c:pt>
                <c:pt idx="277">
                  <c:v>4.5419834186853993</c:v>
                </c:pt>
                <c:pt idx="278">
                  <c:v>1.2273763518120451</c:v>
                </c:pt>
                <c:pt idx="279">
                  <c:v>-0.71720913336848913</c:v>
                </c:pt>
                <c:pt idx="280">
                  <c:v>-2.4764606704163814</c:v>
                </c:pt>
                <c:pt idx="281">
                  <c:v>0.80464664929585927</c:v>
                </c:pt>
                <c:pt idx="282">
                  <c:v>2.6050632579627071</c:v>
                </c:pt>
                <c:pt idx="283">
                  <c:v>-0.76981811965920321</c:v>
                </c:pt>
                <c:pt idx="284">
                  <c:v>1.5579119398160879</c:v>
                </c:pt>
                <c:pt idx="285">
                  <c:v>1.1340545660177004</c:v>
                </c:pt>
                <c:pt idx="286">
                  <c:v>2.673724405280272</c:v>
                </c:pt>
                <c:pt idx="287">
                  <c:v>1.3632195637469313</c:v>
                </c:pt>
                <c:pt idx="288">
                  <c:v>-0.12670879237216007</c:v>
                </c:pt>
                <c:pt idx="289">
                  <c:v>2.3919611085483558E-2</c:v>
                </c:pt>
                <c:pt idx="290">
                  <c:v>1.222534976723322</c:v>
                </c:pt>
                <c:pt idx="291">
                  <c:v>-1.3977590186265443</c:v>
                </c:pt>
                <c:pt idx="292">
                  <c:v>-0.4319484825130171</c:v>
                </c:pt>
                <c:pt idx="293">
                  <c:v>1.1543231796184377</c:v>
                </c:pt>
                <c:pt idx="294">
                  <c:v>0.61133697629203709</c:v>
                </c:pt>
                <c:pt idx="295">
                  <c:v>0.41404605158071189</c:v>
                </c:pt>
                <c:pt idx="296">
                  <c:v>-1.9252094219633884</c:v>
                </c:pt>
                <c:pt idx="297">
                  <c:v>2.7052193334403389</c:v>
                </c:pt>
                <c:pt idx="298">
                  <c:v>1.6597083879540477</c:v>
                </c:pt>
                <c:pt idx="299">
                  <c:v>0.39463974748093411</c:v>
                </c:pt>
                <c:pt idx="300">
                  <c:v>-0.97485912973343003</c:v>
                </c:pt>
                <c:pt idx="301">
                  <c:v>1.9369065117474709</c:v>
                </c:pt>
                <c:pt idx="302">
                  <c:v>-0.37538152753817278</c:v>
                </c:pt>
                <c:pt idx="303">
                  <c:v>0.93435978196378666</c:v>
                </c:pt>
                <c:pt idx="304">
                  <c:v>0.70705958657061696</c:v>
                </c:pt>
                <c:pt idx="305">
                  <c:v>-0.59104493543941627</c:v>
                </c:pt>
                <c:pt idx="306">
                  <c:v>1.5127022325814909</c:v>
                </c:pt>
                <c:pt idx="307">
                  <c:v>0.5762442975362384</c:v>
                </c:pt>
                <c:pt idx="308">
                  <c:v>-1.7089567467460893</c:v>
                </c:pt>
                <c:pt idx="309">
                  <c:v>-0.57560297346119493</c:v>
                </c:pt>
                <c:pt idx="310">
                  <c:v>0.5060499274872533</c:v>
                </c:pt>
                <c:pt idx="311">
                  <c:v>-2.2341871504500737</c:v>
                </c:pt>
                <c:pt idx="312">
                  <c:v>0.7841491968997224</c:v>
                </c:pt>
                <c:pt idx="313">
                  <c:v>1.8060429672433862</c:v>
                </c:pt>
                <c:pt idx="314">
                  <c:v>1.6310875823702589</c:v>
                </c:pt>
                <c:pt idx="315">
                  <c:v>1.3219460116680357</c:v>
                </c:pt>
                <c:pt idx="316">
                  <c:v>1.9811653356971703</c:v>
                </c:pt>
                <c:pt idx="317">
                  <c:v>-0.31299397219323899</c:v>
                </c:pt>
                <c:pt idx="318">
                  <c:v>0.32214730001968123</c:v>
                </c:pt>
                <c:pt idx="319">
                  <c:v>-2.224231813657183</c:v>
                </c:pt>
                <c:pt idx="320">
                  <c:v>-1.2304916535019952</c:v>
                </c:pt>
                <c:pt idx="321">
                  <c:v>3.753555355495608</c:v>
                </c:pt>
                <c:pt idx="322">
                  <c:v>-1.9583467184411976</c:v>
                </c:pt>
                <c:pt idx="323">
                  <c:v>2.2501519099208247</c:v>
                </c:pt>
                <c:pt idx="324">
                  <c:v>0.8510402746061253</c:v>
                </c:pt>
                <c:pt idx="325">
                  <c:v>-1.8881852391946623</c:v>
                </c:pt>
                <c:pt idx="326">
                  <c:v>-0.30364439146871808</c:v>
                </c:pt>
                <c:pt idx="327">
                  <c:v>-5.8490599701968122</c:v>
                </c:pt>
                <c:pt idx="328">
                  <c:v>0.76808546321862514</c:v>
                </c:pt>
                <c:pt idx="329">
                  <c:v>1.5378063511901108</c:v>
                </c:pt>
                <c:pt idx="330">
                  <c:v>-1.8363211183869861</c:v>
                </c:pt>
                <c:pt idx="331">
                  <c:v>-1.5915915195374413</c:v>
                </c:pt>
                <c:pt idx="332">
                  <c:v>0.81937638391426226</c:v>
                </c:pt>
                <c:pt idx="333">
                  <c:v>-1.2803267099789142</c:v>
                </c:pt>
                <c:pt idx="334">
                  <c:v>-2.9196348386897877</c:v>
                </c:pt>
                <c:pt idx="335">
                  <c:v>5.9737883437328874</c:v>
                </c:pt>
                <c:pt idx="336">
                  <c:v>1.7752720792570107</c:v>
                </c:pt>
                <c:pt idx="337">
                  <c:v>6.1613482978787118E-2</c:v>
                </c:pt>
                <c:pt idx="338">
                  <c:v>-1.2747373785583767</c:v>
                </c:pt>
                <c:pt idx="339">
                  <c:v>-2.1550524526210619</c:v>
                </c:pt>
                <c:pt idx="340">
                  <c:v>-2.7888428135418861</c:v>
                </c:pt>
                <c:pt idx="341">
                  <c:v>-3.3285992039279169</c:v>
                </c:pt>
                <c:pt idx="342">
                  <c:v>-0.20810956153450633</c:v>
                </c:pt>
                <c:pt idx="343">
                  <c:v>-2.4414418110146752</c:v>
                </c:pt>
                <c:pt idx="344">
                  <c:v>-3.0923886143361452</c:v>
                </c:pt>
                <c:pt idx="345">
                  <c:v>6.3766697531456318</c:v>
                </c:pt>
                <c:pt idx="346">
                  <c:v>-1.2024173572740582</c:v>
                </c:pt>
                <c:pt idx="347">
                  <c:v>-5.1870692608326925</c:v>
                </c:pt>
                <c:pt idx="348">
                  <c:v>-5.9687447344681885</c:v>
                </c:pt>
                <c:pt idx="349">
                  <c:v>6.2472693494120639</c:v>
                </c:pt>
                <c:pt idx="350">
                  <c:v>-2.2337549729302362</c:v>
                </c:pt>
                <c:pt idx="351">
                  <c:v>1.9172828071991925</c:v>
                </c:pt>
                <c:pt idx="352">
                  <c:v>-0.93320647258546652</c:v>
                </c:pt>
                <c:pt idx="353">
                  <c:v>2.5170055324303306</c:v>
                </c:pt>
                <c:pt idx="354">
                  <c:v>4.1692065688141913</c:v>
                </c:pt>
                <c:pt idx="355">
                  <c:v>0.36010034707275368</c:v>
                </c:pt>
                <c:pt idx="356">
                  <c:v>3.203942981237315</c:v>
                </c:pt>
                <c:pt idx="357">
                  <c:v>-1.2145465289225972</c:v>
                </c:pt>
                <c:pt idx="358">
                  <c:v>-4.1236137641695567</c:v>
                </c:pt>
                <c:pt idx="359">
                  <c:v>-3.3428654350072056</c:v>
                </c:pt>
                <c:pt idx="360">
                  <c:v>3.5816341914742664</c:v>
                </c:pt>
                <c:pt idx="361">
                  <c:v>-4.8879538172216934</c:v>
                </c:pt>
                <c:pt idx="362">
                  <c:v>-4.761318824981041</c:v>
                </c:pt>
                <c:pt idx="363">
                  <c:v>-2.9570012004283939</c:v>
                </c:pt>
                <c:pt idx="364">
                  <c:v>1.4958868776582199</c:v>
                </c:pt>
                <c:pt idx="365">
                  <c:v>-1.5670295859508774</c:v>
                </c:pt>
                <c:pt idx="366">
                  <c:v>4.6268929725082026</c:v>
                </c:pt>
                <c:pt idx="367">
                  <c:v>3.8759406519712263</c:v>
                </c:pt>
                <c:pt idx="368">
                  <c:v>-3.4027431664483005</c:v>
                </c:pt>
                <c:pt idx="369">
                  <c:v>5.7304417835354604</c:v>
                </c:pt>
                <c:pt idx="370">
                  <c:v>-0.69336955230106989</c:v>
                </c:pt>
                <c:pt idx="371">
                  <c:v>1.5211531306994792</c:v>
                </c:pt>
                <c:pt idx="372">
                  <c:v>1.1257469631118191</c:v>
                </c:pt>
                <c:pt idx="373">
                  <c:v>-3.4307293564186394</c:v>
                </c:pt>
                <c:pt idx="374">
                  <c:v>-2.106736158676545</c:v>
                </c:pt>
                <c:pt idx="375">
                  <c:v>-0.19591596953003465</c:v>
                </c:pt>
                <c:pt idx="376">
                  <c:v>-0.13846380291212801</c:v>
                </c:pt>
                <c:pt idx="377">
                  <c:v>1.4372068476084756</c:v>
                </c:pt>
                <c:pt idx="378">
                  <c:v>2.6352616973294203</c:v>
                </c:pt>
                <c:pt idx="379">
                  <c:v>-0.66435258211746273</c:v>
                </c:pt>
                <c:pt idx="380">
                  <c:v>2.4357272710500348</c:v>
                </c:pt>
                <c:pt idx="381">
                  <c:v>1.6064602503806622</c:v>
                </c:pt>
                <c:pt idx="382">
                  <c:v>-1.1187751462822215</c:v>
                </c:pt>
                <c:pt idx="383">
                  <c:v>-0.27835088447110934</c:v>
                </c:pt>
                <c:pt idx="384">
                  <c:v>-2.7097754108347698</c:v>
                </c:pt>
                <c:pt idx="385">
                  <c:v>1.8863587804617388</c:v>
                </c:pt>
                <c:pt idx="386">
                  <c:v>-4.6560742259081485</c:v>
                </c:pt>
                <c:pt idx="387">
                  <c:v>1.4155127627614563</c:v>
                </c:pt>
                <c:pt idx="388">
                  <c:v>1.3781290500335599</c:v>
                </c:pt>
                <c:pt idx="389">
                  <c:v>3.4239697313923032</c:v>
                </c:pt>
                <c:pt idx="390">
                  <c:v>-0.10445162027913513</c:v>
                </c:pt>
                <c:pt idx="391">
                  <c:v>0.79149619890244716</c:v>
                </c:pt>
                <c:pt idx="392">
                  <c:v>-9.9623277527000731E-2</c:v>
                </c:pt>
                <c:pt idx="393">
                  <c:v>0.86619835817166035</c:v>
                </c:pt>
                <c:pt idx="394">
                  <c:v>-0.80017475414956596</c:v>
                </c:pt>
                <c:pt idx="395">
                  <c:v>-0.29466156450275427</c:v>
                </c:pt>
                <c:pt idx="396">
                  <c:v>1.6330211406336101</c:v>
                </c:pt>
                <c:pt idx="397">
                  <c:v>0.32081271419608581</c:v>
                </c:pt>
                <c:pt idx="398">
                  <c:v>1.8125291498019485</c:v>
                </c:pt>
                <c:pt idx="399">
                  <c:v>0.38432766159400245</c:v>
                </c:pt>
                <c:pt idx="400">
                  <c:v>2.5431843344272282</c:v>
                </c:pt>
                <c:pt idx="401">
                  <c:v>-1.3989851272130334</c:v>
                </c:pt>
                <c:pt idx="402">
                  <c:v>2.3197622447723507</c:v>
                </c:pt>
                <c:pt idx="403">
                  <c:v>-1.1623609708387799</c:v>
                </c:pt>
                <c:pt idx="404">
                  <c:v>2.3915240377015441</c:v>
                </c:pt>
                <c:pt idx="405">
                  <c:v>0.68394030652797344</c:v>
                </c:pt>
                <c:pt idx="406">
                  <c:v>1.0065259667596054</c:v>
                </c:pt>
                <c:pt idx="407">
                  <c:v>-2.3002561618776793</c:v>
                </c:pt>
                <c:pt idx="408">
                  <c:v>-0.31267918403774558</c:v>
                </c:pt>
                <c:pt idx="409">
                  <c:v>-2.1359780383718938</c:v>
                </c:pt>
                <c:pt idx="410">
                  <c:v>0.82047815272871716</c:v>
                </c:pt>
                <c:pt idx="411">
                  <c:v>2.4674288087169334</c:v>
                </c:pt>
                <c:pt idx="412">
                  <c:v>-1.2989887621206861</c:v>
                </c:pt>
                <c:pt idx="413">
                  <c:v>-0.16098236375586406</c:v>
                </c:pt>
                <c:pt idx="414">
                  <c:v>-2.9706712656641998</c:v>
                </c:pt>
                <c:pt idx="415">
                  <c:v>-0.7437206900178579</c:v>
                </c:pt>
                <c:pt idx="416">
                  <c:v>0.47577315494047739</c:v>
                </c:pt>
                <c:pt idx="417">
                  <c:v>0.44648927615405576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D-44A7-81C8-6B42AF532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264200"/>
        <c:axId val="792264920"/>
      </c:lineChart>
      <c:dateAx>
        <c:axId val="79226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264920"/>
        <c:crosses val="autoZero"/>
        <c:auto val="1"/>
        <c:lblOffset val="100"/>
        <c:baseTimeUnit val="days"/>
      </c:dateAx>
      <c:valAx>
        <c:axId val="79226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226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1-4E7C-8D2D-82E8881B0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52040"/>
        <c:axId val="635248800"/>
      </c:lineChart>
      <c:dateAx>
        <c:axId val="635252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8800"/>
        <c:crosses val="autoZero"/>
        <c:auto val="1"/>
        <c:lblOffset val="100"/>
        <c:baseTimeUnit val="days"/>
      </c:dateAx>
      <c:valAx>
        <c:axId val="63524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5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FIO_Z!$F$1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4-4036-940D-D8387F54B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00856"/>
        <c:axId val="636302296"/>
      </c:lineChart>
      <c:dateAx>
        <c:axId val="636300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2296"/>
        <c:crosses val="autoZero"/>
        <c:auto val="1"/>
        <c:lblOffset val="100"/>
        <c:baseTimeUnit val="days"/>
      </c:dateAx>
      <c:valAx>
        <c:axId val="6363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SRI_PL!$B$2:$B$419</c:f>
              <c:numCache>
                <c:formatCode>General</c:formatCode>
                <c:ptCount val="418"/>
                <c:pt idx="0">
                  <c:v>156.04</c:v>
                </c:pt>
                <c:pt idx="1">
                  <c:v>160.22</c:v>
                </c:pt>
                <c:pt idx="2">
                  <c:v>158.38999999999999</c:v>
                </c:pt>
                <c:pt idx="3">
                  <c:v>162.72999999999999</c:v>
                </c:pt>
                <c:pt idx="4">
                  <c:v>161.6</c:v>
                </c:pt>
                <c:pt idx="5">
                  <c:v>163.62</c:v>
                </c:pt>
                <c:pt idx="6">
                  <c:v>156.63</c:v>
                </c:pt>
                <c:pt idx="7">
                  <c:v>154.1</c:v>
                </c:pt>
                <c:pt idx="8">
                  <c:v>145.86000000000001</c:v>
                </c:pt>
                <c:pt idx="9">
                  <c:v>149.51</c:v>
                </c:pt>
                <c:pt idx="10">
                  <c:v>150.38</c:v>
                </c:pt>
                <c:pt idx="11">
                  <c:v>150.59</c:v>
                </c:pt>
                <c:pt idx="12">
                  <c:v>144.87</c:v>
                </c:pt>
                <c:pt idx="13">
                  <c:v>143.78</c:v>
                </c:pt>
                <c:pt idx="14">
                  <c:v>144.15</c:v>
                </c:pt>
                <c:pt idx="15">
                  <c:v>149.19999999999999</c:v>
                </c:pt>
                <c:pt idx="16">
                  <c:v>148.25</c:v>
                </c:pt>
                <c:pt idx="17">
                  <c:v>141.51</c:v>
                </c:pt>
                <c:pt idx="18">
                  <c:v>145.36000000000001</c:v>
                </c:pt>
                <c:pt idx="19">
                  <c:v>147.99</c:v>
                </c:pt>
                <c:pt idx="20">
                  <c:v>151.68</c:v>
                </c:pt>
                <c:pt idx="21">
                  <c:v>155.19</c:v>
                </c:pt>
                <c:pt idx="22">
                  <c:v>157.6</c:v>
                </c:pt>
                <c:pt idx="23">
                  <c:v>154.12</c:v>
                </c:pt>
                <c:pt idx="24">
                  <c:v>155.78</c:v>
                </c:pt>
                <c:pt idx="25">
                  <c:v>155.88999999999999</c:v>
                </c:pt>
                <c:pt idx="26">
                  <c:v>160.35</c:v>
                </c:pt>
                <c:pt idx="27">
                  <c:v>162.62</c:v>
                </c:pt>
                <c:pt idx="28">
                  <c:v>163.79</c:v>
                </c:pt>
                <c:pt idx="29">
                  <c:v>151.56</c:v>
                </c:pt>
                <c:pt idx="30">
                  <c:v>150.29</c:v>
                </c:pt>
                <c:pt idx="31">
                  <c:v>148.9</c:v>
                </c:pt>
                <c:pt idx="32">
                  <c:v>153.21</c:v>
                </c:pt>
                <c:pt idx="33">
                  <c:v>152.03</c:v>
                </c:pt>
                <c:pt idx="34">
                  <c:v>148.77000000000001</c:v>
                </c:pt>
                <c:pt idx="35">
                  <c:v>148.72</c:v>
                </c:pt>
                <c:pt idx="36">
                  <c:v>149.13</c:v>
                </c:pt>
                <c:pt idx="37">
                  <c:v>151.1</c:v>
                </c:pt>
                <c:pt idx="38">
                  <c:v>150.86000000000001</c:v>
                </c:pt>
                <c:pt idx="39">
                  <c:v>159.18</c:v>
                </c:pt>
                <c:pt idx="40">
                  <c:v>145.54</c:v>
                </c:pt>
                <c:pt idx="41">
                  <c:v>148.72</c:v>
                </c:pt>
                <c:pt idx="42">
                  <c:v>148.35</c:v>
                </c:pt>
                <c:pt idx="43">
                  <c:v>151.72</c:v>
                </c:pt>
                <c:pt idx="44">
                  <c:v>150.38999999999999</c:v>
                </c:pt>
                <c:pt idx="45">
                  <c:v>150.91</c:v>
                </c:pt>
                <c:pt idx="46">
                  <c:v>153.38</c:v>
                </c:pt>
                <c:pt idx="47">
                  <c:v>152.13</c:v>
                </c:pt>
                <c:pt idx="48">
                  <c:v>149.85</c:v>
                </c:pt>
                <c:pt idx="49">
                  <c:v>154.77000000000001</c:v>
                </c:pt>
                <c:pt idx="50">
                  <c:v>149.91</c:v>
                </c:pt>
                <c:pt idx="51">
                  <c:v>150.63999999999999</c:v>
                </c:pt>
                <c:pt idx="52">
                  <c:v>150.85</c:v>
                </c:pt>
                <c:pt idx="53">
                  <c:v>155.19999999999999</c:v>
                </c:pt>
                <c:pt idx="54">
                  <c:v>155.78</c:v>
                </c:pt>
                <c:pt idx="55">
                  <c:v>148.03</c:v>
                </c:pt>
                <c:pt idx="56">
                  <c:v>152.38999999999999</c:v>
                </c:pt>
                <c:pt idx="57">
                  <c:v>150.63</c:v>
                </c:pt>
                <c:pt idx="58">
                  <c:v>149.66</c:v>
                </c:pt>
                <c:pt idx="59">
                  <c:v>148.82</c:v>
                </c:pt>
                <c:pt idx="60">
                  <c:v>153.72999999999999</c:v>
                </c:pt>
                <c:pt idx="61">
                  <c:v>156.97999999999999</c:v>
                </c:pt>
                <c:pt idx="62">
                  <c:v>155.87</c:v>
                </c:pt>
                <c:pt idx="63">
                  <c:v>155.94</c:v>
                </c:pt>
                <c:pt idx="64">
                  <c:v>154.94999999999999</c:v>
                </c:pt>
                <c:pt idx="65">
                  <c:v>155.21</c:v>
                </c:pt>
                <c:pt idx="66">
                  <c:v>155.72999999999999</c:v>
                </c:pt>
                <c:pt idx="67">
                  <c:v>156.57</c:v>
                </c:pt>
                <c:pt idx="68">
                  <c:v>161.56</c:v>
                </c:pt>
                <c:pt idx="69">
                  <c:v>164.58</c:v>
                </c:pt>
                <c:pt idx="70">
                  <c:v>168.31</c:v>
                </c:pt>
                <c:pt idx="71">
                  <c:v>167.98</c:v>
                </c:pt>
                <c:pt idx="72">
                  <c:v>167.92</c:v>
                </c:pt>
                <c:pt idx="73">
                  <c:v>166.33</c:v>
                </c:pt>
                <c:pt idx="74">
                  <c:v>169.23</c:v>
                </c:pt>
                <c:pt idx="75">
                  <c:v>166.49</c:v>
                </c:pt>
                <c:pt idx="76">
                  <c:v>162.72</c:v>
                </c:pt>
                <c:pt idx="77">
                  <c:v>164.58</c:v>
                </c:pt>
                <c:pt idx="78">
                  <c:v>166.67</c:v>
                </c:pt>
                <c:pt idx="79">
                  <c:v>170.27</c:v>
                </c:pt>
                <c:pt idx="80">
                  <c:v>175.42</c:v>
                </c:pt>
                <c:pt idx="81">
                  <c:v>174.7</c:v>
                </c:pt>
                <c:pt idx="82">
                  <c:v>175.88</c:v>
                </c:pt>
                <c:pt idx="83">
                  <c:v>174.23</c:v>
                </c:pt>
                <c:pt idx="84">
                  <c:v>176.23</c:v>
                </c:pt>
                <c:pt idx="85">
                  <c:v>176.22</c:v>
                </c:pt>
                <c:pt idx="86">
                  <c:v>179.5</c:v>
                </c:pt>
                <c:pt idx="87">
                  <c:v>179.05</c:v>
                </c:pt>
                <c:pt idx="88">
                  <c:v>180.12</c:v>
                </c:pt>
                <c:pt idx="89">
                  <c:v>179.07</c:v>
                </c:pt>
                <c:pt idx="90">
                  <c:v>176.91</c:v>
                </c:pt>
                <c:pt idx="91">
                  <c:v>183.93</c:v>
                </c:pt>
                <c:pt idx="92">
                  <c:v>183.78</c:v>
                </c:pt>
                <c:pt idx="93">
                  <c:v>186.24</c:v>
                </c:pt>
                <c:pt idx="94">
                  <c:v>185.83</c:v>
                </c:pt>
                <c:pt idx="95">
                  <c:v>185.03</c:v>
                </c:pt>
                <c:pt idx="96">
                  <c:v>186.06</c:v>
                </c:pt>
                <c:pt idx="97">
                  <c:v>190.84</c:v>
                </c:pt>
                <c:pt idx="98">
                  <c:v>191.34</c:v>
                </c:pt>
                <c:pt idx="99">
                  <c:v>186.93</c:v>
                </c:pt>
                <c:pt idx="100">
                  <c:v>189.33</c:v>
                </c:pt>
                <c:pt idx="101">
                  <c:v>185.17</c:v>
                </c:pt>
                <c:pt idx="102">
                  <c:v>183.76</c:v>
                </c:pt>
                <c:pt idx="103">
                  <c:v>184.35</c:v>
                </c:pt>
                <c:pt idx="104">
                  <c:v>185.32</c:v>
                </c:pt>
                <c:pt idx="105">
                  <c:v>185.17</c:v>
                </c:pt>
                <c:pt idx="106">
                  <c:v>183.4</c:v>
                </c:pt>
                <c:pt idx="107">
                  <c:v>184.6</c:v>
                </c:pt>
                <c:pt idx="108">
                  <c:v>176.94</c:v>
                </c:pt>
                <c:pt idx="109">
                  <c:v>177.77</c:v>
                </c:pt>
                <c:pt idx="110">
                  <c:v>175.02</c:v>
                </c:pt>
                <c:pt idx="111">
                  <c:v>171.85</c:v>
                </c:pt>
                <c:pt idx="112">
                  <c:v>176.82</c:v>
                </c:pt>
                <c:pt idx="113">
                  <c:v>176.97</c:v>
                </c:pt>
                <c:pt idx="114">
                  <c:v>179.28</c:v>
                </c:pt>
                <c:pt idx="115">
                  <c:v>181.33</c:v>
                </c:pt>
                <c:pt idx="116">
                  <c:v>184.56</c:v>
                </c:pt>
                <c:pt idx="117">
                  <c:v>184.49</c:v>
                </c:pt>
                <c:pt idx="118">
                  <c:v>185.85</c:v>
                </c:pt>
                <c:pt idx="119">
                  <c:v>189.15</c:v>
                </c:pt>
                <c:pt idx="120">
                  <c:v>184.44</c:v>
                </c:pt>
                <c:pt idx="121">
                  <c:v>177.49</c:v>
                </c:pt>
                <c:pt idx="122">
                  <c:v>178.47</c:v>
                </c:pt>
                <c:pt idx="123">
                  <c:v>179.15</c:v>
                </c:pt>
                <c:pt idx="124">
                  <c:v>176.81</c:v>
                </c:pt>
                <c:pt idx="125">
                  <c:v>178.45</c:v>
                </c:pt>
                <c:pt idx="126">
                  <c:v>174.71</c:v>
                </c:pt>
                <c:pt idx="127">
                  <c:v>170.99</c:v>
                </c:pt>
                <c:pt idx="128">
                  <c:v>169.27</c:v>
                </c:pt>
                <c:pt idx="129">
                  <c:v>169.12</c:v>
                </c:pt>
                <c:pt idx="130">
                  <c:v>164.87</c:v>
                </c:pt>
                <c:pt idx="131">
                  <c:v>166.46</c:v>
                </c:pt>
                <c:pt idx="132">
                  <c:v>167.48</c:v>
                </c:pt>
                <c:pt idx="133">
                  <c:v>161.37</c:v>
                </c:pt>
                <c:pt idx="134">
                  <c:v>162.66</c:v>
                </c:pt>
                <c:pt idx="135">
                  <c:v>159.09</c:v>
                </c:pt>
                <c:pt idx="136">
                  <c:v>154.88</c:v>
                </c:pt>
                <c:pt idx="137">
                  <c:v>153.02000000000001</c:v>
                </c:pt>
                <c:pt idx="138">
                  <c:v>153.4</c:v>
                </c:pt>
                <c:pt idx="139">
                  <c:v>149.63999999999999</c:v>
                </c:pt>
                <c:pt idx="140">
                  <c:v>149.63999999999999</c:v>
                </c:pt>
                <c:pt idx="141">
                  <c:v>152.31</c:v>
                </c:pt>
                <c:pt idx="142">
                  <c:v>152.78</c:v>
                </c:pt>
                <c:pt idx="143">
                  <c:v>143.04</c:v>
                </c:pt>
                <c:pt idx="144">
                  <c:v>145.91999999999999</c:v>
                </c:pt>
                <c:pt idx="145">
                  <c:v>148.65</c:v>
                </c:pt>
                <c:pt idx="146">
                  <c:v>146.37</c:v>
                </c:pt>
                <c:pt idx="147">
                  <c:v>136.97999999999999</c:v>
                </c:pt>
                <c:pt idx="148">
                  <c:v>134.32</c:v>
                </c:pt>
                <c:pt idx="149">
                  <c:v>134.88</c:v>
                </c:pt>
                <c:pt idx="150">
                  <c:v>133.63</c:v>
                </c:pt>
                <c:pt idx="151">
                  <c:v>134.30000000000001</c:v>
                </c:pt>
                <c:pt idx="152">
                  <c:v>137.08000000000001</c:v>
                </c:pt>
                <c:pt idx="153">
                  <c:v>137.25</c:v>
                </c:pt>
                <c:pt idx="154">
                  <c:v>142.31</c:v>
                </c:pt>
                <c:pt idx="155">
                  <c:v>138.94999999999999</c:v>
                </c:pt>
                <c:pt idx="156">
                  <c:v>139</c:v>
                </c:pt>
                <c:pt idx="157">
                  <c:v>143.66</c:v>
                </c:pt>
                <c:pt idx="158">
                  <c:v>136.26</c:v>
                </c:pt>
                <c:pt idx="159">
                  <c:v>144.55000000000001</c:v>
                </c:pt>
                <c:pt idx="160">
                  <c:v>145.19999999999999</c:v>
                </c:pt>
                <c:pt idx="161">
                  <c:v>146.82</c:v>
                </c:pt>
                <c:pt idx="162">
                  <c:v>146.13999999999999</c:v>
                </c:pt>
                <c:pt idx="163">
                  <c:v>150.44999999999999</c:v>
                </c:pt>
                <c:pt idx="164">
                  <c:v>144.58000000000001</c:v>
                </c:pt>
                <c:pt idx="165">
                  <c:v>143.97999999999999</c:v>
                </c:pt>
                <c:pt idx="166">
                  <c:v>139.82</c:v>
                </c:pt>
                <c:pt idx="167">
                  <c:v>140.24</c:v>
                </c:pt>
                <c:pt idx="168">
                  <c:v>140.44</c:v>
                </c:pt>
                <c:pt idx="169">
                  <c:v>142.16</c:v>
                </c:pt>
                <c:pt idx="170">
                  <c:v>149.22</c:v>
                </c:pt>
                <c:pt idx="171">
                  <c:v>152.06</c:v>
                </c:pt>
                <c:pt idx="172">
                  <c:v>152.13</c:v>
                </c:pt>
                <c:pt idx="173">
                  <c:v>151.66999999999999</c:v>
                </c:pt>
                <c:pt idx="174">
                  <c:v>153.38</c:v>
                </c:pt>
                <c:pt idx="175">
                  <c:v>153.29</c:v>
                </c:pt>
                <c:pt idx="176">
                  <c:v>152.86000000000001</c:v>
                </c:pt>
                <c:pt idx="177">
                  <c:v>149.75</c:v>
                </c:pt>
                <c:pt idx="178">
                  <c:v>152.16</c:v>
                </c:pt>
                <c:pt idx="179">
                  <c:v>148.49</c:v>
                </c:pt>
                <c:pt idx="180">
                  <c:v>144.97</c:v>
                </c:pt>
                <c:pt idx="181">
                  <c:v>147.5</c:v>
                </c:pt>
                <c:pt idx="182">
                  <c:v>147.26</c:v>
                </c:pt>
                <c:pt idx="183">
                  <c:v>147.71</c:v>
                </c:pt>
                <c:pt idx="184">
                  <c:v>147.86000000000001</c:v>
                </c:pt>
                <c:pt idx="185">
                  <c:v>145.62</c:v>
                </c:pt>
                <c:pt idx="186">
                  <c:v>140.26</c:v>
                </c:pt>
                <c:pt idx="187">
                  <c:v>140.38999999999999</c:v>
                </c:pt>
                <c:pt idx="188">
                  <c:v>140.22999999999999</c:v>
                </c:pt>
                <c:pt idx="189">
                  <c:v>142.62</c:v>
                </c:pt>
                <c:pt idx="190">
                  <c:v>144.84</c:v>
                </c:pt>
                <c:pt idx="191">
                  <c:v>144.91</c:v>
                </c:pt>
                <c:pt idx="192">
                  <c:v>145.97999999999999</c:v>
                </c:pt>
                <c:pt idx="193">
                  <c:v>145.79</c:v>
                </c:pt>
                <c:pt idx="194">
                  <c:v>147.5</c:v>
                </c:pt>
                <c:pt idx="195">
                  <c:v>146.81</c:v>
                </c:pt>
                <c:pt idx="196">
                  <c:v>147.76</c:v>
                </c:pt>
                <c:pt idx="197">
                  <c:v>147.47</c:v>
                </c:pt>
                <c:pt idx="198">
                  <c:v>144.04</c:v>
                </c:pt>
                <c:pt idx="199">
                  <c:v>140.27000000000001</c:v>
                </c:pt>
                <c:pt idx="200">
                  <c:v>138.13999999999999</c:v>
                </c:pt>
                <c:pt idx="201">
                  <c:v>139.5</c:v>
                </c:pt>
                <c:pt idx="202">
                  <c:v>141.33000000000001</c:v>
                </c:pt>
                <c:pt idx="203">
                  <c:v>140.72</c:v>
                </c:pt>
                <c:pt idx="204">
                  <c:v>142.69</c:v>
                </c:pt>
                <c:pt idx="205">
                  <c:v>141.69999999999999</c:v>
                </c:pt>
                <c:pt idx="206">
                  <c:v>142.04</c:v>
                </c:pt>
                <c:pt idx="207">
                  <c:v>137.91999999999999</c:v>
                </c:pt>
                <c:pt idx="208">
                  <c:v>139.11000000000001</c:v>
                </c:pt>
                <c:pt idx="209">
                  <c:v>139.13999999999999</c:v>
                </c:pt>
                <c:pt idx="210">
                  <c:v>141.6</c:v>
                </c:pt>
                <c:pt idx="211">
                  <c:v>142.41999999999999</c:v>
                </c:pt>
                <c:pt idx="212">
                  <c:v>144.82</c:v>
                </c:pt>
                <c:pt idx="213">
                  <c:v>144</c:v>
                </c:pt>
                <c:pt idx="214">
                  <c:v>142.69999999999999</c:v>
                </c:pt>
                <c:pt idx="215">
                  <c:v>142.83000000000001</c:v>
                </c:pt>
                <c:pt idx="216">
                  <c:v>140.16999999999999</c:v>
                </c:pt>
                <c:pt idx="217">
                  <c:v>141.88999999999999</c:v>
                </c:pt>
                <c:pt idx="218">
                  <c:v>143.35</c:v>
                </c:pt>
                <c:pt idx="219">
                  <c:v>144.28</c:v>
                </c:pt>
                <c:pt idx="220">
                  <c:v>145.43</c:v>
                </c:pt>
                <c:pt idx="221">
                  <c:v>145.68</c:v>
                </c:pt>
                <c:pt idx="222">
                  <c:v>146.26</c:v>
                </c:pt>
                <c:pt idx="223">
                  <c:v>146.41</c:v>
                </c:pt>
                <c:pt idx="224">
                  <c:v>143.13</c:v>
                </c:pt>
                <c:pt idx="225">
                  <c:v>146.22</c:v>
                </c:pt>
                <c:pt idx="226">
                  <c:v>147.88</c:v>
                </c:pt>
                <c:pt idx="227">
                  <c:v>149.33000000000001</c:v>
                </c:pt>
                <c:pt idx="228">
                  <c:v>131.03</c:v>
                </c:pt>
                <c:pt idx="229">
                  <c:v>132.96</c:v>
                </c:pt>
                <c:pt idx="230">
                  <c:v>107.86</c:v>
                </c:pt>
                <c:pt idx="231">
                  <c:v>113.34</c:v>
                </c:pt>
                <c:pt idx="232">
                  <c:v>113.5</c:v>
                </c:pt>
                <c:pt idx="233">
                  <c:v>115.77</c:v>
                </c:pt>
                <c:pt idx="234">
                  <c:v>121.21</c:v>
                </c:pt>
                <c:pt idx="235">
                  <c:v>124.8</c:v>
                </c:pt>
                <c:pt idx="236">
                  <c:v>124.08</c:v>
                </c:pt>
                <c:pt idx="237">
                  <c:v>127.86</c:v>
                </c:pt>
                <c:pt idx="238">
                  <c:v>126.05</c:v>
                </c:pt>
                <c:pt idx="239">
                  <c:v>123.82</c:v>
                </c:pt>
                <c:pt idx="240">
                  <c:v>128.44999999999999</c:v>
                </c:pt>
                <c:pt idx="241">
                  <c:v>130.58000000000001</c:v>
                </c:pt>
                <c:pt idx="242">
                  <c:v>136.72</c:v>
                </c:pt>
                <c:pt idx="243">
                  <c:v>132.84</c:v>
                </c:pt>
                <c:pt idx="244">
                  <c:v>135.08000000000001</c:v>
                </c:pt>
                <c:pt idx="245">
                  <c:v>135.30000000000001</c:v>
                </c:pt>
                <c:pt idx="246">
                  <c:v>139.38</c:v>
                </c:pt>
                <c:pt idx="247">
                  <c:v>141.24</c:v>
                </c:pt>
                <c:pt idx="248">
                  <c:v>142.88</c:v>
                </c:pt>
                <c:pt idx="249">
                  <c:v>145.04</c:v>
                </c:pt>
                <c:pt idx="250">
                  <c:v>142.28</c:v>
                </c:pt>
                <c:pt idx="251">
                  <c:v>145.9</c:v>
                </c:pt>
                <c:pt idx="252">
                  <c:v>148.41</c:v>
                </c:pt>
                <c:pt idx="253">
                  <c:v>146.97</c:v>
                </c:pt>
                <c:pt idx="254">
                  <c:v>147.01</c:v>
                </c:pt>
                <c:pt idx="255">
                  <c:v>144.41999999999999</c:v>
                </c:pt>
                <c:pt idx="256">
                  <c:v>143.43</c:v>
                </c:pt>
                <c:pt idx="257">
                  <c:v>143.47999999999999</c:v>
                </c:pt>
                <c:pt idx="258">
                  <c:v>143.58000000000001</c:v>
                </c:pt>
                <c:pt idx="259">
                  <c:v>145.86000000000001</c:v>
                </c:pt>
                <c:pt idx="260">
                  <c:v>148.16999999999999</c:v>
                </c:pt>
                <c:pt idx="261">
                  <c:v>150.44999999999999</c:v>
                </c:pt>
                <c:pt idx="262">
                  <c:v>148.87</c:v>
                </c:pt>
                <c:pt idx="263">
                  <c:v>138.26</c:v>
                </c:pt>
                <c:pt idx="264">
                  <c:v>150.88</c:v>
                </c:pt>
                <c:pt idx="265">
                  <c:v>152.57</c:v>
                </c:pt>
                <c:pt idx="266">
                  <c:v>156.18</c:v>
                </c:pt>
                <c:pt idx="267">
                  <c:v>157.9</c:v>
                </c:pt>
                <c:pt idx="268">
                  <c:v>159.79</c:v>
                </c:pt>
                <c:pt idx="269">
                  <c:v>159.19999999999999</c:v>
                </c:pt>
                <c:pt idx="270">
                  <c:v>160</c:v>
                </c:pt>
                <c:pt idx="271">
                  <c:v>160.76</c:v>
                </c:pt>
                <c:pt idx="272">
                  <c:v>164.16</c:v>
                </c:pt>
                <c:pt idx="273">
                  <c:v>171.09</c:v>
                </c:pt>
                <c:pt idx="274">
                  <c:v>166.21</c:v>
                </c:pt>
                <c:pt idx="275">
                  <c:v>165.59</c:v>
                </c:pt>
                <c:pt idx="276">
                  <c:v>164.06</c:v>
                </c:pt>
                <c:pt idx="277">
                  <c:v>166.18</c:v>
                </c:pt>
                <c:pt idx="278">
                  <c:v>166.32</c:v>
                </c:pt>
                <c:pt idx="279">
                  <c:v>166.27</c:v>
                </c:pt>
                <c:pt idx="280">
                  <c:v>163.47999999999999</c:v>
                </c:pt>
                <c:pt idx="281">
                  <c:v>164.49</c:v>
                </c:pt>
                <c:pt idx="282">
                  <c:v>169.93</c:v>
                </c:pt>
                <c:pt idx="283">
                  <c:v>166.33</c:v>
                </c:pt>
                <c:pt idx="284">
                  <c:v>167.09</c:v>
                </c:pt>
                <c:pt idx="285">
                  <c:v>169.73</c:v>
                </c:pt>
                <c:pt idx="286">
                  <c:v>170.93</c:v>
                </c:pt>
                <c:pt idx="287">
                  <c:v>171.78</c:v>
                </c:pt>
                <c:pt idx="288">
                  <c:v>169.04</c:v>
                </c:pt>
                <c:pt idx="289">
                  <c:v>171.66</c:v>
                </c:pt>
                <c:pt idx="290">
                  <c:v>173.21</c:v>
                </c:pt>
                <c:pt idx="291">
                  <c:v>174.23</c:v>
                </c:pt>
                <c:pt idx="292">
                  <c:v>178.46</c:v>
                </c:pt>
                <c:pt idx="293">
                  <c:v>183.8</c:v>
                </c:pt>
                <c:pt idx="294">
                  <c:v>185.49</c:v>
                </c:pt>
                <c:pt idx="295">
                  <c:v>185.08</c:v>
                </c:pt>
                <c:pt idx="296">
                  <c:v>185.06</c:v>
                </c:pt>
                <c:pt idx="297">
                  <c:v>189.2</c:v>
                </c:pt>
                <c:pt idx="298">
                  <c:v>188.08</c:v>
                </c:pt>
                <c:pt idx="299">
                  <c:v>187.67</c:v>
                </c:pt>
                <c:pt idx="300">
                  <c:v>190.11</c:v>
                </c:pt>
                <c:pt idx="301">
                  <c:v>189.21</c:v>
                </c:pt>
                <c:pt idx="302">
                  <c:v>191.24</c:v>
                </c:pt>
                <c:pt idx="303">
                  <c:v>192.71</c:v>
                </c:pt>
                <c:pt idx="304">
                  <c:v>195.43</c:v>
                </c:pt>
                <c:pt idx="305">
                  <c:v>192.28</c:v>
                </c:pt>
                <c:pt idx="306">
                  <c:v>195.51</c:v>
                </c:pt>
                <c:pt idx="307">
                  <c:v>198.68</c:v>
                </c:pt>
                <c:pt idx="308">
                  <c:v>198.6</c:v>
                </c:pt>
                <c:pt idx="309">
                  <c:v>198.58</c:v>
                </c:pt>
                <c:pt idx="310">
                  <c:v>196.81</c:v>
                </c:pt>
                <c:pt idx="311">
                  <c:v>197.78</c:v>
                </c:pt>
                <c:pt idx="312">
                  <c:v>204.31</c:v>
                </c:pt>
                <c:pt idx="313">
                  <c:v>206.61</c:v>
                </c:pt>
                <c:pt idx="314">
                  <c:v>206.54</c:v>
                </c:pt>
                <c:pt idx="315">
                  <c:v>207.22</c:v>
                </c:pt>
                <c:pt idx="316">
                  <c:v>211.3</c:v>
                </c:pt>
                <c:pt idx="317">
                  <c:v>205.65</c:v>
                </c:pt>
                <c:pt idx="318">
                  <c:v>199.08</c:v>
                </c:pt>
                <c:pt idx="319">
                  <c:v>191.45</c:v>
                </c:pt>
                <c:pt idx="320">
                  <c:v>192.75</c:v>
                </c:pt>
                <c:pt idx="321">
                  <c:v>195</c:v>
                </c:pt>
                <c:pt idx="322">
                  <c:v>191.91</c:v>
                </c:pt>
                <c:pt idx="323">
                  <c:v>195.89</c:v>
                </c:pt>
                <c:pt idx="324">
                  <c:v>197.92</c:v>
                </c:pt>
                <c:pt idx="325">
                  <c:v>200.12</c:v>
                </c:pt>
                <c:pt idx="326">
                  <c:v>203.79</c:v>
                </c:pt>
                <c:pt idx="327">
                  <c:v>195.82</c:v>
                </c:pt>
                <c:pt idx="328">
                  <c:v>190.46</c:v>
                </c:pt>
                <c:pt idx="329">
                  <c:v>190.76</c:v>
                </c:pt>
                <c:pt idx="330">
                  <c:v>190.36</c:v>
                </c:pt>
                <c:pt idx="331">
                  <c:v>184.31</c:v>
                </c:pt>
                <c:pt idx="332">
                  <c:v>171.07</c:v>
                </c:pt>
                <c:pt idx="333">
                  <c:v>158.38999999999999</c:v>
                </c:pt>
                <c:pt idx="334">
                  <c:v>165.9</c:v>
                </c:pt>
                <c:pt idx="335">
                  <c:v>172.59</c:v>
                </c:pt>
                <c:pt idx="336">
                  <c:v>175.51</c:v>
                </c:pt>
                <c:pt idx="337">
                  <c:v>177.96</c:v>
                </c:pt>
                <c:pt idx="338">
                  <c:v>174.39</c:v>
                </c:pt>
                <c:pt idx="339">
                  <c:v>174.09</c:v>
                </c:pt>
                <c:pt idx="340">
                  <c:v>168.41</c:v>
                </c:pt>
                <c:pt idx="341">
                  <c:v>160.1</c:v>
                </c:pt>
                <c:pt idx="342">
                  <c:v>154.27000000000001</c:v>
                </c:pt>
                <c:pt idx="343">
                  <c:v>154.32</c:v>
                </c:pt>
                <c:pt idx="344">
                  <c:v>154.62</c:v>
                </c:pt>
                <c:pt idx="345">
                  <c:v>156.22999999999999</c:v>
                </c:pt>
                <c:pt idx="346">
                  <c:v>157.65</c:v>
                </c:pt>
                <c:pt idx="347">
                  <c:v>150.61000000000001</c:v>
                </c:pt>
                <c:pt idx="348">
                  <c:v>145</c:v>
                </c:pt>
                <c:pt idx="349">
                  <c:v>147.53</c:v>
                </c:pt>
                <c:pt idx="350">
                  <c:v>149.31</c:v>
                </c:pt>
                <c:pt idx="351">
                  <c:v>153.75</c:v>
                </c:pt>
                <c:pt idx="352">
                  <c:v>146.68</c:v>
                </c:pt>
                <c:pt idx="353">
                  <c:v>152.81</c:v>
                </c:pt>
                <c:pt idx="354">
                  <c:v>155.99</c:v>
                </c:pt>
                <c:pt idx="355">
                  <c:v>154.22999999999999</c:v>
                </c:pt>
                <c:pt idx="356">
                  <c:v>159.91</c:v>
                </c:pt>
                <c:pt idx="357">
                  <c:v>156.34</c:v>
                </c:pt>
                <c:pt idx="358">
                  <c:v>151.47</c:v>
                </c:pt>
                <c:pt idx="359">
                  <c:v>144.94</c:v>
                </c:pt>
                <c:pt idx="360">
                  <c:v>147.06</c:v>
                </c:pt>
                <c:pt idx="361">
                  <c:v>143.05000000000001</c:v>
                </c:pt>
                <c:pt idx="362">
                  <c:v>139.27000000000001</c:v>
                </c:pt>
                <c:pt idx="363">
                  <c:v>134.71</c:v>
                </c:pt>
                <c:pt idx="364">
                  <c:v>137.59</c:v>
                </c:pt>
                <c:pt idx="365">
                  <c:v>137.04</c:v>
                </c:pt>
                <c:pt idx="366">
                  <c:v>137.97</c:v>
                </c:pt>
                <c:pt idx="367">
                  <c:v>144.71</c:v>
                </c:pt>
                <c:pt idx="368">
                  <c:v>151.53</c:v>
                </c:pt>
                <c:pt idx="369">
                  <c:v>157.4</c:v>
                </c:pt>
                <c:pt idx="370">
                  <c:v>158.43</c:v>
                </c:pt>
                <c:pt idx="371">
                  <c:v>162.79</c:v>
                </c:pt>
                <c:pt idx="372">
                  <c:v>162.77000000000001</c:v>
                </c:pt>
                <c:pt idx="373">
                  <c:v>161.38</c:v>
                </c:pt>
                <c:pt idx="374">
                  <c:v>162.07</c:v>
                </c:pt>
                <c:pt idx="375">
                  <c:v>164.36</c:v>
                </c:pt>
                <c:pt idx="376">
                  <c:v>165.01</c:v>
                </c:pt>
                <c:pt idx="377">
                  <c:v>170.61</c:v>
                </c:pt>
                <c:pt idx="378">
                  <c:v>174.71</c:v>
                </c:pt>
                <c:pt idx="379">
                  <c:v>173.33</c:v>
                </c:pt>
                <c:pt idx="380">
                  <c:v>174.53</c:v>
                </c:pt>
                <c:pt idx="381">
                  <c:v>176.22</c:v>
                </c:pt>
                <c:pt idx="382">
                  <c:v>172.79</c:v>
                </c:pt>
                <c:pt idx="383">
                  <c:v>174.46</c:v>
                </c:pt>
                <c:pt idx="384">
                  <c:v>171.09</c:v>
                </c:pt>
                <c:pt idx="385">
                  <c:v>174.67</c:v>
                </c:pt>
                <c:pt idx="386">
                  <c:v>173.87</c:v>
                </c:pt>
                <c:pt idx="387">
                  <c:v>165.66</c:v>
                </c:pt>
                <c:pt idx="388">
                  <c:v>164.91</c:v>
                </c:pt>
                <c:pt idx="389">
                  <c:v>171.38</c:v>
                </c:pt>
                <c:pt idx="390">
                  <c:v>171.64</c:v>
                </c:pt>
                <c:pt idx="391">
                  <c:v>178.38</c:v>
                </c:pt>
                <c:pt idx="392">
                  <c:v>181.56</c:v>
                </c:pt>
                <c:pt idx="393">
                  <c:v>183.68</c:v>
                </c:pt>
                <c:pt idx="394">
                  <c:v>182.56</c:v>
                </c:pt>
                <c:pt idx="395">
                  <c:v>185.09</c:v>
                </c:pt>
                <c:pt idx="396">
                  <c:v>188.48</c:v>
                </c:pt>
                <c:pt idx="397">
                  <c:v>188.26</c:v>
                </c:pt>
                <c:pt idx="398">
                  <c:v>191.08</c:v>
                </c:pt>
                <c:pt idx="399">
                  <c:v>193.86</c:v>
                </c:pt>
                <c:pt idx="400">
                  <c:v>197.42</c:v>
                </c:pt>
                <c:pt idx="401">
                  <c:v>192.83</c:v>
                </c:pt>
                <c:pt idx="402">
                  <c:v>196.39</c:v>
                </c:pt>
                <c:pt idx="403">
                  <c:v>195.95</c:v>
                </c:pt>
                <c:pt idx="404">
                  <c:v>204.57</c:v>
                </c:pt>
                <c:pt idx="405">
                  <c:v>206.64</c:v>
                </c:pt>
                <c:pt idx="406">
                  <c:v>207.18</c:v>
                </c:pt>
                <c:pt idx="407">
                  <c:v>205.47</c:v>
                </c:pt>
                <c:pt idx="408">
                  <c:v>202.84</c:v>
                </c:pt>
                <c:pt idx="409">
                  <c:v>196.24</c:v>
                </c:pt>
                <c:pt idx="410">
                  <c:v>194.99</c:v>
                </c:pt>
                <c:pt idx="411">
                  <c:v>198.9</c:v>
                </c:pt>
                <c:pt idx="412">
                  <c:v>193.93</c:v>
                </c:pt>
                <c:pt idx="413">
                  <c:v>195.72</c:v>
                </c:pt>
                <c:pt idx="414">
                  <c:v>193.72</c:v>
                </c:pt>
                <c:pt idx="415">
                  <c:v>190.23</c:v>
                </c:pt>
                <c:pt idx="416">
                  <c:v>186.35</c:v>
                </c:pt>
                <c:pt idx="417">
                  <c:v>192.51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0-418F-9F27-FD1E94032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62360"/>
        <c:axId val="728634624"/>
      </c:lineChart>
      <c:dateAx>
        <c:axId val="880262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624"/>
        <c:crosses val="autoZero"/>
        <c:auto val="1"/>
        <c:lblOffset val="100"/>
        <c:baseTimeUnit val="days"/>
      </c:dateAx>
      <c:valAx>
        <c:axId val="728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7.5886932118405762E-2</c:v>
                </c:pt>
                <c:pt idx="2">
                  <c:v>-2.1662881054861289</c:v>
                </c:pt>
                <c:pt idx="3">
                  <c:v>0.82988028146950643</c:v>
                </c:pt>
                <c:pt idx="4">
                  <c:v>-1.9994842577886414</c:v>
                </c:pt>
                <c:pt idx="5">
                  <c:v>4.3923063584365138</c:v>
                </c:pt>
                <c:pt idx="6">
                  <c:v>-3.7083759934123557</c:v>
                </c:pt>
                <c:pt idx="7">
                  <c:v>-1.4515751148580682</c:v>
                </c:pt>
                <c:pt idx="8">
                  <c:v>-4.6096699368993983</c:v>
                </c:pt>
                <c:pt idx="9">
                  <c:v>0.78318619614586182</c:v>
                </c:pt>
                <c:pt idx="10">
                  <c:v>4.10509036963497E-2</c:v>
                </c:pt>
                <c:pt idx="11">
                  <c:v>-2.1573124545281859</c:v>
                </c:pt>
                <c:pt idx="12">
                  <c:v>-7.0806815362315856</c:v>
                </c:pt>
                <c:pt idx="13">
                  <c:v>-3.1785001094288146</c:v>
                </c:pt>
                <c:pt idx="14">
                  <c:v>-0.65268296966845485</c:v>
                </c:pt>
                <c:pt idx="15">
                  <c:v>6.7807260914697967</c:v>
                </c:pt>
                <c:pt idx="16">
                  <c:v>-6.5580940157871914E-2</c:v>
                </c:pt>
                <c:pt idx="17">
                  <c:v>-2.5917942050935086</c:v>
                </c:pt>
                <c:pt idx="18">
                  <c:v>3.4193250599585556</c:v>
                </c:pt>
                <c:pt idx="19">
                  <c:v>1.1643081074738593</c:v>
                </c:pt>
                <c:pt idx="20">
                  <c:v>11.374966543147773</c:v>
                </c:pt>
                <c:pt idx="21">
                  <c:v>1.216976419120972</c:v>
                </c:pt>
                <c:pt idx="22">
                  <c:v>3.4185011780569923</c:v>
                </c:pt>
                <c:pt idx="23">
                  <c:v>-3.0977159232603508</c:v>
                </c:pt>
                <c:pt idx="24">
                  <c:v>3.316654160687734</c:v>
                </c:pt>
                <c:pt idx="25">
                  <c:v>-2.5846002110243815</c:v>
                </c:pt>
                <c:pt idx="26">
                  <c:v>5.3171088858450553</c:v>
                </c:pt>
                <c:pt idx="27">
                  <c:v>-0.67615915973498419</c:v>
                </c:pt>
                <c:pt idx="28">
                  <c:v>4.1785643612440371</c:v>
                </c:pt>
                <c:pt idx="29">
                  <c:v>-5.1653849646549332</c:v>
                </c:pt>
                <c:pt idx="30">
                  <c:v>-0.21660658288521137</c:v>
                </c:pt>
                <c:pt idx="31">
                  <c:v>-3.4001253815621113</c:v>
                </c:pt>
                <c:pt idx="32">
                  <c:v>-1.0146648495743229</c:v>
                </c:pt>
                <c:pt idx="33">
                  <c:v>2.5360299999338509</c:v>
                </c:pt>
                <c:pt idx="34">
                  <c:v>0.1839588451080012</c:v>
                </c:pt>
                <c:pt idx="35">
                  <c:v>-0.88610511486982879</c:v>
                </c:pt>
                <c:pt idx="36">
                  <c:v>1.3445271150786358</c:v>
                </c:pt>
                <c:pt idx="37">
                  <c:v>6.3611911945887956</c:v>
                </c:pt>
                <c:pt idx="38">
                  <c:v>-0.89671233729677802</c:v>
                </c:pt>
                <c:pt idx="39">
                  <c:v>3.2549520823695506</c:v>
                </c:pt>
                <c:pt idx="40">
                  <c:v>1.5638315702553438</c:v>
                </c:pt>
                <c:pt idx="41">
                  <c:v>-9.9091667893602492E-2</c:v>
                </c:pt>
                <c:pt idx="42">
                  <c:v>1.3458269765950281</c:v>
                </c:pt>
                <c:pt idx="43">
                  <c:v>2.6385056986773034</c:v>
                </c:pt>
                <c:pt idx="44">
                  <c:v>-0.55728191355570489</c:v>
                </c:pt>
                <c:pt idx="45">
                  <c:v>-1.820722172484937</c:v>
                </c:pt>
                <c:pt idx="46">
                  <c:v>1.4047215725559072</c:v>
                </c:pt>
                <c:pt idx="47">
                  <c:v>-3.0937016252909708</c:v>
                </c:pt>
                <c:pt idx="48">
                  <c:v>-3.2437093021381704</c:v>
                </c:pt>
                <c:pt idx="49">
                  <c:v>3.7715020496891412</c:v>
                </c:pt>
                <c:pt idx="50">
                  <c:v>-1.2247753234638601</c:v>
                </c:pt>
                <c:pt idx="51">
                  <c:v>2.8563990546895681</c:v>
                </c:pt>
                <c:pt idx="52">
                  <c:v>1.8916883427763094</c:v>
                </c:pt>
                <c:pt idx="53">
                  <c:v>3.847526979384027</c:v>
                </c:pt>
                <c:pt idx="54">
                  <c:v>-0.70541620535373128</c:v>
                </c:pt>
                <c:pt idx="55">
                  <c:v>-4.0514254865572328</c:v>
                </c:pt>
                <c:pt idx="56">
                  <c:v>-5.7724184717840989</c:v>
                </c:pt>
                <c:pt idx="57">
                  <c:v>-2.388224493187824</c:v>
                </c:pt>
                <c:pt idx="58">
                  <c:v>0.95181128708210527</c:v>
                </c:pt>
                <c:pt idx="59">
                  <c:v>-1.895214510417969</c:v>
                </c:pt>
                <c:pt idx="60">
                  <c:v>3.0936537813372351</c:v>
                </c:pt>
                <c:pt idx="61">
                  <c:v>-2.9007558697040836</c:v>
                </c:pt>
                <c:pt idx="62">
                  <c:v>1.0109899601620456</c:v>
                </c:pt>
                <c:pt idx="63">
                  <c:v>2.5850964478346601</c:v>
                </c:pt>
                <c:pt idx="64">
                  <c:v>2.4540084645513569</c:v>
                </c:pt>
                <c:pt idx="65">
                  <c:v>0.3457078099419893</c:v>
                </c:pt>
                <c:pt idx="66">
                  <c:v>1.2087700265415724</c:v>
                </c:pt>
                <c:pt idx="67">
                  <c:v>3.0540386199694103</c:v>
                </c:pt>
                <c:pt idx="68">
                  <c:v>9.4443576986920352E-2</c:v>
                </c:pt>
                <c:pt idx="69">
                  <c:v>1.9784117518388977</c:v>
                </c:pt>
                <c:pt idx="70">
                  <c:v>0.1233235858472935</c:v>
                </c:pt>
                <c:pt idx="71">
                  <c:v>0.30764522033935743</c:v>
                </c:pt>
                <c:pt idx="72">
                  <c:v>-0.84831232870772477</c:v>
                </c:pt>
                <c:pt idx="73">
                  <c:v>-2.2398931582159141</c:v>
                </c:pt>
                <c:pt idx="74">
                  <c:v>2.0072808179264903</c:v>
                </c:pt>
                <c:pt idx="75">
                  <c:v>0.26358647713297895</c:v>
                </c:pt>
                <c:pt idx="76">
                  <c:v>-0.37232435192487595</c:v>
                </c:pt>
                <c:pt idx="77">
                  <c:v>1.066718007018006</c:v>
                </c:pt>
                <c:pt idx="78">
                  <c:v>-1.8625402613094595</c:v>
                </c:pt>
                <c:pt idx="79">
                  <c:v>0.28160218859462061</c:v>
                </c:pt>
                <c:pt idx="80">
                  <c:v>-0.23461338672761287</c:v>
                </c:pt>
                <c:pt idx="81">
                  <c:v>0.34391154734678503</c:v>
                </c:pt>
                <c:pt idx="82">
                  <c:v>3.6317482399150669</c:v>
                </c:pt>
                <c:pt idx="83">
                  <c:v>-6.0803343580047828</c:v>
                </c:pt>
                <c:pt idx="84">
                  <c:v>1.065785957360516</c:v>
                </c:pt>
                <c:pt idx="85">
                  <c:v>-0.42813036139695509</c:v>
                </c:pt>
                <c:pt idx="86">
                  <c:v>0.15878059861765997</c:v>
                </c:pt>
                <c:pt idx="87">
                  <c:v>-0.28598684887623543</c:v>
                </c:pt>
                <c:pt idx="88">
                  <c:v>-1.1843928465044886</c:v>
                </c:pt>
                <c:pt idx="89">
                  <c:v>1.7239054214152301</c:v>
                </c:pt>
                <c:pt idx="90">
                  <c:v>-0.19008401098040462</c:v>
                </c:pt>
                <c:pt idx="91">
                  <c:v>5.8056483051633165</c:v>
                </c:pt>
                <c:pt idx="92">
                  <c:v>0.40313604429548772</c:v>
                </c:pt>
                <c:pt idx="93">
                  <c:v>0.11913627619105863</c:v>
                </c:pt>
                <c:pt idx="94">
                  <c:v>0.51955880253631981</c:v>
                </c:pt>
                <c:pt idx="95">
                  <c:v>-0.50467674283178432</c:v>
                </c:pt>
                <c:pt idx="96">
                  <c:v>2.0910789901199833</c:v>
                </c:pt>
                <c:pt idx="97">
                  <c:v>3.0427146347030685</c:v>
                </c:pt>
                <c:pt idx="98">
                  <c:v>1.0686265922627396</c:v>
                </c:pt>
                <c:pt idx="99">
                  <c:v>0.54397232958181219</c:v>
                </c:pt>
                <c:pt idx="100">
                  <c:v>1.8877584354888104</c:v>
                </c:pt>
                <c:pt idx="101">
                  <c:v>-0.49261183360558891</c:v>
                </c:pt>
                <c:pt idx="102">
                  <c:v>-1.9670948723385182</c:v>
                </c:pt>
                <c:pt idx="103">
                  <c:v>1.0437781771528063</c:v>
                </c:pt>
                <c:pt idx="104">
                  <c:v>-0.68069999586191032</c:v>
                </c:pt>
                <c:pt idx="105">
                  <c:v>-1.6868547296230434</c:v>
                </c:pt>
                <c:pt idx="106">
                  <c:v>-2.4976179868608122</c:v>
                </c:pt>
                <c:pt idx="107">
                  <c:v>-2.5616003901215381</c:v>
                </c:pt>
                <c:pt idx="108">
                  <c:v>-2.0945540835201242</c:v>
                </c:pt>
                <c:pt idx="109">
                  <c:v>2.8077814754540462</c:v>
                </c:pt>
                <c:pt idx="110">
                  <c:v>1.1336153786336307</c:v>
                </c:pt>
                <c:pt idx="111">
                  <c:v>-3.0167976185395755</c:v>
                </c:pt>
                <c:pt idx="112">
                  <c:v>-1.3824754933723937</c:v>
                </c:pt>
                <c:pt idx="113">
                  <c:v>0.24446154267672601</c:v>
                </c:pt>
                <c:pt idx="114">
                  <c:v>2.2632227318460796</c:v>
                </c:pt>
                <c:pt idx="115">
                  <c:v>1.5249388702893385</c:v>
                </c:pt>
                <c:pt idx="116">
                  <c:v>4.4260097447549516</c:v>
                </c:pt>
                <c:pt idx="117">
                  <c:v>0.39281756459932993</c:v>
                </c:pt>
                <c:pt idx="118">
                  <c:v>2.0510696848310199</c:v>
                </c:pt>
                <c:pt idx="119">
                  <c:v>4.2959625853027639</c:v>
                </c:pt>
                <c:pt idx="120">
                  <c:v>-2.8794311359154263</c:v>
                </c:pt>
                <c:pt idx="121">
                  <c:v>-5.2903290959666771</c:v>
                </c:pt>
                <c:pt idx="122">
                  <c:v>4.6118083763416067</c:v>
                </c:pt>
                <c:pt idx="123">
                  <c:v>1.1238355368970083</c:v>
                </c:pt>
                <c:pt idx="124">
                  <c:v>-3.0069232744855392</c:v>
                </c:pt>
                <c:pt idx="125">
                  <c:v>1.4190497819383272</c:v>
                </c:pt>
                <c:pt idx="126">
                  <c:v>-2.8866839240790982</c:v>
                </c:pt>
                <c:pt idx="127">
                  <c:v>-1.1043578188080594</c:v>
                </c:pt>
                <c:pt idx="128">
                  <c:v>1.3574869091069068</c:v>
                </c:pt>
                <c:pt idx="129">
                  <c:v>-0.32355658810385735</c:v>
                </c:pt>
                <c:pt idx="130">
                  <c:v>8.4507047282716186E-2</c:v>
                </c:pt>
                <c:pt idx="131">
                  <c:v>-0.19729431427924299</c:v>
                </c:pt>
                <c:pt idx="132">
                  <c:v>-0.82153436558561199</c:v>
                </c:pt>
                <c:pt idx="133">
                  <c:v>-5.4359620088538918</c:v>
                </c:pt>
                <c:pt idx="134">
                  <c:v>-0.64783654070952212</c:v>
                </c:pt>
                <c:pt idx="135">
                  <c:v>-4.6721567585590238</c:v>
                </c:pt>
                <c:pt idx="136">
                  <c:v>-1.4677991660354623</c:v>
                </c:pt>
                <c:pt idx="137">
                  <c:v>-2.9687386528721698</c:v>
                </c:pt>
                <c:pt idx="138">
                  <c:v>-3.0083774452431382</c:v>
                </c:pt>
                <c:pt idx="139">
                  <c:v>-2.7327885319890379</c:v>
                </c:pt>
                <c:pt idx="140">
                  <c:v>0.35007912525632767</c:v>
                </c:pt>
                <c:pt idx="141">
                  <c:v>1.0602341429498503</c:v>
                </c:pt>
                <c:pt idx="142">
                  <c:v>2.340986869317542</c:v>
                </c:pt>
                <c:pt idx="143">
                  <c:v>1.408710198230765</c:v>
                </c:pt>
                <c:pt idx="144">
                  <c:v>2.9049388177977677</c:v>
                </c:pt>
                <c:pt idx="145">
                  <c:v>1.7001211416980948</c:v>
                </c:pt>
                <c:pt idx="146">
                  <c:v>0.63411753384472469</c:v>
                </c:pt>
                <c:pt idx="147">
                  <c:v>-6.6647781569438402</c:v>
                </c:pt>
                <c:pt idx="148">
                  <c:v>-2.5837693621162034</c:v>
                </c:pt>
                <c:pt idx="149">
                  <c:v>-0.88796613746322228</c:v>
                </c:pt>
                <c:pt idx="150">
                  <c:v>-1.6753764590055404</c:v>
                </c:pt>
                <c:pt idx="151">
                  <c:v>-0.10676157597688896</c:v>
                </c:pt>
                <c:pt idx="152">
                  <c:v>-0.96601824571395034</c:v>
                </c:pt>
                <c:pt idx="153">
                  <c:v>4.7565340352373546</c:v>
                </c:pt>
                <c:pt idx="154">
                  <c:v>1.15884050752179</c:v>
                </c:pt>
                <c:pt idx="155">
                  <c:v>2.9384417973853552</c:v>
                </c:pt>
                <c:pt idx="156">
                  <c:v>0.98232617029430191</c:v>
                </c:pt>
                <c:pt idx="157">
                  <c:v>1.5679622934455257</c:v>
                </c:pt>
                <c:pt idx="158">
                  <c:v>0.5597775512829678</c:v>
                </c:pt>
                <c:pt idx="159">
                  <c:v>1.1890746521521554</c:v>
                </c:pt>
                <c:pt idx="160">
                  <c:v>-3.6105004642116323</c:v>
                </c:pt>
                <c:pt idx="161">
                  <c:v>2.0219047053306216</c:v>
                </c:pt>
                <c:pt idx="162">
                  <c:v>-2.562579406575372</c:v>
                </c:pt>
                <c:pt idx="163">
                  <c:v>2.8344273392426635</c:v>
                </c:pt>
                <c:pt idx="164">
                  <c:v>-5.060432873296083</c:v>
                </c:pt>
                <c:pt idx="165">
                  <c:v>-0.25229178296849714</c:v>
                </c:pt>
                <c:pt idx="166">
                  <c:v>-4.918599864841438</c:v>
                </c:pt>
                <c:pt idx="167">
                  <c:v>1.0907919553620158</c:v>
                </c:pt>
                <c:pt idx="168">
                  <c:v>0.73222084468985449</c:v>
                </c:pt>
                <c:pt idx="169">
                  <c:v>2.3348700162103784</c:v>
                </c:pt>
                <c:pt idx="170">
                  <c:v>2.843952123381734</c:v>
                </c:pt>
                <c:pt idx="171">
                  <c:v>-0.36351659329895264</c:v>
                </c:pt>
                <c:pt idx="172">
                  <c:v>0.75857883551831518</c:v>
                </c:pt>
                <c:pt idx="173">
                  <c:v>1.3867584989127106</c:v>
                </c:pt>
                <c:pt idx="174">
                  <c:v>3.4867816167230261</c:v>
                </c:pt>
                <c:pt idx="175">
                  <c:v>0.40599681002335453</c:v>
                </c:pt>
                <c:pt idx="176">
                  <c:v>0.26457100484564633</c:v>
                </c:pt>
                <c:pt idx="177">
                  <c:v>-0.13997980355511533</c:v>
                </c:pt>
                <c:pt idx="178">
                  <c:v>2.0946399581456996</c:v>
                </c:pt>
                <c:pt idx="179">
                  <c:v>-0.32058648936330819</c:v>
                </c:pt>
                <c:pt idx="180">
                  <c:v>1.2309250473601556</c:v>
                </c:pt>
                <c:pt idx="181">
                  <c:v>1.5288067544190651</c:v>
                </c:pt>
                <c:pt idx="182">
                  <c:v>-1.0466602727149179</c:v>
                </c:pt>
                <c:pt idx="183">
                  <c:v>-0.22571674619676313</c:v>
                </c:pt>
                <c:pt idx="184">
                  <c:v>1.8951548324968637</c:v>
                </c:pt>
                <c:pt idx="185">
                  <c:v>-0.41475396442285778</c:v>
                </c:pt>
                <c:pt idx="186">
                  <c:v>-1.6462508872433081</c:v>
                </c:pt>
                <c:pt idx="187">
                  <c:v>-0.21148044135644761</c:v>
                </c:pt>
                <c:pt idx="188">
                  <c:v>0.40745547958173783</c:v>
                </c:pt>
                <c:pt idx="189">
                  <c:v>-0.64969632476087635</c:v>
                </c:pt>
                <c:pt idx="190">
                  <c:v>0.89037032781737124</c:v>
                </c:pt>
                <c:pt idx="191">
                  <c:v>0.73348132147342759</c:v>
                </c:pt>
                <c:pt idx="192">
                  <c:v>1.7152571938940371</c:v>
                </c:pt>
                <c:pt idx="193">
                  <c:v>-0.76527231461116507</c:v>
                </c:pt>
                <c:pt idx="194">
                  <c:v>2.5524611831578499</c:v>
                </c:pt>
                <c:pt idx="195">
                  <c:v>-0.12969235912542088</c:v>
                </c:pt>
                <c:pt idx="196">
                  <c:v>-0.52045802028232269</c:v>
                </c:pt>
                <c:pt idx="197">
                  <c:v>1.1958935118872551</c:v>
                </c:pt>
                <c:pt idx="198">
                  <c:v>-2.8326390961222776</c:v>
                </c:pt>
                <c:pt idx="199">
                  <c:v>-0.25079307974377096</c:v>
                </c:pt>
                <c:pt idx="200">
                  <c:v>0.14760150281204576</c:v>
                </c:pt>
                <c:pt idx="201">
                  <c:v>-1.7407268371904157</c:v>
                </c:pt>
                <c:pt idx="202">
                  <c:v>2.1528557690673047</c:v>
                </c:pt>
                <c:pt idx="203">
                  <c:v>0.9211264777865914</c:v>
                </c:pt>
                <c:pt idx="204">
                  <c:v>-0.52531858730259917</c:v>
                </c:pt>
                <c:pt idx="205">
                  <c:v>1.3514701084221179</c:v>
                </c:pt>
                <c:pt idx="206">
                  <c:v>-1.1906631152140599</c:v>
                </c:pt>
                <c:pt idx="207">
                  <c:v>-0.77718698988285484</c:v>
                </c:pt>
                <c:pt idx="208">
                  <c:v>0.63100950441795267</c:v>
                </c:pt>
                <c:pt idx="209">
                  <c:v>-0.7783283289402011</c:v>
                </c:pt>
                <c:pt idx="210">
                  <c:v>1.7246846674522323</c:v>
                </c:pt>
                <c:pt idx="211">
                  <c:v>5.7945822279051977E-2</c:v>
                </c:pt>
                <c:pt idx="212">
                  <c:v>1.7087069471560083</c:v>
                </c:pt>
                <c:pt idx="213">
                  <c:v>1.0902762867141158</c:v>
                </c:pt>
                <c:pt idx="214">
                  <c:v>-0.29617114943283296</c:v>
                </c:pt>
                <c:pt idx="215">
                  <c:v>2.0134908409055807</c:v>
                </c:pt>
                <c:pt idx="216">
                  <c:v>0.70349969428720838</c:v>
                </c:pt>
                <c:pt idx="217">
                  <c:v>-4.1245618237847712E-2</c:v>
                </c:pt>
                <c:pt idx="218">
                  <c:v>1.5690341671423074</c:v>
                </c:pt>
                <c:pt idx="219">
                  <c:v>0.90291025104658851</c:v>
                </c:pt>
                <c:pt idx="220">
                  <c:v>9.3865243231048862E-2</c:v>
                </c:pt>
                <c:pt idx="221">
                  <c:v>0.52135670528875477</c:v>
                </c:pt>
                <c:pt idx="222">
                  <c:v>2.0717241588721551</c:v>
                </c:pt>
                <c:pt idx="223">
                  <c:v>0.8841560652822853</c:v>
                </c:pt>
                <c:pt idx="224">
                  <c:v>-3.1694414371965984</c:v>
                </c:pt>
                <c:pt idx="225">
                  <c:v>2.0891940612865065</c:v>
                </c:pt>
                <c:pt idx="226">
                  <c:v>3.2316941701557202</c:v>
                </c:pt>
                <c:pt idx="227">
                  <c:v>2.5335698134003222E-2</c:v>
                </c:pt>
                <c:pt idx="228">
                  <c:v>-12.117700906642142</c:v>
                </c:pt>
                <c:pt idx="229">
                  <c:v>-2.1680282611237041</c:v>
                </c:pt>
                <c:pt idx="230">
                  <c:v>-10.286347351590608</c:v>
                </c:pt>
                <c:pt idx="231">
                  <c:v>-7.7764602771715374</c:v>
                </c:pt>
                <c:pt idx="232">
                  <c:v>3.8459675546212742</c:v>
                </c:pt>
                <c:pt idx="233">
                  <c:v>-2.3001269589326045</c:v>
                </c:pt>
                <c:pt idx="234">
                  <c:v>10.043631236838747</c:v>
                </c:pt>
                <c:pt idx="235">
                  <c:v>3.5526626991844856</c:v>
                </c:pt>
                <c:pt idx="236">
                  <c:v>-1.2260805980043938</c:v>
                </c:pt>
                <c:pt idx="237">
                  <c:v>4.1175267476012145</c:v>
                </c:pt>
                <c:pt idx="238">
                  <c:v>1.4941889650894074</c:v>
                </c:pt>
                <c:pt idx="239">
                  <c:v>-1.0566791524352941</c:v>
                </c:pt>
                <c:pt idx="240">
                  <c:v>2.5004895237091564</c:v>
                </c:pt>
                <c:pt idx="241">
                  <c:v>2.3286225422025035</c:v>
                </c:pt>
                <c:pt idx="242">
                  <c:v>3.6620167549196996</c:v>
                </c:pt>
                <c:pt idx="243">
                  <c:v>-4.3437585257953746</c:v>
                </c:pt>
                <c:pt idx="244">
                  <c:v>2.6587419109760648</c:v>
                </c:pt>
                <c:pt idx="245">
                  <c:v>-2.2129966402743539</c:v>
                </c:pt>
                <c:pt idx="246">
                  <c:v>2.8228785875998299</c:v>
                </c:pt>
                <c:pt idx="247">
                  <c:v>0.32375584734339591</c:v>
                </c:pt>
                <c:pt idx="248">
                  <c:v>-0.1078021934342229</c:v>
                </c:pt>
                <c:pt idx="249">
                  <c:v>-1.0435820127996727</c:v>
                </c:pt>
                <c:pt idx="250">
                  <c:v>-0.64238586243281692</c:v>
                </c:pt>
                <c:pt idx="251">
                  <c:v>2.918731711565087</c:v>
                </c:pt>
                <c:pt idx="252">
                  <c:v>-0.44044115244304127</c:v>
                </c:pt>
                <c:pt idx="253">
                  <c:v>0.7462721201589374</c:v>
                </c:pt>
                <c:pt idx="254">
                  <c:v>1.6981912739778036</c:v>
                </c:pt>
                <c:pt idx="255">
                  <c:v>-2.3642387608729591</c:v>
                </c:pt>
                <c:pt idx="256">
                  <c:v>-0.42861035344861403</c:v>
                </c:pt>
                <c:pt idx="257">
                  <c:v>-0.33613477027048833</c:v>
                </c:pt>
                <c:pt idx="258">
                  <c:v>0.26899814472089356</c:v>
                </c:pt>
                <c:pt idx="259">
                  <c:v>3.0946664212434345</c:v>
                </c:pt>
                <c:pt idx="260">
                  <c:v>3.9325889586845353</c:v>
                </c:pt>
                <c:pt idx="261">
                  <c:v>0.68625885398302611</c:v>
                </c:pt>
                <c:pt idx="262">
                  <c:v>-1.8448160767476864</c:v>
                </c:pt>
                <c:pt idx="263">
                  <c:v>-3.7160771692441377</c:v>
                </c:pt>
                <c:pt idx="264">
                  <c:v>5.3866554918927738</c:v>
                </c:pt>
                <c:pt idx="265">
                  <c:v>0.32334314951708848</c:v>
                </c:pt>
                <c:pt idx="266">
                  <c:v>-0.56029530877172262</c:v>
                </c:pt>
                <c:pt idx="267">
                  <c:v>0.33655376111426977</c:v>
                </c:pt>
                <c:pt idx="268">
                  <c:v>-0.3865100504009964</c:v>
                </c:pt>
                <c:pt idx="269">
                  <c:v>0.11236657652749006</c:v>
                </c:pt>
                <c:pt idx="270">
                  <c:v>2.4284706512698957</c:v>
                </c:pt>
                <c:pt idx="271">
                  <c:v>0.42535155580564415</c:v>
                </c:pt>
                <c:pt idx="272">
                  <c:v>1.3730192811902038</c:v>
                </c:pt>
                <c:pt idx="273">
                  <c:v>3.6756324605708572</c:v>
                </c:pt>
                <c:pt idx="274">
                  <c:v>-2.9367421962582734</c:v>
                </c:pt>
                <c:pt idx="275">
                  <c:v>1.4850007717165234</c:v>
                </c:pt>
                <c:pt idx="276">
                  <c:v>-2.8839594391643089</c:v>
                </c:pt>
                <c:pt idx="277">
                  <c:v>4.4394173812143514</c:v>
                </c:pt>
                <c:pt idx="278">
                  <c:v>1.9391505311401405</c:v>
                </c:pt>
                <c:pt idx="279">
                  <c:v>-2.5630693661893216</c:v>
                </c:pt>
                <c:pt idx="280">
                  <c:v>-3.8636739054011318</c:v>
                </c:pt>
                <c:pt idx="281">
                  <c:v>-0.66477551881904506</c:v>
                </c:pt>
                <c:pt idx="282">
                  <c:v>2.0406421710645892</c:v>
                </c:pt>
                <c:pt idx="283">
                  <c:v>-0.38095284166676185</c:v>
                </c:pt>
                <c:pt idx="284">
                  <c:v>1.6795190764332362</c:v>
                </c:pt>
                <c:pt idx="285">
                  <c:v>2.1925360628965684</c:v>
                </c:pt>
                <c:pt idx="286">
                  <c:v>0.85690327251013665</c:v>
                </c:pt>
                <c:pt idx="287">
                  <c:v>0.22727282510023972</c:v>
                </c:pt>
                <c:pt idx="288">
                  <c:v>0.19277660900076737</c:v>
                </c:pt>
                <c:pt idx="289">
                  <c:v>-1.2654788955722325</c:v>
                </c:pt>
                <c:pt idx="290">
                  <c:v>-1.6776005165627721</c:v>
                </c:pt>
                <c:pt idx="291">
                  <c:v>-1.4099634354400365</c:v>
                </c:pt>
                <c:pt idx="292">
                  <c:v>1.840722585708324</c:v>
                </c:pt>
                <c:pt idx="293">
                  <c:v>1.7389739761523355</c:v>
                </c:pt>
                <c:pt idx="294">
                  <c:v>1.141617673480962E-2</c:v>
                </c:pt>
                <c:pt idx="295">
                  <c:v>0.71660432916677452</c:v>
                </c:pt>
                <c:pt idx="296">
                  <c:v>1.3061777865747801</c:v>
                </c:pt>
                <c:pt idx="297">
                  <c:v>1.0903534814103308</c:v>
                </c:pt>
                <c:pt idx="298">
                  <c:v>2.1023439363620904</c:v>
                </c:pt>
                <c:pt idx="299">
                  <c:v>-0.32559177884195817</c:v>
                </c:pt>
                <c:pt idx="300">
                  <c:v>-0.11964976681684164</c:v>
                </c:pt>
                <c:pt idx="301">
                  <c:v>1.5872492166834111</c:v>
                </c:pt>
                <c:pt idx="302">
                  <c:v>0.93827322309333727</c:v>
                </c:pt>
                <c:pt idx="303">
                  <c:v>2.2975046758811279</c:v>
                </c:pt>
                <c:pt idx="304">
                  <c:v>0.20721101487844243</c:v>
                </c:pt>
                <c:pt idx="305">
                  <c:v>1.7136533452277476</c:v>
                </c:pt>
                <c:pt idx="306">
                  <c:v>0.46691112026931325</c:v>
                </c:pt>
                <c:pt idx="307">
                  <c:v>0.56548671340359147</c:v>
                </c:pt>
                <c:pt idx="308">
                  <c:v>-0.16124159494621232</c:v>
                </c:pt>
                <c:pt idx="309">
                  <c:v>0.11088151934897726</c:v>
                </c:pt>
                <c:pt idx="310">
                  <c:v>-5.0385449748378157E-2</c:v>
                </c:pt>
                <c:pt idx="311">
                  <c:v>-3.9684483615382993</c:v>
                </c:pt>
                <c:pt idx="312">
                  <c:v>-1.3515146062568051</c:v>
                </c:pt>
                <c:pt idx="313">
                  <c:v>2.8091145926031107</c:v>
                </c:pt>
                <c:pt idx="314">
                  <c:v>2.420090541099583</c:v>
                </c:pt>
                <c:pt idx="315">
                  <c:v>1.3428401001011623</c:v>
                </c:pt>
                <c:pt idx="316">
                  <c:v>-1.2823257260910763</c:v>
                </c:pt>
                <c:pt idx="317">
                  <c:v>2.0063556680680659</c:v>
                </c:pt>
                <c:pt idx="318">
                  <c:v>1.1398374365629846</c:v>
                </c:pt>
                <c:pt idx="319">
                  <c:v>-2.7637834607907172</c:v>
                </c:pt>
                <c:pt idx="320">
                  <c:v>-3.0181736280919069</c:v>
                </c:pt>
                <c:pt idx="321">
                  <c:v>2.363160453327704</c:v>
                </c:pt>
                <c:pt idx="322">
                  <c:v>-1.9396279778557082</c:v>
                </c:pt>
                <c:pt idx="323">
                  <c:v>1.5445507279144928</c:v>
                </c:pt>
                <c:pt idx="324">
                  <c:v>1.0701767961699475</c:v>
                </c:pt>
                <c:pt idx="325">
                  <c:v>-8.0042707673536366</c:v>
                </c:pt>
                <c:pt idx="326">
                  <c:v>-3.3406491020641278</c:v>
                </c:pt>
                <c:pt idx="327">
                  <c:v>-3.2932315164268733</c:v>
                </c:pt>
                <c:pt idx="328">
                  <c:v>-1.3341333049862536</c:v>
                </c:pt>
                <c:pt idx="329">
                  <c:v>0</c:v>
                </c:pt>
                <c:pt idx="330">
                  <c:v>-1.3282927743446167</c:v>
                </c:pt>
                <c:pt idx="331">
                  <c:v>-2.6984515887462033</c:v>
                </c:pt>
                <c:pt idx="332">
                  <c:v>2.4354508394209975</c:v>
                </c:pt>
                <c:pt idx="333">
                  <c:v>-0.51605275040943377</c:v>
                </c:pt>
                <c:pt idx="334">
                  <c:v>-1.5643319063682499</c:v>
                </c:pt>
                <c:pt idx="335">
                  <c:v>7.5198622769423062</c:v>
                </c:pt>
                <c:pt idx="336">
                  <c:v>-1.795873257794034</c:v>
                </c:pt>
                <c:pt idx="337">
                  <c:v>2.1127948586523471</c:v>
                </c:pt>
                <c:pt idx="338">
                  <c:v>-0.38496424353794445</c:v>
                </c:pt>
                <c:pt idx="339">
                  <c:v>-2.3995181433425739</c:v>
                </c:pt>
                <c:pt idx="340">
                  <c:v>-3.3797379583290614</c:v>
                </c:pt>
                <c:pt idx="341">
                  <c:v>-1.6359044010019137</c:v>
                </c:pt>
                <c:pt idx="342">
                  <c:v>-4.7923099738633494</c:v>
                </c:pt>
                <c:pt idx="343">
                  <c:v>0.46035886929749453</c:v>
                </c:pt>
                <c:pt idx="344">
                  <c:v>-0.74273615871394538</c:v>
                </c:pt>
                <c:pt idx="345">
                  <c:v>3.436416958724489</c:v>
                </c:pt>
                <c:pt idx="346">
                  <c:v>-0.81052878422930297</c:v>
                </c:pt>
                <c:pt idx="347">
                  <c:v>-2.0747107232308362</c:v>
                </c:pt>
                <c:pt idx="348">
                  <c:v>-5.7617196719600603</c:v>
                </c:pt>
                <c:pt idx="349">
                  <c:v>5.5313637984052404</c:v>
                </c:pt>
                <c:pt idx="350">
                  <c:v>-0.11537723220810467</c:v>
                </c:pt>
                <c:pt idx="351">
                  <c:v>5.7692733183265617</c:v>
                </c:pt>
                <c:pt idx="352">
                  <c:v>-2.0922033110409748</c:v>
                </c:pt>
                <c:pt idx="353">
                  <c:v>4.3548245245735462</c:v>
                </c:pt>
                <c:pt idx="354">
                  <c:v>6.2405566187429651</c:v>
                </c:pt>
                <c:pt idx="355">
                  <c:v>1.215887644311481</c:v>
                </c:pt>
                <c:pt idx="356">
                  <c:v>0.99481552871675749</c:v>
                </c:pt>
                <c:pt idx="357">
                  <c:v>-1.7889957452723655</c:v>
                </c:pt>
                <c:pt idx="358">
                  <c:v>-3.6654794208741723</c:v>
                </c:pt>
                <c:pt idx="359">
                  <c:v>-3.4357200239852053</c:v>
                </c:pt>
                <c:pt idx="360">
                  <c:v>5.0425006465834628</c:v>
                </c:pt>
                <c:pt idx="361">
                  <c:v>-5.6746215420411312</c:v>
                </c:pt>
                <c:pt idx="362">
                  <c:v>-3.3084992807144511</c:v>
                </c:pt>
                <c:pt idx="363">
                  <c:v>-2.5552492445767254</c:v>
                </c:pt>
                <c:pt idx="364">
                  <c:v>1.0977335642799204</c:v>
                </c:pt>
                <c:pt idx="365">
                  <c:v>-2.5288850036054988</c:v>
                </c:pt>
                <c:pt idx="366">
                  <c:v>1.621277613588781</c:v>
                </c:pt>
                <c:pt idx="367">
                  <c:v>3.9965606650919057</c:v>
                </c:pt>
                <c:pt idx="368">
                  <c:v>-2.0528039388817971</c:v>
                </c:pt>
                <c:pt idx="369">
                  <c:v>5.4145655718725756</c:v>
                </c:pt>
                <c:pt idx="370">
                  <c:v>-0.43624428083019273</c:v>
                </c:pt>
                <c:pt idx="371">
                  <c:v>1.4196284640428414</c:v>
                </c:pt>
                <c:pt idx="372">
                  <c:v>0.84682369052392836</c:v>
                </c:pt>
                <c:pt idx="373">
                  <c:v>-1.7126299648353902</c:v>
                </c:pt>
                <c:pt idx="374">
                  <c:v>-3.2120246804036268</c:v>
                </c:pt>
                <c:pt idx="375">
                  <c:v>-0.96324587976324216</c:v>
                </c:pt>
                <c:pt idx="376">
                  <c:v>-0.18394756551093058</c:v>
                </c:pt>
                <c:pt idx="377">
                  <c:v>0.69720788816295043</c:v>
                </c:pt>
                <c:pt idx="378">
                  <c:v>2.78864224063939</c:v>
                </c:pt>
                <c:pt idx="379">
                  <c:v>-0.91694598995090504</c:v>
                </c:pt>
                <c:pt idx="380">
                  <c:v>1.2719339381712762</c:v>
                </c:pt>
                <c:pt idx="381">
                  <c:v>1.4424172685355787</c:v>
                </c:pt>
                <c:pt idx="382">
                  <c:v>-1.3007741853642305</c:v>
                </c:pt>
                <c:pt idx="383">
                  <c:v>0.36498539369749772</c:v>
                </c:pt>
                <c:pt idx="384">
                  <c:v>-1.8024915848121295</c:v>
                </c:pt>
                <c:pt idx="385">
                  <c:v>2.271480602479746</c:v>
                </c:pt>
                <c:pt idx="386">
                  <c:v>-5.2839761081676349</c:v>
                </c:pt>
                <c:pt idx="387">
                  <c:v>0.1232437917889052</c:v>
                </c:pt>
                <c:pt idx="388">
                  <c:v>0.79740347690159907</c:v>
                </c:pt>
                <c:pt idx="389">
                  <c:v>2.8428799604909978</c:v>
                </c:pt>
                <c:pt idx="390">
                  <c:v>-2.1124165226022877</c:v>
                </c:pt>
                <c:pt idx="391">
                  <c:v>1.6839464550473922</c:v>
                </c:pt>
                <c:pt idx="392">
                  <c:v>9.5374351530963491E-2</c:v>
                </c:pt>
                <c:pt idx="393">
                  <c:v>-0.78957223212122951</c:v>
                </c:pt>
                <c:pt idx="394">
                  <c:v>-0.50572052394459355</c:v>
                </c:pt>
                <c:pt idx="395">
                  <c:v>1.0805724063613857</c:v>
                </c:pt>
                <c:pt idx="396">
                  <c:v>0.63091691932647553</c:v>
                </c:pt>
                <c:pt idx="397">
                  <c:v>-0.83413257709172273</c:v>
                </c:pt>
                <c:pt idx="398">
                  <c:v>2.00208073237197</c:v>
                </c:pt>
                <c:pt idx="399">
                  <c:v>-1.0138009735152842</c:v>
                </c:pt>
                <c:pt idx="400">
                  <c:v>1.3299789990778763</c:v>
                </c:pt>
                <c:pt idx="401">
                  <c:v>-2.7499658680351846</c:v>
                </c:pt>
                <c:pt idx="402">
                  <c:v>2.1283723577977929</c:v>
                </c:pt>
                <c:pt idx="403">
                  <c:v>-3.2523191705560062</c:v>
                </c:pt>
                <c:pt idx="404">
                  <c:v>2.5083823392778934</c:v>
                </c:pt>
                <c:pt idx="405">
                  <c:v>0.95547763175321043</c:v>
                </c:pt>
                <c:pt idx="406">
                  <c:v>-0.2468411479617546</c:v>
                </c:pt>
                <c:pt idx="407">
                  <c:v>-3.826553807895372</c:v>
                </c:pt>
                <c:pt idx="408">
                  <c:v>-0.92132584638623927</c:v>
                </c:pt>
                <c:pt idx="409">
                  <c:v>-2.6891746178253944</c:v>
                </c:pt>
                <c:pt idx="410">
                  <c:v>0.87094270950634234</c:v>
                </c:pt>
                <c:pt idx="411">
                  <c:v>1.8058900385100982</c:v>
                </c:pt>
                <c:pt idx="412">
                  <c:v>-1.067140043798982</c:v>
                </c:pt>
                <c:pt idx="413">
                  <c:v>-0.22480339178822306</c:v>
                </c:pt>
                <c:pt idx="414">
                  <c:v>-2.9693845117862789</c:v>
                </c:pt>
                <c:pt idx="415">
                  <c:v>-0.29667870841875332</c:v>
                </c:pt>
                <c:pt idx="416">
                  <c:v>-7.7539419754691002E-2</c:v>
                </c:pt>
                <c:pt idx="417">
                  <c:v>-0.11642197809397657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C2-418B-B85A-BD493164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290440"/>
        <c:axId val="1086289720"/>
      </c:lineChart>
      <c:dateAx>
        <c:axId val="1086290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89720"/>
        <c:crosses val="autoZero"/>
        <c:auto val="1"/>
        <c:lblOffset val="100"/>
        <c:baseTimeUnit val="days"/>
      </c:dateAx>
      <c:valAx>
        <c:axId val="1086289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9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2.6435486148514933</c:v>
                </c:pt>
                <c:pt idx="2">
                  <c:v>-1.1487524712641843</c:v>
                </c:pt>
                <c:pt idx="3">
                  <c:v>2.7032039598194024</c:v>
                </c:pt>
                <c:pt idx="4">
                  <c:v>-0.69682395855278778</c:v>
                </c:pt>
                <c:pt idx="5">
                  <c:v>1.2422519998557111</c:v>
                </c:pt>
                <c:pt idx="6">
                  <c:v>-4.3660329994981479</c:v>
                </c:pt>
                <c:pt idx="7">
                  <c:v>-1.6284593764500637</c:v>
                </c:pt>
                <c:pt idx="8">
                  <c:v>-5.4954484769982921</c:v>
                </c:pt>
                <c:pt idx="9">
                  <c:v>2.4716022669749238</c:v>
                </c:pt>
                <c:pt idx="10">
                  <c:v>0.58021437240445106</c:v>
                </c:pt>
                <c:pt idx="11">
                  <c:v>0.1395488148847244</c:v>
                </c:pt>
                <c:pt idx="12">
                  <c:v>-3.8724123545167854</c:v>
                </c:pt>
                <c:pt idx="13">
                  <c:v>-0.75524349978347372</c:v>
                </c:pt>
                <c:pt idx="14">
                  <c:v>0.25700705286857289</c:v>
                </c:pt>
                <c:pt idx="15">
                  <c:v>3.4433263685249091</c:v>
                </c:pt>
                <c:pt idx="16">
                  <c:v>-0.63876498918256186</c:v>
                </c:pt>
                <c:pt idx="17">
                  <c:v>-4.6529651913554879</c:v>
                </c:pt>
                <c:pt idx="18">
                  <c:v>2.6843038123635905</c:v>
                </c:pt>
                <c:pt idx="19">
                  <c:v>1.7931279825840811</c:v>
                </c:pt>
                <c:pt idx="20">
                  <c:v>2.4628334592955028</c:v>
                </c:pt>
                <c:pt idx="21">
                  <c:v>2.2877134176821605</c:v>
                </c:pt>
                <c:pt idx="22">
                  <c:v>1.5410004740245311</c:v>
                </c:pt>
                <c:pt idx="23">
                  <c:v>-2.2328657665821816</c:v>
                </c:pt>
                <c:pt idx="24">
                  <c:v>1.0713235733845676</c:v>
                </c:pt>
                <c:pt idx="25">
                  <c:v>7.0587483278705773E-2</c:v>
                </c:pt>
                <c:pt idx="26">
                  <c:v>2.820829581457446</c:v>
                </c:pt>
                <c:pt idx="27">
                  <c:v>1.4057264640527578</c:v>
                </c:pt>
                <c:pt idx="28">
                  <c:v>0.71689287145966873</c:v>
                </c:pt>
                <c:pt idx="29">
                  <c:v>-7.7603533343888085</c:v>
                </c:pt>
                <c:pt idx="30">
                  <c:v>-0.84148252043971827</c:v>
                </c:pt>
                <c:pt idx="31">
                  <c:v>-0.92918212560395774</c:v>
                </c:pt>
                <c:pt idx="32">
                  <c:v>2.8534589637699055</c:v>
                </c:pt>
                <c:pt idx="33">
                  <c:v>-0.77316595349176753</c:v>
                </c:pt>
                <c:pt idx="34">
                  <c:v>-2.1676380623592331</c:v>
                </c:pt>
                <c:pt idx="35">
                  <c:v>-3.361457559636763E-2</c:v>
                </c:pt>
                <c:pt idx="36">
                  <c:v>0.2753065361502367</c:v>
                </c:pt>
                <c:pt idx="37">
                  <c:v>1.31234605040029</c:v>
                </c:pt>
                <c:pt idx="38">
                  <c:v>-0.15896148532089341</c:v>
                </c:pt>
                <c:pt idx="39">
                  <c:v>5.3683382952218492</c:v>
                </c:pt>
                <c:pt idx="40">
                  <c:v>-8.9584674458763036</c:v>
                </c:pt>
                <c:pt idx="41">
                  <c:v>2.161438049424814</c:v>
                </c:pt>
                <c:pt idx="42">
                  <c:v>-0.24909966763578198</c:v>
                </c:pt>
                <c:pt idx="43">
                  <c:v>2.2462370083867422</c:v>
                </c:pt>
                <c:pt idx="44">
                  <c:v>-0.88047968771765628</c:v>
                </c:pt>
                <c:pt idx="45">
                  <c:v>0.34517126869373693</c:v>
                </c:pt>
                <c:pt idx="46">
                  <c:v>1.6234869706253996</c:v>
                </c:pt>
                <c:pt idx="47">
                  <c:v>-0.81830838616758217</c:v>
                </c:pt>
                <c:pt idx="48">
                  <c:v>-1.5100624712365218</c:v>
                </c:pt>
                <c:pt idx="49">
                  <c:v>3.2305350161996071</c:v>
                </c:pt>
                <c:pt idx="50">
                  <c:v>-3.1905029900444997</c:v>
                </c:pt>
                <c:pt idx="51">
                  <c:v>0.4857770324673657</c:v>
                </c:pt>
                <c:pt idx="52">
                  <c:v>0.13930812561730907</c:v>
                </c:pt>
                <c:pt idx="53">
                  <c:v>2.8428642144048144</c:v>
                </c:pt>
                <c:pt idx="54">
                  <c:v>0.3730147742684079</c:v>
                </c:pt>
                <c:pt idx="55">
                  <c:v>-5.1029799566401701</c:v>
                </c:pt>
                <c:pt idx="56">
                  <c:v>2.9028068376368488</c:v>
                </c:pt>
                <c:pt idx="57">
                  <c:v>-1.1616525587045525</c:v>
                </c:pt>
                <c:pt idx="58">
                  <c:v>-0.6460444062511348</c:v>
                </c:pt>
                <c:pt idx="59">
                  <c:v>-0.56285326830972737</c:v>
                </c:pt>
                <c:pt idx="60">
                  <c:v>3.246029495539275</c:v>
                </c:pt>
                <c:pt idx="61">
                  <c:v>2.0920591774159671</c:v>
                </c:pt>
                <c:pt idx="62">
                  <c:v>-0.70960821977079569</c:v>
                </c:pt>
                <c:pt idx="63">
                  <c:v>4.4899138049416372E-2</c:v>
                </c:pt>
                <c:pt idx="64">
                  <c:v>-0.63688336476966767</c:v>
                </c:pt>
                <c:pt idx="65">
                  <c:v>0.16765544293360224</c:v>
                </c:pt>
                <c:pt idx="66">
                  <c:v>0.33446998441540099</c:v>
                </c:pt>
                <c:pt idx="67">
                  <c:v>0.53794558161841288</c:v>
                </c:pt>
                <c:pt idx="68">
                  <c:v>3.1373396371780551</c:v>
                </c:pt>
                <c:pt idx="69">
                  <c:v>1.8520183482354906</c:v>
                </c:pt>
                <c:pt idx="70">
                  <c:v>2.2410742960507983</c:v>
                </c:pt>
                <c:pt idx="71">
                  <c:v>-0.1962592440593818</c:v>
                </c:pt>
                <c:pt idx="72">
                  <c:v>-3.5724918510351214E-2</c:v>
                </c:pt>
                <c:pt idx="73">
                  <c:v>-0.95139087099338548</c:v>
                </c:pt>
                <c:pt idx="74">
                  <c:v>1.7284969617550772</c:v>
                </c:pt>
                <c:pt idx="75">
                  <c:v>-1.6323488863233477</c:v>
                </c:pt>
                <c:pt idx="76">
                  <c:v>-2.2904315256511061</c:v>
                </c:pt>
                <c:pt idx="77">
                  <c:v>1.1365841877317051</c:v>
                </c:pt>
                <c:pt idx="78">
                  <c:v>1.2619035376517753</c:v>
                </c:pt>
                <c:pt idx="79">
                  <c:v>2.1369602878468044</c:v>
                </c:pt>
                <c:pt idx="80">
                  <c:v>2.9797686090682904</c:v>
                </c:pt>
                <c:pt idx="81">
                  <c:v>-0.41128813832246081</c:v>
                </c:pt>
                <c:pt idx="82">
                  <c:v>0.67317271725985928</c:v>
                </c:pt>
                <c:pt idx="83">
                  <c:v>-0.94256788777954681</c:v>
                </c:pt>
                <c:pt idx="84">
                  <c:v>1.1413694641464076</c:v>
                </c:pt>
                <c:pt idx="85">
                  <c:v>-5.6745637694314089E-3</c:v>
                </c:pt>
                <c:pt idx="86">
                  <c:v>1.8441993489749862</c:v>
                </c:pt>
                <c:pt idx="87">
                  <c:v>-0.25101114838917515</c:v>
                </c:pt>
                <c:pt idx="88">
                  <c:v>0.59581989889291553</c:v>
                </c:pt>
                <c:pt idx="89">
                  <c:v>-0.58465045847027741</c:v>
                </c:pt>
                <c:pt idx="90">
                  <c:v>-1.2135662168145733</c:v>
                </c:pt>
                <c:pt idx="91">
                  <c:v>3.8914121762183953</c:v>
                </c:pt>
                <c:pt idx="92">
                  <c:v>-8.1586036996742203E-2</c:v>
                </c:pt>
                <c:pt idx="93">
                  <c:v>1.3296774470334192</c:v>
                </c:pt>
                <c:pt idx="94">
                  <c:v>-0.22038872575135976</c:v>
                </c:pt>
                <c:pt idx="95">
                  <c:v>-0.43143031919345526</c:v>
                </c:pt>
                <c:pt idx="96">
                  <c:v>0.55512282467878593</c:v>
                </c:pt>
                <c:pt idx="97">
                  <c:v>2.5366178307493681</c:v>
                </c:pt>
                <c:pt idx="98">
                  <c:v>0.26165696021149348</c:v>
                </c:pt>
                <c:pt idx="99">
                  <c:v>-2.3317735025780868</c:v>
                </c:pt>
                <c:pt idx="100">
                  <c:v>1.2757309040017657</c:v>
                </c:pt>
                <c:pt idx="101">
                  <c:v>-2.2217202214533462</c:v>
                </c:pt>
                <c:pt idx="102">
                  <c:v>-0.76437636688816923</c:v>
                </c:pt>
                <c:pt idx="103">
                  <c:v>0.32055662993106399</c:v>
                </c:pt>
                <c:pt idx="104">
                  <c:v>0.52479358682939892</c:v>
                </c:pt>
                <c:pt idx="105">
                  <c:v>-8.0973849872310655E-2</c:v>
                </c:pt>
                <c:pt idx="106">
                  <c:v>-0.9604762227360012</c:v>
                </c:pt>
                <c:pt idx="107">
                  <c:v>0.65217622463872249</c:v>
                </c:pt>
                <c:pt idx="108">
                  <c:v>-4.2380630013511835</c:v>
                </c:pt>
                <c:pt idx="109">
                  <c:v>0.46798878793543358</c:v>
                </c:pt>
                <c:pt idx="110">
                  <c:v>-1.5590326826908969</c:v>
                </c:pt>
                <c:pt idx="111">
                  <c:v>-1.8278249811842273</c:v>
                </c:pt>
                <c:pt idx="112">
                  <c:v>2.8510262681815375</c:v>
                </c:pt>
                <c:pt idx="113">
                  <c:v>8.4796070543522756E-2</c:v>
                </c:pt>
                <c:pt idx="114">
                  <c:v>1.2968602809577865</c:v>
                </c:pt>
                <c:pt idx="115">
                  <c:v>1.1369746173262747</c:v>
                </c:pt>
                <c:pt idx="116">
                  <c:v>1.7656038199563966</c:v>
                </c:pt>
                <c:pt idx="117">
                  <c:v>-3.7935239582413779E-2</c:v>
                </c:pt>
                <c:pt idx="118">
                  <c:v>0.73446352735870546</c:v>
                </c:pt>
                <c:pt idx="119">
                  <c:v>1.7600454335777074</c:v>
                </c:pt>
                <c:pt idx="120">
                  <c:v>-2.5216143740533474</c:v>
                </c:pt>
                <c:pt idx="121">
                  <c:v>-3.8409938038249622</c:v>
                </c:pt>
                <c:pt idx="122">
                  <c:v>0.55062505676688644</c:v>
                </c:pt>
                <c:pt idx="123">
                  <c:v>0.3802923883038839</c:v>
                </c:pt>
                <c:pt idx="124">
                  <c:v>-1.3147734060964817</c:v>
                </c:pt>
                <c:pt idx="125">
                  <c:v>0.92327402461713659</c:v>
                </c:pt>
                <c:pt idx="126">
                  <c:v>-2.1180993449816068</c:v>
                </c:pt>
                <c:pt idx="127">
                  <c:v>-2.1522381225851581</c:v>
                </c:pt>
                <c:pt idx="128">
                  <c:v>-1.0110002059495717</c:v>
                </c:pt>
                <c:pt idx="129">
                  <c:v>-8.8655107907837677E-2</c:v>
                </c:pt>
                <c:pt idx="130">
                  <c:v>-2.5451237548840258</c:v>
                </c:pt>
                <c:pt idx="131">
                  <c:v>0.95977557448618334</c:v>
                </c:pt>
                <c:pt idx="132">
                  <c:v>0.61089008329934591</c:v>
                </c:pt>
                <c:pt idx="133">
                  <c:v>-3.7164076197681561</c:v>
                </c:pt>
                <c:pt idx="134">
                  <c:v>0.79622677853681456</c:v>
                </c:pt>
                <c:pt idx="135">
                  <c:v>-2.2192052921480787</c:v>
                </c:pt>
                <c:pt idx="136">
                  <c:v>-2.681945628888144</c:v>
                </c:pt>
                <c:pt idx="137">
                  <c:v>-1.2081991724560965</c:v>
                </c:pt>
                <c:pt idx="138">
                  <c:v>0.24802571294499587</c:v>
                </c:pt>
                <c:pt idx="139">
                  <c:v>-2.4816479453210496</c:v>
                </c:pt>
                <c:pt idx="140">
                  <c:v>0</c:v>
                </c:pt>
                <c:pt idx="141">
                  <c:v>1.7685508147467284</c:v>
                </c:pt>
                <c:pt idx="142">
                  <c:v>0.30810604858009943</c:v>
                </c:pt>
                <c:pt idx="143">
                  <c:v>-6.5874666688009702</c:v>
                </c:pt>
                <c:pt idx="144">
                  <c:v>1.9934214900817111</c:v>
                </c:pt>
                <c:pt idx="145">
                  <c:v>1.8536023118085623</c:v>
                </c:pt>
                <c:pt idx="146">
                  <c:v>-1.5456886948251161</c:v>
                </c:pt>
                <c:pt idx="147">
                  <c:v>-6.6302732726096423</c:v>
                </c:pt>
                <c:pt idx="148">
                  <c:v>-1.9609917000473813</c:v>
                </c:pt>
                <c:pt idx="149">
                  <c:v>0.41604814842598853</c:v>
                </c:pt>
                <c:pt idx="150">
                  <c:v>-0.93107074605758222</c:v>
                </c:pt>
                <c:pt idx="151">
                  <c:v>0.5001316736222422</c:v>
                </c:pt>
                <c:pt idx="152">
                  <c:v>2.0488593477216135</c:v>
                </c:pt>
                <c:pt idx="153">
                  <c:v>0.12393833832318911</c:v>
                </c:pt>
                <c:pt idx="154">
                  <c:v>3.6203696305928506</c:v>
                </c:pt>
                <c:pt idx="155">
                  <c:v>-2.3893620507055924</c:v>
                </c:pt>
                <c:pt idx="156">
                  <c:v>3.5977694217920221E-2</c:v>
                </c:pt>
                <c:pt idx="157">
                  <c:v>3.2975463515963819</c:v>
                </c:pt>
                <c:pt idx="158">
                  <c:v>-5.2884571301133461</c:v>
                </c:pt>
                <c:pt idx="159">
                  <c:v>5.9060643116833162</c:v>
                </c:pt>
                <c:pt idx="160">
                  <c:v>0.4486633928340536</c:v>
                </c:pt>
                <c:pt idx="161">
                  <c:v>1.1095244291939688</c:v>
                </c:pt>
                <c:pt idx="162">
                  <c:v>-0.46422803195635953</c:v>
                </c:pt>
                <c:pt idx="163">
                  <c:v>2.906573671298248</c:v>
                </c:pt>
                <c:pt idx="164">
                  <c:v>-3.979781550390296</c:v>
                </c:pt>
                <c:pt idx="165">
                  <c:v>-0.41585865309943465</c:v>
                </c:pt>
                <c:pt idx="166">
                  <c:v>-2.9318519957317704</c:v>
                </c:pt>
                <c:pt idx="167">
                  <c:v>0.2999359529140021</c:v>
                </c:pt>
                <c:pt idx="168">
                  <c:v>0.14251106872522876</c:v>
                </c:pt>
                <c:pt idx="169">
                  <c:v>1.2172832546164443</c:v>
                </c:pt>
                <c:pt idx="170">
                  <c:v>4.8468543196972478</c:v>
                </c:pt>
                <c:pt idx="171">
                  <c:v>1.8853452756922386</c:v>
                </c:pt>
                <c:pt idx="172">
                  <c:v>4.6023867474667579E-2</c:v>
                </c:pt>
                <c:pt idx="173">
                  <c:v>-0.30283104117318965</c:v>
                </c:pt>
                <c:pt idx="174">
                  <c:v>1.1211394273407731</c:v>
                </c:pt>
                <c:pt idx="175">
                  <c:v>-5.8695015869715733E-2</c:v>
                </c:pt>
                <c:pt idx="176">
                  <c:v>-0.28090823632778317</c:v>
                </c:pt>
                <c:pt idx="177">
                  <c:v>-2.0555232819179414</c:v>
                </c:pt>
                <c:pt idx="178">
                  <c:v>1.5965361801521365</c:v>
                </c:pt>
                <c:pt idx="179">
                  <c:v>-2.4414982889109966</c:v>
                </c:pt>
                <c:pt idx="180">
                  <c:v>-2.3990791445164068</c:v>
                </c:pt>
                <c:pt idx="181">
                  <c:v>1.7301351317068479</c:v>
                </c:pt>
                <c:pt idx="182">
                  <c:v>-0.16284438393037756</c:v>
                </c:pt>
                <c:pt idx="183">
                  <c:v>0.30511601119376697</c:v>
                </c:pt>
                <c:pt idx="184">
                  <c:v>0.10149880764457034</c:v>
                </c:pt>
                <c:pt idx="185">
                  <c:v>-1.5265391162389013</c:v>
                </c:pt>
                <c:pt idx="186">
                  <c:v>-3.7502645857800743</c:v>
                </c:pt>
                <c:pt idx="187">
                  <c:v>9.2642087509541546E-2</c:v>
                </c:pt>
                <c:pt idx="188">
                  <c:v>-0.11403322453004208</c:v>
                </c:pt>
                <c:pt idx="189">
                  <c:v>1.6899818861598315</c:v>
                </c:pt>
                <c:pt idx="190">
                  <c:v>1.5445934297282877</c:v>
                </c:pt>
                <c:pt idx="191">
                  <c:v>4.8317516039235946E-2</c:v>
                </c:pt>
                <c:pt idx="192">
                  <c:v>0.73567659656533413</c:v>
                </c:pt>
                <c:pt idx="193">
                  <c:v>-0.13023959067556626</c:v>
                </c:pt>
                <c:pt idx="194">
                  <c:v>1.1660945663144038</c:v>
                </c:pt>
                <c:pt idx="195">
                  <c:v>-0.46889420285055422</c:v>
                </c:pt>
                <c:pt idx="196">
                  <c:v>0.64501021396154723</c:v>
                </c:pt>
                <c:pt idx="197">
                  <c:v>-0.19645706281349967</c:v>
                </c:pt>
                <c:pt idx="198">
                  <c:v>-2.3533726482175008</c:v>
                </c:pt>
                <c:pt idx="199">
                  <c:v>-2.6521902049094384</c:v>
                </c:pt>
                <c:pt idx="200">
                  <c:v>-1.5301473070753309</c:v>
                </c:pt>
                <c:pt idx="201">
                  <c:v>0.97969376005936049</c:v>
                </c:pt>
                <c:pt idx="202">
                  <c:v>1.3032980118639172</c:v>
                </c:pt>
                <c:pt idx="203">
                  <c:v>-0.43254809507567993</c:v>
                </c:pt>
                <c:pt idx="204">
                  <c:v>1.3902344513181089</c:v>
                </c:pt>
                <c:pt idx="205">
                  <c:v>-0.69622982458491267</c:v>
                </c:pt>
                <c:pt idx="206">
                  <c:v>0.23965613782523368</c:v>
                </c:pt>
                <c:pt idx="207">
                  <c:v>-2.9434901159504161</c:v>
                </c:pt>
                <c:pt idx="208">
                  <c:v>0.85911801560963152</c:v>
                </c:pt>
                <c:pt idx="209">
                  <c:v>2.1563342401595971E-2</c:v>
                </c:pt>
                <c:pt idx="210">
                  <c:v>1.7525560764124259</c:v>
                </c:pt>
                <c:pt idx="211">
                  <c:v>0.57742572943591586</c:v>
                </c:pt>
                <c:pt idx="212">
                  <c:v>1.6711153406696075</c:v>
                </c:pt>
                <c:pt idx="213">
                  <c:v>-0.56782923846740818</c:v>
                </c:pt>
                <c:pt idx="214">
                  <c:v>-0.90687750932099664</c:v>
                </c:pt>
                <c:pt idx="215">
                  <c:v>9.1058739174646339E-2</c:v>
                </c:pt>
                <c:pt idx="216">
                  <c:v>-1.8799140199570912</c:v>
                </c:pt>
                <c:pt idx="217">
                  <c:v>1.2196137844255723</c:v>
                </c:pt>
                <c:pt idx="218">
                  <c:v>1.023708281015683</c:v>
                </c:pt>
                <c:pt idx="219">
                  <c:v>0.64666637059594667</c:v>
                </c:pt>
                <c:pt idx="220">
                  <c:v>0.79390151542805021</c:v>
                </c:pt>
                <c:pt idx="221">
                  <c:v>0.17175642297337926</c:v>
                </c:pt>
                <c:pt idx="222">
                  <c:v>0.39734244234525329</c:v>
                </c:pt>
                <c:pt idx="223">
                  <c:v>0.10250453625857961</c:v>
                </c:pt>
                <c:pt idx="224">
                  <c:v>-2.2657597009265529</c:v>
                </c:pt>
                <c:pt idx="225">
                  <c:v>2.1359028669044644</c:v>
                </c:pt>
                <c:pt idx="226">
                  <c:v>1.1288797203261303</c:v>
                </c:pt>
                <c:pt idx="227">
                  <c:v>0.97574880007462672</c:v>
                </c:pt>
                <c:pt idx="228">
                  <c:v>-13.073231745268346</c:v>
                </c:pt>
                <c:pt idx="229">
                  <c:v>1.462202649064424</c:v>
                </c:pt>
                <c:pt idx="230">
                  <c:v>-20.921424119805717</c:v>
                </c:pt>
                <c:pt idx="231">
                  <c:v>4.9558060832392226</c:v>
                </c:pt>
                <c:pt idx="232">
                  <c:v>0.14106861799841297</c:v>
                </c:pt>
                <c:pt idx="233">
                  <c:v>1.9802627296179729</c:v>
                </c:pt>
                <c:pt idx="234">
                  <c:v>4.59191142647835</c:v>
                </c:pt>
                <c:pt idx="235">
                  <c:v>2.9187877452906639</c:v>
                </c:pt>
                <c:pt idx="236">
                  <c:v>-0.5785937067043887</c:v>
                </c:pt>
                <c:pt idx="237">
                  <c:v>3.0009396470297323</c:v>
                </c:pt>
                <c:pt idx="238">
                  <c:v>-1.4257261704651927</c:v>
                </c:pt>
                <c:pt idx="239">
                  <c:v>-1.7849755542842749</c:v>
                </c:pt>
                <c:pt idx="240">
                  <c:v>3.6710825464806551</c:v>
                </c:pt>
                <c:pt idx="241">
                  <c:v>1.6446342202594999</c:v>
                </c:pt>
                <c:pt idx="242">
                  <c:v>4.5948973048847837</c:v>
                </c:pt>
                <c:pt idx="243">
                  <c:v>-2.8789642298789602</c:v>
                </c:pt>
                <c:pt idx="244">
                  <c:v>1.6721799008821168</c:v>
                </c:pt>
                <c:pt idx="245">
                  <c:v>0.16273396593754075</c:v>
                </c:pt>
                <c:pt idx="246">
                  <c:v>2.9709480833630306</c:v>
                </c:pt>
                <c:pt idx="247">
                  <c:v>1.3256555049812935</c:v>
                </c:pt>
                <c:pt idx="248">
                  <c:v>1.154454606800323</c:v>
                </c:pt>
                <c:pt idx="249">
                  <c:v>1.5004449318406741</c:v>
                </c:pt>
                <c:pt idx="250">
                  <c:v>-1.921261936634111</c:v>
                </c:pt>
                <c:pt idx="251">
                  <c:v>2.5124508448485519</c:v>
                </c:pt>
                <c:pt idx="252">
                  <c:v>1.7057258378986924</c:v>
                </c:pt>
                <c:pt idx="253">
                  <c:v>-0.97502295891337543</c:v>
                </c:pt>
                <c:pt idx="254">
                  <c:v>2.7212735728165672E-2</c:v>
                </c:pt>
                <c:pt idx="255">
                  <c:v>-1.777489065283929</c:v>
                </c:pt>
                <c:pt idx="256">
                  <c:v>-0.68786097169137117</c:v>
                </c:pt>
                <c:pt idx="257">
                  <c:v>3.485413579599566E-2</c:v>
                </c:pt>
                <c:pt idx="258">
                  <c:v>6.9671848425525706E-2</c:v>
                </c:pt>
                <c:pt idx="259">
                  <c:v>1.5754886407750059</c:v>
                </c:pt>
                <c:pt idx="260">
                  <c:v>1.5713005664555895</c:v>
                </c:pt>
                <c:pt idx="261">
                  <c:v>1.5270539855411116</c:v>
                </c:pt>
                <c:pt idx="262">
                  <c:v>-1.0557361187088312</c:v>
                </c:pt>
                <c:pt idx="263">
                  <c:v>-7.3937471371847003</c:v>
                </c:pt>
                <c:pt idx="264">
                  <c:v>8.7348848368028484</c:v>
                </c:pt>
                <c:pt idx="265">
                  <c:v>1.1138688239963495</c:v>
                </c:pt>
                <c:pt idx="266">
                  <c:v>2.3385681109418335</c:v>
                </c:pt>
                <c:pt idx="267">
                  <c:v>1.0952733027067407</c:v>
                </c:pt>
                <c:pt idx="268">
                  <c:v>1.1898531889700654</c:v>
                </c:pt>
                <c:pt idx="269">
                  <c:v>-0.36991797410145333</c:v>
                </c:pt>
                <c:pt idx="270">
                  <c:v>0.50125418235444141</c:v>
                </c:pt>
                <c:pt idx="271">
                  <c:v>0.473875434717347</c:v>
                </c:pt>
                <c:pt idx="272">
                  <c:v>2.0928992401404316</c:v>
                </c:pt>
                <c:pt idx="273">
                  <c:v>4.1348171854152547</c:v>
                </c:pt>
                <c:pt idx="274">
                  <c:v>-2.8937684753538395</c:v>
                </c:pt>
                <c:pt idx="275">
                  <c:v>-0.37371954286258885</c:v>
                </c:pt>
                <c:pt idx="276">
                  <c:v>-0.92826390797890113</c:v>
                </c:pt>
                <c:pt idx="277">
                  <c:v>1.2839323662231406</c:v>
                </c:pt>
                <c:pt idx="278">
                  <c:v>8.4210531292208929E-2</c:v>
                </c:pt>
                <c:pt idx="279">
                  <c:v>-3.0067049746937059E-2</c:v>
                </c:pt>
                <c:pt idx="280">
                  <c:v>-1.6922314356211627</c:v>
                </c:pt>
                <c:pt idx="281">
                  <c:v>0.6159119387990325</c:v>
                </c:pt>
                <c:pt idx="282">
                  <c:v>3.2536809461947307</c:v>
                </c:pt>
                <c:pt idx="283">
                  <c:v>-2.1412820743570506</c:v>
                </c:pt>
                <c:pt idx="284">
                  <c:v>0.45588226036084389</c:v>
                </c:pt>
                <c:pt idx="285">
                  <c:v>1.5676349767387916</c:v>
                </c:pt>
                <c:pt idx="286">
                  <c:v>0.70451767947368416</c:v>
                </c:pt>
                <c:pt idx="287">
                  <c:v>0.49604723699018316</c:v>
                </c:pt>
                <c:pt idx="288">
                  <c:v>-1.6079215030277441</c:v>
                </c:pt>
                <c:pt idx="289">
                  <c:v>1.5380402982272638</c:v>
                </c:pt>
                <c:pt idx="290">
                  <c:v>0.89889548921148388</c:v>
                </c:pt>
                <c:pt idx="291">
                  <c:v>0.58715342526250081</c:v>
                </c:pt>
                <c:pt idx="292">
                  <c:v>2.3988221037191515</c:v>
                </c:pt>
                <c:pt idx="293">
                  <c:v>2.9483723449581403</c:v>
                </c:pt>
                <c:pt idx="294">
                  <c:v>0.91527623170002492</c:v>
                </c:pt>
                <c:pt idx="295">
                  <c:v>-0.22128081997882204</c:v>
                </c:pt>
                <c:pt idx="296">
                  <c:v>-1.0806721791466654E-2</c:v>
                </c:pt>
                <c:pt idx="297">
                  <c:v>2.2124559796893637</c:v>
                </c:pt>
                <c:pt idx="298">
                  <c:v>-0.59372523859637427</c:v>
                </c:pt>
                <c:pt idx="299">
                  <c:v>-0.21823029286329346</c:v>
                </c:pt>
                <c:pt idx="300">
                  <c:v>1.2917750700354251</c:v>
                </c:pt>
                <c:pt idx="301">
                  <c:v>-0.47453426598657561</c:v>
                </c:pt>
                <c:pt idx="302">
                  <c:v>1.0671674414233125</c:v>
                </c:pt>
                <c:pt idx="303">
                  <c:v>0.76572844519266392</c:v>
                </c:pt>
                <c:pt idx="304">
                  <c:v>1.4015790832156281</c:v>
                </c:pt>
                <c:pt idx="305">
                  <c:v>-1.6249616016225537</c:v>
                </c:pt>
                <c:pt idx="306">
                  <c:v>1.6658885986638765</c:v>
                </c:pt>
                <c:pt idx="307">
                  <c:v>1.6083961226751056</c:v>
                </c:pt>
                <c:pt idx="308">
                  <c:v>-4.027386280776496E-2</c:v>
                </c:pt>
                <c:pt idx="309">
                  <c:v>-1.0071000562410753E-2</c:v>
                </c:pt>
                <c:pt idx="310">
                  <c:v>-0.89532452701021426</c:v>
                </c:pt>
                <c:pt idx="311">
                  <c:v>0.49165055064987212</c:v>
                </c:pt>
                <c:pt idx="312">
                  <c:v>3.2483146409875858</c:v>
                </c:pt>
                <c:pt idx="313">
                  <c:v>1.1194509972996078</c:v>
                </c:pt>
                <c:pt idx="314">
                  <c:v>-3.3885998145878254E-2</c:v>
                </c:pt>
                <c:pt idx="315">
                  <c:v>0.32869325803478772</c:v>
                </c:pt>
                <c:pt idx="316">
                  <c:v>1.9497893798405403</c:v>
                </c:pt>
                <c:pt idx="317">
                  <c:v>-2.7103229945577962</c:v>
                </c:pt>
                <c:pt idx="318">
                  <c:v>-3.2468940686079639</c:v>
                </c:pt>
                <c:pt idx="319">
                  <c:v>-3.9080076067050022</c:v>
                </c:pt>
                <c:pt idx="320">
                  <c:v>0.67673345201354307</c:v>
                </c:pt>
                <c:pt idx="321">
                  <c:v>1.160554612030789</c:v>
                </c:pt>
                <c:pt idx="322">
                  <c:v>-1.5973046433590852</c:v>
                </c:pt>
                <c:pt idx="323">
                  <c:v>2.0526765065153056</c:v>
                </c:pt>
                <c:pt idx="324">
                  <c:v>1.0309631448868659</c:v>
                </c:pt>
                <c:pt idx="325">
                  <c:v>1.1054277975826503</c:v>
                </c:pt>
                <c:pt idx="326">
                  <c:v>1.8172865251315822</c:v>
                </c:pt>
                <c:pt idx="327">
                  <c:v>-3.98941819453949</c:v>
                </c:pt>
                <c:pt idx="328">
                  <c:v>-2.7753671160025313</c:v>
                </c:pt>
                <c:pt idx="329">
                  <c:v>0.15738946641236107</c:v>
                </c:pt>
                <c:pt idx="330">
                  <c:v>-0.20990771771137451</c:v>
                </c:pt>
                <c:pt idx="331">
                  <c:v>-3.2297893689378467</c:v>
                </c:pt>
                <c:pt idx="332">
                  <c:v>-7.4546293099330878</c:v>
                </c:pt>
                <c:pt idx="333">
                  <c:v>-7.7012483389871562</c:v>
                </c:pt>
                <c:pt idx="334">
                  <c:v>4.6324851122070054</c:v>
                </c:pt>
                <c:pt idx="335">
                  <c:v>3.9533642346913012</c:v>
                </c:pt>
                <c:pt idx="336">
                  <c:v>1.677718179628688</c:v>
                </c:pt>
                <c:pt idx="337">
                  <c:v>1.3862784598242326</c:v>
                </c:pt>
                <c:pt idx="338">
                  <c:v>-2.0264635556472279</c:v>
                </c:pt>
                <c:pt idx="339">
                  <c:v>-0.17217635107422025</c:v>
                </c:pt>
                <c:pt idx="340">
                  <c:v>-3.3170924402663671</c:v>
                </c:pt>
                <c:pt idx="341">
                  <c:v>-5.060286246529393</c:v>
                </c:pt>
                <c:pt idx="342">
                  <c:v>-3.7094305978820761</c:v>
                </c:pt>
                <c:pt idx="343">
                  <c:v>3.2405457362550134E-2</c:v>
                </c:pt>
                <c:pt idx="344">
                  <c:v>0.19421252948550621</c:v>
                </c:pt>
                <c:pt idx="345">
                  <c:v>1.0358786531482893</c:v>
                </c:pt>
                <c:pt idx="346">
                  <c:v>0.90481055672580868</c:v>
                </c:pt>
                <c:pt idx="347">
                  <c:v>-4.5683671767312521</c:v>
                </c:pt>
                <c:pt idx="348">
                  <c:v>-3.7959971803182966</c:v>
                </c:pt>
                <c:pt idx="349">
                  <c:v>1.7297802508901066</c:v>
                </c:pt>
                <c:pt idx="350">
                  <c:v>1.1993136609096879</c:v>
                </c:pt>
                <c:pt idx="351">
                  <c:v>2.930322514805471</c:v>
                </c:pt>
                <c:pt idx="352">
                  <c:v>-4.7074563483501954</c:v>
                </c:pt>
                <c:pt idx="353">
                  <c:v>4.0941976414040449</c:v>
                </c:pt>
                <c:pt idx="354">
                  <c:v>2.0596583013611429</c:v>
                </c:pt>
                <c:pt idx="355">
                  <c:v>-1.1346907895254406</c:v>
                </c:pt>
                <c:pt idx="356">
                  <c:v>3.6166162235827706</c:v>
                </c:pt>
                <c:pt idx="357">
                  <c:v>-2.2578034179166311</c:v>
                </c:pt>
                <c:pt idx="358">
                  <c:v>-3.1645537253250375</c:v>
                </c:pt>
                <c:pt idx="359">
                  <c:v>-4.4067721857798636</c:v>
                </c:pt>
                <c:pt idx="360">
                  <c:v>1.4520803086940801</c:v>
                </c:pt>
                <c:pt idx="361">
                  <c:v>-2.7646447271956833</c:v>
                </c:pt>
                <c:pt idx="362">
                  <c:v>-2.6779724431118637</c:v>
                </c:pt>
                <c:pt idx="363">
                  <c:v>-3.3290175354523983</c:v>
                </c:pt>
                <c:pt idx="364">
                  <c:v>2.115392872924851</c:v>
                </c:pt>
                <c:pt idx="365">
                  <c:v>-0.40053944238607431</c:v>
                </c:pt>
                <c:pt idx="366">
                  <c:v>0.6763416204077799</c:v>
                </c:pt>
                <c:pt idx="367">
                  <c:v>4.7695469529959293</c:v>
                </c:pt>
                <c:pt idx="368">
                  <c:v>4.6051885398169432</c:v>
                </c:pt>
                <c:pt idx="369">
                  <c:v>3.8006710835231994</c:v>
                </c:pt>
                <c:pt idx="370">
                  <c:v>0.65225194036486411</c:v>
                </c:pt>
                <c:pt idx="371">
                  <c:v>2.7148171233467018</c:v>
                </c:pt>
                <c:pt idx="372">
                  <c:v>-1.228652170115677E-2</c:v>
                </c:pt>
                <c:pt idx="373">
                  <c:v>-0.85763289830464573</c:v>
                </c:pt>
                <c:pt idx="374">
                  <c:v>0.42665082496676093</c:v>
                </c:pt>
                <c:pt idx="375">
                  <c:v>1.403080334518092</c:v>
                </c:pt>
                <c:pt idx="376">
                  <c:v>0.39469341095045279</c:v>
                </c:pt>
                <c:pt idx="377">
                  <c:v>3.3374171862104602</c:v>
                </c:pt>
                <c:pt idx="378">
                  <c:v>2.3747206499535234</c:v>
                </c:pt>
                <c:pt idx="379">
                  <c:v>-0.79301645331341863</c:v>
                </c:pt>
                <c:pt idx="380">
                  <c:v>0.68993546835261388</c:v>
                </c:pt>
                <c:pt idx="381">
                  <c:v>0.96365678018384671</c:v>
                </c:pt>
                <c:pt idx="382">
                  <c:v>-1.965623011355341</c:v>
                </c:pt>
                <c:pt idx="383">
                  <c:v>0.96185046800420781</c:v>
                </c:pt>
                <c:pt idx="384">
                  <c:v>-1.9505755168515355</c:v>
                </c:pt>
                <c:pt idx="385">
                  <c:v>2.0708745603744259</c:v>
                </c:pt>
                <c:pt idx="386">
                  <c:v>-0.45905859006029615</c:v>
                </c:pt>
                <c:pt idx="387">
                  <c:v>-4.8370398369580423</c:v>
                </c:pt>
                <c:pt idx="388">
                  <c:v>-0.45376246294393779</c:v>
                </c:pt>
                <c:pt idx="389">
                  <c:v>3.8483442700293997</c:v>
                </c:pt>
                <c:pt idx="390">
                  <c:v>0.15159468823510652</c:v>
                </c:pt>
                <c:pt idx="391">
                  <c:v>3.8516846114737366</c:v>
                </c:pt>
                <c:pt idx="392">
                  <c:v>1.7670071350203636</c:v>
                </c:pt>
                <c:pt idx="393">
                  <c:v>1.1608935542936816</c:v>
                </c:pt>
                <c:pt idx="394">
                  <c:v>-0.61162270174360944</c:v>
                </c:pt>
                <c:pt idx="395">
                  <c:v>1.3763307154859832</c:v>
                </c:pt>
                <c:pt idx="396">
                  <c:v>1.8149707194596398</c:v>
                </c:pt>
                <c:pt idx="397">
                  <c:v>-0.11679143441477025</c:v>
                </c:pt>
                <c:pt idx="398">
                  <c:v>1.4868202402687145</c:v>
                </c:pt>
                <c:pt idx="399">
                  <c:v>1.4444060542700743</c:v>
                </c:pt>
                <c:pt idx="400">
                  <c:v>1.8197189925279866</c:v>
                </c:pt>
                <c:pt idx="401">
                  <c:v>-2.352446725822813</c:v>
                </c:pt>
                <c:pt idx="402">
                  <c:v>1.8293506395617771</c:v>
                </c:pt>
                <c:pt idx="403">
                  <c:v>-0.22429534814911622</c:v>
                </c:pt>
                <c:pt idx="404">
                  <c:v>4.3050690555030853</c:v>
                </c:pt>
                <c:pt idx="405">
                  <c:v>1.0067933586913884</c:v>
                </c:pt>
                <c:pt idx="406">
                  <c:v>0.26098318423709499</c:v>
                </c:pt>
                <c:pt idx="407">
                  <c:v>-0.82879427520325144</c:v>
                </c:pt>
                <c:pt idx="408">
                  <c:v>-1.2882546951105154</c:v>
                </c:pt>
                <c:pt idx="409">
                  <c:v>-3.3079090976584431</c:v>
                </c:pt>
                <c:pt idx="410">
                  <c:v>-0.63901247527384297</c:v>
                </c:pt>
                <c:pt idx="411">
                  <c:v>1.9853910662431171</c:v>
                </c:pt>
                <c:pt idx="412">
                  <c:v>-2.5304916651777134</c:v>
                </c:pt>
                <c:pt idx="413">
                  <c:v>0.91877972127734109</c:v>
                </c:pt>
                <c:pt idx="414">
                  <c:v>-1.0271248885894437</c:v>
                </c:pt>
                <c:pt idx="415">
                  <c:v>-1.8179951154978464</c:v>
                </c:pt>
                <c:pt idx="416">
                  <c:v>-2.0607240454782474</c:v>
                </c:pt>
                <c:pt idx="417">
                  <c:v>3.2521474505266124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6-4040-A476-7C1E1171D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986112"/>
        <c:axId val="777462920"/>
      </c:lineChart>
      <c:dateAx>
        <c:axId val="9619861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7462920"/>
        <c:crosses val="autoZero"/>
        <c:auto val="1"/>
        <c:lblOffset val="100"/>
        <c:baseTimeUnit val="days"/>
      </c:dateAx>
      <c:valAx>
        <c:axId val="77746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WIG</a:t>
            </a:r>
            <a:r>
              <a:rPr lang="pl-PL"/>
              <a:t>/rynkowa stopazwrotu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SRI_PL!$H$1</c:f>
              <c:strCache>
                <c:ptCount val="1"/>
                <c:pt idx="0">
                  <c:v>Rate 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  <c:pt idx="220">
                  <c:v>1.245643293036182</c:v>
                </c:pt>
                <c:pt idx="221">
                  <c:v>0.21957584100348845</c:v>
                </c:pt>
                <c:pt idx="222">
                  <c:v>0.52262147775375301</c:v>
                </c:pt>
                <c:pt idx="223">
                  <c:v>-0.73530374310631819</c:v>
                </c:pt>
                <c:pt idx="224">
                  <c:v>-3.3415611766333613</c:v>
                </c:pt>
                <c:pt idx="225">
                  <c:v>1.9826056969826484</c:v>
                </c:pt>
                <c:pt idx="226">
                  <c:v>0.13644288282414949</c:v>
                </c:pt>
                <c:pt idx="227">
                  <c:v>-0.81637877592362051</c:v>
                </c:pt>
                <c:pt idx="228">
                  <c:v>-15.302241338148661</c:v>
                </c:pt>
                <c:pt idx="229">
                  <c:v>0.10078825210766275</c:v>
                </c:pt>
                <c:pt idx="230">
                  <c:v>-24.443638965829866</c:v>
                </c:pt>
                <c:pt idx="231">
                  <c:v>6.3282089792458436</c:v>
                </c:pt>
                <c:pt idx="232">
                  <c:v>-0.64919700312921536</c:v>
                </c:pt>
                <c:pt idx="233">
                  <c:v>1.5663404849407019</c:v>
                </c:pt>
                <c:pt idx="234">
                  <c:v>6.8998762456958946</c:v>
                </c:pt>
                <c:pt idx="235">
                  <c:v>1.9009512187921247</c:v>
                </c:pt>
                <c:pt idx="236">
                  <c:v>-1.0394444138961312</c:v>
                </c:pt>
                <c:pt idx="237">
                  <c:v>2.7094691882854138</c:v>
                </c:pt>
                <c:pt idx="238">
                  <c:v>-1.9462186087697824</c:v>
                </c:pt>
                <c:pt idx="239">
                  <c:v>-1.9646886833158701</c:v>
                </c:pt>
                <c:pt idx="240">
                  <c:v>3.4734969429828206</c:v>
                </c:pt>
                <c:pt idx="241">
                  <c:v>4.7049106153718734</c:v>
                </c:pt>
                <c:pt idx="242">
                  <c:v>6.7620882142136161</c:v>
                </c:pt>
                <c:pt idx="243">
                  <c:v>-2.607803173460276</c:v>
                </c:pt>
                <c:pt idx="244">
                  <c:v>0.99360996763284448</c:v>
                </c:pt>
                <c:pt idx="245">
                  <c:v>-1.8809875308780633</c:v>
                </c:pt>
                <c:pt idx="246">
                  <c:v>2.4504299171250814</c:v>
                </c:pt>
                <c:pt idx="247">
                  <c:v>-5.0857287913900442E-2</c:v>
                </c:pt>
                <c:pt idx="248">
                  <c:v>0.22149450122271572</c:v>
                </c:pt>
                <c:pt idx="249">
                  <c:v>1.218816961832849</c:v>
                </c:pt>
                <c:pt idx="250">
                  <c:v>-2.358192155773545</c:v>
                </c:pt>
                <c:pt idx="251">
                  <c:v>2.4742408504456868</c:v>
                </c:pt>
                <c:pt idx="252">
                  <c:v>1.7232408924346414</c:v>
                </c:pt>
                <c:pt idx="253">
                  <c:v>-1.3611653984636256</c:v>
                </c:pt>
                <c:pt idx="254">
                  <c:v>0.60902275325176913</c:v>
                </c:pt>
                <c:pt idx="255">
                  <c:v>-3.3383585584365552</c:v>
                </c:pt>
                <c:pt idx="256">
                  <c:v>0.42542140356848529</c:v>
                </c:pt>
                <c:pt idx="257">
                  <c:v>-1.8138155040519897</c:v>
                </c:pt>
                <c:pt idx="258">
                  <c:v>-3.1205854737017749</c:v>
                </c:pt>
                <c:pt idx="259">
                  <c:v>1.5380113727654878</c:v>
                </c:pt>
                <c:pt idx="260">
                  <c:v>0.30097437728015691</c:v>
                </c:pt>
                <c:pt idx="261">
                  <c:v>-2.0143552012567127</c:v>
                </c:pt>
                <c:pt idx="262">
                  <c:v>-0.75762126026506127</c:v>
                </c:pt>
                <c:pt idx="263">
                  <c:v>-8.1578768506867885</c:v>
                </c:pt>
                <c:pt idx="264">
                  <c:v>10.464031410093417</c:v>
                </c:pt>
                <c:pt idx="265">
                  <c:v>3.3614617366399901</c:v>
                </c:pt>
                <c:pt idx="266">
                  <c:v>3.3352559013096319</c:v>
                </c:pt>
                <c:pt idx="267">
                  <c:v>1.7961392274542041</c:v>
                </c:pt>
                <c:pt idx="268">
                  <c:v>3.6875398337992666</c:v>
                </c:pt>
                <c:pt idx="269">
                  <c:v>0.35433216307167187</c:v>
                </c:pt>
                <c:pt idx="270">
                  <c:v>0.19118294677903849</c:v>
                </c:pt>
                <c:pt idx="271">
                  <c:v>0.42390106786914528</c:v>
                </c:pt>
                <c:pt idx="272">
                  <c:v>2.0952079158150996</c:v>
                </c:pt>
                <c:pt idx="273">
                  <c:v>4.8223811038856335</c:v>
                </c:pt>
                <c:pt idx="274">
                  <c:v>-3.3478737246508605</c:v>
                </c:pt>
                <c:pt idx="275">
                  <c:v>-0.98671019518073722</c:v>
                </c:pt>
                <c:pt idx="276">
                  <c:v>-0.57053075056527758</c:v>
                </c:pt>
                <c:pt idx="277">
                  <c:v>0.8304854066588041</c:v>
                </c:pt>
                <c:pt idx="278">
                  <c:v>-4.4880866254217541E-2</c:v>
                </c:pt>
                <c:pt idx="279">
                  <c:v>2.2119954135122528</c:v>
                </c:pt>
                <c:pt idx="280">
                  <c:v>-3.0123082909552421</c:v>
                </c:pt>
                <c:pt idx="281">
                  <c:v>1.1748279001094761</c:v>
                </c:pt>
                <c:pt idx="282">
                  <c:v>3.0741530528773491</c:v>
                </c:pt>
                <c:pt idx="283">
                  <c:v>-3.1583262428737142</c:v>
                </c:pt>
                <c:pt idx="284">
                  <c:v>-0.12058650519002503</c:v>
                </c:pt>
                <c:pt idx="285">
                  <c:v>1.7013234139356097</c:v>
                </c:pt>
                <c:pt idx="286">
                  <c:v>1.4881361295633497</c:v>
                </c:pt>
                <c:pt idx="287">
                  <c:v>1.2861045927393167</c:v>
                </c:pt>
                <c:pt idx="288">
                  <c:v>-1.3438751364897323</c:v>
                </c:pt>
                <c:pt idx="289">
                  <c:v>2.4215642201562861</c:v>
                </c:pt>
                <c:pt idx="290">
                  <c:v>2.1127612318529025</c:v>
                </c:pt>
                <c:pt idx="291">
                  <c:v>0.20676093674658144</c:v>
                </c:pt>
                <c:pt idx="292">
                  <c:v>2.2066662693513739</c:v>
                </c:pt>
                <c:pt idx="293">
                  <c:v>3.958685356290665</c:v>
                </c:pt>
                <c:pt idx="294">
                  <c:v>1.0245771217133834</c:v>
                </c:pt>
                <c:pt idx="295">
                  <c:v>-1.0016778745242343</c:v>
                </c:pt>
                <c:pt idx="296">
                  <c:v>-0.33546295470153004</c:v>
                </c:pt>
                <c:pt idx="297">
                  <c:v>2.925130839464344</c:v>
                </c:pt>
                <c:pt idx="298">
                  <c:v>-1.3628901486168699</c:v>
                </c:pt>
                <c:pt idx="299">
                  <c:v>0.15043605955215117</c:v>
                </c:pt>
                <c:pt idx="300">
                  <c:v>0.29844232517304009</c:v>
                </c:pt>
                <c:pt idx="301">
                  <c:v>-0.20624425241898731</c:v>
                </c:pt>
                <c:pt idx="302">
                  <c:v>0.66340733057654044</c:v>
                </c:pt>
                <c:pt idx="303">
                  <c:v>1.1015286742746841</c:v>
                </c:pt>
                <c:pt idx="304">
                  <c:v>1.2602178151642143</c:v>
                </c:pt>
                <c:pt idx="305">
                  <c:v>-1.8777040969378715</c:v>
                </c:pt>
                <c:pt idx="306">
                  <c:v>2.6264132985312614</c:v>
                </c:pt>
                <c:pt idx="307">
                  <c:v>1.9900736364931153</c:v>
                </c:pt>
                <c:pt idx="308">
                  <c:v>-0.12105275327544632</c:v>
                </c:pt>
                <c:pt idx="309">
                  <c:v>2.3080352288094491E-2</c:v>
                </c:pt>
                <c:pt idx="310">
                  <c:v>-1.3379522322129767</c:v>
                </c:pt>
                <c:pt idx="311">
                  <c:v>0.92127912019354286</c:v>
                </c:pt>
                <c:pt idx="312">
                  <c:v>3.4910655094018548</c:v>
                </c:pt>
                <c:pt idx="313">
                  <c:v>1.5119604839904885</c:v>
                </c:pt>
                <c:pt idx="314">
                  <c:v>-1.1385299666281612</c:v>
                </c:pt>
                <c:pt idx="315">
                  <c:v>-2.1387557985203167E-2</c:v>
                </c:pt>
                <c:pt idx="316">
                  <c:v>1.6535735770702145</c:v>
                </c:pt>
                <c:pt idx="317">
                  <c:v>-3.038084083395229</c:v>
                </c:pt>
                <c:pt idx="318">
                  <c:v>-4.4501399297803035</c:v>
                </c:pt>
                <c:pt idx="319">
                  <c:v>-4.3801007901065834</c:v>
                </c:pt>
                <c:pt idx="320">
                  <c:v>1.9217734240256756</c:v>
                </c:pt>
                <c:pt idx="321">
                  <c:v>0.93876581386567792</c:v>
                </c:pt>
                <c:pt idx="322">
                  <c:v>-1.7941931805293669</c:v>
                </c:pt>
                <c:pt idx="323">
                  <c:v>1.4298117382745448</c:v>
                </c:pt>
                <c:pt idx="324">
                  <c:v>1.7117731897579511</c:v>
                </c:pt>
                <c:pt idx="325">
                  <c:v>2.2188002736295496</c:v>
                </c:pt>
                <c:pt idx="326">
                  <c:v>2.3880207343235331</c:v>
                </c:pt>
                <c:pt idx="327">
                  <c:v>-4.6514365410906056</c:v>
                </c:pt>
                <c:pt idx="328">
                  <c:v>-3.4863758194864261</c:v>
                </c:pt>
                <c:pt idx="329">
                  <c:v>0.38400072014232345</c:v>
                </c:pt>
                <c:pt idx="330">
                  <c:v>0.69531896333854171</c:v>
                </c:pt>
                <c:pt idx="331">
                  <c:v>-2.8827654882869869</c:v>
                </c:pt>
                <c:pt idx="332">
                  <c:v>-8.3822553788263932</c:v>
                </c:pt>
                <c:pt idx="333">
                  <c:v>-3.4144793128991644</c:v>
                </c:pt>
                <c:pt idx="334">
                  <c:v>4.9078204553246456</c:v>
                </c:pt>
                <c:pt idx="335">
                  <c:v>3.7380777337356612</c:v>
                </c:pt>
                <c:pt idx="336">
                  <c:v>1.1887962023249246</c:v>
                </c:pt>
                <c:pt idx="337">
                  <c:v>1.9919156360988657</c:v>
                </c:pt>
                <c:pt idx="338">
                  <c:v>-3.0868333771995791</c:v>
                </c:pt>
                <c:pt idx="339">
                  <c:v>6.4999101353546987E-2</c:v>
                </c:pt>
                <c:pt idx="340">
                  <c:v>-4.5832883109813611</c:v>
                </c:pt>
                <c:pt idx="341">
                  <c:v>-5.3084512950342093</c:v>
                </c:pt>
                <c:pt idx="342">
                  <c:v>-4.4574388401500045</c:v>
                </c:pt>
                <c:pt idx="343">
                  <c:v>-0.16955872961864613</c:v>
                </c:pt>
                <c:pt idx="344">
                  <c:v>0.98177176388054443</c:v>
                </c:pt>
                <c:pt idx="345">
                  <c:v>1.6426030240532437</c:v>
                </c:pt>
                <c:pt idx="346">
                  <c:v>0.43674241554642979</c:v>
                </c:pt>
                <c:pt idx="347">
                  <c:v>-4.5883649297482929</c:v>
                </c:pt>
                <c:pt idx="348">
                  <c:v>-3.1388807395413942</c:v>
                </c:pt>
                <c:pt idx="349">
                  <c:v>0.72797854408144691</c:v>
                </c:pt>
                <c:pt idx="350">
                  <c:v>0.78807213009919641</c:v>
                </c:pt>
                <c:pt idx="351">
                  <c:v>2.1796868051208849</c:v>
                </c:pt>
                <c:pt idx="352">
                  <c:v>-5.6064619903639255</c:v>
                </c:pt>
                <c:pt idx="353">
                  <c:v>4.6771978400856113</c:v>
                </c:pt>
                <c:pt idx="354">
                  <c:v>1.6523942076764737</c:v>
                </c:pt>
                <c:pt idx="355">
                  <c:v>-2.1008727587408127</c:v>
                </c:pt>
                <c:pt idx="356">
                  <c:v>4.0150133870203693</c:v>
                </c:pt>
                <c:pt idx="357">
                  <c:v>-3.0268328054635667</c:v>
                </c:pt>
                <c:pt idx="358">
                  <c:v>-3.9681617214366396</c:v>
                </c:pt>
                <c:pt idx="359">
                  <c:v>-5.1227731464729889</c:v>
                </c:pt>
                <c:pt idx="360">
                  <c:v>2.066499465364005</c:v>
                </c:pt>
                <c:pt idx="361">
                  <c:v>-2.7156534345937717</c:v>
                </c:pt>
                <c:pt idx="362">
                  <c:v>-2.604876792638009</c:v>
                </c:pt>
                <c:pt idx="363">
                  <c:v>-4.4887484547472285</c:v>
                </c:pt>
                <c:pt idx="364">
                  <c:v>2.0250323532661696</c:v>
                </c:pt>
                <c:pt idx="365">
                  <c:v>-0.7288323927775292</c:v>
                </c:pt>
                <c:pt idx="366">
                  <c:v>0.42391948001385832</c:v>
                </c:pt>
                <c:pt idx="367">
                  <c:v>5.7724651764458104</c:v>
                </c:pt>
                <c:pt idx="368">
                  <c:v>5.4071417141511899</c:v>
                </c:pt>
                <c:pt idx="369">
                  <c:v>3.9752302409022811</c:v>
                </c:pt>
                <c:pt idx="370">
                  <c:v>0.8601457556498906</c:v>
                </c:pt>
                <c:pt idx="371">
                  <c:v>2.4994694280697378</c:v>
                </c:pt>
                <c:pt idx="372">
                  <c:v>-0.13021856117283215</c:v>
                </c:pt>
                <c:pt idx="373">
                  <c:v>-0.6621372801636225</c:v>
                </c:pt>
                <c:pt idx="374">
                  <c:v>0.35000067463025525</c:v>
                </c:pt>
                <c:pt idx="375">
                  <c:v>1.7826100530183082</c:v>
                </c:pt>
                <c:pt idx="376">
                  <c:v>0.73844953404594627</c:v>
                </c:pt>
                <c:pt idx="377">
                  <c:v>4.0785935684204002</c:v>
                </c:pt>
                <c:pt idx="378">
                  <c:v>2.818537955063344</c:v>
                </c:pt>
                <c:pt idx="379">
                  <c:v>-1.2713785238197479</c:v>
                </c:pt>
                <c:pt idx="380">
                  <c:v>0.78922067634206727</c:v>
                </c:pt>
                <c:pt idx="381">
                  <c:v>0.31963056668595158</c:v>
                </c:pt>
                <c:pt idx="382">
                  <c:v>-2.398935140289955</c:v>
                </c:pt>
                <c:pt idx="383">
                  <c:v>0.74758765432332841</c:v>
                </c:pt>
                <c:pt idx="384">
                  <c:v>-2.3561026153137905</c:v>
                </c:pt>
                <c:pt idx="385">
                  <c:v>1.936262084753843</c:v>
                </c:pt>
                <c:pt idx="386">
                  <c:v>-1.0617764226201289</c:v>
                </c:pt>
                <c:pt idx="387">
                  <c:v>-5.6758667543693848</c:v>
                </c:pt>
                <c:pt idx="388">
                  <c:v>-0.46064709593205333</c:v>
                </c:pt>
                <c:pt idx="389">
                  <c:v>4.5097220327766907</c:v>
                </c:pt>
                <c:pt idx="390">
                  <c:v>-0.11931954285708135</c:v>
                </c:pt>
                <c:pt idx="391">
                  <c:v>4.5975644793133412</c:v>
                </c:pt>
                <c:pt idx="392">
                  <c:v>1.8046237808076391</c:v>
                </c:pt>
                <c:pt idx="393">
                  <c:v>0.86040711332008957</c:v>
                </c:pt>
                <c:pt idx="394">
                  <c:v>-0.40677711380176895</c:v>
                </c:pt>
                <c:pt idx="395">
                  <c:v>1.5454752699640719</c:v>
                </c:pt>
                <c:pt idx="396">
                  <c:v>1.9439814453970079</c:v>
                </c:pt>
                <c:pt idx="397">
                  <c:v>-0.20231724130724016</c:v>
                </c:pt>
                <c:pt idx="398">
                  <c:v>1.3283912903312374</c:v>
                </c:pt>
                <c:pt idx="399">
                  <c:v>1.3271502356489617</c:v>
                </c:pt>
                <c:pt idx="400">
                  <c:v>1.9630932199810083</c:v>
                </c:pt>
                <c:pt idx="401">
                  <c:v>-2.3524479296186671</c:v>
                </c:pt>
                <c:pt idx="402">
                  <c:v>1.5128450673163576</c:v>
                </c:pt>
                <c:pt idx="403">
                  <c:v>-0.15104317462555772</c:v>
                </c:pt>
                <c:pt idx="404">
                  <c:v>4.4551532479840317</c:v>
                </c:pt>
                <c:pt idx="405">
                  <c:v>1.4918966459895351</c:v>
                </c:pt>
                <c:pt idx="406">
                  <c:v>0.93146455085499924</c:v>
                </c:pt>
                <c:pt idx="407">
                  <c:v>-0.68849991684392198</c:v>
                </c:pt>
                <c:pt idx="408">
                  <c:v>-1.3635255196791176</c:v>
                </c:pt>
                <c:pt idx="409">
                  <c:v>-3.4916339264404619</c:v>
                </c:pt>
                <c:pt idx="410">
                  <c:v>-0.55678400311472531</c:v>
                </c:pt>
                <c:pt idx="411">
                  <c:v>1.9180536174599205</c:v>
                </c:pt>
                <c:pt idx="412">
                  <c:v>-3.6523252637200758</c:v>
                </c:pt>
                <c:pt idx="413">
                  <c:v>1.2333323760118431</c:v>
                </c:pt>
                <c:pt idx="414">
                  <c:v>-1.2679479098338791</c:v>
                </c:pt>
                <c:pt idx="415">
                  <c:v>-1.7009320395790024</c:v>
                </c:pt>
                <c:pt idx="416">
                  <c:v>-2.3111175380520668</c:v>
                </c:pt>
                <c:pt idx="417">
                  <c:v>4.8244287798567456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7-411A-B1FB-58AF96E7D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930864"/>
        <c:axId val="780928704"/>
      </c:lineChart>
      <c:dateAx>
        <c:axId val="78093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928704"/>
        <c:crosses val="autoZero"/>
        <c:auto val="1"/>
        <c:lblOffset val="100"/>
        <c:baseTimeUnit val="days"/>
      </c:dateAx>
      <c:valAx>
        <c:axId val="78092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8093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SRI_PL!$G$1</c:f>
              <c:strCache>
                <c:ptCount val="1"/>
                <c:pt idx="0">
                  <c:v>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SRI_PL!$G$2:$G$419</c:f>
              <c:numCache>
                <c:formatCode>General</c:formatCode>
                <c:ptCount val="418"/>
                <c:pt idx="0">
                  <c:v>51391.65</c:v>
                </c:pt>
                <c:pt idx="1">
                  <c:v>51157.09</c:v>
                </c:pt>
                <c:pt idx="2">
                  <c:v>50271.65</c:v>
                </c:pt>
                <c:pt idx="3">
                  <c:v>49599.29</c:v>
                </c:pt>
                <c:pt idx="4">
                  <c:v>48697.1</c:v>
                </c:pt>
                <c:pt idx="5">
                  <c:v>49434.43</c:v>
                </c:pt>
                <c:pt idx="6">
                  <c:v>47996.800000000003</c:v>
                </c:pt>
                <c:pt idx="7">
                  <c:v>46537.67</c:v>
                </c:pt>
                <c:pt idx="8">
                  <c:v>44220.32</c:v>
                </c:pt>
                <c:pt idx="9">
                  <c:v>45996.81</c:v>
                </c:pt>
                <c:pt idx="10">
                  <c:v>46564.08</c:v>
                </c:pt>
                <c:pt idx="11">
                  <c:v>46467.38</c:v>
                </c:pt>
                <c:pt idx="12">
                  <c:v>43770.51</c:v>
                </c:pt>
                <c:pt idx="13">
                  <c:v>43719.53</c:v>
                </c:pt>
                <c:pt idx="14">
                  <c:v>43039.42</c:v>
                </c:pt>
                <c:pt idx="15">
                  <c:v>44290.05</c:v>
                </c:pt>
                <c:pt idx="16">
                  <c:v>44671.66</c:v>
                </c:pt>
                <c:pt idx="17">
                  <c:v>43849.4</c:v>
                </c:pt>
                <c:pt idx="18">
                  <c:v>45455.8</c:v>
                </c:pt>
                <c:pt idx="19">
                  <c:v>45770.44</c:v>
                </c:pt>
                <c:pt idx="20">
                  <c:v>46400.67</c:v>
                </c:pt>
                <c:pt idx="21">
                  <c:v>47182.13</c:v>
                </c:pt>
                <c:pt idx="22">
                  <c:v>48211.45</c:v>
                </c:pt>
                <c:pt idx="23">
                  <c:v>47778.01</c:v>
                </c:pt>
                <c:pt idx="24">
                  <c:v>48506.46</c:v>
                </c:pt>
                <c:pt idx="25">
                  <c:v>47556.03</c:v>
                </c:pt>
                <c:pt idx="26">
                  <c:v>48095.43</c:v>
                </c:pt>
                <c:pt idx="27">
                  <c:v>48446.39</c:v>
                </c:pt>
                <c:pt idx="28">
                  <c:v>47641.99</c:v>
                </c:pt>
                <c:pt idx="29">
                  <c:v>46663.67</c:v>
                </c:pt>
                <c:pt idx="30">
                  <c:v>46063.67</c:v>
                </c:pt>
                <c:pt idx="31">
                  <c:v>45784.76</c:v>
                </c:pt>
                <c:pt idx="32">
                  <c:v>46634.55</c:v>
                </c:pt>
                <c:pt idx="33">
                  <c:v>45523.93</c:v>
                </c:pt>
                <c:pt idx="34">
                  <c:v>45348.2</c:v>
                </c:pt>
                <c:pt idx="35">
                  <c:v>44606.86</c:v>
                </c:pt>
                <c:pt idx="36">
                  <c:v>44773.75</c:v>
                </c:pt>
                <c:pt idx="37">
                  <c:v>44754.05</c:v>
                </c:pt>
                <c:pt idx="38">
                  <c:v>44024.66</c:v>
                </c:pt>
                <c:pt idx="39">
                  <c:v>45540.6</c:v>
                </c:pt>
                <c:pt idx="40">
                  <c:v>46541.69</c:v>
                </c:pt>
                <c:pt idx="41">
                  <c:v>46171.72</c:v>
                </c:pt>
                <c:pt idx="42">
                  <c:v>47604.22</c:v>
                </c:pt>
                <c:pt idx="43">
                  <c:v>48631.44</c:v>
                </c:pt>
                <c:pt idx="44">
                  <c:v>47536.72</c:v>
                </c:pt>
                <c:pt idx="45">
                  <c:v>47456.36</c:v>
                </c:pt>
                <c:pt idx="46">
                  <c:v>47405.71</c:v>
                </c:pt>
                <c:pt idx="47">
                  <c:v>47326.14</c:v>
                </c:pt>
                <c:pt idx="48">
                  <c:v>47166.67</c:v>
                </c:pt>
                <c:pt idx="49">
                  <c:v>47865.78</c:v>
                </c:pt>
                <c:pt idx="50">
                  <c:v>47084.94</c:v>
                </c:pt>
                <c:pt idx="51">
                  <c:v>47762.81</c:v>
                </c:pt>
                <c:pt idx="52">
                  <c:v>47285.64</c:v>
                </c:pt>
                <c:pt idx="53">
                  <c:v>47931.14</c:v>
                </c:pt>
                <c:pt idx="54">
                  <c:v>49070.85</c:v>
                </c:pt>
                <c:pt idx="55">
                  <c:v>47610.85</c:v>
                </c:pt>
                <c:pt idx="56">
                  <c:v>48447.59</c:v>
                </c:pt>
                <c:pt idx="57">
                  <c:v>46910.91</c:v>
                </c:pt>
                <c:pt idx="58">
                  <c:v>48579.08</c:v>
                </c:pt>
                <c:pt idx="59">
                  <c:v>48474.03</c:v>
                </c:pt>
                <c:pt idx="60">
                  <c:v>50693.75</c:v>
                </c:pt>
                <c:pt idx="61">
                  <c:v>51115.26</c:v>
                </c:pt>
                <c:pt idx="62">
                  <c:v>51295.58</c:v>
                </c:pt>
                <c:pt idx="63">
                  <c:v>51754.03</c:v>
                </c:pt>
                <c:pt idx="64">
                  <c:v>52721.67</c:v>
                </c:pt>
                <c:pt idx="65">
                  <c:v>53498.26</c:v>
                </c:pt>
                <c:pt idx="66">
                  <c:v>53573.279999999999</c:v>
                </c:pt>
                <c:pt idx="67">
                  <c:v>55657.7</c:v>
                </c:pt>
                <c:pt idx="68">
                  <c:v>55408.23</c:v>
                </c:pt>
                <c:pt idx="69">
                  <c:v>57385.03</c:v>
                </c:pt>
                <c:pt idx="70">
                  <c:v>57972.68</c:v>
                </c:pt>
                <c:pt idx="71">
                  <c:v>58657.32</c:v>
                </c:pt>
                <c:pt idx="72">
                  <c:v>59313.38</c:v>
                </c:pt>
                <c:pt idx="73">
                  <c:v>58316.11</c:v>
                </c:pt>
                <c:pt idx="74">
                  <c:v>60440.57</c:v>
                </c:pt>
                <c:pt idx="75">
                  <c:v>59069.56</c:v>
                </c:pt>
                <c:pt idx="76">
                  <c:v>57911.31</c:v>
                </c:pt>
                <c:pt idx="77">
                  <c:v>59287.92</c:v>
                </c:pt>
                <c:pt idx="78">
                  <c:v>58695.360000000001</c:v>
                </c:pt>
                <c:pt idx="79">
                  <c:v>59285.57</c:v>
                </c:pt>
                <c:pt idx="80">
                  <c:v>61644.56</c:v>
                </c:pt>
                <c:pt idx="81">
                  <c:v>61831.4</c:v>
                </c:pt>
                <c:pt idx="82">
                  <c:v>61595.38</c:v>
                </c:pt>
                <c:pt idx="83">
                  <c:v>60739.95</c:v>
                </c:pt>
                <c:pt idx="84">
                  <c:v>60907.75</c:v>
                </c:pt>
                <c:pt idx="85">
                  <c:v>60754.42</c:v>
                </c:pt>
                <c:pt idx="86">
                  <c:v>61181.57</c:v>
                </c:pt>
                <c:pt idx="87">
                  <c:v>60481.07</c:v>
                </c:pt>
                <c:pt idx="88">
                  <c:v>60982.19</c:v>
                </c:pt>
                <c:pt idx="89">
                  <c:v>61018.36</c:v>
                </c:pt>
                <c:pt idx="90">
                  <c:v>60707.519999999997</c:v>
                </c:pt>
                <c:pt idx="91">
                  <c:v>62127.72</c:v>
                </c:pt>
                <c:pt idx="92">
                  <c:v>61979.519999999997</c:v>
                </c:pt>
                <c:pt idx="93">
                  <c:v>62366.5</c:v>
                </c:pt>
                <c:pt idx="94">
                  <c:v>62478.3</c:v>
                </c:pt>
                <c:pt idx="95">
                  <c:v>62206.45</c:v>
                </c:pt>
                <c:pt idx="96">
                  <c:v>62053.31</c:v>
                </c:pt>
                <c:pt idx="97">
                  <c:v>64135.519999999997</c:v>
                </c:pt>
                <c:pt idx="98">
                  <c:v>65208.480000000003</c:v>
                </c:pt>
                <c:pt idx="99">
                  <c:v>64306.53</c:v>
                </c:pt>
                <c:pt idx="100">
                  <c:v>64535.67</c:v>
                </c:pt>
                <c:pt idx="101">
                  <c:v>64397.32</c:v>
                </c:pt>
                <c:pt idx="102">
                  <c:v>64289.69</c:v>
                </c:pt>
                <c:pt idx="103">
                  <c:v>64456.06</c:v>
                </c:pt>
                <c:pt idx="104">
                  <c:v>65318.720000000001</c:v>
                </c:pt>
                <c:pt idx="105">
                  <c:v>63719.57</c:v>
                </c:pt>
                <c:pt idx="106">
                  <c:v>64054.62</c:v>
                </c:pt>
                <c:pt idx="107">
                  <c:v>64214.11</c:v>
                </c:pt>
                <c:pt idx="108">
                  <c:v>63415.6</c:v>
                </c:pt>
                <c:pt idx="109">
                  <c:v>63047.02</c:v>
                </c:pt>
                <c:pt idx="110">
                  <c:v>63857.97</c:v>
                </c:pt>
                <c:pt idx="111">
                  <c:v>62031.02</c:v>
                </c:pt>
                <c:pt idx="112">
                  <c:v>62430.239999999998</c:v>
                </c:pt>
                <c:pt idx="113">
                  <c:v>62619.6</c:v>
                </c:pt>
                <c:pt idx="114">
                  <c:v>63237.38</c:v>
                </c:pt>
                <c:pt idx="115">
                  <c:v>63746.2</c:v>
                </c:pt>
                <c:pt idx="116">
                  <c:v>65314.32</c:v>
                </c:pt>
                <c:pt idx="117">
                  <c:v>65465.65</c:v>
                </c:pt>
                <c:pt idx="118">
                  <c:v>66897.08</c:v>
                </c:pt>
                <c:pt idx="119">
                  <c:v>66861.37</c:v>
                </c:pt>
                <c:pt idx="120">
                  <c:v>65021.36</c:v>
                </c:pt>
                <c:pt idx="121">
                  <c:v>61952.62</c:v>
                </c:pt>
                <c:pt idx="122">
                  <c:v>62818.71</c:v>
                </c:pt>
                <c:pt idx="123">
                  <c:v>62665.06</c:v>
                </c:pt>
                <c:pt idx="124">
                  <c:v>60580.36</c:v>
                </c:pt>
                <c:pt idx="125">
                  <c:v>61688.08</c:v>
                </c:pt>
                <c:pt idx="126">
                  <c:v>60391.42</c:v>
                </c:pt>
                <c:pt idx="127">
                  <c:v>59436.36</c:v>
                </c:pt>
                <c:pt idx="128">
                  <c:v>58377.42</c:v>
                </c:pt>
                <c:pt idx="129">
                  <c:v>59553.13</c:v>
                </c:pt>
                <c:pt idx="130">
                  <c:v>60477.53</c:v>
                </c:pt>
                <c:pt idx="131">
                  <c:v>60144.37</c:v>
                </c:pt>
                <c:pt idx="132">
                  <c:v>59567.47</c:v>
                </c:pt>
                <c:pt idx="133">
                  <c:v>58883.65</c:v>
                </c:pt>
                <c:pt idx="134">
                  <c:v>60784.11</c:v>
                </c:pt>
                <c:pt idx="135">
                  <c:v>58740.33</c:v>
                </c:pt>
                <c:pt idx="136">
                  <c:v>58233.23</c:v>
                </c:pt>
                <c:pt idx="137">
                  <c:v>57890.11</c:v>
                </c:pt>
                <c:pt idx="138">
                  <c:v>59015.21</c:v>
                </c:pt>
                <c:pt idx="139">
                  <c:v>57693.09</c:v>
                </c:pt>
                <c:pt idx="140">
                  <c:v>56610.74</c:v>
                </c:pt>
                <c:pt idx="141">
                  <c:v>55954.44</c:v>
                </c:pt>
                <c:pt idx="142">
                  <c:v>56497.02</c:v>
                </c:pt>
                <c:pt idx="143">
                  <c:v>56594.71</c:v>
                </c:pt>
                <c:pt idx="144">
                  <c:v>57303.81</c:v>
                </c:pt>
                <c:pt idx="145">
                  <c:v>59650.51</c:v>
                </c:pt>
                <c:pt idx="146">
                  <c:v>59605.67</c:v>
                </c:pt>
                <c:pt idx="147">
                  <c:v>58783.91</c:v>
                </c:pt>
                <c:pt idx="148">
                  <c:v>58130.92</c:v>
                </c:pt>
                <c:pt idx="149">
                  <c:v>59900.47</c:v>
                </c:pt>
                <c:pt idx="150">
                  <c:v>60201.08</c:v>
                </c:pt>
                <c:pt idx="151">
                  <c:v>57580.05</c:v>
                </c:pt>
                <c:pt idx="152">
                  <c:v>57632.29</c:v>
                </c:pt>
                <c:pt idx="153">
                  <c:v>58237.83</c:v>
                </c:pt>
                <c:pt idx="154">
                  <c:v>58974.76</c:v>
                </c:pt>
                <c:pt idx="155">
                  <c:v>58415.839999999997</c:v>
                </c:pt>
                <c:pt idx="156">
                  <c:v>56516.02</c:v>
                </c:pt>
                <c:pt idx="157">
                  <c:v>56642.84</c:v>
                </c:pt>
                <c:pt idx="158">
                  <c:v>54027.32</c:v>
                </c:pt>
                <c:pt idx="159">
                  <c:v>56321.58</c:v>
                </c:pt>
                <c:pt idx="160">
                  <c:v>56924.39</c:v>
                </c:pt>
                <c:pt idx="161">
                  <c:v>55442.1</c:v>
                </c:pt>
                <c:pt idx="162">
                  <c:v>56788.04</c:v>
                </c:pt>
                <c:pt idx="163">
                  <c:v>58203.39</c:v>
                </c:pt>
                <c:pt idx="164">
                  <c:v>58180.45</c:v>
                </c:pt>
                <c:pt idx="165">
                  <c:v>58780.55</c:v>
                </c:pt>
                <c:pt idx="166">
                  <c:v>57331.35</c:v>
                </c:pt>
                <c:pt idx="167">
                  <c:v>57690.5</c:v>
                </c:pt>
                <c:pt idx="168">
                  <c:v>57947.51</c:v>
                </c:pt>
                <c:pt idx="169">
                  <c:v>59322.53</c:v>
                </c:pt>
                <c:pt idx="170">
                  <c:v>60289.51</c:v>
                </c:pt>
                <c:pt idx="171">
                  <c:v>60661.36</c:v>
                </c:pt>
                <c:pt idx="172">
                  <c:v>60660.31</c:v>
                </c:pt>
                <c:pt idx="173">
                  <c:v>60280.51</c:v>
                </c:pt>
                <c:pt idx="174">
                  <c:v>59814.26</c:v>
                </c:pt>
                <c:pt idx="175">
                  <c:v>60274.559999999998</c:v>
                </c:pt>
                <c:pt idx="176">
                  <c:v>60076.61</c:v>
                </c:pt>
                <c:pt idx="177">
                  <c:v>59436.39</c:v>
                </c:pt>
                <c:pt idx="178">
                  <c:v>60706.57</c:v>
                </c:pt>
                <c:pt idx="179">
                  <c:v>60097.1</c:v>
                </c:pt>
                <c:pt idx="180">
                  <c:v>59668.03</c:v>
                </c:pt>
                <c:pt idx="181">
                  <c:v>60755.88</c:v>
                </c:pt>
                <c:pt idx="182">
                  <c:v>60969.26</c:v>
                </c:pt>
                <c:pt idx="183">
                  <c:v>60910.11</c:v>
                </c:pt>
                <c:pt idx="184">
                  <c:v>60990.17</c:v>
                </c:pt>
                <c:pt idx="185">
                  <c:v>59744.3</c:v>
                </c:pt>
                <c:pt idx="186">
                  <c:v>56913.26</c:v>
                </c:pt>
                <c:pt idx="187">
                  <c:v>56561.79</c:v>
                </c:pt>
                <c:pt idx="188">
                  <c:v>56753.79</c:v>
                </c:pt>
                <c:pt idx="189">
                  <c:v>57909.95</c:v>
                </c:pt>
                <c:pt idx="190">
                  <c:v>58852.53</c:v>
                </c:pt>
                <c:pt idx="191">
                  <c:v>59092.01</c:v>
                </c:pt>
                <c:pt idx="192">
                  <c:v>59433.13</c:v>
                </c:pt>
                <c:pt idx="193">
                  <c:v>60187.43</c:v>
                </c:pt>
                <c:pt idx="194">
                  <c:v>60628.11</c:v>
                </c:pt>
                <c:pt idx="195">
                  <c:v>60378</c:v>
                </c:pt>
                <c:pt idx="196">
                  <c:v>60902.04</c:v>
                </c:pt>
                <c:pt idx="197">
                  <c:v>60146.67</c:v>
                </c:pt>
                <c:pt idx="198">
                  <c:v>58360.55</c:v>
                </c:pt>
                <c:pt idx="199">
                  <c:v>56316.19</c:v>
                </c:pt>
                <c:pt idx="200">
                  <c:v>55227.6</c:v>
                </c:pt>
                <c:pt idx="201">
                  <c:v>56047.39</c:v>
                </c:pt>
                <c:pt idx="202">
                  <c:v>56739.53</c:v>
                </c:pt>
                <c:pt idx="203">
                  <c:v>56593.23</c:v>
                </c:pt>
                <c:pt idx="204">
                  <c:v>58144.639999999999</c:v>
                </c:pt>
                <c:pt idx="205">
                  <c:v>57485.19</c:v>
                </c:pt>
                <c:pt idx="206">
                  <c:v>57666.04</c:v>
                </c:pt>
                <c:pt idx="207">
                  <c:v>55980.47</c:v>
                </c:pt>
                <c:pt idx="208">
                  <c:v>56895.37</c:v>
                </c:pt>
                <c:pt idx="209">
                  <c:v>57024.61</c:v>
                </c:pt>
                <c:pt idx="210">
                  <c:v>57329.09</c:v>
                </c:pt>
                <c:pt idx="211">
                  <c:v>57783.02</c:v>
                </c:pt>
                <c:pt idx="212">
                  <c:v>59191.71</c:v>
                </c:pt>
                <c:pt idx="213">
                  <c:v>58751.67</c:v>
                </c:pt>
                <c:pt idx="214">
                  <c:v>57863.03</c:v>
                </c:pt>
                <c:pt idx="215">
                  <c:v>57502.14</c:v>
                </c:pt>
                <c:pt idx="216">
                  <c:v>55994.68</c:v>
                </c:pt>
                <c:pt idx="217">
                  <c:v>56729.11</c:v>
                </c:pt>
                <c:pt idx="218">
                  <c:v>57202.89</c:v>
                </c:pt>
                <c:pt idx="219">
                  <c:v>57877.81</c:v>
                </c:pt>
                <c:pt idx="220">
                  <c:v>58603.27</c:v>
                </c:pt>
                <c:pt idx="221">
                  <c:v>58732.09</c:v>
                </c:pt>
                <c:pt idx="222">
                  <c:v>59039.839999999997</c:v>
                </c:pt>
                <c:pt idx="223">
                  <c:v>58607.31</c:v>
                </c:pt>
                <c:pt idx="224">
                  <c:v>56681.27</c:v>
                </c:pt>
                <c:pt idx="225">
                  <c:v>57816.25</c:v>
                </c:pt>
                <c:pt idx="226">
                  <c:v>57895.19</c:v>
                </c:pt>
                <c:pt idx="227">
                  <c:v>57424.47</c:v>
                </c:pt>
                <c:pt idx="228">
                  <c:v>49276.54</c:v>
                </c:pt>
                <c:pt idx="229">
                  <c:v>49326.23</c:v>
                </c:pt>
                <c:pt idx="230">
                  <c:v>38629.629999999997</c:v>
                </c:pt>
                <c:pt idx="231">
                  <c:v>41153.199999999997</c:v>
                </c:pt>
                <c:pt idx="232">
                  <c:v>40886.9</c:v>
                </c:pt>
                <c:pt idx="233">
                  <c:v>41532.370000000003</c:v>
                </c:pt>
                <c:pt idx="234">
                  <c:v>44499.23</c:v>
                </c:pt>
                <c:pt idx="235">
                  <c:v>45353.23</c:v>
                </c:pt>
                <c:pt idx="236">
                  <c:v>44884.25</c:v>
                </c:pt>
                <c:pt idx="237">
                  <c:v>46117</c:v>
                </c:pt>
                <c:pt idx="238">
                  <c:v>45228.14</c:v>
                </c:pt>
                <c:pt idx="239">
                  <c:v>44348.22</c:v>
                </c:pt>
                <c:pt idx="240">
                  <c:v>45915.72</c:v>
                </c:pt>
                <c:pt idx="241">
                  <c:v>48127.64</c:v>
                </c:pt>
                <c:pt idx="242">
                  <c:v>51494.63</c:v>
                </c:pt>
                <c:pt idx="243">
                  <c:v>50169.11</c:v>
                </c:pt>
                <c:pt idx="244">
                  <c:v>50670.080000000002</c:v>
                </c:pt>
                <c:pt idx="245">
                  <c:v>49725.89</c:v>
                </c:pt>
                <c:pt idx="246">
                  <c:v>50959.44</c:v>
                </c:pt>
                <c:pt idx="247">
                  <c:v>50933.53</c:v>
                </c:pt>
                <c:pt idx="248">
                  <c:v>51046.47</c:v>
                </c:pt>
                <c:pt idx="249">
                  <c:v>51672.44</c:v>
                </c:pt>
                <c:pt idx="250">
                  <c:v>50468.160000000003</c:v>
                </c:pt>
                <c:pt idx="251">
                  <c:v>51732.44</c:v>
                </c:pt>
                <c:pt idx="252">
                  <c:v>52631.64</c:v>
                </c:pt>
                <c:pt idx="253">
                  <c:v>51920.09</c:v>
                </c:pt>
                <c:pt idx="254">
                  <c:v>52237.26</c:v>
                </c:pt>
                <c:pt idx="255">
                  <c:v>50522.18</c:v>
                </c:pt>
                <c:pt idx="256">
                  <c:v>50737.57</c:v>
                </c:pt>
                <c:pt idx="257">
                  <c:v>49825.58</c:v>
                </c:pt>
                <c:pt idx="258">
                  <c:v>48294.74</c:v>
                </c:pt>
                <c:pt idx="259">
                  <c:v>49043.26</c:v>
                </c:pt>
                <c:pt idx="260">
                  <c:v>49191.09</c:v>
                </c:pt>
                <c:pt idx="261">
                  <c:v>48210.12</c:v>
                </c:pt>
                <c:pt idx="262">
                  <c:v>47846.25</c:v>
                </c:pt>
                <c:pt idx="263">
                  <c:v>44097.98</c:v>
                </c:pt>
                <c:pt idx="264">
                  <c:v>48962.48</c:v>
                </c:pt>
                <c:pt idx="265">
                  <c:v>50636.31</c:v>
                </c:pt>
                <c:pt idx="266">
                  <c:v>52353.64</c:v>
                </c:pt>
                <c:pt idx="267">
                  <c:v>53302.48</c:v>
                </c:pt>
                <c:pt idx="268">
                  <c:v>55304.72</c:v>
                </c:pt>
                <c:pt idx="269">
                  <c:v>55501.03</c:v>
                </c:pt>
                <c:pt idx="270">
                  <c:v>55607.24</c:v>
                </c:pt>
                <c:pt idx="271">
                  <c:v>55843.46</c:v>
                </c:pt>
                <c:pt idx="272">
                  <c:v>57025.84</c:v>
                </c:pt>
                <c:pt idx="273">
                  <c:v>59843.23</c:v>
                </c:pt>
                <c:pt idx="274">
                  <c:v>57872.92</c:v>
                </c:pt>
                <c:pt idx="275">
                  <c:v>57304.69</c:v>
                </c:pt>
                <c:pt idx="276">
                  <c:v>56978.68</c:v>
                </c:pt>
                <c:pt idx="277">
                  <c:v>57453.85</c:v>
                </c:pt>
                <c:pt idx="278">
                  <c:v>57428.07</c:v>
                </c:pt>
                <c:pt idx="279">
                  <c:v>58712.53</c:v>
                </c:pt>
                <c:pt idx="280">
                  <c:v>56970.3</c:v>
                </c:pt>
                <c:pt idx="281">
                  <c:v>57643.55</c:v>
                </c:pt>
                <c:pt idx="282">
                  <c:v>59443.12</c:v>
                </c:pt>
                <c:pt idx="283">
                  <c:v>57595.05</c:v>
                </c:pt>
                <c:pt idx="284">
                  <c:v>57525.64</c:v>
                </c:pt>
                <c:pt idx="285">
                  <c:v>58512.71</c:v>
                </c:pt>
                <c:pt idx="286">
                  <c:v>59389.97</c:v>
                </c:pt>
                <c:pt idx="287">
                  <c:v>60158.720000000001</c:v>
                </c:pt>
                <c:pt idx="288">
                  <c:v>59355.67</c:v>
                </c:pt>
                <c:pt idx="289">
                  <c:v>60810.55</c:v>
                </c:pt>
                <c:pt idx="290">
                  <c:v>62109</c:v>
                </c:pt>
                <c:pt idx="291">
                  <c:v>62237.55</c:v>
                </c:pt>
                <c:pt idx="292">
                  <c:v>63626.19</c:v>
                </c:pt>
                <c:pt idx="293">
                  <c:v>66195.47</c:v>
                </c:pt>
                <c:pt idx="294">
                  <c:v>66877.179999999993</c:v>
                </c:pt>
                <c:pt idx="295">
                  <c:v>66210.63</c:v>
                </c:pt>
                <c:pt idx="296">
                  <c:v>65988.89</c:v>
                </c:pt>
                <c:pt idx="297">
                  <c:v>67947.66</c:v>
                </c:pt>
                <c:pt idx="298">
                  <c:v>67027.89</c:v>
                </c:pt>
                <c:pt idx="299">
                  <c:v>67128.800000000003</c:v>
                </c:pt>
                <c:pt idx="300">
                  <c:v>67329.440000000002</c:v>
                </c:pt>
                <c:pt idx="301">
                  <c:v>67190.720000000001</c:v>
                </c:pt>
                <c:pt idx="302">
                  <c:v>67637.95</c:v>
                </c:pt>
                <c:pt idx="303">
                  <c:v>68387.12</c:v>
                </c:pt>
                <c:pt idx="304">
                  <c:v>69254.399999999994</c:v>
                </c:pt>
                <c:pt idx="305">
                  <c:v>67966.14</c:v>
                </c:pt>
                <c:pt idx="306">
                  <c:v>69774.86</c:v>
                </c:pt>
                <c:pt idx="307">
                  <c:v>71177.34</c:v>
                </c:pt>
                <c:pt idx="308">
                  <c:v>71091.23</c:v>
                </c:pt>
                <c:pt idx="309">
                  <c:v>71107.64</c:v>
                </c:pt>
                <c:pt idx="310">
                  <c:v>70162.59</c:v>
                </c:pt>
                <c:pt idx="311">
                  <c:v>70811.97</c:v>
                </c:pt>
                <c:pt idx="312">
                  <c:v>73327.72</c:v>
                </c:pt>
                <c:pt idx="313">
                  <c:v>74444.83</c:v>
                </c:pt>
                <c:pt idx="314">
                  <c:v>73602.06</c:v>
                </c:pt>
                <c:pt idx="315">
                  <c:v>73586.320000000007</c:v>
                </c:pt>
                <c:pt idx="316">
                  <c:v>74813.240000000005</c:v>
                </c:pt>
                <c:pt idx="317">
                  <c:v>72574.53</c:v>
                </c:pt>
                <c:pt idx="318">
                  <c:v>69415.67</c:v>
                </c:pt>
                <c:pt idx="319">
                  <c:v>66440.820000000007</c:v>
                </c:pt>
                <c:pt idx="320">
                  <c:v>67730.009999999995</c:v>
                </c:pt>
                <c:pt idx="321">
                  <c:v>68368.83</c:v>
                </c:pt>
                <c:pt idx="322">
                  <c:v>67153.100000000006</c:v>
                </c:pt>
                <c:pt idx="323">
                  <c:v>68120.160000000003</c:v>
                </c:pt>
                <c:pt idx="324">
                  <c:v>69296.259999999995</c:v>
                </c:pt>
                <c:pt idx="325">
                  <c:v>70850.990000000005</c:v>
                </c:pt>
                <c:pt idx="326">
                  <c:v>72563.289999999994</c:v>
                </c:pt>
                <c:pt idx="327">
                  <c:v>69265.350000000006</c:v>
                </c:pt>
                <c:pt idx="328">
                  <c:v>66892.11</c:v>
                </c:pt>
                <c:pt idx="329">
                  <c:v>67149.47</c:v>
                </c:pt>
                <c:pt idx="330">
                  <c:v>67618</c:v>
                </c:pt>
                <c:pt idx="331">
                  <c:v>65696.56</c:v>
                </c:pt>
                <c:pt idx="332">
                  <c:v>60414.19</c:v>
                </c:pt>
                <c:pt idx="333">
                  <c:v>58386.18</c:v>
                </c:pt>
                <c:pt idx="334">
                  <c:v>61323.15</c:v>
                </c:pt>
                <c:pt idx="335">
                  <c:v>63658.84</c:v>
                </c:pt>
                <c:pt idx="336">
                  <c:v>64420.13</c:v>
                </c:pt>
                <c:pt idx="337">
                  <c:v>65716.19</c:v>
                </c:pt>
                <c:pt idx="338">
                  <c:v>63718.63</c:v>
                </c:pt>
                <c:pt idx="339">
                  <c:v>63760.06</c:v>
                </c:pt>
                <c:pt idx="340">
                  <c:v>60903.71</c:v>
                </c:pt>
                <c:pt idx="341">
                  <c:v>57754.98</c:v>
                </c:pt>
                <c:pt idx="342">
                  <c:v>55237.120000000003</c:v>
                </c:pt>
                <c:pt idx="343">
                  <c:v>55143.54</c:v>
                </c:pt>
                <c:pt idx="344">
                  <c:v>55687.59</c:v>
                </c:pt>
                <c:pt idx="345">
                  <c:v>56609.87</c:v>
                </c:pt>
                <c:pt idx="346">
                  <c:v>56857.65</c:v>
                </c:pt>
                <c:pt idx="347">
                  <c:v>54307.76</c:v>
                </c:pt>
                <c:pt idx="348">
                  <c:v>52629.58</c:v>
                </c:pt>
                <c:pt idx="349">
                  <c:v>53014.11</c:v>
                </c:pt>
                <c:pt idx="350">
                  <c:v>53433.55</c:v>
                </c:pt>
                <c:pt idx="351">
                  <c:v>54611.02</c:v>
                </c:pt>
                <c:pt idx="352">
                  <c:v>51633.52</c:v>
                </c:pt>
                <c:pt idx="353">
                  <c:v>54105.89</c:v>
                </c:pt>
                <c:pt idx="354">
                  <c:v>55007.360000000001</c:v>
                </c:pt>
                <c:pt idx="355">
                  <c:v>53863.78</c:v>
                </c:pt>
                <c:pt idx="356">
                  <c:v>56070.42</c:v>
                </c:pt>
                <c:pt idx="357">
                  <c:v>54398.69</c:v>
                </c:pt>
                <c:pt idx="358">
                  <c:v>52282.33</c:v>
                </c:pt>
                <c:pt idx="359">
                  <c:v>49671.47</c:v>
                </c:pt>
                <c:pt idx="360">
                  <c:v>50708.61</c:v>
                </c:pt>
                <c:pt idx="361">
                  <c:v>49350.07</c:v>
                </c:pt>
                <c:pt idx="362">
                  <c:v>48081.16</c:v>
                </c:pt>
                <c:pt idx="363">
                  <c:v>45970.64</c:v>
                </c:pt>
                <c:pt idx="364">
                  <c:v>46911.05</c:v>
                </c:pt>
                <c:pt idx="365">
                  <c:v>46570.39</c:v>
                </c:pt>
                <c:pt idx="366">
                  <c:v>46768.23</c:v>
                </c:pt>
                <c:pt idx="367">
                  <c:v>49547.35</c:v>
                </c:pt>
                <c:pt idx="368">
                  <c:v>52300.2</c:v>
                </c:pt>
                <c:pt idx="369">
                  <c:v>54421.13</c:v>
                </c:pt>
                <c:pt idx="370">
                  <c:v>54891.25</c:v>
                </c:pt>
                <c:pt idx="371">
                  <c:v>56280.53</c:v>
                </c:pt>
                <c:pt idx="372">
                  <c:v>56207.29</c:v>
                </c:pt>
                <c:pt idx="373">
                  <c:v>55836.35</c:v>
                </c:pt>
                <c:pt idx="374">
                  <c:v>56032.12</c:v>
                </c:pt>
                <c:pt idx="375">
                  <c:v>57039.91</c:v>
                </c:pt>
                <c:pt idx="376">
                  <c:v>57462.68</c:v>
                </c:pt>
                <c:pt idx="377">
                  <c:v>59854.8</c:v>
                </c:pt>
                <c:pt idx="378">
                  <c:v>61565.83</c:v>
                </c:pt>
                <c:pt idx="379">
                  <c:v>60788.05</c:v>
                </c:pt>
                <c:pt idx="380">
                  <c:v>61269.7</c:v>
                </c:pt>
                <c:pt idx="381">
                  <c:v>61465.85</c:v>
                </c:pt>
                <c:pt idx="382">
                  <c:v>60008.87</c:v>
                </c:pt>
                <c:pt idx="383">
                  <c:v>60459.17</c:v>
                </c:pt>
                <c:pt idx="384">
                  <c:v>59051.34</c:v>
                </c:pt>
                <c:pt idx="385">
                  <c:v>60205.87</c:v>
                </c:pt>
                <c:pt idx="386">
                  <c:v>59570</c:v>
                </c:pt>
                <c:pt idx="387">
                  <c:v>56283.05</c:v>
                </c:pt>
                <c:pt idx="388">
                  <c:v>56024.38</c:v>
                </c:pt>
                <c:pt idx="389">
                  <c:v>58608.76</c:v>
                </c:pt>
                <c:pt idx="390">
                  <c:v>58538.87</c:v>
                </c:pt>
                <c:pt idx="391">
                  <c:v>61293.06</c:v>
                </c:pt>
                <c:pt idx="392">
                  <c:v>62409.21</c:v>
                </c:pt>
                <c:pt idx="393">
                  <c:v>62948.5</c:v>
                </c:pt>
                <c:pt idx="394">
                  <c:v>62692.959999999999</c:v>
                </c:pt>
                <c:pt idx="395">
                  <c:v>63669.39</c:v>
                </c:pt>
                <c:pt idx="396">
                  <c:v>64919.22</c:v>
                </c:pt>
                <c:pt idx="397">
                  <c:v>64788.01</c:v>
                </c:pt>
                <c:pt idx="398">
                  <c:v>65654.39</c:v>
                </c:pt>
                <c:pt idx="399">
                  <c:v>66531.53</c:v>
                </c:pt>
                <c:pt idx="400">
                  <c:v>67850.509999999995</c:v>
                </c:pt>
                <c:pt idx="401">
                  <c:v>66272.990000000005</c:v>
                </c:pt>
                <c:pt idx="402">
                  <c:v>67283.22</c:v>
                </c:pt>
                <c:pt idx="403">
                  <c:v>67181.67</c:v>
                </c:pt>
                <c:pt idx="404">
                  <c:v>70242.39</c:v>
                </c:pt>
                <c:pt idx="405">
                  <c:v>71298.19</c:v>
                </c:pt>
                <c:pt idx="406">
                  <c:v>71965.41</c:v>
                </c:pt>
                <c:pt idx="407">
                  <c:v>71471.63</c:v>
                </c:pt>
                <c:pt idx="408">
                  <c:v>70503.710000000006</c:v>
                </c:pt>
                <c:pt idx="409">
                  <c:v>68084.460000000006</c:v>
                </c:pt>
                <c:pt idx="410">
                  <c:v>67706.429999999993</c:v>
                </c:pt>
                <c:pt idx="411">
                  <c:v>69017.61</c:v>
                </c:pt>
                <c:pt idx="412">
                  <c:v>66542.34</c:v>
                </c:pt>
                <c:pt idx="413">
                  <c:v>67368.11</c:v>
                </c:pt>
                <c:pt idx="414">
                  <c:v>66519.31</c:v>
                </c:pt>
                <c:pt idx="415">
                  <c:v>65397.43</c:v>
                </c:pt>
                <c:pt idx="416">
                  <c:v>63903.35</c:v>
                </c:pt>
                <c:pt idx="417">
                  <c:v>67061.899999999994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0-466B-A473-26CD53A12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598760"/>
        <c:axId val="492599480"/>
      </c:lineChart>
      <c:dateAx>
        <c:axId val="492598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599480"/>
        <c:crosses val="autoZero"/>
        <c:auto val="1"/>
        <c:lblOffset val="100"/>
        <c:baseTimeUnit val="days"/>
      </c:dateAx>
      <c:valAx>
        <c:axId val="49259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259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E9-48CF-8499-2AA922744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2872"/>
        <c:axId val="729048192"/>
      </c:lineChart>
      <c:dateAx>
        <c:axId val="729052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8192"/>
        <c:crosses val="autoZero"/>
        <c:auto val="1"/>
        <c:lblOffset val="100"/>
        <c:baseTimeUnit val="days"/>
      </c:dateAx>
      <c:valAx>
        <c:axId val="7290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2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SRI_PL!$F$1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DF-4373-9222-94EA12BC7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3872"/>
        <c:axId val="741704592"/>
      </c:lineChart>
      <c:dateAx>
        <c:axId val="741703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4592"/>
        <c:crosses val="autoZero"/>
        <c:auto val="1"/>
        <c:lblOffset val="100"/>
        <c:baseTimeUnit val="days"/>
      </c:dateAx>
      <c:valAx>
        <c:axId val="74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SFIO_PL!$B$2:$B$419</c:f>
              <c:numCache>
                <c:formatCode>General</c:formatCode>
                <c:ptCount val="418"/>
                <c:pt idx="0">
                  <c:v>157.01</c:v>
                </c:pt>
                <c:pt idx="1">
                  <c:v>163.5</c:v>
                </c:pt>
                <c:pt idx="2">
                  <c:v>161.25</c:v>
                </c:pt>
                <c:pt idx="3">
                  <c:v>162.9</c:v>
                </c:pt>
                <c:pt idx="4">
                  <c:v>158.38</c:v>
                </c:pt>
                <c:pt idx="5">
                  <c:v>163.19</c:v>
                </c:pt>
                <c:pt idx="6">
                  <c:v>163.63</c:v>
                </c:pt>
                <c:pt idx="7">
                  <c:v>158.12</c:v>
                </c:pt>
                <c:pt idx="8">
                  <c:v>151.85</c:v>
                </c:pt>
                <c:pt idx="9">
                  <c:v>154.19999999999999</c:v>
                </c:pt>
                <c:pt idx="10">
                  <c:v>157.06</c:v>
                </c:pt>
                <c:pt idx="11">
                  <c:v>157.06</c:v>
                </c:pt>
                <c:pt idx="12">
                  <c:v>145.46</c:v>
                </c:pt>
                <c:pt idx="13">
                  <c:v>140.55000000000001</c:v>
                </c:pt>
                <c:pt idx="14">
                  <c:v>142.88</c:v>
                </c:pt>
                <c:pt idx="15">
                  <c:v>143.88</c:v>
                </c:pt>
                <c:pt idx="16">
                  <c:v>137.71</c:v>
                </c:pt>
                <c:pt idx="17">
                  <c:v>132.22</c:v>
                </c:pt>
                <c:pt idx="18">
                  <c:v>137.9</c:v>
                </c:pt>
                <c:pt idx="19">
                  <c:v>140.49</c:v>
                </c:pt>
                <c:pt idx="20">
                  <c:v>145.41999999999999</c:v>
                </c:pt>
                <c:pt idx="21">
                  <c:v>146.04</c:v>
                </c:pt>
                <c:pt idx="22">
                  <c:v>145.16999999999999</c:v>
                </c:pt>
                <c:pt idx="23">
                  <c:v>142.09</c:v>
                </c:pt>
                <c:pt idx="24">
                  <c:v>141.04</c:v>
                </c:pt>
                <c:pt idx="25">
                  <c:v>140.93</c:v>
                </c:pt>
                <c:pt idx="26">
                  <c:v>146.58000000000001</c:v>
                </c:pt>
                <c:pt idx="27">
                  <c:v>149.96</c:v>
                </c:pt>
                <c:pt idx="28">
                  <c:v>147.1</c:v>
                </c:pt>
                <c:pt idx="29">
                  <c:v>142.65</c:v>
                </c:pt>
                <c:pt idx="30">
                  <c:v>143.88</c:v>
                </c:pt>
                <c:pt idx="31">
                  <c:v>145.86000000000001</c:v>
                </c:pt>
                <c:pt idx="32">
                  <c:v>151.36000000000001</c:v>
                </c:pt>
                <c:pt idx="33">
                  <c:v>147</c:v>
                </c:pt>
                <c:pt idx="34">
                  <c:v>143.6</c:v>
                </c:pt>
                <c:pt idx="35">
                  <c:v>140.80000000000001</c:v>
                </c:pt>
                <c:pt idx="36">
                  <c:v>137.22999999999999</c:v>
                </c:pt>
                <c:pt idx="37">
                  <c:v>140.72</c:v>
                </c:pt>
                <c:pt idx="38">
                  <c:v>137.99</c:v>
                </c:pt>
                <c:pt idx="39">
                  <c:v>143.19</c:v>
                </c:pt>
                <c:pt idx="40">
                  <c:v>143.22</c:v>
                </c:pt>
                <c:pt idx="41">
                  <c:v>142.91999999999999</c:v>
                </c:pt>
                <c:pt idx="42">
                  <c:v>143.22999999999999</c:v>
                </c:pt>
                <c:pt idx="43">
                  <c:v>145.59</c:v>
                </c:pt>
                <c:pt idx="44">
                  <c:v>143.13</c:v>
                </c:pt>
                <c:pt idx="45">
                  <c:v>145.46</c:v>
                </c:pt>
                <c:pt idx="46">
                  <c:v>148.78</c:v>
                </c:pt>
                <c:pt idx="47">
                  <c:v>147.72999999999999</c:v>
                </c:pt>
                <c:pt idx="48">
                  <c:v>142.88</c:v>
                </c:pt>
                <c:pt idx="49">
                  <c:v>146.26</c:v>
                </c:pt>
                <c:pt idx="50">
                  <c:v>144.61000000000001</c:v>
                </c:pt>
                <c:pt idx="51">
                  <c:v>142.94</c:v>
                </c:pt>
                <c:pt idx="52">
                  <c:v>143.63</c:v>
                </c:pt>
                <c:pt idx="53">
                  <c:v>146.07</c:v>
                </c:pt>
                <c:pt idx="54">
                  <c:v>146.75</c:v>
                </c:pt>
                <c:pt idx="55">
                  <c:v>141.99</c:v>
                </c:pt>
                <c:pt idx="56">
                  <c:v>146.72999999999999</c:v>
                </c:pt>
                <c:pt idx="57">
                  <c:v>146.55000000000001</c:v>
                </c:pt>
                <c:pt idx="58">
                  <c:v>147.41</c:v>
                </c:pt>
                <c:pt idx="59">
                  <c:v>146.51</c:v>
                </c:pt>
                <c:pt idx="60">
                  <c:v>153.65</c:v>
                </c:pt>
                <c:pt idx="61">
                  <c:v>156.02000000000001</c:v>
                </c:pt>
                <c:pt idx="62">
                  <c:v>155.75</c:v>
                </c:pt>
                <c:pt idx="63">
                  <c:v>156.08000000000001</c:v>
                </c:pt>
                <c:pt idx="64">
                  <c:v>158.47</c:v>
                </c:pt>
                <c:pt idx="65">
                  <c:v>157.6</c:v>
                </c:pt>
                <c:pt idx="66">
                  <c:v>155.96</c:v>
                </c:pt>
                <c:pt idx="67">
                  <c:v>156.51</c:v>
                </c:pt>
                <c:pt idx="68">
                  <c:v>155.91999999999999</c:v>
                </c:pt>
                <c:pt idx="69">
                  <c:v>157.19</c:v>
                </c:pt>
                <c:pt idx="70">
                  <c:v>157.58000000000001</c:v>
                </c:pt>
                <c:pt idx="71">
                  <c:v>157.65</c:v>
                </c:pt>
                <c:pt idx="72">
                  <c:v>160.06</c:v>
                </c:pt>
                <c:pt idx="73">
                  <c:v>160.06</c:v>
                </c:pt>
                <c:pt idx="74">
                  <c:v>161.21</c:v>
                </c:pt>
                <c:pt idx="75">
                  <c:v>160.25</c:v>
                </c:pt>
                <c:pt idx="76">
                  <c:v>163.32</c:v>
                </c:pt>
                <c:pt idx="77">
                  <c:v>162.82</c:v>
                </c:pt>
                <c:pt idx="78">
                  <c:v>162.35</c:v>
                </c:pt>
                <c:pt idx="79">
                  <c:v>161.75</c:v>
                </c:pt>
                <c:pt idx="80">
                  <c:v>165.59</c:v>
                </c:pt>
                <c:pt idx="81">
                  <c:v>169.36</c:v>
                </c:pt>
                <c:pt idx="82">
                  <c:v>170.79</c:v>
                </c:pt>
                <c:pt idx="83">
                  <c:v>169.84</c:v>
                </c:pt>
                <c:pt idx="84">
                  <c:v>169.98</c:v>
                </c:pt>
                <c:pt idx="85">
                  <c:v>169.99</c:v>
                </c:pt>
                <c:pt idx="86">
                  <c:v>169.21</c:v>
                </c:pt>
                <c:pt idx="87">
                  <c:v>167.9</c:v>
                </c:pt>
                <c:pt idx="88">
                  <c:v>167.64</c:v>
                </c:pt>
                <c:pt idx="89">
                  <c:v>165.56</c:v>
                </c:pt>
                <c:pt idx="90">
                  <c:v>165.47</c:v>
                </c:pt>
                <c:pt idx="91">
                  <c:v>168.37</c:v>
                </c:pt>
                <c:pt idx="92">
                  <c:v>165.72</c:v>
                </c:pt>
                <c:pt idx="93">
                  <c:v>165.64</c:v>
                </c:pt>
                <c:pt idx="94">
                  <c:v>167.34</c:v>
                </c:pt>
                <c:pt idx="95">
                  <c:v>163.02000000000001</c:v>
                </c:pt>
                <c:pt idx="96">
                  <c:v>163.87</c:v>
                </c:pt>
                <c:pt idx="97">
                  <c:v>163.25</c:v>
                </c:pt>
                <c:pt idx="98">
                  <c:v>163.76</c:v>
                </c:pt>
                <c:pt idx="99">
                  <c:v>163.06</c:v>
                </c:pt>
                <c:pt idx="100">
                  <c:v>165.79</c:v>
                </c:pt>
                <c:pt idx="101">
                  <c:v>167.65</c:v>
                </c:pt>
                <c:pt idx="102">
                  <c:v>169.45</c:v>
                </c:pt>
                <c:pt idx="103">
                  <c:v>169.35</c:v>
                </c:pt>
                <c:pt idx="104">
                  <c:v>169.9</c:v>
                </c:pt>
                <c:pt idx="105">
                  <c:v>169.99</c:v>
                </c:pt>
                <c:pt idx="106">
                  <c:v>169.51</c:v>
                </c:pt>
                <c:pt idx="107">
                  <c:v>170.43</c:v>
                </c:pt>
                <c:pt idx="108">
                  <c:v>170.16</c:v>
                </c:pt>
                <c:pt idx="109">
                  <c:v>166.26</c:v>
                </c:pt>
                <c:pt idx="110">
                  <c:v>167.39</c:v>
                </c:pt>
                <c:pt idx="111">
                  <c:v>167.29</c:v>
                </c:pt>
                <c:pt idx="112">
                  <c:v>170.17</c:v>
                </c:pt>
                <c:pt idx="113">
                  <c:v>168.95</c:v>
                </c:pt>
                <c:pt idx="114">
                  <c:v>169.68</c:v>
                </c:pt>
                <c:pt idx="115">
                  <c:v>169.22</c:v>
                </c:pt>
                <c:pt idx="116">
                  <c:v>172.68</c:v>
                </c:pt>
                <c:pt idx="117">
                  <c:v>173.43</c:v>
                </c:pt>
                <c:pt idx="118">
                  <c:v>174.01</c:v>
                </c:pt>
                <c:pt idx="119">
                  <c:v>174.11</c:v>
                </c:pt>
                <c:pt idx="120">
                  <c:v>169.42</c:v>
                </c:pt>
                <c:pt idx="121">
                  <c:v>160.47</c:v>
                </c:pt>
                <c:pt idx="122">
                  <c:v>164.57</c:v>
                </c:pt>
                <c:pt idx="123">
                  <c:v>164.42</c:v>
                </c:pt>
                <c:pt idx="124">
                  <c:v>159.38999999999999</c:v>
                </c:pt>
                <c:pt idx="125">
                  <c:v>163.78</c:v>
                </c:pt>
                <c:pt idx="126">
                  <c:v>163.68</c:v>
                </c:pt>
                <c:pt idx="127">
                  <c:v>159.38</c:v>
                </c:pt>
                <c:pt idx="128">
                  <c:v>162.11000000000001</c:v>
                </c:pt>
                <c:pt idx="129">
                  <c:v>164.5</c:v>
                </c:pt>
                <c:pt idx="130">
                  <c:v>165.91</c:v>
                </c:pt>
                <c:pt idx="131">
                  <c:v>168.11</c:v>
                </c:pt>
                <c:pt idx="132">
                  <c:v>169.48</c:v>
                </c:pt>
                <c:pt idx="133">
                  <c:v>170.17</c:v>
                </c:pt>
                <c:pt idx="134">
                  <c:v>172.13</c:v>
                </c:pt>
                <c:pt idx="135">
                  <c:v>172.53</c:v>
                </c:pt>
                <c:pt idx="136">
                  <c:v>170.86</c:v>
                </c:pt>
                <c:pt idx="137">
                  <c:v>170.02</c:v>
                </c:pt>
                <c:pt idx="138">
                  <c:v>168.91</c:v>
                </c:pt>
                <c:pt idx="139">
                  <c:v>170.11</c:v>
                </c:pt>
                <c:pt idx="140">
                  <c:v>168.88</c:v>
                </c:pt>
                <c:pt idx="141">
                  <c:v>166.6</c:v>
                </c:pt>
                <c:pt idx="142">
                  <c:v>168.31</c:v>
                </c:pt>
                <c:pt idx="143">
                  <c:v>168.96</c:v>
                </c:pt>
                <c:pt idx="144">
                  <c:v>169.05</c:v>
                </c:pt>
                <c:pt idx="145">
                  <c:v>172.75</c:v>
                </c:pt>
                <c:pt idx="146">
                  <c:v>171.56</c:v>
                </c:pt>
                <c:pt idx="147">
                  <c:v>170.79</c:v>
                </c:pt>
                <c:pt idx="148">
                  <c:v>168.89</c:v>
                </c:pt>
                <c:pt idx="149">
                  <c:v>170.6</c:v>
                </c:pt>
                <c:pt idx="150">
                  <c:v>169.38</c:v>
                </c:pt>
                <c:pt idx="151">
                  <c:v>166.6</c:v>
                </c:pt>
                <c:pt idx="152">
                  <c:v>168.04</c:v>
                </c:pt>
                <c:pt idx="153">
                  <c:v>171.73</c:v>
                </c:pt>
                <c:pt idx="154">
                  <c:v>170.34</c:v>
                </c:pt>
                <c:pt idx="155">
                  <c:v>167.8</c:v>
                </c:pt>
                <c:pt idx="156">
                  <c:v>160.57</c:v>
                </c:pt>
                <c:pt idx="157">
                  <c:v>161.43</c:v>
                </c:pt>
                <c:pt idx="158">
                  <c:v>156.38999999999999</c:v>
                </c:pt>
                <c:pt idx="159">
                  <c:v>160.19</c:v>
                </c:pt>
                <c:pt idx="160">
                  <c:v>161.59</c:v>
                </c:pt>
                <c:pt idx="161">
                  <c:v>159.15</c:v>
                </c:pt>
                <c:pt idx="162">
                  <c:v>158.04</c:v>
                </c:pt>
                <c:pt idx="163">
                  <c:v>159.41</c:v>
                </c:pt>
                <c:pt idx="164">
                  <c:v>152.85</c:v>
                </c:pt>
                <c:pt idx="165">
                  <c:v>153.19999999999999</c:v>
                </c:pt>
                <c:pt idx="166">
                  <c:v>148.51</c:v>
                </c:pt>
                <c:pt idx="167">
                  <c:v>148.21</c:v>
                </c:pt>
                <c:pt idx="168">
                  <c:v>151.74</c:v>
                </c:pt>
                <c:pt idx="169">
                  <c:v>153.08000000000001</c:v>
                </c:pt>
                <c:pt idx="170">
                  <c:v>156.68</c:v>
                </c:pt>
                <c:pt idx="171">
                  <c:v>156.77000000000001</c:v>
                </c:pt>
                <c:pt idx="172">
                  <c:v>156.74</c:v>
                </c:pt>
                <c:pt idx="173">
                  <c:v>155.99</c:v>
                </c:pt>
                <c:pt idx="174">
                  <c:v>161.93</c:v>
                </c:pt>
                <c:pt idx="175">
                  <c:v>162.44999999999999</c:v>
                </c:pt>
                <c:pt idx="176">
                  <c:v>164.63</c:v>
                </c:pt>
                <c:pt idx="177">
                  <c:v>162.13</c:v>
                </c:pt>
                <c:pt idx="178">
                  <c:v>167.3</c:v>
                </c:pt>
                <c:pt idx="179">
                  <c:v>164.63</c:v>
                </c:pt>
                <c:pt idx="180">
                  <c:v>165.82</c:v>
                </c:pt>
                <c:pt idx="181">
                  <c:v>170.97</c:v>
                </c:pt>
                <c:pt idx="182">
                  <c:v>170.79</c:v>
                </c:pt>
                <c:pt idx="183">
                  <c:v>172.44</c:v>
                </c:pt>
                <c:pt idx="184">
                  <c:v>172.82</c:v>
                </c:pt>
                <c:pt idx="185">
                  <c:v>172.86</c:v>
                </c:pt>
                <c:pt idx="186">
                  <c:v>166.53</c:v>
                </c:pt>
                <c:pt idx="187">
                  <c:v>168.98</c:v>
                </c:pt>
                <c:pt idx="188">
                  <c:v>166.98</c:v>
                </c:pt>
                <c:pt idx="189">
                  <c:v>163.61000000000001</c:v>
                </c:pt>
                <c:pt idx="190">
                  <c:v>166.81</c:v>
                </c:pt>
                <c:pt idx="191">
                  <c:v>167.7</c:v>
                </c:pt>
                <c:pt idx="192">
                  <c:v>170.46</c:v>
                </c:pt>
                <c:pt idx="193">
                  <c:v>170.17</c:v>
                </c:pt>
                <c:pt idx="194">
                  <c:v>173.05</c:v>
                </c:pt>
                <c:pt idx="195">
                  <c:v>172.03</c:v>
                </c:pt>
                <c:pt idx="196">
                  <c:v>170.58</c:v>
                </c:pt>
                <c:pt idx="197">
                  <c:v>172.1</c:v>
                </c:pt>
                <c:pt idx="198">
                  <c:v>165.4</c:v>
                </c:pt>
                <c:pt idx="199">
                  <c:v>162.57</c:v>
                </c:pt>
                <c:pt idx="200">
                  <c:v>162.79</c:v>
                </c:pt>
                <c:pt idx="201">
                  <c:v>163.03</c:v>
                </c:pt>
                <c:pt idx="202">
                  <c:v>167.03</c:v>
                </c:pt>
                <c:pt idx="203">
                  <c:v>169.41</c:v>
                </c:pt>
                <c:pt idx="204">
                  <c:v>172.69</c:v>
                </c:pt>
                <c:pt idx="205">
                  <c:v>173.69</c:v>
                </c:pt>
                <c:pt idx="206">
                  <c:v>173.59</c:v>
                </c:pt>
                <c:pt idx="207">
                  <c:v>169.03</c:v>
                </c:pt>
                <c:pt idx="208">
                  <c:v>174.62</c:v>
                </c:pt>
                <c:pt idx="209">
                  <c:v>175.23</c:v>
                </c:pt>
                <c:pt idx="210">
                  <c:v>177.75</c:v>
                </c:pt>
                <c:pt idx="211">
                  <c:v>176.08</c:v>
                </c:pt>
                <c:pt idx="212">
                  <c:v>180.43</c:v>
                </c:pt>
                <c:pt idx="213">
                  <c:v>179.85</c:v>
                </c:pt>
                <c:pt idx="214">
                  <c:v>178.19</c:v>
                </c:pt>
                <c:pt idx="215">
                  <c:v>179.27</c:v>
                </c:pt>
                <c:pt idx="216">
                  <c:v>179.6</c:v>
                </c:pt>
                <c:pt idx="217">
                  <c:v>181.27</c:v>
                </c:pt>
                <c:pt idx="218">
                  <c:v>182.63</c:v>
                </c:pt>
                <c:pt idx="219">
                  <c:v>182.82</c:v>
                </c:pt>
                <c:pt idx="220">
                  <c:v>182.66</c:v>
                </c:pt>
                <c:pt idx="221">
                  <c:v>182.78</c:v>
                </c:pt>
                <c:pt idx="222">
                  <c:v>184.29</c:v>
                </c:pt>
                <c:pt idx="223">
                  <c:v>183.41</c:v>
                </c:pt>
                <c:pt idx="224">
                  <c:v>178.66</c:v>
                </c:pt>
                <c:pt idx="225">
                  <c:v>184.09</c:v>
                </c:pt>
                <c:pt idx="226">
                  <c:v>187.79</c:v>
                </c:pt>
                <c:pt idx="227">
                  <c:v>186.76</c:v>
                </c:pt>
                <c:pt idx="228">
                  <c:v>163.63999999999999</c:v>
                </c:pt>
                <c:pt idx="229">
                  <c:v>160.13999999999999</c:v>
                </c:pt>
                <c:pt idx="230">
                  <c:v>130.58000000000001</c:v>
                </c:pt>
                <c:pt idx="231">
                  <c:v>128.51</c:v>
                </c:pt>
                <c:pt idx="232">
                  <c:v>135.29</c:v>
                </c:pt>
                <c:pt idx="233">
                  <c:v>134.94</c:v>
                </c:pt>
                <c:pt idx="234">
                  <c:v>143.80000000000001</c:v>
                </c:pt>
                <c:pt idx="235">
                  <c:v>143.32</c:v>
                </c:pt>
                <c:pt idx="236">
                  <c:v>143.05000000000001</c:v>
                </c:pt>
                <c:pt idx="237">
                  <c:v>147.35</c:v>
                </c:pt>
                <c:pt idx="238">
                  <c:v>148.08000000000001</c:v>
                </c:pt>
                <c:pt idx="239">
                  <c:v>143.28</c:v>
                </c:pt>
                <c:pt idx="240">
                  <c:v>147.86000000000001</c:v>
                </c:pt>
                <c:pt idx="241">
                  <c:v>152.55000000000001</c:v>
                </c:pt>
                <c:pt idx="242">
                  <c:v>162.87</c:v>
                </c:pt>
                <c:pt idx="243">
                  <c:v>154.47999999999999</c:v>
                </c:pt>
                <c:pt idx="244">
                  <c:v>159.59</c:v>
                </c:pt>
                <c:pt idx="245">
                  <c:v>157.24</c:v>
                </c:pt>
                <c:pt idx="246">
                  <c:v>160.1</c:v>
                </c:pt>
                <c:pt idx="247">
                  <c:v>160.29</c:v>
                </c:pt>
                <c:pt idx="248">
                  <c:v>163.12</c:v>
                </c:pt>
                <c:pt idx="249">
                  <c:v>160.44999999999999</c:v>
                </c:pt>
                <c:pt idx="250">
                  <c:v>155.35</c:v>
                </c:pt>
                <c:pt idx="251">
                  <c:v>159.22</c:v>
                </c:pt>
                <c:pt idx="252">
                  <c:v>161.04</c:v>
                </c:pt>
                <c:pt idx="253">
                  <c:v>159.6</c:v>
                </c:pt>
                <c:pt idx="254">
                  <c:v>161.16</c:v>
                </c:pt>
                <c:pt idx="255">
                  <c:v>159.49</c:v>
                </c:pt>
                <c:pt idx="256">
                  <c:v>162.49</c:v>
                </c:pt>
                <c:pt idx="257">
                  <c:v>161.69</c:v>
                </c:pt>
                <c:pt idx="258">
                  <c:v>154.86000000000001</c:v>
                </c:pt>
                <c:pt idx="259">
                  <c:v>157.44</c:v>
                </c:pt>
                <c:pt idx="260">
                  <c:v>160.58000000000001</c:v>
                </c:pt>
                <c:pt idx="261">
                  <c:v>158.99</c:v>
                </c:pt>
                <c:pt idx="262">
                  <c:v>156.29</c:v>
                </c:pt>
                <c:pt idx="263">
                  <c:v>146.52000000000001</c:v>
                </c:pt>
                <c:pt idx="264">
                  <c:v>156</c:v>
                </c:pt>
                <c:pt idx="265">
                  <c:v>165.3</c:v>
                </c:pt>
                <c:pt idx="266">
                  <c:v>166.15</c:v>
                </c:pt>
                <c:pt idx="267">
                  <c:v>168.63</c:v>
                </c:pt>
                <c:pt idx="268">
                  <c:v>168.22</c:v>
                </c:pt>
                <c:pt idx="269">
                  <c:v>166.29</c:v>
                </c:pt>
                <c:pt idx="270">
                  <c:v>168.33</c:v>
                </c:pt>
                <c:pt idx="271">
                  <c:v>167.52</c:v>
                </c:pt>
                <c:pt idx="272">
                  <c:v>169.77</c:v>
                </c:pt>
                <c:pt idx="273">
                  <c:v>174.42</c:v>
                </c:pt>
                <c:pt idx="274">
                  <c:v>173.96</c:v>
                </c:pt>
                <c:pt idx="275">
                  <c:v>173.61</c:v>
                </c:pt>
                <c:pt idx="276">
                  <c:v>168.25</c:v>
                </c:pt>
                <c:pt idx="277">
                  <c:v>173.29</c:v>
                </c:pt>
                <c:pt idx="278">
                  <c:v>174.29</c:v>
                </c:pt>
                <c:pt idx="279">
                  <c:v>174.49</c:v>
                </c:pt>
                <c:pt idx="280">
                  <c:v>172.83</c:v>
                </c:pt>
                <c:pt idx="281">
                  <c:v>176.72</c:v>
                </c:pt>
                <c:pt idx="282">
                  <c:v>182.1</c:v>
                </c:pt>
                <c:pt idx="283">
                  <c:v>182.07</c:v>
                </c:pt>
                <c:pt idx="284">
                  <c:v>183.15</c:v>
                </c:pt>
                <c:pt idx="285">
                  <c:v>184.83</c:v>
                </c:pt>
                <c:pt idx="286">
                  <c:v>185.87</c:v>
                </c:pt>
                <c:pt idx="287">
                  <c:v>187.34</c:v>
                </c:pt>
                <c:pt idx="288">
                  <c:v>185.57</c:v>
                </c:pt>
                <c:pt idx="289">
                  <c:v>185.87</c:v>
                </c:pt>
                <c:pt idx="290">
                  <c:v>190.17</c:v>
                </c:pt>
                <c:pt idx="291">
                  <c:v>190.42</c:v>
                </c:pt>
                <c:pt idx="292">
                  <c:v>190.05</c:v>
                </c:pt>
                <c:pt idx="293">
                  <c:v>191.33</c:v>
                </c:pt>
                <c:pt idx="294">
                  <c:v>193.27</c:v>
                </c:pt>
                <c:pt idx="295">
                  <c:v>195.31</c:v>
                </c:pt>
                <c:pt idx="296">
                  <c:v>193.52</c:v>
                </c:pt>
                <c:pt idx="297">
                  <c:v>195.3</c:v>
                </c:pt>
                <c:pt idx="298">
                  <c:v>194.82</c:v>
                </c:pt>
                <c:pt idx="299">
                  <c:v>191.99</c:v>
                </c:pt>
                <c:pt idx="300">
                  <c:v>193.07</c:v>
                </c:pt>
                <c:pt idx="301">
                  <c:v>191.14</c:v>
                </c:pt>
                <c:pt idx="302">
                  <c:v>193.31</c:v>
                </c:pt>
                <c:pt idx="303">
                  <c:v>196.84</c:v>
                </c:pt>
                <c:pt idx="304">
                  <c:v>200.41</c:v>
                </c:pt>
                <c:pt idx="305">
                  <c:v>196.99</c:v>
                </c:pt>
                <c:pt idx="306">
                  <c:v>197.74</c:v>
                </c:pt>
                <c:pt idx="307">
                  <c:v>196.47</c:v>
                </c:pt>
                <c:pt idx="308">
                  <c:v>193.92</c:v>
                </c:pt>
                <c:pt idx="309">
                  <c:v>192.56</c:v>
                </c:pt>
                <c:pt idx="310">
                  <c:v>194.36</c:v>
                </c:pt>
                <c:pt idx="311">
                  <c:v>193.07</c:v>
                </c:pt>
                <c:pt idx="312">
                  <c:v>196.14</c:v>
                </c:pt>
                <c:pt idx="313">
                  <c:v>199.54</c:v>
                </c:pt>
                <c:pt idx="314">
                  <c:v>199.27</c:v>
                </c:pt>
                <c:pt idx="315">
                  <c:v>201.09</c:v>
                </c:pt>
                <c:pt idx="316">
                  <c:v>204.27</c:v>
                </c:pt>
                <c:pt idx="317">
                  <c:v>204.44</c:v>
                </c:pt>
                <c:pt idx="318">
                  <c:v>203.74</c:v>
                </c:pt>
                <c:pt idx="319">
                  <c:v>195.85</c:v>
                </c:pt>
                <c:pt idx="320">
                  <c:v>196.92</c:v>
                </c:pt>
                <c:pt idx="321">
                  <c:v>202.03</c:v>
                </c:pt>
                <c:pt idx="322">
                  <c:v>202.74</c:v>
                </c:pt>
                <c:pt idx="323">
                  <c:v>205.71</c:v>
                </c:pt>
                <c:pt idx="324">
                  <c:v>207.62</c:v>
                </c:pt>
                <c:pt idx="325">
                  <c:v>211.12</c:v>
                </c:pt>
                <c:pt idx="326">
                  <c:v>212.58</c:v>
                </c:pt>
                <c:pt idx="327">
                  <c:v>210.27</c:v>
                </c:pt>
                <c:pt idx="328">
                  <c:v>208.64</c:v>
                </c:pt>
                <c:pt idx="329">
                  <c:v>207.57</c:v>
                </c:pt>
                <c:pt idx="330">
                  <c:v>212.31</c:v>
                </c:pt>
                <c:pt idx="331">
                  <c:v>209.76</c:v>
                </c:pt>
                <c:pt idx="332">
                  <c:v>204.83</c:v>
                </c:pt>
                <c:pt idx="333">
                  <c:v>189.12</c:v>
                </c:pt>
                <c:pt idx="334">
                  <c:v>193.33</c:v>
                </c:pt>
                <c:pt idx="335">
                  <c:v>201.23</c:v>
                </c:pt>
                <c:pt idx="336">
                  <c:v>202.15</c:v>
                </c:pt>
                <c:pt idx="337">
                  <c:v>204.77</c:v>
                </c:pt>
                <c:pt idx="338">
                  <c:v>205.54</c:v>
                </c:pt>
                <c:pt idx="339">
                  <c:v>205.86</c:v>
                </c:pt>
                <c:pt idx="340">
                  <c:v>204.35</c:v>
                </c:pt>
                <c:pt idx="341">
                  <c:v>204.4</c:v>
                </c:pt>
                <c:pt idx="342">
                  <c:v>199.1</c:v>
                </c:pt>
                <c:pt idx="343">
                  <c:v>202.13</c:v>
                </c:pt>
                <c:pt idx="344">
                  <c:v>201.34</c:v>
                </c:pt>
                <c:pt idx="345">
                  <c:v>207.44</c:v>
                </c:pt>
                <c:pt idx="346">
                  <c:v>206.22</c:v>
                </c:pt>
                <c:pt idx="347">
                  <c:v>198.53</c:v>
                </c:pt>
                <c:pt idx="348">
                  <c:v>188.55</c:v>
                </c:pt>
                <c:pt idx="349">
                  <c:v>191.94</c:v>
                </c:pt>
                <c:pt idx="350">
                  <c:v>188.91</c:v>
                </c:pt>
                <c:pt idx="351">
                  <c:v>192.84</c:v>
                </c:pt>
                <c:pt idx="352">
                  <c:v>190.9</c:v>
                </c:pt>
                <c:pt idx="353">
                  <c:v>195.32</c:v>
                </c:pt>
                <c:pt idx="354">
                  <c:v>201.33</c:v>
                </c:pt>
                <c:pt idx="355">
                  <c:v>202.76</c:v>
                </c:pt>
                <c:pt idx="356">
                  <c:v>205.21</c:v>
                </c:pt>
                <c:pt idx="357">
                  <c:v>205.15</c:v>
                </c:pt>
                <c:pt idx="358">
                  <c:v>200.83</c:v>
                </c:pt>
                <c:pt idx="359">
                  <c:v>197.34</c:v>
                </c:pt>
                <c:pt idx="360">
                  <c:v>199.05</c:v>
                </c:pt>
                <c:pt idx="361">
                  <c:v>194.98</c:v>
                </c:pt>
                <c:pt idx="362">
                  <c:v>187.27</c:v>
                </c:pt>
                <c:pt idx="363">
                  <c:v>185.99</c:v>
                </c:pt>
                <c:pt idx="364">
                  <c:v>187.46</c:v>
                </c:pt>
                <c:pt idx="365">
                  <c:v>188.38</c:v>
                </c:pt>
                <c:pt idx="366">
                  <c:v>190.99</c:v>
                </c:pt>
                <c:pt idx="367">
                  <c:v>197.47</c:v>
                </c:pt>
                <c:pt idx="368">
                  <c:v>201.11</c:v>
                </c:pt>
                <c:pt idx="369">
                  <c:v>205.1</c:v>
                </c:pt>
                <c:pt idx="370">
                  <c:v>207.27</c:v>
                </c:pt>
                <c:pt idx="371">
                  <c:v>210.15</c:v>
                </c:pt>
                <c:pt idx="372">
                  <c:v>210.74</c:v>
                </c:pt>
                <c:pt idx="373">
                  <c:v>209.56</c:v>
                </c:pt>
                <c:pt idx="374">
                  <c:v>203.73</c:v>
                </c:pt>
                <c:pt idx="375">
                  <c:v>205.87</c:v>
                </c:pt>
                <c:pt idx="376">
                  <c:v>204.79</c:v>
                </c:pt>
                <c:pt idx="377">
                  <c:v>212.21</c:v>
                </c:pt>
                <c:pt idx="378">
                  <c:v>217.78</c:v>
                </c:pt>
                <c:pt idx="379">
                  <c:v>216.93</c:v>
                </c:pt>
                <c:pt idx="380">
                  <c:v>217.86</c:v>
                </c:pt>
                <c:pt idx="381">
                  <c:v>219.49</c:v>
                </c:pt>
                <c:pt idx="382">
                  <c:v>220.67</c:v>
                </c:pt>
                <c:pt idx="383">
                  <c:v>223.97</c:v>
                </c:pt>
                <c:pt idx="384">
                  <c:v>221.68</c:v>
                </c:pt>
                <c:pt idx="385">
                  <c:v>225.09</c:v>
                </c:pt>
                <c:pt idx="386">
                  <c:v>221.48</c:v>
                </c:pt>
                <c:pt idx="387">
                  <c:v>213.2</c:v>
                </c:pt>
                <c:pt idx="388">
                  <c:v>214.78</c:v>
                </c:pt>
                <c:pt idx="389">
                  <c:v>221.81</c:v>
                </c:pt>
                <c:pt idx="390">
                  <c:v>224.89</c:v>
                </c:pt>
                <c:pt idx="391">
                  <c:v>227.18</c:v>
                </c:pt>
                <c:pt idx="392">
                  <c:v>229.67</c:v>
                </c:pt>
                <c:pt idx="393">
                  <c:v>229.14</c:v>
                </c:pt>
                <c:pt idx="394">
                  <c:v>229.15</c:v>
                </c:pt>
                <c:pt idx="395">
                  <c:v>229.24</c:v>
                </c:pt>
                <c:pt idx="396">
                  <c:v>230.88</c:v>
                </c:pt>
                <c:pt idx="397">
                  <c:v>227.26</c:v>
                </c:pt>
                <c:pt idx="398">
                  <c:v>226.57</c:v>
                </c:pt>
                <c:pt idx="399">
                  <c:v>224.97</c:v>
                </c:pt>
                <c:pt idx="400">
                  <c:v>228.12</c:v>
                </c:pt>
                <c:pt idx="401">
                  <c:v>223.67</c:v>
                </c:pt>
                <c:pt idx="402">
                  <c:v>226.47</c:v>
                </c:pt>
                <c:pt idx="403">
                  <c:v>219.61</c:v>
                </c:pt>
                <c:pt idx="404">
                  <c:v>224.79</c:v>
                </c:pt>
                <c:pt idx="405">
                  <c:v>227.86</c:v>
                </c:pt>
                <c:pt idx="406">
                  <c:v>229.77</c:v>
                </c:pt>
                <c:pt idx="407">
                  <c:v>223.83</c:v>
                </c:pt>
                <c:pt idx="408">
                  <c:v>225.01</c:v>
                </c:pt>
                <c:pt idx="409">
                  <c:v>221.09</c:v>
                </c:pt>
                <c:pt idx="410">
                  <c:v>222.5</c:v>
                </c:pt>
                <c:pt idx="411">
                  <c:v>225.02</c:v>
                </c:pt>
                <c:pt idx="412">
                  <c:v>223.92</c:v>
                </c:pt>
                <c:pt idx="413">
                  <c:v>227.46</c:v>
                </c:pt>
                <c:pt idx="414">
                  <c:v>225.02</c:v>
                </c:pt>
                <c:pt idx="415">
                  <c:v>222.82</c:v>
                </c:pt>
                <c:pt idx="416">
                  <c:v>220.42</c:v>
                </c:pt>
                <c:pt idx="417">
                  <c:v>223.6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B-4590-8A7A-49EF69B61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10216"/>
        <c:axId val="636306256"/>
      </c:lineChart>
      <c:dateAx>
        <c:axId val="636310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6256"/>
        <c:crosses val="autoZero"/>
        <c:auto val="1"/>
        <c:lblOffset val="100"/>
        <c:baseTimeUnit val="days"/>
      </c:dateAx>
      <c:valAx>
        <c:axId val="6363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0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4.0503492749877967</c:v>
                </c:pt>
                <c:pt idx="2">
                  <c:v>-1.3857034661426242</c:v>
                </c:pt>
                <c:pt idx="3">
                  <c:v>1.0180559932117523</c:v>
                </c:pt>
                <c:pt idx="4">
                  <c:v>-2.8139306825733041</c:v>
                </c:pt>
                <c:pt idx="5">
                  <c:v>2.9917957360576763</c:v>
                </c:pt>
                <c:pt idx="6">
                  <c:v>0.2692615297960968</c:v>
                </c:pt>
                <c:pt idx="7">
                  <c:v>-3.425354301231931</c:v>
                </c:pt>
                <c:pt idx="8">
                  <c:v>-4.0461046936727101</c:v>
                </c:pt>
                <c:pt idx="9">
                  <c:v>1.5357269637471263</c:v>
                </c:pt>
                <c:pt idx="10">
                  <c:v>1.8377436817499613</c:v>
                </c:pt>
                <c:pt idx="11">
                  <c:v>0</c:v>
                </c:pt>
                <c:pt idx="12">
                  <c:v>-7.6726763220333893</c:v>
                </c:pt>
                <c:pt idx="13">
                  <c:v>-3.4337837373853786</c:v>
                </c:pt>
                <c:pt idx="14">
                  <c:v>1.6441819775647812</c:v>
                </c:pt>
                <c:pt idx="15">
                  <c:v>0.69745016992343223</c:v>
                </c:pt>
                <c:pt idx="16">
                  <c:v>-4.3829594088388584</c:v>
                </c:pt>
                <c:pt idx="17">
                  <c:v>-4.0682822833602552</c:v>
                </c:pt>
                <c:pt idx="18">
                  <c:v>4.2061582893824028</c:v>
                </c:pt>
                <c:pt idx="19">
                  <c:v>1.8607527064304015</c:v>
                </c:pt>
                <c:pt idx="20">
                  <c:v>3.4489795358350541</c:v>
                </c:pt>
                <c:pt idx="21">
                  <c:v>0.4254449565525325</c:v>
                </c:pt>
                <c:pt idx="22">
                  <c:v>-0.59750873140992622</c:v>
                </c:pt>
                <c:pt idx="23">
                  <c:v>-2.1444809823352791</c:v>
                </c:pt>
                <c:pt idx="24">
                  <c:v>-0.74171215603691742</c:v>
                </c:pt>
                <c:pt idx="25">
                  <c:v>-7.8022488619503172E-2</c:v>
                </c:pt>
                <c:pt idx="26">
                  <c:v>3.9308041294284375</c:v>
                </c:pt>
                <c:pt idx="27">
                  <c:v>2.279723737000706</c:v>
                </c:pt>
                <c:pt idx="28">
                  <c:v>-1.9255964260319554</c:v>
                </c:pt>
                <c:pt idx="29">
                  <c:v>-3.0718549947882745</c:v>
                </c:pt>
                <c:pt idx="30">
                  <c:v>0.8585541167914218</c:v>
                </c:pt>
                <c:pt idx="31">
                  <c:v>1.3667638728663836</c:v>
                </c:pt>
                <c:pt idx="32">
                  <c:v>3.7013847747481239</c:v>
                </c:pt>
                <c:pt idx="33">
                  <c:v>-2.9228518524831983</c:v>
                </c:pt>
                <c:pt idx="34">
                  <c:v>-2.3400930164612586</c:v>
                </c:pt>
                <c:pt idx="35">
                  <c:v>-1.9691212890181709</c:v>
                </c:pt>
                <c:pt idx="36">
                  <c:v>-2.5682093442400347</c:v>
                </c:pt>
                <c:pt idx="37">
                  <c:v>2.5113750147761031</c:v>
                </c:pt>
                <c:pt idx="38">
                  <c:v>-1.9590881665839561</c:v>
                </c:pt>
                <c:pt idx="39">
                  <c:v>3.699120092245165</c:v>
                </c:pt>
                <c:pt idx="40">
                  <c:v>2.0948989287882764E-2</c:v>
                </c:pt>
                <c:pt idx="41">
                  <c:v>-0.20968764235847429</c:v>
                </c:pt>
                <c:pt idx="42">
                  <c:v>0.21666966365647189</c:v>
                </c:pt>
                <c:pt idx="43">
                  <c:v>1.6342722293460814</c:v>
                </c:pt>
                <c:pt idx="44">
                  <c:v>-1.7041143889109274</c:v>
                </c:pt>
                <c:pt idx="45">
                  <c:v>1.6147826530269336</c:v>
                </c:pt>
                <c:pt idx="46">
                  <c:v>2.256757003680065</c:v>
                </c:pt>
                <c:pt idx="47">
                  <c:v>-0.70824214296786736</c:v>
                </c:pt>
                <c:pt idx="48">
                  <c:v>-3.3381166205327752</c:v>
                </c:pt>
                <c:pt idx="49">
                  <c:v>2.3380742714616116</c:v>
                </c:pt>
                <c:pt idx="50">
                  <c:v>-1.1345396216104233</c:v>
                </c:pt>
                <c:pt idx="51">
                  <c:v>-1.161550183486812</c:v>
                </c:pt>
                <c:pt idx="52">
                  <c:v>0.48155866518984747</c:v>
                </c:pt>
                <c:pt idx="53">
                  <c:v>1.6845410418987863</c:v>
                </c:pt>
                <c:pt idx="54">
                  <c:v>0.46444998454866199</c:v>
                </c:pt>
                <c:pt idx="55">
                  <c:v>-3.297382612193942</c:v>
                </c:pt>
                <c:pt idx="56">
                  <c:v>3.2837530633109111</c:v>
                </c:pt>
                <c:pt idx="57">
                  <c:v>-0.12274960624739509</c:v>
                </c:pt>
                <c:pt idx="58">
                  <c:v>0.58511529022853426</c:v>
                </c:pt>
                <c:pt idx="59">
                  <c:v>-0.61241345459651753</c:v>
                </c:pt>
                <c:pt idx="60">
                  <c:v>4.7583603063272113</c:v>
                </c:pt>
                <c:pt idx="61">
                  <c:v>1.5306915583673526</c:v>
                </c:pt>
                <c:pt idx="62">
                  <c:v>-0.17320464926046306</c:v>
                </c:pt>
                <c:pt idx="63">
                  <c:v>0.21165386472933417</c:v>
                </c:pt>
                <c:pt idx="64">
                  <c:v>1.5196604639860984</c:v>
                </c:pt>
                <c:pt idx="65">
                  <c:v>-0.55051235309381463</c:v>
                </c:pt>
                <c:pt idx="66">
                  <c:v>-1.0460613309382054</c:v>
                </c:pt>
                <c:pt idx="67">
                  <c:v>0.35203415880143507</c:v>
                </c:pt>
                <c:pt idx="68">
                  <c:v>-0.3776850503105677</c:v>
                </c:pt>
                <c:pt idx="69">
                  <c:v>0.81122095408411898</c:v>
                </c:pt>
                <c:pt idx="70">
                  <c:v>0.24780010773955108</c:v>
                </c:pt>
                <c:pt idx="71">
                  <c:v>4.4412017352772323E-2</c:v>
                </c:pt>
                <c:pt idx="72">
                  <c:v>1.5171358947830349</c:v>
                </c:pt>
                <c:pt idx="73">
                  <c:v>0</c:v>
                </c:pt>
                <c:pt idx="74">
                  <c:v>0.71591179490071222</c:v>
                </c:pt>
                <c:pt idx="75">
                  <c:v>-0.59727670871277849</c:v>
                </c:pt>
                <c:pt idx="76">
                  <c:v>1.8976370650595462</c:v>
                </c:pt>
                <c:pt idx="77">
                  <c:v>-0.30661703055433381</c:v>
                </c:pt>
                <c:pt idx="78">
                  <c:v>-0.28907975969766925</c:v>
                </c:pt>
                <c:pt idx="79">
                  <c:v>-0.37025651678449262</c:v>
                </c:pt>
                <c:pt idx="80">
                  <c:v>2.3462920273382997</c:v>
                </c:pt>
                <c:pt idx="81">
                  <c:v>2.2511773172216905</c:v>
                </c:pt>
                <c:pt idx="82">
                  <c:v>0.84081048044902817</c:v>
                </c:pt>
                <c:pt idx="83">
                  <c:v>-0.55779142360995004</c:v>
                </c:pt>
                <c:pt idx="84">
                  <c:v>8.2396567547945054E-2</c:v>
                </c:pt>
                <c:pt idx="85">
                  <c:v>5.8828720198163091E-3</c:v>
                </c:pt>
                <c:pt idx="86">
                  <c:v>-0.4599064710143082</c:v>
                </c:pt>
                <c:pt idx="87">
                  <c:v>-0.77719829970401588</c:v>
                </c:pt>
                <c:pt idx="88">
                  <c:v>-0.15497410266244621</c:v>
                </c:pt>
                <c:pt idx="89">
                  <c:v>-1.2485156176338956</c:v>
                </c:pt>
                <c:pt idx="90">
                  <c:v>-5.4375737677881029E-2</c:v>
                </c:pt>
                <c:pt idx="91">
                  <c:v>1.7374029165955589</c:v>
                </c:pt>
                <c:pt idx="92">
                  <c:v>-1.5864321460507258</c:v>
                </c:pt>
                <c:pt idx="93">
                  <c:v>-4.8285853183465954E-2</c:v>
                </c:pt>
                <c:pt idx="94">
                  <c:v>1.021091219008609</c:v>
                </c:pt>
                <c:pt idx="95">
                  <c:v>-2.6154778201141147</c:v>
                </c:pt>
                <c:pt idx="96">
                  <c:v>0.52005378918212741</c:v>
                </c:pt>
                <c:pt idx="97">
                  <c:v>-0.37906624015922841</c:v>
                </c:pt>
                <c:pt idx="98">
                  <c:v>0.31191731964935338</c:v>
                </c:pt>
                <c:pt idx="99">
                  <c:v>-0.42837101182693299</c:v>
                </c:pt>
                <c:pt idx="100">
                  <c:v>1.6603696016609146</c:v>
                </c:pt>
                <c:pt idx="101">
                  <c:v>1.1156545660863775</c:v>
                </c:pt>
                <c:pt idx="102">
                  <c:v>1.0679425140822774</c:v>
                </c:pt>
                <c:pt idx="103">
                  <c:v>-5.9031878927958997E-2</c:v>
                </c:pt>
                <c:pt idx="104">
                  <c:v>0.32424494141056182</c:v>
                </c:pt>
                <c:pt idx="105">
                  <c:v>5.295831127920473E-2</c:v>
                </c:pt>
                <c:pt idx="106">
                  <c:v>-0.28276896602834861</c:v>
                </c:pt>
                <c:pt idx="107">
                  <c:v>0.54127331067504802</c:v>
                </c:pt>
                <c:pt idx="108">
                  <c:v>-0.15854843451635228</c:v>
                </c:pt>
                <c:pt idx="109">
                  <c:v>-2.3186342789039727</c:v>
                </c:pt>
                <c:pt idx="110">
                  <c:v>0.67735910115864273</c:v>
                </c:pt>
                <c:pt idx="111">
                  <c:v>-5.9758577133917738E-2</c:v>
                </c:pt>
                <c:pt idx="112">
                  <c:v>1.706910404015598</c:v>
                </c:pt>
                <c:pt idx="113">
                  <c:v>-0.71951242230463697</c:v>
                </c:pt>
                <c:pt idx="114">
                  <c:v>0.43114970961281318</c:v>
                </c:pt>
                <c:pt idx="115">
                  <c:v>-0.27146667600722074</c:v>
                </c:pt>
                <c:pt idx="116">
                  <c:v>2.0240527190922073</c:v>
                </c:pt>
                <c:pt idx="117">
                  <c:v>0.43338890752176279</c:v>
                </c:pt>
                <c:pt idx="118">
                  <c:v>0.33387090649925583</c:v>
                </c:pt>
                <c:pt idx="119">
                  <c:v>5.7451455102020696E-2</c:v>
                </c:pt>
                <c:pt idx="120">
                  <c:v>-2.730644437510243</c:v>
                </c:pt>
                <c:pt idx="121">
                  <c:v>-5.4273829792136405</c:v>
                </c:pt>
                <c:pt idx="122">
                  <c:v>2.5229002396022948</c:v>
                </c:pt>
                <c:pt idx="123">
                  <c:v>-9.1188188330413519E-2</c:v>
                </c:pt>
                <c:pt idx="124">
                  <c:v>-3.1070100593025818</c:v>
                </c:pt>
                <c:pt idx="125">
                  <c:v>2.7170034711080628</c:v>
                </c:pt>
                <c:pt idx="126">
                  <c:v>-6.1076163872582717E-2</c:v>
                </c:pt>
                <c:pt idx="127">
                  <c:v>-2.6622014233714362</c:v>
                </c:pt>
                <c:pt idx="128">
                  <c:v>1.6983829183879755</c:v>
                </c:pt>
                <c:pt idx="129">
                  <c:v>1.4635453051944765</c:v>
                </c:pt>
                <c:pt idx="130">
                  <c:v>0.85349024498372861</c:v>
                </c:pt>
                <c:pt idx="131">
                  <c:v>1.3173054389703442</c:v>
                </c:pt>
                <c:pt idx="132">
                  <c:v>0.81163987133909665</c:v>
                </c:pt>
                <c:pt idx="133">
                  <c:v>0.40630116249868664</c:v>
                </c:pt>
                <c:pt idx="134">
                  <c:v>1.1452067900069285</c:v>
                </c:pt>
                <c:pt idx="135">
                  <c:v>0.23211291103579879</c:v>
                </c:pt>
                <c:pt idx="136">
                  <c:v>-0.97266266702998216</c:v>
                </c:pt>
                <c:pt idx="137">
                  <c:v>-0.49284305342598078</c:v>
                </c:pt>
                <c:pt idx="138">
                  <c:v>-0.65500484969592365</c:v>
                </c:pt>
                <c:pt idx="139">
                  <c:v>0.70792579292379565</c:v>
                </c:pt>
                <c:pt idx="140">
                  <c:v>-0.72568830814264074</c:v>
                </c:pt>
                <c:pt idx="141">
                  <c:v>-1.359267380732291</c:v>
                </c:pt>
                <c:pt idx="142">
                  <c:v>1.0211787405332626</c:v>
                </c:pt>
                <c:pt idx="143">
                  <c:v>0.38544833798218375</c:v>
                </c:pt>
                <c:pt idx="144">
                  <c:v>5.3252863599830641E-2</c:v>
                </c:pt>
                <c:pt idx="145">
                  <c:v>2.1650933493884237</c:v>
                </c:pt>
                <c:pt idx="146">
                  <c:v>-0.6912402999099504</c:v>
                </c:pt>
                <c:pt idx="147">
                  <c:v>-0.44983280175795637</c:v>
                </c:pt>
                <c:pt idx="148">
                  <c:v>-1.1187116201270286</c:v>
                </c:pt>
                <c:pt idx="149">
                  <c:v>1.0074019627748896</c:v>
                </c:pt>
                <c:pt idx="150">
                  <c:v>-0.71769235641257934</c:v>
                </c:pt>
                <c:pt idx="151">
                  <c:v>-1.654898176071063</c:v>
                </c:pt>
                <c:pt idx="152">
                  <c:v>0.86063165684390608</c:v>
                </c:pt>
                <c:pt idx="153">
                  <c:v>2.1721429694589296</c:v>
                </c:pt>
                <c:pt idx="154">
                  <c:v>-0.81270362828357812</c:v>
                </c:pt>
                <c:pt idx="155">
                  <c:v>-1.5023645679828981</c:v>
                </c:pt>
                <c:pt idx="156">
                  <c:v>-4.4042809471512649</c:v>
                </c:pt>
                <c:pt idx="157">
                  <c:v>0.53416276078447877</c:v>
                </c:pt>
                <c:pt idx="158">
                  <c:v>-3.17187247213139</c:v>
                </c:pt>
                <c:pt idx="159">
                  <c:v>2.4007723265267846</c:v>
                </c:pt>
                <c:pt idx="160">
                  <c:v>0.87016522707643595</c:v>
                </c:pt>
                <c:pt idx="161">
                  <c:v>-1.521510925605468</c:v>
                </c:pt>
                <c:pt idx="162">
                  <c:v>-0.69989881849119884</c:v>
                </c:pt>
                <c:pt idx="163">
                  <c:v>0.86313341023653478</c:v>
                </c:pt>
                <c:pt idx="164">
                  <c:v>-4.2022451308711783</c:v>
                </c:pt>
                <c:pt idx="165">
                  <c:v>0.22872089696474229</c:v>
                </c:pt>
                <c:pt idx="166">
                  <c:v>-3.1091961263637056</c:v>
                </c:pt>
                <c:pt idx="167">
                  <c:v>-0.20221090740301062</c:v>
                </c:pt>
                <c:pt idx="168">
                  <c:v>2.3538342941105159</c:v>
                </c:pt>
                <c:pt idx="169">
                  <c:v>0.87921306475727168</c:v>
                </c:pt>
                <c:pt idx="170">
                  <c:v>2.3244848240129077</c:v>
                </c:pt>
                <c:pt idx="171">
                  <c:v>5.7425428280912079E-2</c:v>
                </c:pt>
                <c:pt idx="172">
                  <c:v>-1.913814557211475E-2</c:v>
                </c:pt>
                <c:pt idx="173">
                  <c:v>-0.47964789939412722</c:v>
                </c:pt>
                <c:pt idx="174">
                  <c:v>3.7372240454602177</c:v>
                </c:pt>
                <c:pt idx="175">
                  <c:v>0.32061190297298076</c:v>
                </c:pt>
                <c:pt idx="176">
                  <c:v>1.3330269544821156</c:v>
                </c:pt>
                <c:pt idx="177">
                  <c:v>-1.5302049097952624</c:v>
                </c:pt>
                <c:pt idx="178">
                  <c:v>3.1390125430800642</c:v>
                </c:pt>
                <c:pt idx="179">
                  <c:v>-1.608807633284796</c:v>
                </c:pt>
                <c:pt idx="180">
                  <c:v>0.72023310281422415</c:v>
                </c:pt>
                <c:pt idx="181">
                  <c:v>3.0585239826945276</c:v>
                </c:pt>
                <c:pt idx="182">
                  <c:v>-0.10533708839177375</c:v>
                </c:pt>
                <c:pt idx="183">
                  <c:v>0.96146182478337539</c:v>
                </c:pt>
                <c:pt idx="184">
                  <c:v>0.22012405343192423</c:v>
                </c:pt>
                <c:pt idx="185">
                  <c:v>2.3142791123898679E-2</c:v>
                </c:pt>
                <c:pt idx="186">
                  <c:v>-3.7306544954312524</c:v>
                </c:pt>
                <c:pt idx="187">
                  <c:v>1.4604891354519032</c:v>
                </c:pt>
                <c:pt idx="188">
                  <c:v>-1.1906319958844322</c:v>
                </c:pt>
                <c:pt idx="189">
                  <c:v>-2.0388497770869116</c:v>
                </c:pt>
                <c:pt idx="190">
                  <c:v>1.936989317097884</c:v>
                </c:pt>
                <c:pt idx="191">
                  <c:v>0.53212286631989292</c:v>
                </c:pt>
                <c:pt idx="192">
                  <c:v>1.6323996264988421</c:v>
                </c:pt>
                <c:pt idx="193">
                  <c:v>-0.17027277108063918</c:v>
                </c:pt>
                <c:pt idx="194">
                  <c:v>1.6782632698008</c:v>
                </c:pt>
                <c:pt idx="195">
                  <c:v>-0.59116898724054467</c:v>
                </c:pt>
                <c:pt idx="196">
                  <c:v>-0.84644853179843738</c:v>
                </c:pt>
                <c:pt idx="197">
                  <c:v>0.88713083265302795</c:v>
                </c:pt>
                <c:pt idx="198">
                  <c:v>-3.9708920627902704</c:v>
                </c:pt>
                <c:pt idx="199">
                  <c:v>-1.7258104343458531</c:v>
                </c:pt>
                <c:pt idx="200">
                  <c:v>0.1352348374285903</c:v>
                </c:pt>
                <c:pt idx="201">
                  <c:v>0.14732063311445082</c:v>
                </c:pt>
                <c:pt idx="202">
                  <c:v>2.4239204050293193</c:v>
                </c:pt>
                <c:pt idx="203">
                  <c:v>1.4148375350998763</c:v>
                </c:pt>
                <c:pt idx="204">
                  <c:v>1.9176267243723628</c:v>
                </c:pt>
                <c:pt idx="205">
                  <c:v>0.57740214693427405</c:v>
                </c:pt>
                <c:pt idx="206">
                  <c:v>-5.7590418546350428E-2</c:v>
                </c:pt>
                <c:pt idx="207">
                  <c:v>-2.6619982918371394</c:v>
                </c:pt>
                <c:pt idx="208">
                  <c:v>3.2535970420575295</c:v>
                </c:pt>
                <c:pt idx="209">
                  <c:v>0.34872123376661335</c:v>
                </c:pt>
                <c:pt idx="210">
                  <c:v>1.4278671963022527</c:v>
                </c:pt>
                <c:pt idx="211">
                  <c:v>-0.94396314651439339</c:v>
                </c:pt>
                <c:pt idx="212">
                  <c:v>2.4404453702000795</c:v>
                </c:pt>
                <c:pt idx="213">
                  <c:v>-0.32197207785742221</c:v>
                </c:pt>
                <c:pt idx="214">
                  <c:v>-0.92727734023095365</c:v>
                </c:pt>
                <c:pt idx="215">
                  <c:v>0.60426525274239251</c:v>
                </c:pt>
                <c:pt idx="216">
                  <c:v>0.18391066013519844</c:v>
                </c:pt>
                <c:pt idx="217">
                  <c:v>0.92554766067284766</c:v>
                </c:pt>
                <c:pt idx="218">
                  <c:v>0.74746157291226789</c:v>
                </c:pt>
                <c:pt idx="219">
                  <c:v>0.10398140217222229</c:v>
                </c:pt>
                <c:pt idx="220">
                  <c:v>-8.7556096213979265E-2</c:v>
                </c:pt>
                <c:pt idx="221">
                  <c:v>6.5674258052272713E-2</c:v>
                </c:pt>
                <c:pt idx="222">
                  <c:v>0.82273599998900615</c:v>
                </c:pt>
                <c:pt idx="223">
                  <c:v>-0.4786519881004544</c:v>
                </c:pt>
                <c:pt idx="224">
                  <c:v>-2.6239525689248246</c:v>
                </c:pt>
                <c:pt idx="225">
                  <c:v>2.9940210184777771</c:v>
                </c:pt>
                <c:pt idx="226">
                  <c:v>1.9899548761644099</c:v>
                </c:pt>
                <c:pt idx="227">
                  <c:v>-0.54999471173786874</c:v>
                </c:pt>
                <c:pt idx="228">
                  <c:v>-13.215547704153854</c:v>
                </c:pt>
                <c:pt idx="229">
                  <c:v>-2.1620460416710072</c:v>
                </c:pt>
                <c:pt idx="230">
                  <c:v>-20.406236688600011</c:v>
                </c:pt>
                <c:pt idx="231">
                  <c:v>-1.5979343439437739</c:v>
                </c:pt>
                <c:pt idx="232">
                  <c:v>5.1413900296219079</c:v>
                </c:pt>
                <c:pt idx="233">
                  <c:v>-0.25903874159895157</c:v>
                </c:pt>
                <c:pt idx="234">
                  <c:v>6.3593210087667007</c:v>
                </c:pt>
                <c:pt idx="235">
                  <c:v>-0.33435528501934081</c:v>
                </c:pt>
                <c:pt idx="236">
                  <c:v>-0.18856729406336947</c:v>
                </c:pt>
                <c:pt idx="237">
                  <c:v>2.961648968758432</c:v>
                </c:pt>
                <c:pt idx="238">
                  <c:v>0.4941959081538429</c:v>
                </c:pt>
                <c:pt idx="239">
                  <c:v>-3.295191051278576</c:v>
                </c:pt>
                <c:pt idx="240">
                  <c:v>3.1465122376497776</c:v>
                </c:pt>
                <c:pt idx="241">
                  <c:v>3.1226531033724578</c:v>
                </c:pt>
                <c:pt idx="242">
                  <c:v>6.5459925422790723</c:v>
                </c:pt>
                <c:pt idx="243">
                  <c:v>-5.2887698465210491</c:v>
                </c:pt>
                <c:pt idx="244">
                  <c:v>3.2543388290836055</c:v>
                </c:pt>
                <c:pt idx="245">
                  <c:v>-1.4834725857435453</c:v>
                </c:pt>
                <c:pt idx="246">
                  <c:v>1.8025319449009309</c:v>
                </c:pt>
                <c:pt idx="247">
                  <c:v>0.11860546351206055</c:v>
                </c:pt>
                <c:pt idx="248">
                  <c:v>1.7501451628410203</c:v>
                </c:pt>
                <c:pt idx="249">
                  <c:v>-1.6503758710333976</c:v>
                </c:pt>
                <c:pt idx="250">
                  <c:v>-3.2301731716809474</c:v>
                </c:pt>
                <c:pt idx="251">
                  <c:v>2.4606257821375848</c:v>
                </c:pt>
                <c:pt idx="252">
                  <c:v>1.136588767110398</c:v>
                </c:pt>
                <c:pt idx="253">
                  <c:v>-0.89820963158275913</c:v>
                </c:pt>
                <c:pt idx="254">
                  <c:v>0.97269753074382181</c:v>
                </c:pt>
                <c:pt idx="255">
                  <c:v>-1.041643598848371</c:v>
                </c:pt>
                <c:pt idx="256">
                  <c:v>1.8635237080022071</c:v>
                </c:pt>
                <c:pt idx="257">
                  <c:v>-0.49355396629617931</c:v>
                </c:pt>
                <c:pt idx="258">
                  <c:v>-4.3159438793145597</c:v>
                </c:pt>
                <c:pt idx="259">
                  <c:v>1.652295034536573</c:v>
                </c:pt>
                <c:pt idx="260">
                  <c:v>1.9747827452594711</c:v>
                </c:pt>
                <c:pt idx="261">
                  <c:v>-0.995095359592019</c:v>
                </c:pt>
                <c:pt idx="262">
                  <c:v>-1.7128051306515624</c:v>
                </c:pt>
                <c:pt idx="263">
                  <c:v>-6.4551317943488407</c:v>
                </c:pt>
                <c:pt idx="264">
                  <c:v>6.2694069338923351</c:v>
                </c:pt>
                <c:pt idx="265">
                  <c:v>5.7905997577441459</c:v>
                </c:pt>
                <c:pt idx="266">
                  <c:v>0.51289899736248001</c:v>
                </c:pt>
                <c:pt idx="267">
                  <c:v>1.4815970881489873</c:v>
                </c:pt>
                <c:pt idx="268">
                  <c:v>-0.24343191478020748</c:v>
                </c:pt>
                <c:pt idx="269">
                  <c:v>-1.1539394434468275</c:v>
                </c:pt>
                <c:pt idx="270">
                  <c:v>1.2193086331167511</c:v>
                </c:pt>
                <c:pt idx="271">
                  <c:v>-0.48235913087636229</c:v>
                </c:pt>
                <c:pt idx="272">
                  <c:v>1.3341832700315392</c:v>
                </c:pt>
                <c:pt idx="273">
                  <c:v>2.7021603976297177</c:v>
                </c:pt>
                <c:pt idx="274">
                  <c:v>-0.26407960694017696</c:v>
                </c:pt>
                <c:pt idx="275">
                  <c:v>-0.20139834755805625</c:v>
                </c:pt>
                <c:pt idx="276">
                  <c:v>-3.1360435729020004</c:v>
                </c:pt>
                <c:pt idx="277">
                  <c:v>2.9515523127316836</c:v>
                </c:pt>
                <c:pt idx="278">
                  <c:v>0.57540868814362245</c:v>
                </c:pt>
                <c:pt idx="279">
                  <c:v>0.114685487654844</c:v>
                </c:pt>
                <c:pt idx="280">
                  <c:v>-0.95589809977371654</c:v>
                </c:pt>
                <c:pt idx="281">
                  <c:v>2.2258106699460267</c:v>
                </c:pt>
                <c:pt idx="282">
                  <c:v>2.9989427621700488</c:v>
                </c:pt>
                <c:pt idx="283">
                  <c:v>-1.6475821768874195E-2</c:v>
                </c:pt>
                <c:pt idx="284">
                  <c:v>0.59142607089500199</c:v>
                </c:pt>
                <c:pt idx="285">
                  <c:v>0.9130994469765632</c:v>
                </c:pt>
                <c:pt idx="286">
                  <c:v>0.56110209256724375</c:v>
                </c:pt>
                <c:pt idx="287">
                  <c:v>0.78776431607229613</c:v>
                </c:pt>
                <c:pt idx="288">
                  <c:v>-0.94929784247370452</c:v>
                </c:pt>
                <c:pt idx="289">
                  <c:v>0.16153352640141286</c:v>
                </c:pt>
                <c:pt idx="290">
                  <c:v>2.2870904343922995</c:v>
                </c:pt>
                <c:pt idx="291">
                  <c:v>0.13137498933606814</c:v>
                </c:pt>
                <c:pt idx="292">
                  <c:v>-0.19449634222874396</c:v>
                </c:pt>
                <c:pt idx="293">
                  <c:v>0.67124904616536374</c:v>
                </c:pt>
                <c:pt idx="294">
                  <c:v>1.0088489100464937</c:v>
                </c:pt>
                <c:pt idx="295">
                  <c:v>1.0499864851423435</c:v>
                </c:pt>
                <c:pt idx="296">
                  <c:v>-0.92071735470280291</c:v>
                </c:pt>
                <c:pt idx="297">
                  <c:v>0.9155971580861394</c:v>
                </c:pt>
                <c:pt idx="298">
                  <c:v>-0.24607825398237126</c:v>
                </c:pt>
                <c:pt idx="299">
                  <c:v>-1.4632768004745211</c:v>
                </c:pt>
                <c:pt idx="300">
                  <c:v>0.56095301096609429</c:v>
                </c:pt>
                <c:pt idx="301">
                  <c:v>-1.0046673609691832</c:v>
                </c:pt>
                <c:pt idx="302">
                  <c:v>1.1288974095566882</c:v>
                </c:pt>
                <c:pt idx="303">
                  <c:v>1.8096098064176918</c:v>
                </c:pt>
                <c:pt idx="304">
                  <c:v>1.7974052167559398</c:v>
                </c:pt>
                <c:pt idx="305">
                  <c:v>-1.7212302137072761</c:v>
                </c:pt>
                <c:pt idx="306">
                  <c:v>0.38000704407227925</c:v>
                </c:pt>
                <c:pt idx="307">
                  <c:v>-0.644328857091508</c:v>
                </c:pt>
                <c:pt idx="308">
                  <c:v>-1.3064045017122323</c:v>
                </c:pt>
                <c:pt idx="309">
                  <c:v>-0.70379094061330516</c:v>
                </c:pt>
                <c:pt idx="310">
                  <c:v>0.93043160628859001</c:v>
                </c:pt>
                <c:pt idx="311">
                  <c:v>-0.66592920899769603</c:v>
                </c:pt>
                <c:pt idx="312">
                  <c:v>1.577587251644895</c:v>
                </c:pt>
                <c:pt idx="313">
                  <c:v>1.718602752118676</c:v>
                </c:pt>
                <c:pt idx="314">
                  <c:v>-0.13540284408681633</c:v>
                </c:pt>
                <c:pt idx="315">
                  <c:v>0.9091879993483255</c:v>
                </c:pt>
                <c:pt idx="316">
                  <c:v>1.5690079125008991</c:v>
                </c:pt>
                <c:pt idx="317">
                  <c:v>8.3188573709387356E-2</c:v>
                </c:pt>
                <c:pt idx="318">
                  <c:v>-0.34298627381584224</c:v>
                </c:pt>
                <c:pt idx="319">
                  <c:v>-3.9495611050080015</c:v>
                </c:pt>
                <c:pt idx="320">
                  <c:v>0.54484947781595139</c:v>
                </c:pt>
                <c:pt idx="321">
                  <c:v>2.5618646335451474</c:v>
                </c:pt>
                <c:pt idx="322">
                  <c:v>0.35081687288024782</c:v>
                </c:pt>
                <c:pt idx="323">
                  <c:v>1.4543040010129087</c:v>
                </c:pt>
                <c:pt idx="324">
                  <c:v>0.92420758007165582</c:v>
                </c:pt>
                <c:pt idx="325">
                  <c:v>1.6717206429969231</c:v>
                </c:pt>
                <c:pt idx="326">
                  <c:v>0.68916959103671127</c:v>
                </c:pt>
                <c:pt idx="327">
                  <c:v>-1.0925968925092562</c:v>
                </c:pt>
                <c:pt idx="328">
                  <c:v>-0.77821404420550744</c:v>
                </c:pt>
                <c:pt idx="329">
                  <c:v>-0.51416465594587268</c:v>
                </c:pt>
                <c:pt idx="330">
                  <c:v>2.2578838576973603</c:v>
                </c:pt>
                <c:pt idx="331">
                  <c:v>-1.2083450740413377</c:v>
                </c:pt>
                <c:pt idx="332">
                  <c:v>-2.3783653202825286</c:v>
                </c:pt>
                <c:pt idx="333">
                  <c:v>-7.9798632594830927</c:v>
                </c:pt>
                <c:pt idx="334">
                  <c:v>2.2016839126677392</c:v>
                </c:pt>
                <c:pt idx="335">
                  <c:v>4.0049959133866126</c:v>
                </c:pt>
                <c:pt idx="336">
                  <c:v>0.45614636085030841</c:v>
                </c:pt>
                <c:pt idx="337">
                  <c:v>1.2877401973688913</c:v>
                </c:pt>
                <c:pt idx="338">
                  <c:v>0.37532641364580799</c:v>
                </c:pt>
                <c:pt idx="339">
                  <c:v>0.15556639014864188</c:v>
                </c:pt>
                <c:pt idx="340">
                  <c:v>-0.73621160881271386</c:v>
                </c:pt>
                <c:pt idx="341">
                  <c:v>2.4464831926312391E-2</c:v>
                </c:pt>
                <c:pt idx="342">
                  <c:v>-2.6271647259398803</c:v>
                </c:pt>
                <c:pt idx="343">
                  <c:v>1.5103843688755971</c:v>
                </c:pt>
                <c:pt idx="344">
                  <c:v>-0.39160334576292039</c:v>
                </c:pt>
                <c:pt idx="345">
                  <c:v>2.9847119929131729</c:v>
                </c:pt>
                <c:pt idx="346">
                  <c:v>-0.58985811406114597</c:v>
                </c:pt>
                <c:pt idx="347">
                  <c:v>-3.8003337880809944</c:v>
                </c:pt>
                <c:pt idx="348">
                  <c:v>-5.1576998504621372</c:v>
                </c:pt>
                <c:pt idx="349">
                  <c:v>1.7819599485115425</c:v>
                </c:pt>
                <c:pt idx="350">
                  <c:v>-1.5912112020720632</c:v>
                </c:pt>
                <c:pt idx="351">
                  <c:v>2.0590118368660657</c:v>
                </c:pt>
                <c:pt idx="352">
                  <c:v>-1.0111098805719563</c:v>
                </c:pt>
                <c:pt idx="353">
                  <c:v>2.2889508461757533</c:v>
                </c:pt>
                <c:pt idx="354">
                  <c:v>3.0306113644798112</c:v>
                </c:pt>
                <c:pt idx="355">
                  <c:v>0.70776607658908941</c:v>
                </c:pt>
                <c:pt idx="356">
                  <c:v>1.2010831448524357</c:v>
                </c:pt>
                <c:pt idx="357">
                  <c:v>-2.9242616447789169E-2</c:v>
                </c:pt>
                <c:pt idx="358">
                  <c:v>-2.1282639839608377</c:v>
                </c:pt>
                <c:pt idx="359">
                  <c:v>-1.753064961956619</c:v>
                </c:pt>
                <c:pt idx="360">
                  <c:v>0.86279200173055881</c:v>
                </c:pt>
                <c:pt idx="361">
                  <c:v>-2.0659060245200802</c:v>
                </c:pt>
                <c:pt idx="362">
                  <c:v>-4.0345563428708306</c:v>
                </c:pt>
                <c:pt idx="363">
                  <c:v>-0.68585169453816286</c:v>
                </c:pt>
                <c:pt idx="364">
                  <c:v>0.78725804913044128</c:v>
                </c:pt>
                <c:pt idx="365">
                  <c:v>0.4895710076331331</c:v>
                </c:pt>
                <c:pt idx="366">
                  <c:v>1.3759871260392071</c:v>
                </c:pt>
                <c:pt idx="367">
                  <c:v>3.3365603414154927</c:v>
                </c:pt>
                <c:pt idx="368">
                  <c:v>1.8265347977293405</c:v>
                </c:pt>
                <c:pt idx="369">
                  <c:v>1.9645643031823268</c:v>
                </c:pt>
                <c:pt idx="370">
                  <c:v>1.0524626090478419</c:v>
                </c:pt>
                <c:pt idx="371">
                  <c:v>1.3799270282312397</c:v>
                </c:pt>
                <c:pt idx="372">
                  <c:v>0.28035847202557657</c:v>
                </c:pt>
                <c:pt idx="373">
                  <c:v>-0.56150516313626009</c:v>
                </c:pt>
                <c:pt idx="374">
                  <c:v>-2.8214506746209249</c:v>
                </c:pt>
                <c:pt idx="375">
                  <c:v>1.0449313827407327</c:v>
                </c:pt>
                <c:pt idx="376">
                  <c:v>-0.52598377729960033</c:v>
                </c:pt>
                <c:pt idx="377">
                  <c:v>3.5591286574737486</c:v>
                </c:pt>
                <c:pt idx="378">
                  <c:v>2.5909028494956585</c:v>
                </c:pt>
                <c:pt idx="379">
                  <c:v>-0.3910658062944673</c:v>
                </c:pt>
                <c:pt idx="380">
                  <c:v>0.42779337993292793</c:v>
                </c:pt>
                <c:pt idx="381">
                  <c:v>0.74540187365650734</c:v>
                </c:pt>
                <c:pt idx="382">
                  <c:v>0.53616995041246829</c:v>
                </c:pt>
                <c:pt idx="383">
                  <c:v>1.4843741419390113</c:v>
                </c:pt>
                <c:pt idx="384">
                  <c:v>-1.027721375965631</c:v>
                </c:pt>
                <c:pt idx="385">
                  <c:v>1.5265421671024144</c:v>
                </c:pt>
                <c:pt idx="386">
                  <c:v>-1.6168030270980733</c:v>
                </c:pt>
                <c:pt idx="387">
                  <c:v>-3.8101599663076975</c:v>
                </c:pt>
                <c:pt idx="388">
                  <c:v>0.73835561383810722</c:v>
                </c:pt>
                <c:pt idx="389">
                  <c:v>3.2206911132627516</c:v>
                </c:pt>
                <c:pt idx="390">
                  <c:v>1.3790234207695893</c:v>
                </c:pt>
                <c:pt idx="391">
                  <c:v>1.0131261032881764</c:v>
                </c:pt>
                <c:pt idx="392">
                  <c:v>1.0900841225047844</c:v>
                </c:pt>
                <c:pt idx="393">
                  <c:v>-0.23103255628437719</c:v>
                </c:pt>
                <c:pt idx="394">
                  <c:v>4.3640489653357026E-3</c:v>
                </c:pt>
                <c:pt idx="395">
                  <c:v>3.9267872840373579E-2</c:v>
                </c:pt>
                <c:pt idx="396">
                  <c:v>0.71286053420239059</c:v>
                </c:pt>
                <c:pt idx="397">
                  <c:v>-1.5803358535697698</c:v>
                </c:pt>
                <c:pt idx="398">
                  <c:v>-0.30407885405002472</c:v>
                </c:pt>
                <c:pt idx="399">
                  <c:v>-0.70868879679550278</c:v>
                </c:pt>
                <c:pt idx="400">
                  <c:v>1.3904746306930451</c:v>
                </c:pt>
                <c:pt idx="401">
                  <c:v>-1.9700054966159428</c:v>
                </c:pt>
                <c:pt idx="402">
                  <c:v>1.2440734497464434</c:v>
                </c:pt>
                <c:pt idx="403">
                  <c:v>-3.0759239880441465</c:v>
                </c:pt>
                <c:pt idx="404">
                  <c:v>2.3313387105127368</c:v>
                </c:pt>
                <c:pt idx="405">
                  <c:v>1.3564772225640667</c:v>
                </c:pt>
                <c:pt idx="406">
                  <c:v>0.83474033196421393</c:v>
                </c:pt>
                <c:pt idx="407">
                  <c:v>-2.6191973438079152</c:v>
                </c:pt>
                <c:pt idx="408">
                  <c:v>0.5258010509706772</c:v>
                </c:pt>
                <c:pt idx="409">
                  <c:v>-1.75749872241113</c:v>
                </c:pt>
                <c:pt idx="410">
                  <c:v>0.63572431691667664</c:v>
                </c:pt>
                <c:pt idx="411">
                  <c:v>1.1262185536630889</c:v>
                </c:pt>
                <c:pt idx="412">
                  <c:v>-0.49004419357278806</c:v>
                </c:pt>
                <c:pt idx="413">
                  <c:v>1.5685553549100548</c:v>
                </c:pt>
                <c:pt idx="414">
                  <c:v>-1.0785111613372667</c:v>
                </c:pt>
                <c:pt idx="415">
                  <c:v>-0.98250165117553934</c:v>
                </c:pt>
                <c:pt idx="416">
                  <c:v>-1.0829453367774611</c:v>
                </c:pt>
                <c:pt idx="417">
                  <c:v>1.4323924017548246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0-4B59-BA88-CF0D4AA5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15616"/>
        <c:axId val="636315256"/>
      </c:lineChart>
      <c:dateAx>
        <c:axId val="63631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5256"/>
        <c:crosses val="autoZero"/>
        <c:auto val="1"/>
        <c:lblOffset val="100"/>
        <c:baseTimeUnit val="days"/>
      </c:dateAx>
      <c:valAx>
        <c:axId val="6363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EEI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SFIO_PL!$G$1</c:f>
              <c:strCache>
                <c:ptCount val="1"/>
                <c:pt idx="0">
                  <c:v>EEI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SFIO_PL!$G$2:$G$419</c:f>
              <c:numCache>
                <c:formatCode>General</c:formatCode>
                <c:ptCount val="418"/>
                <c:pt idx="0">
                  <c:v>383.82</c:v>
                </c:pt>
                <c:pt idx="1">
                  <c:v>398</c:v>
                </c:pt>
                <c:pt idx="2">
                  <c:v>394.14</c:v>
                </c:pt>
                <c:pt idx="3">
                  <c:v>394.22</c:v>
                </c:pt>
                <c:pt idx="4">
                  <c:v>396.3</c:v>
                </c:pt>
                <c:pt idx="5">
                  <c:v>398.99</c:v>
                </c:pt>
                <c:pt idx="6">
                  <c:v>401.91</c:v>
                </c:pt>
                <c:pt idx="7">
                  <c:v>386.25</c:v>
                </c:pt>
                <c:pt idx="8">
                  <c:v>363.77</c:v>
                </c:pt>
                <c:pt idx="9">
                  <c:v>373.62</c:v>
                </c:pt>
                <c:pt idx="10">
                  <c:v>381.69</c:v>
                </c:pt>
                <c:pt idx="11">
                  <c:v>372.27</c:v>
                </c:pt>
                <c:pt idx="12">
                  <c:v>355.16</c:v>
                </c:pt>
                <c:pt idx="13">
                  <c:v>339.25</c:v>
                </c:pt>
                <c:pt idx="14">
                  <c:v>346.87</c:v>
                </c:pt>
                <c:pt idx="15">
                  <c:v>351.83</c:v>
                </c:pt>
                <c:pt idx="16">
                  <c:v>325.35000000000002</c:v>
                </c:pt>
                <c:pt idx="17">
                  <c:v>323.20999999999998</c:v>
                </c:pt>
                <c:pt idx="18">
                  <c:v>343.19</c:v>
                </c:pt>
                <c:pt idx="19">
                  <c:v>337.92</c:v>
                </c:pt>
                <c:pt idx="20">
                  <c:v>356.26</c:v>
                </c:pt>
                <c:pt idx="21">
                  <c:v>359.74</c:v>
                </c:pt>
                <c:pt idx="22">
                  <c:v>355.94</c:v>
                </c:pt>
                <c:pt idx="23">
                  <c:v>349.39</c:v>
                </c:pt>
                <c:pt idx="24">
                  <c:v>339.56</c:v>
                </c:pt>
                <c:pt idx="25">
                  <c:v>345.39</c:v>
                </c:pt>
                <c:pt idx="26">
                  <c:v>360.79</c:v>
                </c:pt>
                <c:pt idx="27">
                  <c:v>367.83</c:v>
                </c:pt>
                <c:pt idx="28">
                  <c:v>360.58</c:v>
                </c:pt>
                <c:pt idx="29">
                  <c:v>353.79</c:v>
                </c:pt>
                <c:pt idx="30">
                  <c:v>352.58</c:v>
                </c:pt>
                <c:pt idx="31">
                  <c:v>356.68</c:v>
                </c:pt>
                <c:pt idx="32">
                  <c:v>371.21</c:v>
                </c:pt>
                <c:pt idx="33">
                  <c:v>361.53</c:v>
                </c:pt>
                <c:pt idx="34">
                  <c:v>338.54</c:v>
                </c:pt>
                <c:pt idx="35">
                  <c:v>344.83</c:v>
                </c:pt>
                <c:pt idx="36">
                  <c:v>320.83999999999997</c:v>
                </c:pt>
                <c:pt idx="37">
                  <c:v>344.89</c:v>
                </c:pt>
                <c:pt idx="38">
                  <c:v>342.65</c:v>
                </c:pt>
                <c:pt idx="39">
                  <c:v>348.35</c:v>
                </c:pt>
                <c:pt idx="40">
                  <c:v>350.95</c:v>
                </c:pt>
                <c:pt idx="41">
                  <c:v>347.44</c:v>
                </c:pt>
                <c:pt idx="42">
                  <c:v>350.96</c:v>
                </c:pt>
                <c:pt idx="43">
                  <c:v>356.32</c:v>
                </c:pt>
                <c:pt idx="44">
                  <c:v>355.39</c:v>
                </c:pt>
                <c:pt idx="45">
                  <c:v>356.38</c:v>
                </c:pt>
                <c:pt idx="46">
                  <c:v>365.15</c:v>
                </c:pt>
                <c:pt idx="47">
                  <c:v>361.99</c:v>
                </c:pt>
                <c:pt idx="48">
                  <c:v>353.12</c:v>
                </c:pt>
                <c:pt idx="49">
                  <c:v>351.18</c:v>
                </c:pt>
                <c:pt idx="50">
                  <c:v>353.98</c:v>
                </c:pt>
                <c:pt idx="51">
                  <c:v>352.33</c:v>
                </c:pt>
                <c:pt idx="52">
                  <c:v>351.35</c:v>
                </c:pt>
                <c:pt idx="53">
                  <c:v>358.63</c:v>
                </c:pt>
                <c:pt idx="54">
                  <c:v>352.93</c:v>
                </c:pt>
                <c:pt idx="55">
                  <c:v>347.17</c:v>
                </c:pt>
                <c:pt idx="56">
                  <c:v>358.52</c:v>
                </c:pt>
                <c:pt idx="57">
                  <c:v>358.29</c:v>
                </c:pt>
                <c:pt idx="58">
                  <c:v>356.79</c:v>
                </c:pt>
                <c:pt idx="59">
                  <c:v>365.16</c:v>
                </c:pt>
                <c:pt idx="60">
                  <c:v>375.86</c:v>
                </c:pt>
                <c:pt idx="61">
                  <c:v>381.28</c:v>
                </c:pt>
                <c:pt idx="62">
                  <c:v>381.07</c:v>
                </c:pt>
                <c:pt idx="63">
                  <c:v>383.55</c:v>
                </c:pt>
                <c:pt idx="64">
                  <c:v>384.07</c:v>
                </c:pt>
                <c:pt idx="65">
                  <c:v>385.22</c:v>
                </c:pt>
                <c:pt idx="66">
                  <c:v>379.82</c:v>
                </c:pt>
                <c:pt idx="67">
                  <c:v>382.47</c:v>
                </c:pt>
                <c:pt idx="68">
                  <c:v>377.96</c:v>
                </c:pt>
                <c:pt idx="69">
                  <c:v>386.46</c:v>
                </c:pt>
                <c:pt idx="70">
                  <c:v>384.89</c:v>
                </c:pt>
                <c:pt idx="71">
                  <c:v>384.49</c:v>
                </c:pt>
                <c:pt idx="72">
                  <c:v>391.13</c:v>
                </c:pt>
                <c:pt idx="73">
                  <c:v>391.22</c:v>
                </c:pt>
                <c:pt idx="74">
                  <c:v>392.01</c:v>
                </c:pt>
                <c:pt idx="75">
                  <c:v>391.44</c:v>
                </c:pt>
                <c:pt idx="76">
                  <c:v>397.21</c:v>
                </c:pt>
                <c:pt idx="77">
                  <c:v>397.7</c:v>
                </c:pt>
                <c:pt idx="78">
                  <c:v>391.82</c:v>
                </c:pt>
                <c:pt idx="79">
                  <c:v>404.61</c:v>
                </c:pt>
                <c:pt idx="80">
                  <c:v>404.47</c:v>
                </c:pt>
                <c:pt idx="81">
                  <c:v>414.11</c:v>
                </c:pt>
                <c:pt idx="82">
                  <c:v>417.39</c:v>
                </c:pt>
                <c:pt idx="83">
                  <c:v>416.66</c:v>
                </c:pt>
                <c:pt idx="84">
                  <c:v>414.47</c:v>
                </c:pt>
                <c:pt idx="85">
                  <c:v>415.19</c:v>
                </c:pt>
                <c:pt idx="86">
                  <c:v>411.01</c:v>
                </c:pt>
                <c:pt idx="87">
                  <c:v>409.8</c:v>
                </c:pt>
                <c:pt idx="88">
                  <c:v>410.19</c:v>
                </c:pt>
                <c:pt idx="89">
                  <c:v>405.36</c:v>
                </c:pt>
                <c:pt idx="90">
                  <c:v>403.61</c:v>
                </c:pt>
                <c:pt idx="91">
                  <c:v>410.66</c:v>
                </c:pt>
                <c:pt idx="92">
                  <c:v>404.13</c:v>
                </c:pt>
                <c:pt idx="93">
                  <c:v>403.61</c:v>
                </c:pt>
                <c:pt idx="94">
                  <c:v>408.31</c:v>
                </c:pt>
                <c:pt idx="95">
                  <c:v>397.34</c:v>
                </c:pt>
                <c:pt idx="96">
                  <c:v>397.43</c:v>
                </c:pt>
                <c:pt idx="97">
                  <c:v>397.67</c:v>
                </c:pt>
                <c:pt idx="98">
                  <c:v>396.69</c:v>
                </c:pt>
                <c:pt idx="99">
                  <c:v>403.65</c:v>
                </c:pt>
                <c:pt idx="100">
                  <c:v>403.78</c:v>
                </c:pt>
                <c:pt idx="101">
                  <c:v>408.55</c:v>
                </c:pt>
                <c:pt idx="102">
                  <c:v>412.67</c:v>
                </c:pt>
                <c:pt idx="103">
                  <c:v>412.55</c:v>
                </c:pt>
                <c:pt idx="104">
                  <c:v>412.7</c:v>
                </c:pt>
                <c:pt idx="105">
                  <c:v>413.77</c:v>
                </c:pt>
                <c:pt idx="106">
                  <c:v>413.72</c:v>
                </c:pt>
                <c:pt idx="107">
                  <c:v>414.77</c:v>
                </c:pt>
                <c:pt idx="108">
                  <c:v>406.86</c:v>
                </c:pt>
                <c:pt idx="109">
                  <c:v>407.01</c:v>
                </c:pt>
                <c:pt idx="110">
                  <c:v>407.06</c:v>
                </c:pt>
                <c:pt idx="111">
                  <c:v>410.75</c:v>
                </c:pt>
                <c:pt idx="112">
                  <c:v>413.69</c:v>
                </c:pt>
                <c:pt idx="113">
                  <c:v>415.28</c:v>
                </c:pt>
                <c:pt idx="114">
                  <c:v>412.33</c:v>
                </c:pt>
                <c:pt idx="115">
                  <c:v>411.25</c:v>
                </c:pt>
                <c:pt idx="116">
                  <c:v>420.82</c:v>
                </c:pt>
                <c:pt idx="117">
                  <c:v>421.54</c:v>
                </c:pt>
                <c:pt idx="118">
                  <c:v>425.67</c:v>
                </c:pt>
                <c:pt idx="119">
                  <c:v>418.74</c:v>
                </c:pt>
                <c:pt idx="120">
                  <c:v>411.44</c:v>
                </c:pt>
                <c:pt idx="121">
                  <c:v>393.04</c:v>
                </c:pt>
                <c:pt idx="122">
                  <c:v>399.2</c:v>
                </c:pt>
                <c:pt idx="123">
                  <c:v>399.78</c:v>
                </c:pt>
                <c:pt idx="124">
                  <c:v>390.18</c:v>
                </c:pt>
                <c:pt idx="125">
                  <c:v>397.02</c:v>
                </c:pt>
                <c:pt idx="126">
                  <c:v>392.86</c:v>
                </c:pt>
                <c:pt idx="127">
                  <c:v>385.94</c:v>
                </c:pt>
                <c:pt idx="128">
                  <c:v>390.13</c:v>
                </c:pt>
                <c:pt idx="129">
                  <c:v>401.23</c:v>
                </c:pt>
                <c:pt idx="130">
                  <c:v>401.88</c:v>
                </c:pt>
                <c:pt idx="131">
                  <c:v>407.27</c:v>
                </c:pt>
                <c:pt idx="132">
                  <c:v>410.42</c:v>
                </c:pt>
                <c:pt idx="133">
                  <c:v>413.97</c:v>
                </c:pt>
                <c:pt idx="134">
                  <c:v>417.09</c:v>
                </c:pt>
                <c:pt idx="135">
                  <c:v>417.59</c:v>
                </c:pt>
                <c:pt idx="136">
                  <c:v>412.68</c:v>
                </c:pt>
                <c:pt idx="137">
                  <c:v>411.21</c:v>
                </c:pt>
                <c:pt idx="138">
                  <c:v>409.22</c:v>
                </c:pt>
                <c:pt idx="139">
                  <c:v>406.73</c:v>
                </c:pt>
                <c:pt idx="140">
                  <c:v>408.21</c:v>
                </c:pt>
                <c:pt idx="141">
                  <c:v>400.03</c:v>
                </c:pt>
                <c:pt idx="142">
                  <c:v>406.76</c:v>
                </c:pt>
                <c:pt idx="143">
                  <c:v>407.28</c:v>
                </c:pt>
                <c:pt idx="144">
                  <c:v>411.52</c:v>
                </c:pt>
                <c:pt idx="145">
                  <c:v>417.47</c:v>
                </c:pt>
                <c:pt idx="146">
                  <c:v>414.6</c:v>
                </c:pt>
                <c:pt idx="147">
                  <c:v>412.51</c:v>
                </c:pt>
                <c:pt idx="148">
                  <c:v>409.71</c:v>
                </c:pt>
                <c:pt idx="149">
                  <c:v>412.24</c:v>
                </c:pt>
                <c:pt idx="150">
                  <c:v>408.81</c:v>
                </c:pt>
                <c:pt idx="151">
                  <c:v>404.26</c:v>
                </c:pt>
                <c:pt idx="152">
                  <c:v>405.39</c:v>
                </c:pt>
                <c:pt idx="153">
                  <c:v>411.44</c:v>
                </c:pt>
                <c:pt idx="154">
                  <c:v>409.11</c:v>
                </c:pt>
                <c:pt idx="155">
                  <c:v>404.61</c:v>
                </c:pt>
                <c:pt idx="156">
                  <c:v>387.8</c:v>
                </c:pt>
                <c:pt idx="157">
                  <c:v>397.75</c:v>
                </c:pt>
                <c:pt idx="158">
                  <c:v>379.79</c:v>
                </c:pt>
                <c:pt idx="159">
                  <c:v>384.67</c:v>
                </c:pt>
                <c:pt idx="160">
                  <c:v>389.03</c:v>
                </c:pt>
                <c:pt idx="161">
                  <c:v>380.48</c:v>
                </c:pt>
                <c:pt idx="162">
                  <c:v>380.2</c:v>
                </c:pt>
                <c:pt idx="163">
                  <c:v>385.06</c:v>
                </c:pt>
                <c:pt idx="164">
                  <c:v>366.07</c:v>
                </c:pt>
                <c:pt idx="165">
                  <c:v>368.19</c:v>
                </c:pt>
                <c:pt idx="166">
                  <c:v>355.64</c:v>
                </c:pt>
                <c:pt idx="167">
                  <c:v>355.78</c:v>
                </c:pt>
                <c:pt idx="168">
                  <c:v>363.03</c:v>
                </c:pt>
                <c:pt idx="169">
                  <c:v>366.86</c:v>
                </c:pt>
                <c:pt idx="170">
                  <c:v>376.17</c:v>
                </c:pt>
                <c:pt idx="171">
                  <c:v>372.75</c:v>
                </c:pt>
                <c:pt idx="172">
                  <c:v>377.11</c:v>
                </c:pt>
                <c:pt idx="173">
                  <c:v>377.79</c:v>
                </c:pt>
                <c:pt idx="174">
                  <c:v>390.02</c:v>
                </c:pt>
                <c:pt idx="175">
                  <c:v>390.14</c:v>
                </c:pt>
                <c:pt idx="176">
                  <c:v>397.4</c:v>
                </c:pt>
                <c:pt idx="177">
                  <c:v>389.43</c:v>
                </c:pt>
                <c:pt idx="178">
                  <c:v>403.29</c:v>
                </c:pt>
                <c:pt idx="179">
                  <c:v>395.43</c:v>
                </c:pt>
                <c:pt idx="180">
                  <c:v>398.33</c:v>
                </c:pt>
                <c:pt idx="181">
                  <c:v>410.15</c:v>
                </c:pt>
                <c:pt idx="182">
                  <c:v>410.49</c:v>
                </c:pt>
                <c:pt idx="183">
                  <c:v>416.06</c:v>
                </c:pt>
                <c:pt idx="184">
                  <c:v>416.4</c:v>
                </c:pt>
                <c:pt idx="185">
                  <c:v>416.15</c:v>
                </c:pt>
                <c:pt idx="186">
                  <c:v>395.4</c:v>
                </c:pt>
                <c:pt idx="187">
                  <c:v>405.73</c:v>
                </c:pt>
                <c:pt idx="188">
                  <c:v>401.17</c:v>
                </c:pt>
                <c:pt idx="189">
                  <c:v>396.18</c:v>
                </c:pt>
                <c:pt idx="190">
                  <c:v>400.22</c:v>
                </c:pt>
                <c:pt idx="191">
                  <c:v>402.22</c:v>
                </c:pt>
                <c:pt idx="192">
                  <c:v>409.05</c:v>
                </c:pt>
                <c:pt idx="193">
                  <c:v>411.58</c:v>
                </c:pt>
                <c:pt idx="194">
                  <c:v>413.26</c:v>
                </c:pt>
                <c:pt idx="195">
                  <c:v>412.69</c:v>
                </c:pt>
                <c:pt idx="196">
                  <c:v>409.45</c:v>
                </c:pt>
                <c:pt idx="197">
                  <c:v>412.73</c:v>
                </c:pt>
                <c:pt idx="198">
                  <c:v>388.16</c:v>
                </c:pt>
                <c:pt idx="199">
                  <c:v>391.99</c:v>
                </c:pt>
                <c:pt idx="200">
                  <c:v>390.09</c:v>
                </c:pt>
                <c:pt idx="201">
                  <c:v>391.13</c:v>
                </c:pt>
                <c:pt idx="202">
                  <c:v>400.3</c:v>
                </c:pt>
                <c:pt idx="203">
                  <c:v>406.36</c:v>
                </c:pt>
                <c:pt idx="204">
                  <c:v>411.28</c:v>
                </c:pt>
                <c:pt idx="205">
                  <c:v>416.24</c:v>
                </c:pt>
                <c:pt idx="206">
                  <c:v>417.98</c:v>
                </c:pt>
                <c:pt idx="207">
                  <c:v>404.88</c:v>
                </c:pt>
                <c:pt idx="208">
                  <c:v>416.73</c:v>
                </c:pt>
                <c:pt idx="209">
                  <c:v>422.87</c:v>
                </c:pt>
                <c:pt idx="210">
                  <c:v>425.98</c:v>
                </c:pt>
                <c:pt idx="211">
                  <c:v>428.49</c:v>
                </c:pt>
                <c:pt idx="212">
                  <c:v>432.3</c:v>
                </c:pt>
                <c:pt idx="213">
                  <c:v>429.81</c:v>
                </c:pt>
                <c:pt idx="214">
                  <c:v>430.18</c:v>
                </c:pt>
                <c:pt idx="215">
                  <c:v>429.13</c:v>
                </c:pt>
                <c:pt idx="216">
                  <c:v>428.88</c:v>
                </c:pt>
                <c:pt idx="217">
                  <c:v>433.6</c:v>
                </c:pt>
                <c:pt idx="218">
                  <c:v>436.5</c:v>
                </c:pt>
                <c:pt idx="219">
                  <c:v>433.7</c:v>
                </c:pt>
                <c:pt idx="220">
                  <c:v>436.88</c:v>
                </c:pt>
                <c:pt idx="221">
                  <c:v>436.25</c:v>
                </c:pt>
                <c:pt idx="222">
                  <c:v>440.66</c:v>
                </c:pt>
                <c:pt idx="223">
                  <c:v>429.71</c:v>
                </c:pt>
                <c:pt idx="224">
                  <c:v>433.8</c:v>
                </c:pt>
                <c:pt idx="225">
                  <c:v>439.84</c:v>
                </c:pt>
                <c:pt idx="226">
                  <c:v>451.2</c:v>
                </c:pt>
                <c:pt idx="227">
                  <c:v>446.22</c:v>
                </c:pt>
                <c:pt idx="228">
                  <c:v>389.66</c:v>
                </c:pt>
                <c:pt idx="229">
                  <c:v>347.52</c:v>
                </c:pt>
                <c:pt idx="230">
                  <c:v>308.64999999999998</c:v>
                </c:pt>
                <c:pt idx="231">
                  <c:v>291.69</c:v>
                </c:pt>
                <c:pt idx="232">
                  <c:v>321.19</c:v>
                </c:pt>
                <c:pt idx="233">
                  <c:v>333.57</c:v>
                </c:pt>
                <c:pt idx="234">
                  <c:v>343.37</c:v>
                </c:pt>
                <c:pt idx="235">
                  <c:v>341.45</c:v>
                </c:pt>
                <c:pt idx="236">
                  <c:v>347.56</c:v>
                </c:pt>
                <c:pt idx="237">
                  <c:v>351.75</c:v>
                </c:pt>
                <c:pt idx="238">
                  <c:v>351.93</c:v>
                </c:pt>
                <c:pt idx="239">
                  <c:v>341.57</c:v>
                </c:pt>
                <c:pt idx="240">
                  <c:v>353.23</c:v>
                </c:pt>
                <c:pt idx="241">
                  <c:v>368.37</c:v>
                </c:pt>
                <c:pt idx="242">
                  <c:v>391.48</c:v>
                </c:pt>
                <c:pt idx="243">
                  <c:v>369.76</c:v>
                </c:pt>
                <c:pt idx="244">
                  <c:v>385.97</c:v>
                </c:pt>
                <c:pt idx="245">
                  <c:v>377.31</c:v>
                </c:pt>
                <c:pt idx="246">
                  <c:v>389.88</c:v>
                </c:pt>
                <c:pt idx="247">
                  <c:v>385.1</c:v>
                </c:pt>
                <c:pt idx="248">
                  <c:v>394.56</c:v>
                </c:pt>
                <c:pt idx="249">
                  <c:v>385.7</c:v>
                </c:pt>
                <c:pt idx="250">
                  <c:v>372.75</c:v>
                </c:pt>
                <c:pt idx="251">
                  <c:v>384.32</c:v>
                </c:pt>
                <c:pt idx="252">
                  <c:v>387.28</c:v>
                </c:pt>
                <c:pt idx="253">
                  <c:v>390.68</c:v>
                </c:pt>
                <c:pt idx="254">
                  <c:v>387.63</c:v>
                </c:pt>
                <c:pt idx="255">
                  <c:v>383.48</c:v>
                </c:pt>
                <c:pt idx="256">
                  <c:v>391.35</c:v>
                </c:pt>
                <c:pt idx="257">
                  <c:v>389.17</c:v>
                </c:pt>
                <c:pt idx="258">
                  <c:v>380.66</c:v>
                </c:pt>
                <c:pt idx="259">
                  <c:v>382.66</c:v>
                </c:pt>
                <c:pt idx="260">
                  <c:v>386.66</c:v>
                </c:pt>
                <c:pt idx="261">
                  <c:v>380.62</c:v>
                </c:pt>
                <c:pt idx="262">
                  <c:v>376.03</c:v>
                </c:pt>
                <c:pt idx="263">
                  <c:v>359.64</c:v>
                </c:pt>
                <c:pt idx="264">
                  <c:v>398.88</c:v>
                </c:pt>
                <c:pt idx="265">
                  <c:v>399.42</c:v>
                </c:pt>
                <c:pt idx="266">
                  <c:v>401.26</c:v>
                </c:pt>
                <c:pt idx="267">
                  <c:v>407.95</c:v>
                </c:pt>
                <c:pt idx="268">
                  <c:v>405.1</c:v>
                </c:pt>
                <c:pt idx="269">
                  <c:v>404.79</c:v>
                </c:pt>
                <c:pt idx="270">
                  <c:v>407.41</c:v>
                </c:pt>
                <c:pt idx="271">
                  <c:v>408.92</c:v>
                </c:pt>
                <c:pt idx="272">
                  <c:v>409.03</c:v>
                </c:pt>
                <c:pt idx="273">
                  <c:v>420.36</c:v>
                </c:pt>
                <c:pt idx="274">
                  <c:v>422.13</c:v>
                </c:pt>
                <c:pt idx="275">
                  <c:v>420.81</c:v>
                </c:pt>
                <c:pt idx="276">
                  <c:v>411.9</c:v>
                </c:pt>
                <c:pt idx="277">
                  <c:v>420.1</c:v>
                </c:pt>
                <c:pt idx="278">
                  <c:v>427.07</c:v>
                </c:pt>
                <c:pt idx="279">
                  <c:v>422.19</c:v>
                </c:pt>
                <c:pt idx="280">
                  <c:v>419.04</c:v>
                </c:pt>
                <c:pt idx="281">
                  <c:v>437.97</c:v>
                </c:pt>
                <c:pt idx="282">
                  <c:v>442.64</c:v>
                </c:pt>
                <c:pt idx="283">
                  <c:v>441.67</c:v>
                </c:pt>
                <c:pt idx="284">
                  <c:v>450.12</c:v>
                </c:pt>
                <c:pt idx="285">
                  <c:v>449.79</c:v>
                </c:pt>
                <c:pt idx="286">
                  <c:v>451.74</c:v>
                </c:pt>
                <c:pt idx="287">
                  <c:v>456.61</c:v>
                </c:pt>
                <c:pt idx="288">
                  <c:v>453.33</c:v>
                </c:pt>
                <c:pt idx="289">
                  <c:v>451.28</c:v>
                </c:pt>
                <c:pt idx="290">
                  <c:v>464.09</c:v>
                </c:pt>
                <c:pt idx="291">
                  <c:v>464.82</c:v>
                </c:pt>
                <c:pt idx="292">
                  <c:v>463.91</c:v>
                </c:pt>
                <c:pt idx="293">
                  <c:v>464.76</c:v>
                </c:pt>
                <c:pt idx="294">
                  <c:v>472.18</c:v>
                </c:pt>
                <c:pt idx="295">
                  <c:v>477.22</c:v>
                </c:pt>
                <c:pt idx="296">
                  <c:v>476.15</c:v>
                </c:pt>
                <c:pt idx="297">
                  <c:v>477.14</c:v>
                </c:pt>
                <c:pt idx="298">
                  <c:v>477.49</c:v>
                </c:pt>
                <c:pt idx="299">
                  <c:v>474.54</c:v>
                </c:pt>
                <c:pt idx="300">
                  <c:v>470.74</c:v>
                </c:pt>
                <c:pt idx="301">
                  <c:v>471.8</c:v>
                </c:pt>
                <c:pt idx="302">
                  <c:v>472.4</c:v>
                </c:pt>
                <c:pt idx="303">
                  <c:v>482.71</c:v>
                </c:pt>
                <c:pt idx="304">
                  <c:v>489.02</c:v>
                </c:pt>
                <c:pt idx="305">
                  <c:v>481.74</c:v>
                </c:pt>
                <c:pt idx="306">
                  <c:v>483.3</c:v>
                </c:pt>
                <c:pt idx="307">
                  <c:v>480.48</c:v>
                </c:pt>
                <c:pt idx="308">
                  <c:v>475.99</c:v>
                </c:pt>
                <c:pt idx="309">
                  <c:v>471.02</c:v>
                </c:pt>
                <c:pt idx="310">
                  <c:v>475.68</c:v>
                </c:pt>
                <c:pt idx="311">
                  <c:v>472.21</c:v>
                </c:pt>
                <c:pt idx="312">
                  <c:v>480.16</c:v>
                </c:pt>
                <c:pt idx="313">
                  <c:v>486.11</c:v>
                </c:pt>
                <c:pt idx="314">
                  <c:v>493.57</c:v>
                </c:pt>
                <c:pt idx="315">
                  <c:v>492.81</c:v>
                </c:pt>
                <c:pt idx="316">
                  <c:v>500.1</c:v>
                </c:pt>
                <c:pt idx="317">
                  <c:v>501.17</c:v>
                </c:pt>
                <c:pt idx="318">
                  <c:v>499.83</c:v>
                </c:pt>
                <c:pt idx="319">
                  <c:v>476.48</c:v>
                </c:pt>
                <c:pt idx="320">
                  <c:v>482.2</c:v>
                </c:pt>
                <c:pt idx="321">
                  <c:v>492.13</c:v>
                </c:pt>
                <c:pt idx="322">
                  <c:v>495.73</c:v>
                </c:pt>
                <c:pt idx="323">
                  <c:v>504.59</c:v>
                </c:pt>
                <c:pt idx="324">
                  <c:v>517.83000000000004</c:v>
                </c:pt>
                <c:pt idx="325">
                  <c:v>516.22</c:v>
                </c:pt>
                <c:pt idx="326">
                  <c:v>523.19000000000005</c:v>
                </c:pt>
                <c:pt idx="327">
                  <c:v>513.97</c:v>
                </c:pt>
                <c:pt idx="328">
                  <c:v>509.71</c:v>
                </c:pt>
                <c:pt idx="329">
                  <c:v>512.69000000000005</c:v>
                </c:pt>
                <c:pt idx="330">
                  <c:v>518.65</c:v>
                </c:pt>
                <c:pt idx="331">
                  <c:v>505.94</c:v>
                </c:pt>
                <c:pt idx="332">
                  <c:v>500.34</c:v>
                </c:pt>
                <c:pt idx="333">
                  <c:v>455.22</c:v>
                </c:pt>
                <c:pt idx="334">
                  <c:v>477.66</c:v>
                </c:pt>
                <c:pt idx="335">
                  <c:v>491.63</c:v>
                </c:pt>
                <c:pt idx="336">
                  <c:v>494.92</c:v>
                </c:pt>
                <c:pt idx="337">
                  <c:v>500.11</c:v>
                </c:pt>
                <c:pt idx="338">
                  <c:v>501.36</c:v>
                </c:pt>
                <c:pt idx="339">
                  <c:v>499.38</c:v>
                </c:pt>
                <c:pt idx="340">
                  <c:v>498.21</c:v>
                </c:pt>
                <c:pt idx="341">
                  <c:v>492.93</c:v>
                </c:pt>
                <c:pt idx="342">
                  <c:v>484.42</c:v>
                </c:pt>
                <c:pt idx="343">
                  <c:v>492.24</c:v>
                </c:pt>
                <c:pt idx="344">
                  <c:v>489.03</c:v>
                </c:pt>
                <c:pt idx="345">
                  <c:v>503.75</c:v>
                </c:pt>
                <c:pt idx="346">
                  <c:v>504.39</c:v>
                </c:pt>
                <c:pt idx="347">
                  <c:v>480.78</c:v>
                </c:pt>
                <c:pt idx="348">
                  <c:v>459.71</c:v>
                </c:pt>
                <c:pt idx="349">
                  <c:v>463.2</c:v>
                </c:pt>
                <c:pt idx="350">
                  <c:v>455.71</c:v>
                </c:pt>
                <c:pt idx="351">
                  <c:v>461.5</c:v>
                </c:pt>
                <c:pt idx="352">
                  <c:v>459.95</c:v>
                </c:pt>
                <c:pt idx="353">
                  <c:v>472.52</c:v>
                </c:pt>
                <c:pt idx="354">
                  <c:v>485.11</c:v>
                </c:pt>
                <c:pt idx="355">
                  <c:v>487.4</c:v>
                </c:pt>
                <c:pt idx="356">
                  <c:v>493.92</c:v>
                </c:pt>
                <c:pt idx="357">
                  <c:v>491.93</c:v>
                </c:pt>
                <c:pt idx="358">
                  <c:v>477.35</c:v>
                </c:pt>
                <c:pt idx="359">
                  <c:v>469.31</c:v>
                </c:pt>
                <c:pt idx="360">
                  <c:v>470.8</c:v>
                </c:pt>
                <c:pt idx="361">
                  <c:v>464.46</c:v>
                </c:pt>
                <c:pt idx="362">
                  <c:v>444.94</c:v>
                </c:pt>
                <c:pt idx="363">
                  <c:v>444.56</c:v>
                </c:pt>
                <c:pt idx="364">
                  <c:v>444.42</c:v>
                </c:pt>
                <c:pt idx="365">
                  <c:v>446.26</c:v>
                </c:pt>
                <c:pt idx="366">
                  <c:v>458.75</c:v>
                </c:pt>
                <c:pt idx="367">
                  <c:v>467.65</c:v>
                </c:pt>
                <c:pt idx="368">
                  <c:v>475.99</c:v>
                </c:pt>
                <c:pt idx="369">
                  <c:v>484.22</c:v>
                </c:pt>
                <c:pt idx="370">
                  <c:v>489.11</c:v>
                </c:pt>
                <c:pt idx="371">
                  <c:v>492.67</c:v>
                </c:pt>
                <c:pt idx="372">
                  <c:v>497.03</c:v>
                </c:pt>
                <c:pt idx="373">
                  <c:v>489.11</c:v>
                </c:pt>
                <c:pt idx="374">
                  <c:v>478.06</c:v>
                </c:pt>
                <c:pt idx="375">
                  <c:v>481.88</c:v>
                </c:pt>
                <c:pt idx="376">
                  <c:v>482.77</c:v>
                </c:pt>
                <c:pt idx="377">
                  <c:v>500.44</c:v>
                </c:pt>
                <c:pt idx="378">
                  <c:v>509.57</c:v>
                </c:pt>
                <c:pt idx="379">
                  <c:v>506.67</c:v>
                </c:pt>
                <c:pt idx="380">
                  <c:v>507.3</c:v>
                </c:pt>
                <c:pt idx="381">
                  <c:v>507.19</c:v>
                </c:pt>
                <c:pt idx="382">
                  <c:v>512.98</c:v>
                </c:pt>
                <c:pt idx="383">
                  <c:v>520.97</c:v>
                </c:pt>
                <c:pt idx="384">
                  <c:v>514.77</c:v>
                </c:pt>
                <c:pt idx="385">
                  <c:v>522.83000000000004</c:v>
                </c:pt>
                <c:pt idx="386">
                  <c:v>500.78</c:v>
                </c:pt>
                <c:pt idx="387">
                  <c:v>493.91</c:v>
                </c:pt>
                <c:pt idx="388">
                  <c:v>500.93</c:v>
                </c:pt>
                <c:pt idx="389">
                  <c:v>514.71</c:v>
                </c:pt>
                <c:pt idx="390">
                  <c:v>520.54</c:v>
                </c:pt>
                <c:pt idx="391">
                  <c:v>525.62</c:v>
                </c:pt>
                <c:pt idx="392">
                  <c:v>531.59</c:v>
                </c:pt>
                <c:pt idx="393">
                  <c:v>523.49</c:v>
                </c:pt>
                <c:pt idx="394">
                  <c:v>529.88</c:v>
                </c:pt>
                <c:pt idx="395">
                  <c:v>529.98</c:v>
                </c:pt>
                <c:pt idx="396">
                  <c:v>532.82000000000005</c:v>
                </c:pt>
                <c:pt idx="397">
                  <c:v>524.66</c:v>
                </c:pt>
                <c:pt idx="398">
                  <c:v>520.83000000000004</c:v>
                </c:pt>
                <c:pt idx="399">
                  <c:v>519.83000000000004</c:v>
                </c:pt>
                <c:pt idx="400">
                  <c:v>525.76</c:v>
                </c:pt>
                <c:pt idx="401">
                  <c:v>514.22</c:v>
                </c:pt>
                <c:pt idx="402">
                  <c:v>521.21</c:v>
                </c:pt>
                <c:pt idx="403">
                  <c:v>505.38</c:v>
                </c:pt>
                <c:pt idx="404">
                  <c:v>516.91999999999996</c:v>
                </c:pt>
                <c:pt idx="405">
                  <c:v>523.84</c:v>
                </c:pt>
                <c:pt idx="406">
                  <c:v>527.46</c:v>
                </c:pt>
                <c:pt idx="407">
                  <c:v>513.94000000000005</c:v>
                </c:pt>
                <c:pt idx="408">
                  <c:v>517.04</c:v>
                </c:pt>
                <c:pt idx="409">
                  <c:v>509.58</c:v>
                </c:pt>
                <c:pt idx="410">
                  <c:v>510.05</c:v>
                </c:pt>
                <c:pt idx="411">
                  <c:v>514.15</c:v>
                </c:pt>
                <c:pt idx="412">
                  <c:v>512.84</c:v>
                </c:pt>
                <c:pt idx="413">
                  <c:v>516.28</c:v>
                </c:pt>
                <c:pt idx="414">
                  <c:v>509.3</c:v>
                </c:pt>
                <c:pt idx="415">
                  <c:v>509.3</c:v>
                </c:pt>
                <c:pt idx="416">
                  <c:v>503.98</c:v>
                </c:pt>
                <c:pt idx="417">
                  <c:v>507.72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D-489B-A1FB-030DE0B1E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308776"/>
        <c:axId val="636301216"/>
      </c:lineChart>
      <c:dateAx>
        <c:axId val="636308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1216"/>
        <c:crosses val="autoZero"/>
        <c:auto val="1"/>
        <c:lblOffset val="100"/>
        <c:baseTimeUnit val="days"/>
      </c:dateAx>
      <c:valAx>
        <c:axId val="6363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6308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EE</a:t>
            </a:r>
            <a:r>
              <a:rPr lang="pl-PL"/>
              <a:t>I/Rynkowa</a:t>
            </a:r>
            <a:r>
              <a:rPr lang="pl-PL" baseline="0"/>
              <a:t>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SFIO_PL!$H$1</c:f>
              <c:strCache>
                <c:ptCount val="1"/>
                <c:pt idx="0">
                  <c:v>Rate EEI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3.6278312594336399</c:v>
                </c:pt>
                <c:pt idx="2">
                  <c:v>-0.9745829152001152</c:v>
                </c:pt>
                <c:pt idx="3">
                  <c:v>2.0295296634699495E-2</c:v>
                </c:pt>
                <c:pt idx="4">
                  <c:v>0.52623710976058014</c:v>
                </c:pt>
                <c:pt idx="5">
                  <c:v>0.67648537227588357</c:v>
                </c:pt>
                <c:pt idx="6">
                  <c:v>0.72918290378560613</c:v>
                </c:pt>
                <c:pt idx="7">
                  <c:v>-3.9743354745049038</c:v>
                </c:pt>
                <c:pt idx="8">
                  <c:v>-5.9963028419883262</c:v>
                </c:pt>
                <c:pt idx="9">
                  <c:v>2.6717438320343638</c:v>
                </c:pt>
                <c:pt idx="10">
                  <c:v>2.136952271030307</c:v>
                </c:pt>
                <c:pt idx="11">
                  <c:v>-2.498936336808085</c:v>
                </c:pt>
                <c:pt idx="12">
                  <c:v>-4.7051005290511796</c:v>
                </c:pt>
                <c:pt idx="13">
                  <c:v>-4.5831093449147566</c:v>
                </c:pt>
                <c:pt idx="14">
                  <c:v>2.2212771267417426</c:v>
                </c:pt>
                <c:pt idx="15">
                  <c:v>1.4198034410137623</c:v>
                </c:pt>
                <c:pt idx="16">
                  <c:v>-7.8246578451540376</c:v>
                </c:pt>
                <c:pt idx="17">
                  <c:v>-0.65992591786437882</c:v>
                </c:pt>
                <c:pt idx="18">
                  <c:v>5.9981962897814283</c:v>
                </c:pt>
                <c:pt idx="19">
                  <c:v>-1.5475048582321653</c:v>
                </c:pt>
                <c:pt idx="20">
                  <c:v>5.285162028649685</c:v>
                </c:pt>
                <c:pt idx="21">
                  <c:v>0.97207469354858955</c:v>
                </c:pt>
                <c:pt idx="22">
                  <c:v>-1.0619370977985134</c:v>
                </c:pt>
                <c:pt idx="23">
                  <c:v>-1.8573400523730008</c:v>
                </c:pt>
                <c:pt idx="24">
                  <c:v>-2.8538114928342568</c:v>
                </c:pt>
                <c:pt idx="25">
                  <c:v>1.7023551483915735</c:v>
                </c:pt>
                <c:pt idx="26">
                  <c:v>4.3621858264432634</c:v>
                </c:pt>
                <c:pt idx="27">
                  <c:v>1.9324803294289921</c:v>
                </c:pt>
                <c:pt idx="28">
                  <c:v>-1.9907028798351156</c:v>
                </c:pt>
                <c:pt idx="29">
                  <c:v>-1.9010329344065682</c:v>
                </c:pt>
                <c:pt idx="30">
                  <c:v>-0.34259699123910703</c:v>
                </c:pt>
                <c:pt idx="31">
                  <c:v>1.1561474409081394</c:v>
                </c:pt>
                <c:pt idx="32">
                  <c:v>3.9928918937673084</c:v>
                </c:pt>
                <c:pt idx="33">
                  <c:v>-2.6422914496941701</c:v>
                </c:pt>
                <c:pt idx="34">
                  <c:v>-6.5702771946458922</c:v>
                </c:pt>
                <c:pt idx="35">
                  <c:v>1.8409288204257499</c:v>
                </c:pt>
                <c:pt idx="36">
                  <c:v>-7.2108985466484992</c:v>
                </c:pt>
                <c:pt idx="37">
                  <c:v>7.2282969112461242</c:v>
                </c:pt>
                <c:pt idx="38">
                  <c:v>-0.6516007579352342</c:v>
                </c:pt>
                <c:pt idx="39">
                  <c:v>1.6498203444295274</c:v>
                </c:pt>
                <c:pt idx="40">
                  <c:v>0.74360417003023849</c:v>
                </c:pt>
                <c:pt idx="41">
                  <c:v>-1.005177494986403</c:v>
                </c:pt>
                <c:pt idx="42">
                  <c:v>1.0080268631392142</c:v>
                </c:pt>
                <c:pt idx="43">
                  <c:v>1.5156946651099079</c:v>
                </c:pt>
                <c:pt idx="44">
                  <c:v>-0.26134254944412444</c:v>
                </c:pt>
                <c:pt idx="45">
                  <c:v>0.27817992846523198</c:v>
                </c:pt>
                <c:pt idx="46">
                  <c:v>2.4310650766850017</c:v>
                </c:pt>
                <c:pt idx="47">
                  <c:v>-0.86916409312981291</c:v>
                </c:pt>
                <c:pt idx="48">
                  <c:v>-2.4808644626394249</c:v>
                </c:pt>
                <c:pt idx="49">
                  <c:v>-0.55090299772417239</c:v>
                </c:pt>
                <c:pt idx="50">
                  <c:v>0.79415018314231878</c:v>
                </c:pt>
                <c:pt idx="51">
                  <c:v>-0.46721779431704596</c:v>
                </c:pt>
                <c:pt idx="52">
                  <c:v>-0.27853587812304964</c:v>
                </c:pt>
                <c:pt idx="53">
                  <c:v>2.0508338706249849</c:v>
                </c:pt>
                <c:pt idx="54">
                  <c:v>-1.6021479358546795</c:v>
                </c:pt>
                <c:pt idx="55">
                  <c:v>-1.6455163462841458</c:v>
                </c:pt>
                <c:pt idx="56">
                  <c:v>3.2169872966092585</c:v>
                </c:pt>
                <c:pt idx="57">
                  <c:v>-6.4173214071563206E-2</c:v>
                </c:pt>
                <c:pt idx="58">
                  <c:v>-0.41953409411815934</c:v>
                </c:pt>
                <c:pt idx="59">
                  <c:v>2.3188240289616311</c:v>
                </c:pt>
                <c:pt idx="60">
                  <c:v>2.8881119931574704</c:v>
                </c:pt>
                <c:pt idx="61">
                  <c:v>1.431727972197707</c:v>
                </c:pt>
                <c:pt idx="62">
                  <c:v>-5.5092806535478163E-2</c:v>
                </c:pt>
                <c:pt idx="63">
                  <c:v>0.64869051202282169</c:v>
                </c:pt>
                <c:pt idx="64">
                  <c:v>0.135483723598115</c:v>
                </c:pt>
                <c:pt idx="65">
                  <c:v>0.29897720147898227</c:v>
                </c:pt>
                <c:pt idx="66">
                  <c:v>-1.4117143369977456</c:v>
                </c:pt>
                <c:pt idx="67">
                  <c:v>0.69527625320416764</c:v>
                </c:pt>
                <c:pt idx="68">
                  <c:v>-1.1861848903715506</c:v>
                </c:pt>
                <c:pt idx="69">
                  <c:v>2.2239999872429248</c:v>
                </c:pt>
                <c:pt idx="70">
                  <c:v>-0.40707906088871831</c:v>
                </c:pt>
                <c:pt idx="71">
                  <c:v>-0.10397983728179652</c:v>
                </c:pt>
                <c:pt idx="72">
                  <c:v>1.7122204739131643</c:v>
                </c:pt>
                <c:pt idx="73">
                  <c:v>2.3007605393241693E-2</c:v>
                </c:pt>
                <c:pt idx="74">
                  <c:v>0.20172880709510466</c:v>
                </c:pt>
                <c:pt idx="75">
                  <c:v>-0.1455102688296338</c:v>
                </c:pt>
                <c:pt idx="76">
                  <c:v>1.4632861106868729</c:v>
                </c:pt>
                <c:pt idx="77">
                  <c:v>0.12328441259081095</c:v>
                </c:pt>
                <c:pt idx="78">
                  <c:v>-1.4895401553758756</c:v>
                </c:pt>
                <c:pt idx="79">
                  <c:v>3.2121089536989755</c:v>
                </c:pt>
                <c:pt idx="80">
                  <c:v>-3.4607208532465107E-2</c:v>
                </c:pt>
                <c:pt idx="81">
                  <c:v>2.3554070904732942</c:v>
                </c:pt>
                <c:pt idx="82">
                  <c:v>0.78893975056108945</c:v>
                </c:pt>
                <c:pt idx="83">
                  <c:v>-0.1750495021659286</c:v>
                </c:pt>
                <c:pt idx="84">
                  <c:v>-0.52699459012377081</c:v>
                </c:pt>
                <c:pt idx="85">
                  <c:v>0.17356511842178235</c:v>
                </c:pt>
                <c:pt idx="86">
                  <c:v>-1.0118701682729616</c:v>
                </c:pt>
                <c:pt idx="87">
                  <c:v>-0.29483092956869222</c:v>
                </c:pt>
                <c:pt idx="88">
                  <c:v>9.5123118430054582E-2</c:v>
                </c:pt>
                <c:pt idx="89">
                  <c:v>-1.1844905821445655</c:v>
                </c:pt>
                <c:pt idx="90">
                  <c:v>-0.43264959882078563</c:v>
                </c:pt>
                <c:pt idx="91">
                  <c:v>1.7316556347906145</c:v>
                </c:pt>
                <c:pt idx="92">
                  <c:v>-1.6029013148766431</c:v>
                </c:pt>
                <c:pt idx="93">
                  <c:v>-0.12875431991397995</c:v>
                </c:pt>
                <c:pt idx="94">
                  <c:v>1.1577624641412998</c:v>
                </c:pt>
                <c:pt idx="95">
                  <c:v>-2.7234352480942214</c:v>
                </c:pt>
                <c:pt idx="96">
                  <c:v>2.2648061800209403E-2</c:v>
                </c:pt>
                <c:pt idx="97">
                  <c:v>6.0369766642937778E-2</c:v>
                </c:pt>
                <c:pt idx="98">
                  <c:v>-0.24673963875077295</c:v>
                </c:pt>
                <c:pt idx="99">
                  <c:v>1.7393046604183358</c:v>
                </c:pt>
                <c:pt idx="100">
                  <c:v>3.2200934105319629E-2</c:v>
                </c:pt>
                <c:pt idx="101">
                  <c:v>1.1744130648638698</c:v>
                </c:pt>
                <c:pt idx="102">
                  <c:v>1.0033936257518532</c:v>
                </c:pt>
                <c:pt idx="103">
                  <c:v>-2.9083153788286464E-2</c:v>
                </c:pt>
                <c:pt idx="104">
                  <c:v>3.635262081839722E-2</c:v>
                </c:pt>
                <c:pt idx="105">
                  <c:v>0.2589327133055217</c:v>
                </c:pt>
                <c:pt idx="106">
                  <c:v>-1.2084738198844759E-2</c:v>
                </c:pt>
                <c:pt idx="107">
                  <c:v>0.2534733218689979</c:v>
                </c:pt>
                <c:pt idx="108">
                  <c:v>-1.9255003804487167</c:v>
                </c:pt>
                <c:pt idx="109">
                  <c:v>3.6860924152109821E-2</c:v>
                </c:pt>
                <c:pt idx="110">
                  <c:v>1.2283955940622005E-2</c:v>
                </c:pt>
                <c:pt idx="111">
                  <c:v>0.90241621926443605</c:v>
                </c:pt>
                <c:pt idx="112">
                  <c:v>0.71321441524480189</c:v>
                </c:pt>
                <c:pt idx="113">
                  <c:v>0.38360904491482367</c:v>
                </c:pt>
                <c:pt idx="114">
                  <c:v>-0.71289919016451708</c:v>
                </c:pt>
                <c:pt idx="115">
                  <c:v>-0.26226975377466921</c:v>
                </c:pt>
                <c:pt idx="116">
                  <c:v>2.3003886731584586</c:v>
                </c:pt>
                <c:pt idx="117">
                  <c:v>0.17094832977349206</c:v>
                </c:pt>
                <c:pt idx="118">
                  <c:v>0.97497260784304918</c:v>
                </c:pt>
                <c:pt idx="119">
                  <c:v>-1.6414195930216424</c:v>
                </c:pt>
                <c:pt idx="120">
                  <c:v>-1.7587000790454494</c:v>
                </c:pt>
                <c:pt idx="121">
                  <c:v>-4.5751813606267886</c:v>
                </c:pt>
                <c:pt idx="122">
                  <c:v>1.5551156576916076</c:v>
                </c:pt>
                <c:pt idx="123">
                  <c:v>0.14518513651918838</c:v>
                </c:pt>
                <c:pt idx="124">
                  <c:v>-2.4306224693385254</c:v>
                </c:pt>
                <c:pt idx="125">
                  <c:v>1.7378486142907503</c:v>
                </c:pt>
                <c:pt idx="126">
                  <c:v>-1.0533342945892734</c:v>
                </c:pt>
                <c:pt idx="127">
                  <c:v>-1.777139733792048</c:v>
                </c:pt>
                <c:pt idx="128">
                  <c:v>1.0798099945602586</c:v>
                </c:pt>
                <c:pt idx="129">
                  <c:v>2.8054812051387925</c:v>
                </c:pt>
                <c:pt idx="130">
                  <c:v>0.16187076289132424</c:v>
                </c:pt>
                <c:pt idx="131">
                  <c:v>1.3322819565554125</c:v>
                </c:pt>
                <c:pt idx="132">
                  <c:v>0.77046694529505932</c:v>
                </c:pt>
                <c:pt idx="133">
                  <c:v>0.86124818189545449</c:v>
                </c:pt>
                <c:pt idx="134">
                  <c:v>0.75085184179887665</c:v>
                </c:pt>
                <c:pt idx="135">
                  <c:v>0.11980640719953947</c:v>
                </c:pt>
                <c:pt idx="136">
                  <c:v>-1.1827615689381861</c:v>
                </c:pt>
                <c:pt idx="137">
                  <c:v>-0.35684413207756804</c:v>
                </c:pt>
                <c:pt idx="138">
                  <c:v>-0.48511241729862331</c:v>
                </c:pt>
                <c:pt idx="139">
                  <c:v>-0.61033341001600294</c:v>
                </c:pt>
                <c:pt idx="140">
                  <c:v>0.36321732326236045</c:v>
                </c:pt>
                <c:pt idx="141">
                  <c:v>-2.0242203575254134</c:v>
                </c:pt>
                <c:pt idx="142">
                  <c:v>1.6683786627314239</c:v>
                </c:pt>
                <c:pt idx="143">
                  <c:v>0.12775786711438425</c:v>
                </c:pt>
                <c:pt idx="144">
                  <c:v>1.0356712015119296</c:v>
                </c:pt>
                <c:pt idx="145">
                  <c:v>1.4355063812498488</c:v>
                </c:pt>
                <c:pt idx="146">
                  <c:v>-0.68984854200191681</c:v>
                </c:pt>
                <c:pt idx="147">
                  <c:v>-0.50537520965439897</c:v>
                </c:pt>
                <c:pt idx="148">
                  <c:v>-0.68108555466925103</c:v>
                </c:pt>
                <c:pt idx="149">
                  <c:v>0.61561116615261591</c:v>
                </c:pt>
                <c:pt idx="150">
                  <c:v>-0.83552035901297539</c:v>
                </c:pt>
                <c:pt idx="151">
                  <c:v>-1.1192265110987289</c:v>
                </c:pt>
                <c:pt idx="152">
                  <c:v>0.27913313992524685</c:v>
                </c:pt>
                <c:pt idx="153">
                  <c:v>1.4813634748556495</c:v>
                </c:pt>
                <c:pt idx="154">
                  <c:v>-0.56791329288084524</c:v>
                </c:pt>
                <c:pt idx="155">
                  <c:v>-1.1060428340976329</c:v>
                </c:pt>
                <c:pt idx="156">
                  <c:v>-4.2433897388324464</c:v>
                </c:pt>
                <c:pt idx="157">
                  <c:v>2.5333924409344712</c:v>
                </c:pt>
                <c:pt idx="158">
                  <c:v>-4.6205198833524674</c:v>
                </c:pt>
                <c:pt idx="159">
                  <c:v>1.2767355489283529</c:v>
                </c:pt>
                <c:pt idx="160">
                  <c:v>1.1270637593755588</c:v>
                </c:pt>
                <c:pt idx="161">
                  <c:v>-2.2222847964993546</c:v>
                </c:pt>
                <c:pt idx="162">
                  <c:v>-7.3618344808826605E-2</c:v>
                </c:pt>
                <c:pt idx="163">
                  <c:v>1.2701736246860746</c:v>
                </c:pt>
                <c:pt idx="164">
                  <c:v>-5.0574594356478091</c:v>
                </c:pt>
                <c:pt idx="165">
                  <c:v>0.57745373328152694</c:v>
                </c:pt>
                <c:pt idx="166">
                  <c:v>-3.4680126024588418</c:v>
                </c:pt>
                <c:pt idx="167">
                  <c:v>3.9357904418542894E-2</c:v>
                </c:pt>
                <c:pt idx="168">
                  <c:v>2.0172913180947156</c:v>
                </c:pt>
                <c:pt idx="169">
                  <c:v>1.0494828408133878</c:v>
                </c:pt>
                <c:pt idx="170">
                  <c:v>2.5060864984351512</c:v>
                </c:pt>
                <c:pt idx="171">
                  <c:v>-0.91332152257084331</c:v>
                </c:pt>
                <c:pt idx="172">
                  <c:v>1.1628968432806317</c:v>
                </c:pt>
                <c:pt idx="173">
                  <c:v>0.18015636082106323</c:v>
                </c:pt>
                <c:pt idx="174">
                  <c:v>3.1859534174229909</c:v>
                </c:pt>
                <c:pt idx="175">
                  <c:v>3.0762920669187642E-2</c:v>
                </c:pt>
                <c:pt idx="176">
                  <c:v>1.8437681050929893</c:v>
                </c:pt>
                <c:pt idx="177">
                  <c:v>-2.0259198544703598</c:v>
                </c:pt>
                <c:pt idx="178">
                  <c:v>3.4971774561258293</c:v>
                </c:pt>
                <c:pt idx="179">
                  <c:v>-1.9682125741787084</c:v>
                </c:pt>
                <c:pt idx="180">
                  <c:v>0.73070270691667383</c:v>
                </c:pt>
                <c:pt idx="181">
                  <c:v>2.9242138987108031</c:v>
                </c:pt>
                <c:pt idx="182">
                  <c:v>8.2862161106951715E-2</c:v>
                </c:pt>
                <c:pt idx="183">
                  <c:v>1.347791257040811</c:v>
                </c:pt>
                <c:pt idx="184">
                  <c:v>8.1685611057719959E-2</c:v>
                </c:pt>
                <c:pt idx="185">
                  <c:v>-6.0056454870964004E-2</c:v>
                </c:pt>
                <c:pt idx="186">
                  <c:v>-5.1147861455587584</c:v>
                </c:pt>
                <c:pt idx="187">
                  <c:v>2.5790003007708315</c:v>
                </c:pt>
                <c:pt idx="188">
                  <c:v>-1.1302636125265375</c:v>
                </c:pt>
                <c:pt idx="189">
                  <c:v>-1.2516624184424381</c:v>
                </c:pt>
                <c:pt idx="190">
                  <c:v>1.0145742478882602</c:v>
                </c:pt>
                <c:pt idx="191">
                  <c:v>0.49848066930392843</c:v>
                </c:pt>
                <c:pt idx="192">
                  <c:v>1.6838195353250398</c:v>
                </c:pt>
                <c:pt idx="193">
                  <c:v>0.61660139546954806</c:v>
                </c:pt>
                <c:pt idx="194">
                  <c:v>0.40735229210558649</c:v>
                </c:pt>
                <c:pt idx="195">
                  <c:v>-0.13802290465258557</c:v>
                </c:pt>
                <c:pt idx="196">
                  <c:v>-0.78819100727354729</c:v>
                </c:pt>
                <c:pt idx="197">
                  <c:v>0.79788304285090961</c:v>
                </c:pt>
                <c:pt idx="198">
                  <c:v>-6.1376000389020886</c:v>
                </c:pt>
                <c:pt idx="199">
                  <c:v>0.98187035053047955</c:v>
                </c:pt>
                <c:pt idx="200">
                  <c:v>-0.48588475296520023</c:v>
                </c:pt>
                <c:pt idx="201">
                  <c:v>0.2662503812942808</c:v>
                </c:pt>
                <c:pt idx="202">
                  <c:v>2.3174280454247032</c:v>
                </c:pt>
                <c:pt idx="203">
                  <c:v>1.5025200224816193</c:v>
                </c:pt>
                <c:pt idx="204">
                  <c:v>1.2034781523904832</c:v>
                </c:pt>
                <c:pt idx="205">
                  <c:v>1.1987769234798971</c:v>
                </c:pt>
                <c:pt idx="206">
                  <c:v>0.41715675080570974</c:v>
                </c:pt>
                <c:pt idx="207">
                  <c:v>-3.1842857584282762</c:v>
                </c:pt>
                <c:pt idx="208">
                  <c:v>2.8847803171585147</c:v>
                </c:pt>
                <c:pt idx="209">
                  <c:v>1.4626273128555598</c:v>
                </c:pt>
                <c:pt idx="210">
                  <c:v>0.73275936044911394</c:v>
                </c:pt>
                <c:pt idx="211">
                  <c:v>0.58750037321924098</c:v>
                </c:pt>
                <c:pt idx="212">
                  <c:v>0.88523911309393832</c:v>
                </c:pt>
                <c:pt idx="213">
                  <c:v>-0.57765411001955436</c:v>
                </c:pt>
                <c:pt idx="214">
                  <c:v>8.6047517489623165E-2</c:v>
                </c:pt>
                <c:pt idx="215">
                  <c:v>-0.24438224216485829</c:v>
                </c:pt>
                <c:pt idx="216">
                  <c:v>-5.8274380735610365E-2</c:v>
                </c:pt>
                <c:pt idx="217">
                  <c:v>1.0945290606154245</c:v>
                </c:pt>
                <c:pt idx="218">
                  <c:v>0.6665925154220449</c:v>
                </c:pt>
                <c:pt idx="219">
                  <c:v>-0.64353244383363206</c:v>
                </c:pt>
                <c:pt idx="220">
                  <c:v>0.73055070025777102</c:v>
                </c:pt>
                <c:pt idx="221">
                  <c:v>-0.14430843272613428</c:v>
                </c:pt>
                <c:pt idx="222">
                  <c:v>1.0058129519405963</c:v>
                </c:pt>
                <c:pt idx="223">
                  <c:v>-2.5163040475615763</c:v>
                </c:pt>
                <c:pt idx="224">
                  <c:v>0.94730358323470432</c:v>
                </c:pt>
                <c:pt idx="225">
                  <c:v>1.3827426024161531</c:v>
                </c:pt>
                <c:pt idx="226">
                  <c:v>2.5499675766913681</c:v>
                </c:pt>
                <c:pt idx="227">
                  <c:v>-1.1098596240585199</c:v>
                </c:pt>
                <c:pt idx="228">
                  <c:v>-13.553753992552272</c:v>
                </c:pt>
                <c:pt idx="229">
                  <c:v>-11.445234671222531</c:v>
                </c:pt>
                <c:pt idx="230">
                  <c:v>-11.861426846561104</c:v>
                </c:pt>
                <c:pt idx="231">
                  <c:v>-5.6516354350229472</c:v>
                </c:pt>
                <c:pt idx="232">
                  <c:v>9.6341253847970236</c:v>
                </c:pt>
                <c:pt idx="233">
                  <c:v>3.7819890045622038</c:v>
                </c:pt>
                <c:pt idx="234">
                  <c:v>2.8955844586509949</c:v>
                </c:pt>
                <c:pt idx="235">
                  <c:v>-0.56073275626791463</c:v>
                </c:pt>
                <c:pt idx="236">
                  <c:v>1.7736056563906988</c:v>
                </c:pt>
                <c:pt idx="237">
                  <c:v>1.1983384023493258</c:v>
                </c:pt>
                <c:pt idx="238">
                  <c:v>5.1159619124020887E-2</c:v>
                </c:pt>
                <c:pt idx="239">
                  <c:v>-2.9879656141954274</c:v>
                </c:pt>
                <c:pt idx="240">
                  <c:v>3.3566766791361733</c:v>
                </c:pt>
                <c:pt idx="241">
                  <c:v>4.1968465005384905</c:v>
                </c:pt>
                <c:pt idx="242">
                  <c:v>6.0846560717087721</c:v>
                </c:pt>
                <c:pt idx="243">
                  <c:v>-5.708028203154818</c:v>
                </c:pt>
                <c:pt idx="244">
                  <c:v>4.29054997111347</c:v>
                </c:pt>
                <c:pt idx="245">
                  <c:v>-2.2692515510031388</c:v>
                </c:pt>
                <c:pt idx="246">
                  <c:v>3.2771868741835304</c:v>
                </c:pt>
                <c:pt idx="247">
                  <c:v>-1.2335958648145995</c:v>
                </c:pt>
                <c:pt idx="248">
                  <c:v>2.4268179155116134</c:v>
                </c:pt>
                <c:pt idx="249">
                  <c:v>-2.2711354761797367</c:v>
                </c:pt>
                <c:pt idx="250">
                  <c:v>-3.4151911569334317</c:v>
                </c:pt>
                <c:pt idx="251">
                  <c:v>3.0567585246770856</c:v>
                </c:pt>
                <c:pt idx="252">
                  <c:v>0.76724067398200679</c:v>
                </c:pt>
                <c:pt idx="253">
                  <c:v>0.87408649478375056</c:v>
                </c:pt>
                <c:pt idx="254">
                  <c:v>-0.78375341770376783</c:v>
                </c:pt>
                <c:pt idx="255">
                  <c:v>-1.0763808193442648</c:v>
                </c:pt>
                <c:pt idx="256">
                  <c:v>2.0314832042051383</c:v>
                </c:pt>
                <c:pt idx="257">
                  <c:v>-0.55860341020940019</c:v>
                </c:pt>
                <c:pt idx="258">
                  <c:v>-2.2109677889115185</c:v>
                </c:pt>
                <c:pt idx="259">
                  <c:v>0.5240278197218694</c:v>
                </c:pt>
                <c:pt idx="260">
                  <c:v>1.0398887447499243</c:v>
                </c:pt>
                <c:pt idx="261">
                  <c:v>-1.5744251815474792</c:v>
                </c:pt>
                <c:pt idx="262">
                  <c:v>-1.2132574647776335</c:v>
                </c:pt>
                <c:pt idx="263">
                  <c:v>-4.4565396324532838</c:v>
                </c:pt>
                <c:pt idx="264">
                  <c:v>10.35570886586757</c:v>
                </c:pt>
                <c:pt idx="265">
                  <c:v>0.13528750654195104</c:v>
                </c:pt>
                <c:pt idx="266">
                  <c:v>0.45961014113875254</c:v>
                </c:pt>
                <c:pt idx="267">
                  <c:v>1.6535021622754382</c:v>
                </c:pt>
                <c:pt idx="268">
                  <c:v>-0.70106676661642153</c:v>
                </c:pt>
                <c:pt idx="269">
                  <c:v>-7.6553609783918994E-2</c:v>
                </c:pt>
                <c:pt idx="270">
                  <c:v>0.64516352814885958</c:v>
                </c:pt>
                <c:pt idx="271">
                  <c:v>0.36994884965189379</c:v>
                </c:pt>
                <c:pt idx="272">
                  <c:v>2.6896509728728004E-2</c:v>
                </c:pt>
                <c:pt idx="273">
                  <c:v>2.7322984011295079</c:v>
                </c:pt>
                <c:pt idx="274">
                  <c:v>0.42018364708781653</c:v>
                </c:pt>
                <c:pt idx="275">
                  <c:v>-0.31318980685842424</c:v>
                </c:pt>
                <c:pt idx="276">
                  <c:v>-2.1400823957654738</c:v>
                </c:pt>
                <c:pt idx="277">
                  <c:v>1.9712176733301527</c:v>
                </c:pt>
                <c:pt idx="278">
                  <c:v>1.6455156043737873</c:v>
                </c:pt>
                <c:pt idx="279">
                  <c:v>-1.1492484542488295</c:v>
                </c:pt>
                <c:pt idx="280">
                  <c:v>-0.74890689171842217</c:v>
                </c:pt>
                <c:pt idx="281">
                  <c:v>4.4184034120596527</c:v>
                </c:pt>
                <c:pt idx="282">
                  <c:v>1.0606383709855958</c:v>
                </c:pt>
                <c:pt idx="283">
                  <c:v>-0.21938016963097512</c:v>
                </c:pt>
                <c:pt idx="284">
                  <c:v>1.8951216988251887</c:v>
                </c:pt>
                <c:pt idx="285">
                  <c:v>-7.3340670687479417E-2</c:v>
                </c:pt>
                <c:pt idx="286">
                  <c:v>0.43259859151643193</c:v>
                </c:pt>
                <c:pt idx="287">
                  <c:v>1.0722841773232059</c:v>
                </c:pt>
                <c:pt idx="288">
                  <c:v>-0.72092977695395244</c:v>
                </c:pt>
                <c:pt idx="289">
                  <c:v>-0.45323476620579473</c:v>
                </c:pt>
                <c:pt idx="290">
                  <c:v>2.7990509502897303</c:v>
                </c:pt>
                <c:pt idx="291">
                  <c:v>0.15717349372482686</c:v>
                </c:pt>
                <c:pt idx="292">
                  <c:v>-0.19596659765960289</c:v>
                </c:pt>
                <c:pt idx="293">
                  <c:v>0.18305754193909504</c:v>
                </c:pt>
                <c:pt idx="294">
                  <c:v>1.5839125505406098</c:v>
                </c:pt>
                <c:pt idx="295">
                  <c:v>1.0617331673811781</c:v>
                </c:pt>
                <c:pt idx="296">
                  <c:v>-0.22446698538239729</c:v>
                </c:pt>
                <c:pt idx="297">
                  <c:v>0.20770182334974568</c:v>
                </c:pt>
                <c:pt idx="298">
                  <c:v>7.3326841956033589E-2</c:v>
                </c:pt>
                <c:pt idx="299">
                  <c:v>-0.61973035337318316</c:v>
                </c:pt>
                <c:pt idx="300">
                  <c:v>-0.80399891455709793</c:v>
                </c:pt>
                <c:pt idx="301">
                  <c:v>0.22492423597648467</c:v>
                </c:pt>
                <c:pt idx="302">
                  <c:v>0.1270917349632518</c:v>
                </c:pt>
                <c:pt idx="303">
                  <c:v>2.158997492997579</c:v>
                </c:pt>
                <c:pt idx="304">
                  <c:v>1.2987329180816087</c:v>
                </c:pt>
                <c:pt idx="305">
                  <c:v>-1.4998839009351572</c:v>
                </c:pt>
                <c:pt idx="306">
                  <c:v>0.3233029426390816</c:v>
                </c:pt>
                <c:pt idx="307">
                  <c:v>-0.58519746160181774</c:v>
                </c:pt>
                <c:pt idx="308">
                  <c:v>-0.93887586276411217</c:v>
                </c:pt>
                <c:pt idx="309">
                  <c:v>-1.0496289647471817</c:v>
                </c:pt>
                <c:pt idx="310">
                  <c:v>0.98448032898803972</c:v>
                </c:pt>
                <c:pt idx="311">
                  <c:v>-0.73215573554395819</c:v>
                </c:pt>
                <c:pt idx="312">
                  <c:v>1.6695579797709044</c:v>
                </c:pt>
                <c:pt idx="313">
                  <c:v>1.2315554046540471</c:v>
                </c:pt>
                <c:pt idx="314">
                  <c:v>1.5229757047664947</c:v>
                </c:pt>
                <c:pt idx="315">
                  <c:v>-0.15409885650443711</c:v>
                </c:pt>
                <c:pt idx="316">
                  <c:v>1.4684374203639783</c:v>
                </c:pt>
                <c:pt idx="317">
                  <c:v>0.21372864608201025</c:v>
                </c:pt>
                <c:pt idx="318">
                  <c:v>-0.26773242765912003</c:v>
                </c:pt>
                <c:pt idx="319">
                  <c:v>-4.7842291113442821</c:v>
                </c:pt>
                <c:pt idx="320">
                  <c:v>1.193321625142638</c:v>
                </c:pt>
                <c:pt idx="321">
                  <c:v>2.0383943485538283</c:v>
                </c:pt>
                <c:pt idx="322">
                  <c:v>0.72885144387234724</c:v>
                </c:pt>
                <c:pt idx="323">
                  <c:v>1.7714794661883824</c:v>
                </c:pt>
                <c:pt idx="324">
                  <c:v>2.5900784733491169</c:v>
                </c:pt>
                <c:pt idx="325">
                  <c:v>-0.31139718601420313</c:v>
                </c:pt>
                <c:pt idx="326">
                  <c:v>1.34116556039177</c:v>
                </c:pt>
                <c:pt idx="327">
                  <c:v>-1.7779788817420279</c:v>
                </c:pt>
                <c:pt idx="328">
                  <c:v>-0.83229614555733522</c:v>
                </c:pt>
                <c:pt idx="329">
                  <c:v>0.582943747837117</c:v>
                </c:pt>
                <c:pt idx="330">
                  <c:v>1.1557907861975909</c:v>
                </c:pt>
                <c:pt idx="331">
                  <c:v>-2.4811196696287454</c:v>
                </c:pt>
                <c:pt idx="332">
                  <c:v>-1.113021785460059</c:v>
                </c:pt>
                <c:pt idx="333">
                  <c:v>-9.4507048748910396</c:v>
                </c:pt>
                <c:pt idx="334">
                  <c:v>4.8118363750503299</c:v>
                </c:pt>
                <c:pt idx="335">
                  <c:v>2.882721872513387</c:v>
                </c:pt>
                <c:pt idx="336">
                  <c:v>0.66697322920993174</c:v>
                </c:pt>
                <c:pt idx="337">
                  <c:v>1.0431940879965393</c:v>
                </c:pt>
                <c:pt idx="338">
                  <c:v>0.24963316906795735</c:v>
                </c:pt>
                <c:pt idx="339">
                  <c:v>-0.39570769303613185</c:v>
                </c:pt>
                <c:pt idx="340">
                  <c:v>-0.2345654099287372</c:v>
                </c:pt>
                <c:pt idx="341">
                  <c:v>-1.0654498754922057</c:v>
                </c:pt>
                <c:pt idx="342">
                  <c:v>-1.7414877113668878</c:v>
                </c:pt>
                <c:pt idx="343">
                  <c:v>1.601410341405431</c:v>
                </c:pt>
                <c:pt idx="344">
                  <c:v>-0.65425651459268308</c:v>
                </c:pt>
                <c:pt idx="345">
                  <c:v>2.9656275974584609</c:v>
                </c:pt>
                <c:pt idx="346">
                  <c:v>0.12696650980538576</c:v>
                </c:pt>
                <c:pt idx="347">
                  <c:v>-4.7939993340912324</c:v>
                </c:pt>
                <c:pt idx="348">
                  <c:v>-4.481392912507097</c:v>
                </c:pt>
                <c:pt idx="349">
                  <c:v>0.75630703658222087</c:v>
                </c:pt>
                <c:pt idx="350">
                  <c:v>-1.6302283968144857</c:v>
                </c:pt>
                <c:pt idx="351">
                  <c:v>1.2625411652266219</c:v>
                </c:pt>
                <c:pt idx="352">
                  <c:v>-0.33642660197406382</c:v>
                </c:pt>
                <c:pt idx="353">
                  <c:v>2.6962286157152828</c:v>
                </c:pt>
                <c:pt idx="354">
                  <c:v>2.6295595264708385</c:v>
                </c:pt>
                <c:pt idx="355">
                  <c:v>0.47094718460782437</c:v>
                </c:pt>
                <c:pt idx="356">
                  <c:v>1.3288419562743397</c:v>
                </c:pt>
                <c:pt idx="357">
                  <c:v>-0.40371308065556227</c:v>
                </c:pt>
                <c:pt idx="358">
                  <c:v>-3.0086455503251344</c:v>
                </c:pt>
                <c:pt idx="359">
                  <c:v>-1.6986443539131861</c:v>
                </c:pt>
                <c:pt idx="360">
                  <c:v>0.31698444812113347</c:v>
                </c:pt>
                <c:pt idx="361">
                  <c:v>-1.3557934941444674</c:v>
                </c:pt>
                <c:pt idx="362">
                  <c:v>-4.2935998829689437</c:v>
                </c:pt>
                <c:pt idx="363">
                  <c:v>-8.5441264332165631E-2</c:v>
                </c:pt>
                <c:pt idx="364">
                  <c:v>-3.1496771841299669E-2</c:v>
                </c:pt>
                <c:pt idx="365">
                  <c:v>0.41316805531043793</c:v>
                </c:pt>
                <c:pt idx="366">
                  <c:v>2.760365756242293</c:v>
                </c:pt>
                <c:pt idx="367">
                  <c:v>1.9214753511779807</c:v>
                </c:pt>
                <c:pt idx="368">
                  <c:v>1.7676692726819174</c:v>
                </c:pt>
                <c:pt idx="369">
                  <c:v>1.7142503289307154</c:v>
                </c:pt>
                <c:pt idx="370">
                  <c:v>1.00480641562368</c:v>
                </c:pt>
                <c:pt idx="371">
                  <c:v>0.72521656640904963</c:v>
                </c:pt>
                <c:pt idx="372">
                  <c:v>0.88108077309306843</c:v>
                </c:pt>
                <c:pt idx="373">
                  <c:v>-1.6062973395021114</c:v>
                </c:pt>
                <c:pt idx="374">
                  <c:v>-2.2851165426268993</c:v>
                </c:pt>
                <c:pt idx="375">
                  <c:v>0.79588727719978902</c:v>
                </c:pt>
                <c:pt idx="376">
                  <c:v>0.18452293630392821</c:v>
                </c:pt>
                <c:pt idx="377">
                  <c:v>3.5947361687508042</c:v>
                </c:pt>
                <c:pt idx="378">
                  <c:v>1.8079521374138681</c:v>
                </c:pt>
                <c:pt idx="379">
                  <c:v>-0.57073287253981286</c:v>
                </c:pt>
                <c:pt idx="380">
                  <c:v>0.12426404747047481</c:v>
                </c:pt>
                <c:pt idx="381">
                  <c:v>-2.1685773232085467E-2</c:v>
                </c:pt>
                <c:pt idx="382">
                  <c:v>1.1351171215682485</c:v>
                </c:pt>
                <c:pt idx="383">
                  <c:v>1.5455600465582027</c:v>
                </c:pt>
                <c:pt idx="384">
                  <c:v>-1.1972259555948841</c:v>
                </c:pt>
                <c:pt idx="385">
                  <c:v>1.5536164458649278</c:v>
                </c:pt>
                <c:pt idx="386">
                  <c:v>-4.3089480538103802</c:v>
                </c:pt>
                <c:pt idx="387">
                  <c:v>-1.3813568531008216</c:v>
                </c:pt>
                <c:pt idx="388">
                  <c:v>1.4113056408979237</c:v>
                </c:pt>
                <c:pt idx="389">
                  <c:v>2.7137264499288181</c:v>
                </c:pt>
                <c:pt idx="390">
                  <c:v>1.1263099022309324</c:v>
                </c:pt>
                <c:pt idx="391">
                  <c:v>0.97117839110780335</c:v>
                </c:pt>
                <c:pt idx="392">
                  <c:v>1.1293997329134209</c:v>
                </c:pt>
                <c:pt idx="393">
                  <c:v>-1.5354587594576445</c:v>
                </c:pt>
                <c:pt idx="394">
                  <c:v>1.213263788467112</c:v>
                </c:pt>
                <c:pt idx="395">
                  <c:v>1.8870416903500411E-2</c:v>
                </c:pt>
                <c:pt idx="396">
                  <c:v>0.5344386074105445</c:v>
                </c:pt>
                <c:pt idx="397">
                  <c:v>-1.5433222310995496</c:v>
                </c:pt>
                <c:pt idx="398">
                  <c:v>-0.7326740826239001</c:v>
                </c:pt>
                <c:pt idx="399">
                  <c:v>-0.19218578744158843</c:v>
                </c:pt>
                <c:pt idx="400">
                  <c:v>1.1342999801352276</c:v>
                </c:pt>
                <c:pt idx="401">
                  <c:v>-2.2193645402068682</c:v>
                </c:pt>
                <c:pt idx="402">
                  <c:v>1.3501842112506162</c:v>
                </c:pt>
                <c:pt idx="403">
                  <c:v>-3.0842410004013501</c:v>
                </c:pt>
                <c:pt idx="404">
                  <c:v>2.2577502101663129</c:v>
                </c:pt>
                <c:pt idx="405">
                  <c:v>1.3298170525779596</c:v>
                </c:pt>
                <c:pt idx="406">
                  <c:v>0.68867389083722452</c:v>
                </c:pt>
                <c:pt idx="407">
                  <c:v>-2.5966505967140594</c:v>
                </c:pt>
                <c:pt idx="408">
                  <c:v>0.60137138306383542</c:v>
                </c:pt>
                <c:pt idx="409">
                  <c:v>-1.4533383934667017</c:v>
                </c:pt>
                <c:pt idx="410">
                  <c:v>9.2190310855495422E-2</c:v>
                </c:pt>
                <c:pt idx="411">
                  <c:v>0.80062915466715801</c:v>
                </c:pt>
                <c:pt idx="412">
                  <c:v>-0.2551145990699637</c:v>
                </c:pt>
                <c:pt idx="413">
                  <c:v>0.66853482824868937</c:v>
                </c:pt>
                <c:pt idx="414">
                  <c:v>-1.3612020076427969</c:v>
                </c:pt>
                <c:pt idx="415">
                  <c:v>0</c:v>
                </c:pt>
                <c:pt idx="416">
                  <c:v>-1.0500649146245635</c:v>
                </c:pt>
                <c:pt idx="417">
                  <c:v>0.7393529775663239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12-4C25-88C4-211D5C5E2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60072"/>
        <c:axId val="729059712"/>
      </c:lineChart>
      <c:dateAx>
        <c:axId val="729060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9712"/>
        <c:crosses val="autoZero"/>
        <c:auto val="1"/>
        <c:lblOffset val="100"/>
        <c:baseTimeUnit val="days"/>
      </c:dateAx>
      <c:valAx>
        <c:axId val="72905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SFIO_PL!$E$2:$E$419</c:f>
              <c:numCache>
                <c:formatCode>General</c:formatCode>
                <c:ptCount val="418"/>
                <c:pt idx="0">
                  <c:v>165.97</c:v>
                </c:pt>
                <c:pt idx="1">
                  <c:v>165.97</c:v>
                </c:pt>
                <c:pt idx="2">
                  <c:v>165.84</c:v>
                </c:pt>
                <c:pt idx="3">
                  <c:v>166.06</c:v>
                </c:pt>
                <c:pt idx="4">
                  <c:v>166.15</c:v>
                </c:pt>
                <c:pt idx="5">
                  <c:v>166.21</c:v>
                </c:pt>
                <c:pt idx="6">
                  <c:v>165.78</c:v>
                </c:pt>
                <c:pt idx="7">
                  <c:v>165.91</c:v>
                </c:pt>
                <c:pt idx="8">
                  <c:v>165.99</c:v>
                </c:pt>
                <c:pt idx="9">
                  <c:v>165.95</c:v>
                </c:pt>
                <c:pt idx="10">
                  <c:v>165.98</c:v>
                </c:pt>
                <c:pt idx="11">
                  <c:v>166.11</c:v>
                </c:pt>
                <c:pt idx="12">
                  <c:v>166.02</c:v>
                </c:pt>
                <c:pt idx="13">
                  <c:v>166.21</c:v>
                </c:pt>
                <c:pt idx="14">
                  <c:v>166.35</c:v>
                </c:pt>
                <c:pt idx="15">
                  <c:v>166.29</c:v>
                </c:pt>
                <c:pt idx="16">
                  <c:v>166.26</c:v>
                </c:pt>
                <c:pt idx="17">
                  <c:v>166.4</c:v>
                </c:pt>
                <c:pt idx="18">
                  <c:v>166.43</c:v>
                </c:pt>
                <c:pt idx="19">
                  <c:v>166.28</c:v>
                </c:pt>
                <c:pt idx="20">
                  <c:v>166.17</c:v>
                </c:pt>
                <c:pt idx="21">
                  <c:v>166.15</c:v>
                </c:pt>
                <c:pt idx="22">
                  <c:v>166.27</c:v>
                </c:pt>
                <c:pt idx="23">
                  <c:v>166.23</c:v>
                </c:pt>
                <c:pt idx="24">
                  <c:v>166.38</c:v>
                </c:pt>
                <c:pt idx="25">
                  <c:v>166.34</c:v>
                </c:pt>
                <c:pt idx="26">
                  <c:v>166.29</c:v>
                </c:pt>
                <c:pt idx="27">
                  <c:v>166.17</c:v>
                </c:pt>
                <c:pt idx="28">
                  <c:v>166.33</c:v>
                </c:pt>
                <c:pt idx="29">
                  <c:v>166.29</c:v>
                </c:pt>
                <c:pt idx="30">
                  <c:v>166.2</c:v>
                </c:pt>
                <c:pt idx="31">
                  <c:v>166.28</c:v>
                </c:pt>
                <c:pt idx="32">
                  <c:v>166.33</c:v>
                </c:pt>
                <c:pt idx="33">
                  <c:v>166.27</c:v>
                </c:pt>
                <c:pt idx="34">
                  <c:v>166.33</c:v>
                </c:pt>
                <c:pt idx="35">
                  <c:v>166.41</c:v>
                </c:pt>
                <c:pt idx="36">
                  <c:v>166.58</c:v>
                </c:pt>
                <c:pt idx="37">
                  <c:v>166.7</c:v>
                </c:pt>
                <c:pt idx="38">
                  <c:v>166.53</c:v>
                </c:pt>
                <c:pt idx="39">
                  <c:v>166.43</c:v>
                </c:pt>
                <c:pt idx="40">
                  <c:v>166.48</c:v>
                </c:pt>
                <c:pt idx="41">
                  <c:v>166.49</c:v>
                </c:pt>
                <c:pt idx="42">
                  <c:v>166.51</c:v>
                </c:pt>
                <c:pt idx="43">
                  <c:v>166.42</c:v>
                </c:pt>
                <c:pt idx="44">
                  <c:v>166.45</c:v>
                </c:pt>
                <c:pt idx="45">
                  <c:v>166.41</c:v>
                </c:pt>
                <c:pt idx="46">
                  <c:v>166.41</c:v>
                </c:pt>
                <c:pt idx="47">
                  <c:v>166.44</c:v>
                </c:pt>
                <c:pt idx="48">
                  <c:v>166.47</c:v>
                </c:pt>
                <c:pt idx="49">
                  <c:v>166.57</c:v>
                </c:pt>
                <c:pt idx="50">
                  <c:v>166.44</c:v>
                </c:pt>
                <c:pt idx="51">
                  <c:v>166.38</c:v>
                </c:pt>
                <c:pt idx="52">
                  <c:v>166.42</c:v>
                </c:pt>
                <c:pt idx="53">
                  <c:v>166.22</c:v>
                </c:pt>
                <c:pt idx="54">
                  <c:v>166.29</c:v>
                </c:pt>
                <c:pt idx="55">
                  <c:v>166.05</c:v>
                </c:pt>
                <c:pt idx="56">
                  <c:v>166.23</c:v>
                </c:pt>
                <c:pt idx="57">
                  <c:v>166.43</c:v>
                </c:pt>
                <c:pt idx="58">
                  <c:v>166.41</c:v>
                </c:pt>
                <c:pt idx="59">
                  <c:v>166.37</c:v>
                </c:pt>
                <c:pt idx="60">
                  <c:v>166.44</c:v>
                </c:pt>
                <c:pt idx="61">
                  <c:v>166.37</c:v>
                </c:pt>
                <c:pt idx="62">
                  <c:v>166.41</c:v>
                </c:pt>
                <c:pt idx="63">
                  <c:v>166.24</c:v>
                </c:pt>
                <c:pt idx="64">
                  <c:v>166.14</c:v>
                </c:pt>
                <c:pt idx="65">
                  <c:v>165.94</c:v>
                </c:pt>
                <c:pt idx="66">
                  <c:v>165.83</c:v>
                </c:pt>
                <c:pt idx="67">
                  <c:v>166.08</c:v>
                </c:pt>
                <c:pt idx="68">
                  <c:v>166.12</c:v>
                </c:pt>
                <c:pt idx="69">
                  <c:v>166.1</c:v>
                </c:pt>
                <c:pt idx="70">
                  <c:v>166.3</c:v>
                </c:pt>
                <c:pt idx="71">
                  <c:v>166.03</c:v>
                </c:pt>
                <c:pt idx="72">
                  <c:v>165.92</c:v>
                </c:pt>
                <c:pt idx="73">
                  <c:v>165.84</c:v>
                </c:pt>
                <c:pt idx="74">
                  <c:v>165.82</c:v>
                </c:pt>
                <c:pt idx="75">
                  <c:v>165.77</c:v>
                </c:pt>
                <c:pt idx="76">
                  <c:v>165.99</c:v>
                </c:pt>
                <c:pt idx="77">
                  <c:v>165.93</c:v>
                </c:pt>
                <c:pt idx="78">
                  <c:v>165.77</c:v>
                </c:pt>
                <c:pt idx="79">
                  <c:v>165.89</c:v>
                </c:pt>
                <c:pt idx="80">
                  <c:v>165.72</c:v>
                </c:pt>
                <c:pt idx="81">
                  <c:v>165.78</c:v>
                </c:pt>
                <c:pt idx="82">
                  <c:v>165.73</c:v>
                </c:pt>
                <c:pt idx="83">
                  <c:v>165.82</c:v>
                </c:pt>
                <c:pt idx="84">
                  <c:v>165.83</c:v>
                </c:pt>
                <c:pt idx="85">
                  <c:v>165.9</c:v>
                </c:pt>
                <c:pt idx="86">
                  <c:v>165.71</c:v>
                </c:pt>
                <c:pt idx="87">
                  <c:v>165.7</c:v>
                </c:pt>
                <c:pt idx="88">
                  <c:v>165.59</c:v>
                </c:pt>
                <c:pt idx="89">
                  <c:v>165.61</c:v>
                </c:pt>
                <c:pt idx="90">
                  <c:v>165.7</c:v>
                </c:pt>
                <c:pt idx="91">
                  <c:v>165.6</c:v>
                </c:pt>
                <c:pt idx="92">
                  <c:v>165.65</c:v>
                </c:pt>
                <c:pt idx="93">
                  <c:v>165.7</c:v>
                </c:pt>
                <c:pt idx="94">
                  <c:v>165.78</c:v>
                </c:pt>
                <c:pt idx="95">
                  <c:v>165.56</c:v>
                </c:pt>
                <c:pt idx="96">
                  <c:v>165.52</c:v>
                </c:pt>
                <c:pt idx="97">
                  <c:v>165.54</c:v>
                </c:pt>
                <c:pt idx="98">
                  <c:v>165.53</c:v>
                </c:pt>
                <c:pt idx="99">
                  <c:v>165.6</c:v>
                </c:pt>
                <c:pt idx="100">
                  <c:v>165.55</c:v>
                </c:pt>
                <c:pt idx="101">
                  <c:v>165.76</c:v>
                </c:pt>
                <c:pt idx="102">
                  <c:v>165.67</c:v>
                </c:pt>
                <c:pt idx="103">
                  <c:v>165.64</c:v>
                </c:pt>
                <c:pt idx="104">
                  <c:v>165.66</c:v>
                </c:pt>
                <c:pt idx="105">
                  <c:v>165.54</c:v>
                </c:pt>
                <c:pt idx="106">
                  <c:v>165.55</c:v>
                </c:pt>
                <c:pt idx="107">
                  <c:v>165.62</c:v>
                </c:pt>
                <c:pt idx="108">
                  <c:v>165.49</c:v>
                </c:pt>
                <c:pt idx="109">
                  <c:v>165.27</c:v>
                </c:pt>
                <c:pt idx="110">
                  <c:v>165.18</c:v>
                </c:pt>
                <c:pt idx="111">
                  <c:v>165.14</c:v>
                </c:pt>
                <c:pt idx="112">
                  <c:v>164.93</c:v>
                </c:pt>
                <c:pt idx="113">
                  <c:v>165.01</c:v>
                </c:pt>
                <c:pt idx="114">
                  <c:v>164.85</c:v>
                </c:pt>
                <c:pt idx="115">
                  <c:v>164.8</c:v>
                </c:pt>
                <c:pt idx="116">
                  <c:v>164.82</c:v>
                </c:pt>
                <c:pt idx="117">
                  <c:v>164.85</c:v>
                </c:pt>
                <c:pt idx="118">
                  <c:v>164.89</c:v>
                </c:pt>
                <c:pt idx="119">
                  <c:v>164.95</c:v>
                </c:pt>
                <c:pt idx="120">
                  <c:v>164.88</c:v>
                </c:pt>
                <c:pt idx="121">
                  <c:v>164.98</c:v>
                </c:pt>
                <c:pt idx="122">
                  <c:v>164.99</c:v>
                </c:pt>
                <c:pt idx="123">
                  <c:v>164.99</c:v>
                </c:pt>
                <c:pt idx="124">
                  <c:v>164.93</c:v>
                </c:pt>
                <c:pt idx="125">
                  <c:v>164.91</c:v>
                </c:pt>
                <c:pt idx="126">
                  <c:v>164.82</c:v>
                </c:pt>
                <c:pt idx="127">
                  <c:v>164.86</c:v>
                </c:pt>
                <c:pt idx="128">
                  <c:v>164.85</c:v>
                </c:pt>
                <c:pt idx="129">
                  <c:v>164.84</c:v>
                </c:pt>
                <c:pt idx="130">
                  <c:v>164.81</c:v>
                </c:pt>
                <c:pt idx="131">
                  <c:v>164.96</c:v>
                </c:pt>
                <c:pt idx="132">
                  <c:v>164.87</c:v>
                </c:pt>
                <c:pt idx="133">
                  <c:v>164.84</c:v>
                </c:pt>
                <c:pt idx="134">
                  <c:v>164.91</c:v>
                </c:pt>
                <c:pt idx="135">
                  <c:v>165.07</c:v>
                </c:pt>
                <c:pt idx="136">
                  <c:v>165.04</c:v>
                </c:pt>
                <c:pt idx="137">
                  <c:v>165</c:v>
                </c:pt>
                <c:pt idx="138">
                  <c:v>164.94</c:v>
                </c:pt>
                <c:pt idx="139">
                  <c:v>164.92</c:v>
                </c:pt>
                <c:pt idx="140">
                  <c:v>164.81</c:v>
                </c:pt>
                <c:pt idx="141">
                  <c:v>164.72</c:v>
                </c:pt>
                <c:pt idx="142">
                  <c:v>164.89</c:v>
                </c:pt>
                <c:pt idx="143">
                  <c:v>164.9</c:v>
                </c:pt>
                <c:pt idx="144">
                  <c:v>164.76</c:v>
                </c:pt>
                <c:pt idx="145">
                  <c:v>164.79</c:v>
                </c:pt>
                <c:pt idx="146">
                  <c:v>164.61</c:v>
                </c:pt>
                <c:pt idx="147">
                  <c:v>164.55</c:v>
                </c:pt>
                <c:pt idx="148">
                  <c:v>164.5</c:v>
                </c:pt>
                <c:pt idx="149">
                  <c:v>164.41</c:v>
                </c:pt>
                <c:pt idx="150">
                  <c:v>164.41</c:v>
                </c:pt>
                <c:pt idx="151">
                  <c:v>164.47</c:v>
                </c:pt>
                <c:pt idx="152">
                  <c:v>164.72</c:v>
                </c:pt>
                <c:pt idx="153">
                  <c:v>164.81</c:v>
                </c:pt>
                <c:pt idx="154">
                  <c:v>164.68</c:v>
                </c:pt>
                <c:pt idx="155">
                  <c:v>164.61</c:v>
                </c:pt>
                <c:pt idx="156">
                  <c:v>164.62</c:v>
                </c:pt>
                <c:pt idx="157">
                  <c:v>164.67</c:v>
                </c:pt>
                <c:pt idx="158">
                  <c:v>164.62</c:v>
                </c:pt>
                <c:pt idx="159">
                  <c:v>164.65</c:v>
                </c:pt>
                <c:pt idx="160">
                  <c:v>164.63</c:v>
                </c:pt>
                <c:pt idx="161">
                  <c:v>164.62</c:v>
                </c:pt>
                <c:pt idx="162">
                  <c:v>164.65</c:v>
                </c:pt>
                <c:pt idx="163">
                  <c:v>164.59</c:v>
                </c:pt>
                <c:pt idx="164">
                  <c:v>164.5</c:v>
                </c:pt>
                <c:pt idx="165">
                  <c:v>164.52</c:v>
                </c:pt>
                <c:pt idx="166">
                  <c:v>164.5</c:v>
                </c:pt>
                <c:pt idx="167">
                  <c:v>164.49</c:v>
                </c:pt>
                <c:pt idx="168">
                  <c:v>164.47</c:v>
                </c:pt>
                <c:pt idx="169">
                  <c:v>164.39</c:v>
                </c:pt>
                <c:pt idx="170">
                  <c:v>164.41</c:v>
                </c:pt>
                <c:pt idx="171">
                  <c:v>164.27</c:v>
                </c:pt>
                <c:pt idx="172">
                  <c:v>164.37</c:v>
                </c:pt>
                <c:pt idx="173">
                  <c:v>164.34</c:v>
                </c:pt>
                <c:pt idx="174">
                  <c:v>164.3</c:v>
                </c:pt>
                <c:pt idx="175">
                  <c:v>164.49</c:v>
                </c:pt>
                <c:pt idx="176">
                  <c:v>164.36</c:v>
                </c:pt>
                <c:pt idx="177">
                  <c:v>164.28</c:v>
                </c:pt>
                <c:pt idx="178">
                  <c:v>164.33</c:v>
                </c:pt>
                <c:pt idx="179">
                  <c:v>164.39</c:v>
                </c:pt>
                <c:pt idx="180">
                  <c:v>164.35</c:v>
                </c:pt>
                <c:pt idx="181">
                  <c:v>164.43</c:v>
                </c:pt>
                <c:pt idx="182">
                  <c:v>164.46</c:v>
                </c:pt>
                <c:pt idx="183">
                  <c:v>164.45</c:v>
                </c:pt>
                <c:pt idx="184">
                  <c:v>164.51</c:v>
                </c:pt>
                <c:pt idx="185">
                  <c:v>164.5</c:v>
                </c:pt>
                <c:pt idx="186">
                  <c:v>164.57</c:v>
                </c:pt>
                <c:pt idx="187">
                  <c:v>164.78</c:v>
                </c:pt>
                <c:pt idx="188">
                  <c:v>164.74</c:v>
                </c:pt>
                <c:pt idx="189">
                  <c:v>164.71</c:v>
                </c:pt>
                <c:pt idx="190">
                  <c:v>164.62</c:v>
                </c:pt>
                <c:pt idx="191">
                  <c:v>164.76</c:v>
                </c:pt>
                <c:pt idx="192">
                  <c:v>164.7</c:v>
                </c:pt>
                <c:pt idx="193">
                  <c:v>164.76</c:v>
                </c:pt>
                <c:pt idx="194">
                  <c:v>164.96</c:v>
                </c:pt>
                <c:pt idx="195">
                  <c:v>165.02</c:v>
                </c:pt>
                <c:pt idx="196">
                  <c:v>165.03</c:v>
                </c:pt>
                <c:pt idx="197">
                  <c:v>165.12</c:v>
                </c:pt>
                <c:pt idx="198">
                  <c:v>165.01</c:v>
                </c:pt>
                <c:pt idx="199">
                  <c:v>164.43</c:v>
                </c:pt>
                <c:pt idx="200">
                  <c:v>164.42</c:v>
                </c:pt>
                <c:pt idx="201">
                  <c:v>164.54</c:v>
                </c:pt>
                <c:pt idx="202">
                  <c:v>164.56</c:v>
                </c:pt>
                <c:pt idx="203">
                  <c:v>164.33</c:v>
                </c:pt>
                <c:pt idx="204">
                  <c:v>164.15</c:v>
                </c:pt>
                <c:pt idx="205">
                  <c:v>164.11</c:v>
                </c:pt>
                <c:pt idx="206">
                  <c:v>164.07</c:v>
                </c:pt>
                <c:pt idx="207">
                  <c:v>163.89</c:v>
                </c:pt>
                <c:pt idx="208">
                  <c:v>163.98</c:v>
                </c:pt>
                <c:pt idx="209">
                  <c:v>163.97</c:v>
                </c:pt>
                <c:pt idx="210">
                  <c:v>163.9</c:v>
                </c:pt>
                <c:pt idx="211">
                  <c:v>163.88</c:v>
                </c:pt>
                <c:pt idx="212">
                  <c:v>163.87</c:v>
                </c:pt>
                <c:pt idx="213">
                  <c:v>163.88</c:v>
                </c:pt>
                <c:pt idx="214">
                  <c:v>163.85</c:v>
                </c:pt>
                <c:pt idx="215">
                  <c:v>163.78</c:v>
                </c:pt>
                <c:pt idx="216">
                  <c:v>163.68</c:v>
                </c:pt>
                <c:pt idx="217">
                  <c:v>163.63</c:v>
                </c:pt>
                <c:pt idx="218">
                  <c:v>163.68</c:v>
                </c:pt>
                <c:pt idx="219">
                  <c:v>163.84</c:v>
                </c:pt>
                <c:pt idx="220">
                  <c:v>163.71</c:v>
                </c:pt>
                <c:pt idx="221">
                  <c:v>163.74</c:v>
                </c:pt>
                <c:pt idx="222">
                  <c:v>163.72999999999999</c:v>
                </c:pt>
                <c:pt idx="223">
                  <c:v>163.98</c:v>
                </c:pt>
                <c:pt idx="224">
                  <c:v>164.15</c:v>
                </c:pt>
                <c:pt idx="225">
                  <c:v>164.03</c:v>
                </c:pt>
                <c:pt idx="226">
                  <c:v>162.97</c:v>
                </c:pt>
                <c:pt idx="227">
                  <c:v>163.49</c:v>
                </c:pt>
                <c:pt idx="228">
                  <c:v>163.21</c:v>
                </c:pt>
                <c:pt idx="229">
                  <c:v>163.18</c:v>
                </c:pt>
                <c:pt idx="230">
                  <c:v>163.25</c:v>
                </c:pt>
                <c:pt idx="231">
                  <c:v>163.31</c:v>
                </c:pt>
                <c:pt idx="232">
                  <c:v>163.28</c:v>
                </c:pt>
                <c:pt idx="233">
                  <c:v>163.49</c:v>
                </c:pt>
                <c:pt idx="234">
                  <c:v>163.30000000000001</c:v>
                </c:pt>
                <c:pt idx="235">
                  <c:v>163.16</c:v>
                </c:pt>
                <c:pt idx="236">
                  <c:v>162.91999999999999</c:v>
                </c:pt>
                <c:pt idx="237">
                  <c:v>163.01</c:v>
                </c:pt>
                <c:pt idx="238">
                  <c:v>163.18</c:v>
                </c:pt>
                <c:pt idx="239">
                  <c:v>163.21</c:v>
                </c:pt>
                <c:pt idx="240">
                  <c:v>163.25</c:v>
                </c:pt>
                <c:pt idx="241">
                  <c:v>163.24</c:v>
                </c:pt>
                <c:pt idx="242">
                  <c:v>163.24</c:v>
                </c:pt>
                <c:pt idx="243">
                  <c:v>163.08000000000001</c:v>
                </c:pt>
                <c:pt idx="244">
                  <c:v>163.16999999999999</c:v>
                </c:pt>
                <c:pt idx="245">
                  <c:v>163.29</c:v>
                </c:pt>
                <c:pt idx="246">
                  <c:v>163.18</c:v>
                </c:pt>
                <c:pt idx="247">
                  <c:v>163.06</c:v>
                </c:pt>
                <c:pt idx="248">
                  <c:v>163.19999999999999</c:v>
                </c:pt>
                <c:pt idx="249">
                  <c:v>163.08000000000001</c:v>
                </c:pt>
                <c:pt idx="250">
                  <c:v>163.18</c:v>
                </c:pt>
                <c:pt idx="251">
                  <c:v>163.13999999999999</c:v>
                </c:pt>
                <c:pt idx="252">
                  <c:v>163.13999999999999</c:v>
                </c:pt>
                <c:pt idx="253">
                  <c:v>163.16</c:v>
                </c:pt>
                <c:pt idx="254">
                  <c:v>163.13</c:v>
                </c:pt>
                <c:pt idx="255">
                  <c:v>163.16</c:v>
                </c:pt>
                <c:pt idx="256">
                  <c:v>163.32</c:v>
                </c:pt>
                <c:pt idx="257">
                  <c:v>163.22999999999999</c:v>
                </c:pt>
                <c:pt idx="258">
                  <c:v>163.27000000000001</c:v>
                </c:pt>
                <c:pt idx="259">
                  <c:v>163.27000000000001</c:v>
                </c:pt>
                <c:pt idx="260">
                  <c:v>163.11000000000001</c:v>
                </c:pt>
                <c:pt idx="261">
                  <c:v>163.16</c:v>
                </c:pt>
                <c:pt idx="262">
                  <c:v>163.12</c:v>
                </c:pt>
                <c:pt idx="263">
                  <c:v>163.09</c:v>
                </c:pt>
                <c:pt idx="264">
                  <c:v>163.16999999999999</c:v>
                </c:pt>
                <c:pt idx="265">
                  <c:v>163.01</c:v>
                </c:pt>
                <c:pt idx="266">
                  <c:v>162.87</c:v>
                </c:pt>
                <c:pt idx="267">
                  <c:v>162.86000000000001</c:v>
                </c:pt>
                <c:pt idx="268">
                  <c:v>162.85</c:v>
                </c:pt>
                <c:pt idx="269">
                  <c:v>162.82</c:v>
                </c:pt>
                <c:pt idx="270">
                  <c:v>162.78</c:v>
                </c:pt>
                <c:pt idx="271">
                  <c:v>162.80000000000001</c:v>
                </c:pt>
                <c:pt idx="272">
                  <c:v>162.69999999999999</c:v>
                </c:pt>
                <c:pt idx="273">
                  <c:v>162.66999999999999</c:v>
                </c:pt>
                <c:pt idx="274">
                  <c:v>162.54</c:v>
                </c:pt>
                <c:pt idx="275">
                  <c:v>162.46</c:v>
                </c:pt>
                <c:pt idx="276">
                  <c:v>162.53</c:v>
                </c:pt>
                <c:pt idx="277">
                  <c:v>162.52000000000001</c:v>
                </c:pt>
                <c:pt idx="278">
                  <c:v>162.55000000000001</c:v>
                </c:pt>
                <c:pt idx="279">
                  <c:v>162.61000000000001</c:v>
                </c:pt>
                <c:pt idx="280">
                  <c:v>162.56</c:v>
                </c:pt>
                <c:pt idx="281">
                  <c:v>162.5</c:v>
                </c:pt>
                <c:pt idx="282">
                  <c:v>162.46</c:v>
                </c:pt>
                <c:pt idx="283">
                  <c:v>162.43</c:v>
                </c:pt>
                <c:pt idx="284">
                  <c:v>162.41</c:v>
                </c:pt>
                <c:pt idx="285">
                  <c:v>162.34</c:v>
                </c:pt>
                <c:pt idx="286">
                  <c:v>162.18</c:v>
                </c:pt>
                <c:pt idx="287">
                  <c:v>162.19999999999999</c:v>
                </c:pt>
                <c:pt idx="288">
                  <c:v>162.25</c:v>
                </c:pt>
                <c:pt idx="289">
                  <c:v>162.26</c:v>
                </c:pt>
                <c:pt idx="290">
                  <c:v>162.27000000000001</c:v>
                </c:pt>
                <c:pt idx="291">
                  <c:v>162.16999999999999</c:v>
                </c:pt>
                <c:pt idx="292">
                  <c:v>162.13999999999999</c:v>
                </c:pt>
                <c:pt idx="293">
                  <c:v>162.19999999999999</c:v>
                </c:pt>
                <c:pt idx="294">
                  <c:v>162.19</c:v>
                </c:pt>
                <c:pt idx="295">
                  <c:v>162.24</c:v>
                </c:pt>
                <c:pt idx="296">
                  <c:v>162.33000000000001</c:v>
                </c:pt>
                <c:pt idx="297">
                  <c:v>162.4</c:v>
                </c:pt>
                <c:pt idx="298">
                  <c:v>162.35</c:v>
                </c:pt>
                <c:pt idx="299">
                  <c:v>162.29</c:v>
                </c:pt>
                <c:pt idx="300">
                  <c:v>162.32</c:v>
                </c:pt>
                <c:pt idx="301">
                  <c:v>162.21</c:v>
                </c:pt>
                <c:pt idx="302">
                  <c:v>162.15</c:v>
                </c:pt>
                <c:pt idx="303">
                  <c:v>162.1</c:v>
                </c:pt>
                <c:pt idx="304">
                  <c:v>162.07</c:v>
                </c:pt>
                <c:pt idx="305">
                  <c:v>162.01</c:v>
                </c:pt>
                <c:pt idx="306">
                  <c:v>162</c:v>
                </c:pt>
                <c:pt idx="307">
                  <c:v>161.96</c:v>
                </c:pt>
                <c:pt idx="308">
                  <c:v>161.91</c:v>
                </c:pt>
                <c:pt idx="309">
                  <c:v>161.72</c:v>
                </c:pt>
                <c:pt idx="310">
                  <c:v>161.49</c:v>
                </c:pt>
                <c:pt idx="311">
                  <c:v>162.03</c:v>
                </c:pt>
                <c:pt idx="312">
                  <c:v>162.09</c:v>
                </c:pt>
                <c:pt idx="313">
                  <c:v>162.18</c:v>
                </c:pt>
                <c:pt idx="314">
                  <c:v>162.09</c:v>
                </c:pt>
                <c:pt idx="315">
                  <c:v>161.97</c:v>
                </c:pt>
                <c:pt idx="316">
                  <c:v>161.80000000000001</c:v>
                </c:pt>
                <c:pt idx="317">
                  <c:v>161.79</c:v>
                </c:pt>
                <c:pt idx="318">
                  <c:v>161.63</c:v>
                </c:pt>
                <c:pt idx="319">
                  <c:v>161.47999999999999</c:v>
                </c:pt>
                <c:pt idx="320">
                  <c:v>161.41</c:v>
                </c:pt>
                <c:pt idx="321">
                  <c:v>161.38</c:v>
                </c:pt>
                <c:pt idx="322">
                  <c:v>161.44999999999999</c:v>
                </c:pt>
                <c:pt idx="323">
                  <c:v>161.36000000000001</c:v>
                </c:pt>
                <c:pt idx="324">
                  <c:v>160.44</c:v>
                </c:pt>
                <c:pt idx="325">
                  <c:v>160.54</c:v>
                </c:pt>
                <c:pt idx="326">
                  <c:v>160.91</c:v>
                </c:pt>
                <c:pt idx="327">
                  <c:v>160.71</c:v>
                </c:pt>
                <c:pt idx="328">
                  <c:v>161.57</c:v>
                </c:pt>
                <c:pt idx="329">
                  <c:v>160.55000000000001</c:v>
                </c:pt>
                <c:pt idx="330">
                  <c:v>160.5</c:v>
                </c:pt>
                <c:pt idx="331">
                  <c:v>159.96</c:v>
                </c:pt>
                <c:pt idx="332">
                  <c:v>159.52000000000001</c:v>
                </c:pt>
                <c:pt idx="333">
                  <c:v>159.24</c:v>
                </c:pt>
                <c:pt idx="334">
                  <c:v>159.19</c:v>
                </c:pt>
                <c:pt idx="335">
                  <c:v>158.68</c:v>
                </c:pt>
                <c:pt idx="336">
                  <c:v>158.74</c:v>
                </c:pt>
                <c:pt idx="337">
                  <c:v>158.80000000000001</c:v>
                </c:pt>
                <c:pt idx="338">
                  <c:v>159.1</c:v>
                </c:pt>
                <c:pt idx="339">
                  <c:v>158.76</c:v>
                </c:pt>
                <c:pt idx="340">
                  <c:v>158.76</c:v>
                </c:pt>
                <c:pt idx="341">
                  <c:v>157.87</c:v>
                </c:pt>
                <c:pt idx="342">
                  <c:v>156.88999999999999</c:v>
                </c:pt>
                <c:pt idx="343">
                  <c:v>156.44999999999999</c:v>
                </c:pt>
                <c:pt idx="344">
                  <c:v>157.34</c:v>
                </c:pt>
                <c:pt idx="345">
                  <c:v>158.19</c:v>
                </c:pt>
                <c:pt idx="346">
                  <c:v>158.11000000000001</c:v>
                </c:pt>
                <c:pt idx="347">
                  <c:v>158.43</c:v>
                </c:pt>
                <c:pt idx="348">
                  <c:v>158.46</c:v>
                </c:pt>
                <c:pt idx="349">
                  <c:v>158.97</c:v>
                </c:pt>
                <c:pt idx="350">
                  <c:v>158.38999999999999</c:v>
                </c:pt>
                <c:pt idx="351">
                  <c:v>158.19999999999999</c:v>
                </c:pt>
                <c:pt idx="352">
                  <c:v>157.47</c:v>
                </c:pt>
                <c:pt idx="353">
                  <c:v>157.11000000000001</c:v>
                </c:pt>
                <c:pt idx="354">
                  <c:v>156.75</c:v>
                </c:pt>
                <c:pt idx="355">
                  <c:v>156.1</c:v>
                </c:pt>
                <c:pt idx="356">
                  <c:v>155.37</c:v>
                </c:pt>
                <c:pt idx="357">
                  <c:v>154.49</c:v>
                </c:pt>
                <c:pt idx="358">
                  <c:v>154.84</c:v>
                </c:pt>
                <c:pt idx="359">
                  <c:v>154.52000000000001</c:v>
                </c:pt>
                <c:pt idx="360">
                  <c:v>154.28</c:v>
                </c:pt>
                <c:pt idx="361">
                  <c:v>154.07</c:v>
                </c:pt>
                <c:pt idx="362">
                  <c:v>154.81</c:v>
                </c:pt>
                <c:pt idx="363">
                  <c:v>153.93</c:v>
                </c:pt>
                <c:pt idx="364">
                  <c:v>153.97999999999999</c:v>
                </c:pt>
                <c:pt idx="365">
                  <c:v>154.41</c:v>
                </c:pt>
                <c:pt idx="366">
                  <c:v>154.26</c:v>
                </c:pt>
                <c:pt idx="367">
                  <c:v>154.62</c:v>
                </c:pt>
                <c:pt idx="368">
                  <c:v>154.47</c:v>
                </c:pt>
                <c:pt idx="369">
                  <c:v>153.69</c:v>
                </c:pt>
                <c:pt idx="370">
                  <c:v>153.13</c:v>
                </c:pt>
                <c:pt idx="371">
                  <c:v>152.94999999999999</c:v>
                </c:pt>
                <c:pt idx="372">
                  <c:v>153.5</c:v>
                </c:pt>
                <c:pt idx="373">
                  <c:v>153.62</c:v>
                </c:pt>
                <c:pt idx="374">
                  <c:v>153.72999999999999</c:v>
                </c:pt>
                <c:pt idx="375">
                  <c:v>153.68</c:v>
                </c:pt>
                <c:pt idx="376">
                  <c:v>153.88</c:v>
                </c:pt>
                <c:pt idx="377">
                  <c:v>153.31</c:v>
                </c:pt>
                <c:pt idx="378">
                  <c:v>153.03</c:v>
                </c:pt>
                <c:pt idx="379">
                  <c:v>152.68</c:v>
                </c:pt>
                <c:pt idx="380">
                  <c:v>152.1</c:v>
                </c:pt>
                <c:pt idx="381">
                  <c:v>152.71</c:v>
                </c:pt>
                <c:pt idx="382">
                  <c:v>154.61000000000001</c:v>
                </c:pt>
                <c:pt idx="383">
                  <c:v>154.76</c:v>
                </c:pt>
                <c:pt idx="384">
                  <c:v>153.96</c:v>
                </c:pt>
                <c:pt idx="385">
                  <c:v>154.5</c:v>
                </c:pt>
                <c:pt idx="386">
                  <c:v>153.62</c:v>
                </c:pt>
                <c:pt idx="387">
                  <c:v>153.49</c:v>
                </c:pt>
                <c:pt idx="388">
                  <c:v>154.19</c:v>
                </c:pt>
                <c:pt idx="389">
                  <c:v>154.57</c:v>
                </c:pt>
                <c:pt idx="390">
                  <c:v>154.66</c:v>
                </c:pt>
                <c:pt idx="391">
                  <c:v>154.15</c:v>
                </c:pt>
                <c:pt idx="392">
                  <c:v>153.69999999999999</c:v>
                </c:pt>
                <c:pt idx="393">
                  <c:v>154.29</c:v>
                </c:pt>
                <c:pt idx="394">
                  <c:v>154.02000000000001</c:v>
                </c:pt>
                <c:pt idx="395">
                  <c:v>153.58000000000001</c:v>
                </c:pt>
                <c:pt idx="396">
                  <c:v>153.69</c:v>
                </c:pt>
                <c:pt idx="397">
                  <c:v>153.49</c:v>
                </c:pt>
                <c:pt idx="398">
                  <c:v>153.33000000000001</c:v>
                </c:pt>
                <c:pt idx="399">
                  <c:v>153.58000000000001</c:v>
                </c:pt>
                <c:pt idx="400">
                  <c:v>153.85</c:v>
                </c:pt>
                <c:pt idx="401">
                  <c:v>154.05000000000001</c:v>
                </c:pt>
                <c:pt idx="402">
                  <c:v>154.18</c:v>
                </c:pt>
                <c:pt idx="403">
                  <c:v>154.19</c:v>
                </c:pt>
                <c:pt idx="404">
                  <c:v>154.27000000000001</c:v>
                </c:pt>
                <c:pt idx="405">
                  <c:v>154.4</c:v>
                </c:pt>
                <c:pt idx="406">
                  <c:v>154.66</c:v>
                </c:pt>
                <c:pt idx="407">
                  <c:v>154.47</c:v>
                </c:pt>
                <c:pt idx="408">
                  <c:v>154.16</c:v>
                </c:pt>
                <c:pt idx="409">
                  <c:v>154.15</c:v>
                </c:pt>
                <c:pt idx="410">
                  <c:v>154.32</c:v>
                </c:pt>
                <c:pt idx="411">
                  <c:v>154.55000000000001</c:v>
                </c:pt>
                <c:pt idx="412">
                  <c:v>154.68</c:v>
                </c:pt>
                <c:pt idx="413">
                  <c:v>154.65</c:v>
                </c:pt>
                <c:pt idx="414">
                  <c:v>154.62</c:v>
                </c:pt>
                <c:pt idx="415">
                  <c:v>154.6</c:v>
                </c:pt>
                <c:pt idx="416">
                  <c:v>154.58000000000001</c:v>
                </c:pt>
                <c:pt idx="417">
                  <c:v>154.57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A-4872-A48F-166D22C9D6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261640"/>
        <c:axId val="880260560"/>
      </c:lineChart>
      <c:dateAx>
        <c:axId val="880261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0560"/>
        <c:crosses val="autoZero"/>
        <c:auto val="1"/>
        <c:lblOffset val="100"/>
        <c:baseTimeUnit val="days"/>
      </c:dateAx>
      <c:valAx>
        <c:axId val="880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261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GEIO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SRI_Z!$G$1</c:f>
              <c:strCache>
                <c:ptCount val="1"/>
                <c:pt idx="0">
                  <c:v>GEIO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SRI_Z!$G$2:$G$419</c:f>
              <c:numCache>
                <c:formatCode>General</c:formatCode>
                <c:ptCount val="418"/>
                <c:pt idx="0">
                  <c:v>390.5</c:v>
                </c:pt>
                <c:pt idx="1">
                  <c:v>390.4</c:v>
                </c:pt>
                <c:pt idx="2">
                  <c:v>390.25</c:v>
                </c:pt>
                <c:pt idx="3">
                  <c:v>400.45</c:v>
                </c:pt>
                <c:pt idx="4">
                  <c:v>387.64</c:v>
                </c:pt>
                <c:pt idx="5">
                  <c:v>400.6</c:v>
                </c:pt>
                <c:pt idx="6">
                  <c:v>402.29</c:v>
                </c:pt>
                <c:pt idx="7">
                  <c:v>389.44</c:v>
                </c:pt>
                <c:pt idx="8">
                  <c:v>372.43</c:v>
                </c:pt>
                <c:pt idx="9">
                  <c:v>379.02</c:v>
                </c:pt>
                <c:pt idx="10">
                  <c:v>384.98</c:v>
                </c:pt>
                <c:pt idx="11">
                  <c:v>385.28</c:v>
                </c:pt>
                <c:pt idx="12">
                  <c:v>358.32</c:v>
                </c:pt>
                <c:pt idx="13">
                  <c:v>346.1</c:v>
                </c:pt>
                <c:pt idx="14">
                  <c:v>352.75</c:v>
                </c:pt>
                <c:pt idx="15">
                  <c:v>358.44</c:v>
                </c:pt>
                <c:pt idx="16">
                  <c:v>336.24</c:v>
                </c:pt>
                <c:pt idx="17">
                  <c:v>326.2</c:v>
                </c:pt>
                <c:pt idx="18">
                  <c:v>341.54</c:v>
                </c:pt>
                <c:pt idx="19">
                  <c:v>349.72</c:v>
                </c:pt>
                <c:pt idx="20">
                  <c:v>359.61</c:v>
                </c:pt>
                <c:pt idx="21">
                  <c:v>357.27</c:v>
                </c:pt>
                <c:pt idx="22">
                  <c:v>355.61</c:v>
                </c:pt>
                <c:pt idx="23">
                  <c:v>357.17</c:v>
                </c:pt>
                <c:pt idx="24">
                  <c:v>356.27</c:v>
                </c:pt>
                <c:pt idx="25">
                  <c:v>351.92</c:v>
                </c:pt>
                <c:pt idx="26">
                  <c:v>364.29</c:v>
                </c:pt>
                <c:pt idx="27">
                  <c:v>365.76</c:v>
                </c:pt>
                <c:pt idx="28">
                  <c:v>352.93</c:v>
                </c:pt>
                <c:pt idx="29">
                  <c:v>349.54</c:v>
                </c:pt>
                <c:pt idx="30">
                  <c:v>353.03</c:v>
                </c:pt>
                <c:pt idx="31">
                  <c:v>356.62</c:v>
                </c:pt>
                <c:pt idx="32">
                  <c:v>369.61</c:v>
                </c:pt>
                <c:pt idx="33">
                  <c:v>364.92</c:v>
                </c:pt>
                <c:pt idx="34">
                  <c:v>361.47</c:v>
                </c:pt>
                <c:pt idx="35">
                  <c:v>355.02</c:v>
                </c:pt>
                <c:pt idx="36">
                  <c:v>352.49</c:v>
                </c:pt>
                <c:pt idx="37">
                  <c:v>363.88</c:v>
                </c:pt>
                <c:pt idx="38">
                  <c:v>369.82</c:v>
                </c:pt>
                <c:pt idx="39">
                  <c:v>375.69</c:v>
                </c:pt>
                <c:pt idx="40">
                  <c:v>384.85</c:v>
                </c:pt>
                <c:pt idx="41">
                  <c:v>379.93</c:v>
                </c:pt>
                <c:pt idx="42">
                  <c:v>385.56</c:v>
                </c:pt>
                <c:pt idx="43">
                  <c:v>385.81</c:v>
                </c:pt>
                <c:pt idx="44">
                  <c:v>376.36</c:v>
                </c:pt>
                <c:pt idx="45">
                  <c:v>374.03</c:v>
                </c:pt>
                <c:pt idx="46">
                  <c:v>379.23</c:v>
                </c:pt>
                <c:pt idx="47">
                  <c:v>371.35</c:v>
                </c:pt>
                <c:pt idx="48">
                  <c:v>373.54</c:v>
                </c:pt>
                <c:pt idx="49">
                  <c:v>378.07</c:v>
                </c:pt>
                <c:pt idx="50">
                  <c:v>374.32</c:v>
                </c:pt>
                <c:pt idx="51">
                  <c:v>373.31</c:v>
                </c:pt>
                <c:pt idx="52">
                  <c:v>372.51</c:v>
                </c:pt>
                <c:pt idx="53">
                  <c:v>379.99</c:v>
                </c:pt>
                <c:pt idx="54">
                  <c:v>371.64</c:v>
                </c:pt>
                <c:pt idx="55">
                  <c:v>355.52</c:v>
                </c:pt>
                <c:pt idx="56">
                  <c:v>367.06</c:v>
                </c:pt>
                <c:pt idx="57">
                  <c:v>371.92</c:v>
                </c:pt>
                <c:pt idx="58">
                  <c:v>373.59</c:v>
                </c:pt>
                <c:pt idx="59">
                  <c:v>365.91</c:v>
                </c:pt>
                <c:pt idx="60">
                  <c:v>378.49</c:v>
                </c:pt>
                <c:pt idx="61">
                  <c:v>381.54</c:v>
                </c:pt>
                <c:pt idx="62">
                  <c:v>379.73</c:v>
                </c:pt>
                <c:pt idx="63">
                  <c:v>377.87</c:v>
                </c:pt>
                <c:pt idx="64">
                  <c:v>387.2</c:v>
                </c:pt>
                <c:pt idx="65">
                  <c:v>385.26</c:v>
                </c:pt>
                <c:pt idx="66">
                  <c:v>381.69</c:v>
                </c:pt>
                <c:pt idx="67">
                  <c:v>385.15</c:v>
                </c:pt>
                <c:pt idx="68">
                  <c:v>384.94</c:v>
                </c:pt>
                <c:pt idx="69">
                  <c:v>393.87</c:v>
                </c:pt>
                <c:pt idx="70">
                  <c:v>403.99</c:v>
                </c:pt>
                <c:pt idx="71">
                  <c:v>408.21</c:v>
                </c:pt>
                <c:pt idx="72">
                  <c:v>409.25</c:v>
                </c:pt>
                <c:pt idx="73">
                  <c:v>406.34</c:v>
                </c:pt>
                <c:pt idx="74">
                  <c:v>406.74</c:v>
                </c:pt>
                <c:pt idx="75">
                  <c:v>403.03</c:v>
                </c:pt>
                <c:pt idx="76">
                  <c:v>408</c:v>
                </c:pt>
                <c:pt idx="77">
                  <c:v>411.22</c:v>
                </c:pt>
                <c:pt idx="78">
                  <c:v>411.52</c:v>
                </c:pt>
                <c:pt idx="79">
                  <c:v>412.25</c:v>
                </c:pt>
                <c:pt idx="80">
                  <c:v>416.35</c:v>
                </c:pt>
                <c:pt idx="81">
                  <c:v>420.21</c:v>
                </c:pt>
                <c:pt idx="82">
                  <c:v>424.25</c:v>
                </c:pt>
                <c:pt idx="83">
                  <c:v>416.28</c:v>
                </c:pt>
                <c:pt idx="84">
                  <c:v>420.5</c:v>
                </c:pt>
                <c:pt idx="85">
                  <c:v>421.8</c:v>
                </c:pt>
                <c:pt idx="86">
                  <c:v>423.27</c:v>
                </c:pt>
                <c:pt idx="87">
                  <c:v>421.54</c:v>
                </c:pt>
                <c:pt idx="88">
                  <c:v>428.59</c:v>
                </c:pt>
                <c:pt idx="89">
                  <c:v>414.45</c:v>
                </c:pt>
                <c:pt idx="90">
                  <c:v>414.06</c:v>
                </c:pt>
                <c:pt idx="91">
                  <c:v>422.68</c:v>
                </c:pt>
                <c:pt idx="92">
                  <c:v>420.5</c:v>
                </c:pt>
                <c:pt idx="93">
                  <c:v>416.89</c:v>
                </c:pt>
                <c:pt idx="94">
                  <c:v>419.8</c:v>
                </c:pt>
                <c:pt idx="95">
                  <c:v>411.31</c:v>
                </c:pt>
                <c:pt idx="96">
                  <c:v>416.43</c:v>
                </c:pt>
                <c:pt idx="97">
                  <c:v>419.45</c:v>
                </c:pt>
                <c:pt idx="98">
                  <c:v>426.78</c:v>
                </c:pt>
                <c:pt idx="99">
                  <c:v>423.95</c:v>
                </c:pt>
                <c:pt idx="100">
                  <c:v>428.45</c:v>
                </c:pt>
                <c:pt idx="101">
                  <c:v>427.17</c:v>
                </c:pt>
                <c:pt idx="102">
                  <c:v>431.62</c:v>
                </c:pt>
                <c:pt idx="103">
                  <c:v>437.66</c:v>
                </c:pt>
                <c:pt idx="104">
                  <c:v>436.85</c:v>
                </c:pt>
                <c:pt idx="105">
                  <c:v>435.8</c:v>
                </c:pt>
                <c:pt idx="106">
                  <c:v>439.87</c:v>
                </c:pt>
                <c:pt idx="107">
                  <c:v>441.95</c:v>
                </c:pt>
                <c:pt idx="108">
                  <c:v>437.75</c:v>
                </c:pt>
                <c:pt idx="109">
                  <c:v>433.51</c:v>
                </c:pt>
                <c:pt idx="110">
                  <c:v>432.11</c:v>
                </c:pt>
                <c:pt idx="111">
                  <c:v>428.93</c:v>
                </c:pt>
                <c:pt idx="112">
                  <c:v>435.37</c:v>
                </c:pt>
                <c:pt idx="113">
                  <c:v>437.8</c:v>
                </c:pt>
                <c:pt idx="114">
                  <c:v>439.21</c:v>
                </c:pt>
                <c:pt idx="115">
                  <c:v>436.37</c:v>
                </c:pt>
                <c:pt idx="116">
                  <c:v>446.98</c:v>
                </c:pt>
                <c:pt idx="117">
                  <c:v>442.84</c:v>
                </c:pt>
                <c:pt idx="118">
                  <c:v>448.51</c:v>
                </c:pt>
                <c:pt idx="119">
                  <c:v>449.41</c:v>
                </c:pt>
                <c:pt idx="120">
                  <c:v>432.78</c:v>
                </c:pt>
                <c:pt idx="121">
                  <c:v>412.69</c:v>
                </c:pt>
                <c:pt idx="122">
                  <c:v>430.27</c:v>
                </c:pt>
                <c:pt idx="123">
                  <c:v>435.09</c:v>
                </c:pt>
                <c:pt idx="124">
                  <c:v>423.11</c:v>
                </c:pt>
                <c:pt idx="125">
                  <c:v>441.44</c:v>
                </c:pt>
                <c:pt idx="126">
                  <c:v>438.85</c:v>
                </c:pt>
                <c:pt idx="127">
                  <c:v>420.93</c:v>
                </c:pt>
                <c:pt idx="128">
                  <c:v>425.63</c:v>
                </c:pt>
                <c:pt idx="129">
                  <c:v>428.21</c:v>
                </c:pt>
                <c:pt idx="130">
                  <c:v>434.03</c:v>
                </c:pt>
                <c:pt idx="131">
                  <c:v>435.97</c:v>
                </c:pt>
                <c:pt idx="132">
                  <c:v>435.64</c:v>
                </c:pt>
                <c:pt idx="133">
                  <c:v>439.16</c:v>
                </c:pt>
                <c:pt idx="134">
                  <c:v>449.51</c:v>
                </c:pt>
                <c:pt idx="135">
                  <c:v>451.97</c:v>
                </c:pt>
                <c:pt idx="136">
                  <c:v>452.24</c:v>
                </c:pt>
                <c:pt idx="137">
                  <c:v>452.42</c:v>
                </c:pt>
                <c:pt idx="138">
                  <c:v>454.84</c:v>
                </c:pt>
                <c:pt idx="139">
                  <c:v>460.44</c:v>
                </c:pt>
                <c:pt idx="140">
                  <c:v>454.12</c:v>
                </c:pt>
                <c:pt idx="141">
                  <c:v>445.72</c:v>
                </c:pt>
                <c:pt idx="142">
                  <c:v>447.65</c:v>
                </c:pt>
                <c:pt idx="143">
                  <c:v>458.42</c:v>
                </c:pt>
                <c:pt idx="144">
                  <c:v>460.6</c:v>
                </c:pt>
                <c:pt idx="145">
                  <c:v>465.81</c:v>
                </c:pt>
                <c:pt idx="146">
                  <c:v>464.09</c:v>
                </c:pt>
                <c:pt idx="147">
                  <c:v>464.66</c:v>
                </c:pt>
                <c:pt idx="148">
                  <c:v>460.71</c:v>
                </c:pt>
                <c:pt idx="149">
                  <c:v>463.3</c:v>
                </c:pt>
                <c:pt idx="150">
                  <c:v>467.47</c:v>
                </c:pt>
                <c:pt idx="151">
                  <c:v>455.64</c:v>
                </c:pt>
                <c:pt idx="152">
                  <c:v>454.07</c:v>
                </c:pt>
                <c:pt idx="153">
                  <c:v>452.29</c:v>
                </c:pt>
                <c:pt idx="154">
                  <c:v>453.87</c:v>
                </c:pt>
                <c:pt idx="155">
                  <c:v>441.45</c:v>
                </c:pt>
                <c:pt idx="156">
                  <c:v>423.22</c:v>
                </c:pt>
                <c:pt idx="157">
                  <c:v>423.41</c:v>
                </c:pt>
                <c:pt idx="158">
                  <c:v>412.08</c:v>
                </c:pt>
                <c:pt idx="159">
                  <c:v>430.48</c:v>
                </c:pt>
                <c:pt idx="160">
                  <c:v>432.19</c:v>
                </c:pt>
                <c:pt idx="161">
                  <c:v>426.29</c:v>
                </c:pt>
                <c:pt idx="162">
                  <c:v>420.76</c:v>
                </c:pt>
                <c:pt idx="163">
                  <c:v>437.65</c:v>
                </c:pt>
                <c:pt idx="164">
                  <c:v>414.86</c:v>
                </c:pt>
                <c:pt idx="165">
                  <c:v>413.94</c:v>
                </c:pt>
                <c:pt idx="166">
                  <c:v>392.98</c:v>
                </c:pt>
                <c:pt idx="167">
                  <c:v>397.38</c:v>
                </c:pt>
                <c:pt idx="168">
                  <c:v>400.53</c:v>
                </c:pt>
                <c:pt idx="169">
                  <c:v>410.23</c:v>
                </c:pt>
                <c:pt idx="170">
                  <c:v>421.8</c:v>
                </c:pt>
                <c:pt idx="171">
                  <c:v>420.11</c:v>
                </c:pt>
                <c:pt idx="172">
                  <c:v>425.13</c:v>
                </c:pt>
                <c:pt idx="173">
                  <c:v>429.5</c:v>
                </c:pt>
                <c:pt idx="174">
                  <c:v>445.42</c:v>
                </c:pt>
                <c:pt idx="175">
                  <c:v>447.27</c:v>
                </c:pt>
                <c:pt idx="176">
                  <c:v>448.55</c:v>
                </c:pt>
                <c:pt idx="177">
                  <c:v>447.86</c:v>
                </c:pt>
                <c:pt idx="178">
                  <c:v>457.84</c:v>
                </c:pt>
                <c:pt idx="179">
                  <c:v>456.16</c:v>
                </c:pt>
                <c:pt idx="180">
                  <c:v>461.96</c:v>
                </c:pt>
                <c:pt idx="181">
                  <c:v>469.62</c:v>
                </c:pt>
                <c:pt idx="182">
                  <c:v>464.34</c:v>
                </c:pt>
                <c:pt idx="183">
                  <c:v>463.27</c:v>
                </c:pt>
                <c:pt idx="184">
                  <c:v>472.5</c:v>
                </c:pt>
                <c:pt idx="185">
                  <c:v>474.45</c:v>
                </c:pt>
                <c:pt idx="186">
                  <c:v>462.3</c:v>
                </c:pt>
                <c:pt idx="187">
                  <c:v>460.92</c:v>
                </c:pt>
                <c:pt idx="188">
                  <c:v>462.71</c:v>
                </c:pt>
                <c:pt idx="189">
                  <c:v>459.49</c:v>
                </c:pt>
                <c:pt idx="190">
                  <c:v>463.73</c:v>
                </c:pt>
                <c:pt idx="191">
                  <c:v>467.22</c:v>
                </c:pt>
                <c:pt idx="192">
                  <c:v>475.74</c:v>
                </c:pt>
                <c:pt idx="193">
                  <c:v>471.78</c:v>
                </c:pt>
                <c:pt idx="194">
                  <c:v>484.59</c:v>
                </c:pt>
                <c:pt idx="195">
                  <c:v>483.71</c:v>
                </c:pt>
                <c:pt idx="196">
                  <c:v>481.05</c:v>
                </c:pt>
                <c:pt idx="197">
                  <c:v>486.85</c:v>
                </c:pt>
                <c:pt idx="198">
                  <c:v>472.46</c:v>
                </c:pt>
                <c:pt idx="199">
                  <c:v>471.27</c:v>
                </c:pt>
                <c:pt idx="200">
                  <c:v>472.12</c:v>
                </c:pt>
                <c:pt idx="201">
                  <c:v>463.52</c:v>
                </c:pt>
                <c:pt idx="202">
                  <c:v>474.06</c:v>
                </c:pt>
                <c:pt idx="203">
                  <c:v>478.66</c:v>
                </c:pt>
                <c:pt idx="204">
                  <c:v>475.98</c:v>
                </c:pt>
                <c:pt idx="205">
                  <c:v>482.63</c:v>
                </c:pt>
                <c:pt idx="206">
                  <c:v>476.58</c:v>
                </c:pt>
                <c:pt idx="207">
                  <c:v>472.71</c:v>
                </c:pt>
                <c:pt idx="208">
                  <c:v>475.74</c:v>
                </c:pt>
                <c:pt idx="209">
                  <c:v>471.42</c:v>
                </c:pt>
                <c:pt idx="210">
                  <c:v>480.02</c:v>
                </c:pt>
                <c:pt idx="211">
                  <c:v>484.71</c:v>
                </c:pt>
                <c:pt idx="212">
                  <c:v>488.78</c:v>
                </c:pt>
                <c:pt idx="213">
                  <c:v>494.27</c:v>
                </c:pt>
                <c:pt idx="214">
                  <c:v>492.66</c:v>
                </c:pt>
                <c:pt idx="215">
                  <c:v>502.89</c:v>
                </c:pt>
                <c:pt idx="216">
                  <c:v>506.4</c:v>
                </c:pt>
                <c:pt idx="217">
                  <c:v>506.05</c:v>
                </c:pt>
                <c:pt idx="218">
                  <c:v>514.29</c:v>
                </c:pt>
                <c:pt idx="219">
                  <c:v>519.17999999999995</c:v>
                </c:pt>
                <c:pt idx="220">
                  <c:v>519.59</c:v>
                </c:pt>
                <c:pt idx="221">
                  <c:v>522.35</c:v>
                </c:pt>
                <c:pt idx="222">
                  <c:v>533.57000000000005</c:v>
                </c:pt>
                <c:pt idx="223">
                  <c:v>538.39</c:v>
                </c:pt>
                <c:pt idx="224">
                  <c:v>520.54999999999995</c:v>
                </c:pt>
                <c:pt idx="225">
                  <c:v>531.91999999999996</c:v>
                </c:pt>
                <c:pt idx="226">
                  <c:v>550.37</c:v>
                </c:pt>
                <c:pt idx="227">
                  <c:v>550.37</c:v>
                </c:pt>
                <c:pt idx="228">
                  <c:v>483.14</c:v>
                </c:pt>
                <c:pt idx="229">
                  <c:v>473.16</c:v>
                </c:pt>
                <c:pt idx="230">
                  <c:v>425.09</c:v>
                </c:pt>
                <c:pt idx="231">
                  <c:v>387.57</c:v>
                </c:pt>
                <c:pt idx="232">
                  <c:v>405.22</c:v>
                </c:pt>
                <c:pt idx="233">
                  <c:v>396.01</c:v>
                </c:pt>
                <c:pt idx="234">
                  <c:v>440.08</c:v>
                </c:pt>
                <c:pt idx="235">
                  <c:v>455.93</c:v>
                </c:pt>
                <c:pt idx="236">
                  <c:v>450.19</c:v>
                </c:pt>
                <c:pt idx="237">
                  <c:v>457.22</c:v>
                </c:pt>
                <c:pt idx="238">
                  <c:v>477.74</c:v>
                </c:pt>
                <c:pt idx="239">
                  <c:v>472.94</c:v>
                </c:pt>
                <c:pt idx="240">
                  <c:v>485.25</c:v>
                </c:pt>
                <c:pt idx="241">
                  <c:v>497.36</c:v>
                </c:pt>
                <c:pt idx="242">
                  <c:v>516.88</c:v>
                </c:pt>
                <c:pt idx="243">
                  <c:v>493.75</c:v>
                </c:pt>
                <c:pt idx="244">
                  <c:v>507.72</c:v>
                </c:pt>
                <c:pt idx="245">
                  <c:v>496.08</c:v>
                </c:pt>
                <c:pt idx="246">
                  <c:v>511.26</c:v>
                </c:pt>
                <c:pt idx="247">
                  <c:v>513.1</c:v>
                </c:pt>
                <c:pt idx="248">
                  <c:v>512.57000000000005</c:v>
                </c:pt>
                <c:pt idx="249">
                  <c:v>507.05</c:v>
                </c:pt>
                <c:pt idx="250">
                  <c:v>503.71</c:v>
                </c:pt>
                <c:pt idx="251">
                  <c:v>519.54</c:v>
                </c:pt>
                <c:pt idx="252">
                  <c:v>517.20000000000005</c:v>
                </c:pt>
                <c:pt idx="253">
                  <c:v>521.35</c:v>
                </c:pt>
                <c:pt idx="254">
                  <c:v>530.94000000000005</c:v>
                </c:pt>
                <c:pt idx="255">
                  <c:v>517.84</c:v>
                </c:pt>
                <c:pt idx="256">
                  <c:v>515.42999999999995</c:v>
                </c:pt>
                <c:pt idx="257">
                  <c:v>513.57000000000005</c:v>
                </c:pt>
                <c:pt idx="258">
                  <c:v>515.16999999999996</c:v>
                </c:pt>
                <c:pt idx="259">
                  <c:v>532.47</c:v>
                </c:pt>
                <c:pt idx="260">
                  <c:v>554.70000000000005</c:v>
                </c:pt>
                <c:pt idx="261">
                  <c:v>558.21</c:v>
                </c:pt>
                <c:pt idx="262">
                  <c:v>547.66999999999996</c:v>
                </c:pt>
                <c:pt idx="263">
                  <c:v>525.54</c:v>
                </c:pt>
                <c:pt idx="264">
                  <c:v>556.03</c:v>
                </c:pt>
                <c:pt idx="265">
                  <c:v>558.01</c:v>
                </c:pt>
                <c:pt idx="266">
                  <c:v>554.77</c:v>
                </c:pt>
                <c:pt idx="267">
                  <c:v>556.91</c:v>
                </c:pt>
                <c:pt idx="268">
                  <c:v>554.86</c:v>
                </c:pt>
                <c:pt idx="269">
                  <c:v>555.55999999999995</c:v>
                </c:pt>
                <c:pt idx="270">
                  <c:v>569.95000000000005</c:v>
                </c:pt>
                <c:pt idx="271">
                  <c:v>575.95000000000005</c:v>
                </c:pt>
                <c:pt idx="272">
                  <c:v>585.04</c:v>
                </c:pt>
                <c:pt idx="273">
                  <c:v>603.44000000000005</c:v>
                </c:pt>
                <c:pt idx="274">
                  <c:v>585.11</c:v>
                </c:pt>
                <c:pt idx="275">
                  <c:v>594.45000000000005</c:v>
                </c:pt>
                <c:pt idx="276">
                  <c:v>577.08000000000004</c:v>
                </c:pt>
                <c:pt idx="277">
                  <c:v>604.74</c:v>
                </c:pt>
                <c:pt idx="278">
                  <c:v>616.97</c:v>
                </c:pt>
                <c:pt idx="279">
                  <c:v>600.85</c:v>
                </c:pt>
                <c:pt idx="280">
                  <c:v>577.39</c:v>
                </c:pt>
                <c:pt idx="281">
                  <c:v>573.70000000000005</c:v>
                </c:pt>
                <c:pt idx="282">
                  <c:v>585.86</c:v>
                </c:pt>
                <c:pt idx="283">
                  <c:v>583.6</c:v>
                </c:pt>
                <c:pt idx="284">
                  <c:v>593.73</c:v>
                </c:pt>
                <c:pt idx="285">
                  <c:v>607.52</c:v>
                </c:pt>
                <c:pt idx="286">
                  <c:v>613.28</c:v>
                </c:pt>
                <c:pt idx="287">
                  <c:v>614.79</c:v>
                </c:pt>
                <c:pt idx="288">
                  <c:v>615.99</c:v>
                </c:pt>
                <c:pt idx="289">
                  <c:v>608.05999999999995</c:v>
                </c:pt>
                <c:pt idx="290">
                  <c:v>597.82000000000005</c:v>
                </c:pt>
                <c:pt idx="291">
                  <c:v>589.16</c:v>
                </c:pt>
                <c:pt idx="292">
                  <c:v>600.49</c:v>
                </c:pt>
                <c:pt idx="293">
                  <c:v>611.32000000000005</c:v>
                </c:pt>
                <c:pt idx="294">
                  <c:v>611.64</c:v>
                </c:pt>
                <c:pt idx="295">
                  <c:v>615.95000000000005</c:v>
                </c:pt>
                <c:pt idx="296">
                  <c:v>623.92999999999995</c:v>
                </c:pt>
                <c:pt idx="297">
                  <c:v>631.04999999999995</c:v>
                </c:pt>
                <c:pt idx="298">
                  <c:v>644.77</c:v>
                </c:pt>
                <c:pt idx="299">
                  <c:v>644.63</c:v>
                </c:pt>
                <c:pt idx="300">
                  <c:v>640.77</c:v>
                </c:pt>
                <c:pt idx="301">
                  <c:v>659.44</c:v>
                </c:pt>
                <c:pt idx="302">
                  <c:v>658.94</c:v>
                </c:pt>
                <c:pt idx="303">
                  <c:v>674.55</c:v>
                </c:pt>
                <c:pt idx="304">
                  <c:v>675.98</c:v>
                </c:pt>
                <c:pt idx="305">
                  <c:v>687.95</c:v>
                </c:pt>
                <c:pt idx="306">
                  <c:v>690.11</c:v>
                </c:pt>
                <c:pt idx="307">
                  <c:v>697.14</c:v>
                </c:pt>
                <c:pt idx="308">
                  <c:v>694.34</c:v>
                </c:pt>
                <c:pt idx="309">
                  <c:v>695.15</c:v>
                </c:pt>
                <c:pt idx="310">
                  <c:v>694.97</c:v>
                </c:pt>
                <c:pt idx="311">
                  <c:v>667.41</c:v>
                </c:pt>
                <c:pt idx="312">
                  <c:v>658.36</c:v>
                </c:pt>
                <c:pt idx="313">
                  <c:v>673.53</c:v>
                </c:pt>
                <c:pt idx="314">
                  <c:v>694.7</c:v>
                </c:pt>
                <c:pt idx="315">
                  <c:v>704.47</c:v>
                </c:pt>
                <c:pt idx="316">
                  <c:v>695.37</c:v>
                </c:pt>
                <c:pt idx="317">
                  <c:v>709.79</c:v>
                </c:pt>
                <c:pt idx="318">
                  <c:v>717.67</c:v>
                </c:pt>
                <c:pt idx="319">
                  <c:v>697.54</c:v>
                </c:pt>
                <c:pt idx="320">
                  <c:v>676.61</c:v>
                </c:pt>
                <c:pt idx="321">
                  <c:v>691.9</c:v>
                </c:pt>
                <c:pt idx="322">
                  <c:v>678.19</c:v>
                </c:pt>
                <c:pt idx="323">
                  <c:v>688.49</c:v>
                </c:pt>
                <c:pt idx="324">
                  <c:v>692.89</c:v>
                </c:pt>
                <c:pt idx="325">
                  <c:v>640.69000000000005</c:v>
                </c:pt>
                <c:pt idx="326">
                  <c:v>619.14</c:v>
                </c:pt>
                <c:pt idx="327">
                  <c:v>598.37</c:v>
                </c:pt>
                <c:pt idx="328">
                  <c:v>590.13</c:v>
                </c:pt>
                <c:pt idx="329">
                  <c:v>590.27</c:v>
                </c:pt>
                <c:pt idx="330">
                  <c:v>582.07000000000005</c:v>
                </c:pt>
                <c:pt idx="331">
                  <c:v>565.84</c:v>
                </c:pt>
                <c:pt idx="332">
                  <c:v>580.77</c:v>
                </c:pt>
                <c:pt idx="333">
                  <c:v>577.80999999999995</c:v>
                </c:pt>
                <c:pt idx="334">
                  <c:v>568.17999999999995</c:v>
                </c:pt>
                <c:pt idx="335">
                  <c:v>612.9</c:v>
                </c:pt>
                <c:pt idx="336">
                  <c:v>601.52</c:v>
                </c:pt>
                <c:pt idx="337">
                  <c:v>614.14</c:v>
                </c:pt>
                <c:pt idx="338">
                  <c:v>611.30999999999995</c:v>
                </c:pt>
                <c:pt idx="339">
                  <c:v>596.20000000000005</c:v>
                </c:pt>
                <c:pt idx="340">
                  <c:v>575.42999999999995</c:v>
                </c:pt>
                <c:pt idx="341">
                  <c:v>565.98</c:v>
                </c:pt>
                <c:pt idx="342">
                  <c:v>538.49</c:v>
                </c:pt>
                <c:pt idx="343">
                  <c:v>540.13</c:v>
                </c:pt>
                <c:pt idx="344">
                  <c:v>535.38</c:v>
                </c:pt>
                <c:pt idx="345">
                  <c:v>553.74</c:v>
                </c:pt>
                <c:pt idx="346">
                  <c:v>548.94000000000005</c:v>
                </c:pt>
                <c:pt idx="347">
                  <c:v>536.64</c:v>
                </c:pt>
                <c:pt idx="348">
                  <c:v>505.72</c:v>
                </c:pt>
                <c:pt idx="349">
                  <c:v>534.66999999999996</c:v>
                </c:pt>
                <c:pt idx="350">
                  <c:v>533.33000000000004</c:v>
                </c:pt>
                <c:pt idx="351">
                  <c:v>564.54</c:v>
                </c:pt>
                <c:pt idx="352">
                  <c:v>552.30999999999995</c:v>
                </c:pt>
                <c:pt idx="353">
                  <c:v>577.05999999999995</c:v>
                </c:pt>
                <c:pt idx="354">
                  <c:v>615.4</c:v>
                </c:pt>
                <c:pt idx="355">
                  <c:v>621.58000000000004</c:v>
                </c:pt>
                <c:pt idx="356">
                  <c:v>627.48</c:v>
                </c:pt>
                <c:pt idx="357">
                  <c:v>614.95000000000005</c:v>
                </c:pt>
                <c:pt idx="358">
                  <c:v>591.04</c:v>
                </c:pt>
                <c:pt idx="359">
                  <c:v>569.79</c:v>
                </c:pt>
                <c:pt idx="360">
                  <c:v>598.58000000000004</c:v>
                </c:pt>
                <c:pt idx="361">
                  <c:v>564.23</c:v>
                </c:pt>
                <c:pt idx="362">
                  <c:v>544.83000000000004</c:v>
                </c:pt>
                <c:pt idx="363">
                  <c:v>530.28</c:v>
                </c:pt>
                <c:pt idx="364">
                  <c:v>535.23</c:v>
                </c:pt>
                <c:pt idx="365">
                  <c:v>520.78</c:v>
                </c:pt>
                <c:pt idx="366">
                  <c:v>528.75</c:v>
                </c:pt>
                <c:pt idx="367">
                  <c:v>550.1</c:v>
                </c:pt>
                <c:pt idx="368">
                  <c:v>537.72</c:v>
                </c:pt>
                <c:pt idx="369">
                  <c:v>571.97</c:v>
                </c:pt>
                <c:pt idx="370">
                  <c:v>564.41</c:v>
                </c:pt>
                <c:pt idx="371">
                  <c:v>572.09</c:v>
                </c:pt>
                <c:pt idx="372">
                  <c:v>577.11</c:v>
                </c:pt>
                <c:pt idx="373">
                  <c:v>564.49</c:v>
                </c:pt>
                <c:pt idx="374">
                  <c:v>544.79999999999995</c:v>
                </c:pt>
                <c:pt idx="375">
                  <c:v>539.41</c:v>
                </c:pt>
                <c:pt idx="376">
                  <c:v>536.66</c:v>
                </c:pt>
                <c:pt idx="377">
                  <c:v>543.66999999999996</c:v>
                </c:pt>
                <c:pt idx="378">
                  <c:v>555.04</c:v>
                </c:pt>
                <c:pt idx="379">
                  <c:v>549.69000000000005</c:v>
                </c:pt>
                <c:pt idx="380">
                  <c:v>556.22</c:v>
                </c:pt>
                <c:pt idx="381">
                  <c:v>563.87</c:v>
                </c:pt>
                <c:pt idx="382">
                  <c:v>555.88</c:v>
                </c:pt>
                <c:pt idx="383">
                  <c:v>557.53</c:v>
                </c:pt>
                <c:pt idx="384">
                  <c:v>547.04999999999995</c:v>
                </c:pt>
                <c:pt idx="385">
                  <c:v>559.79</c:v>
                </c:pt>
                <c:pt idx="386">
                  <c:v>529.94000000000005</c:v>
                </c:pt>
                <c:pt idx="387">
                  <c:v>530.25</c:v>
                </c:pt>
                <c:pt idx="388">
                  <c:v>534.09</c:v>
                </c:pt>
                <c:pt idx="389">
                  <c:v>549.33000000000004</c:v>
                </c:pt>
                <c:pt idx="390">
                  <c:v>537.16999999999996</c:v>
                </c:pt>
                <c:pt idx="391">
                  <c:v>546.1</c:v>
                </c:pt>
                <c:pt idx="392">
                  <c:v>546.34</c:v>
                </c:pt>
                <c:pt idx="393">
                  <c:v>541.66</c:v>
                </c:pt>
                <c:pt idx="394">
                  <c:v>538.37</c:v>
                </c:pt>
                <c:pt idx="395">
                  <c:v>543.80999999999995</c:v>
                </c:pt>
                <c:pt idx="396">
                  <c:v>546.98</c:v>
                </c:pt>
                <c:pt idx="397">
                  <c:v>542.04</c:v>
                </c:pt>
                <c:pt idx="398">
                  <c:v>553.1</c:v>
                </c:pt>
                <c:pt idx="399">
                  <c:v>547.04999999999995</c:v>
                </c:pt>
                <c:pt idx="400">
                  <c:v>554.1</c:v>
                </c:pt>
                <c:pt idx="401">
                  <c:v>540.29999999999995</c:v>
                </c:pt>
                <c:pt idx="402">
                  <c:v>549.89</c:v>
                </c:pt>
                <c:pt idx="403">
                  <c:v>531.26</c:v>
                </c:pt>
                <c:pt idx="404">
                  <c:v>544.9</c:v>
                </c:pt>
                <c:pt idx="405">
                  <c:v>549.89</c:v>
                </c:pt>
                <c:pt idx="406">
                  <c:v>548.28</c:v>
                </c:pt>
                <c:pt idx="407">
                  <c:v>526.85</c:v>
                </c:pt>
                <c:pt idx="408">
                  <c:v>521.62</c:v>
                </c:pt>
                <c:pt idx="409">
                  <c:v>507.33</c:v>
                </c:pt>
                <c:pt idx="410">
                  <c:v>511.6</c:v>
                </c:pt>
                <c:pt idx="411">
                  <c:v>520.99</c:v>
                </c:pt>
                <c:pt idx="412">
                  <c:v>514.61</c:v>
                </c:pt>
                <c:pt idx="413">
                  <c:v>512.94000000000005</c:v>
                </c:pt>
                <c:pt idx="414">
                  <c:v>497.25</c:v>
                </c:pt>
                <c:pt idx="415">
                  <c:v>495.54</c:v>
                </c:pt>
                <c:pt idx="416">
                  <c:v>494.78</c:v>
                </c:pt>
                <c:pt idx="417">
                  <c:v>491.12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9B-46D0-BA22-18C07E85F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34264"/>
        <c:axId val="728634984"/>
      </c:lineChart>
      <c:dateAx>
        <c:axId val="728634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984"/>
        <c:crosses val="autoZero"/>
        <c:auto val="1"/>
        <c:lblOffset val="100"/>
        <c:baseTimeUnit val="days"/>
      </c:dateAx>
      <c:valAx>
        <c:axId val="7286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SFIO_PL!$F$1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-7.8358100510326614E-2</c:v>
                </c:pt>
                <c:pt idx="3">
                  <c:v>0.13257007063604076</c:v>
                </c:pt>
                <c:pt idx="4">
                  <c:v>5.4182596671878198E-2</c:v>
                </c:pt>
                <c:pt idx="5">
                  <c:v>3.6105428241545549E-2</c:v>
                </c:pt>
                <c:pt idx="6">
                  <c:v>-0.25904409196386702</c:v>
                </c:pt>
                <c:pt idx="7">
                  <c:v>7.8386449188389135E-2</c:v>
                </c:pt>
                <c:pt idx="8">
                  <c:v>4.8207292286412927E-2</c:v>
                </c:pt>
                <c:pt idx="9">
                  <c:v>-2.4100741214452902E-2</c:v>
                </c:pt>
                <c:pt idx="10">
                  <c:v>1.8076100431828029E-2</c:v>
                </c:pt>
                <c:pt idx="11">
                  <c:v>7.8292033268368103E-2</c:v>
                </c:pt>
                <c:pt idx="12">
                  <c:v>-5.4195647609598462E-2</c:v>
                </c:pt>
                <c:pt idx="13">
                  <c:v>0.11437860561292938</c:v>
                </c:pt>
                <c:pt idx="14">
                  <c:v>8.4195338146700271E-2</c:v>
                </c:pt>
                <c:pt idx="15">
                  <c:v>-3.6075036466278694E-2</c:v>
                </c:pt>
                <c:pt idx="16">
                  <c:v>-1.8042399688093291E-2</c:v>
                </c:pt>
                <c:pt idx="17">
                  <c:v>8.4170028416619649E-2</c:v>
                </c:pt>
                <c:pt idx="18">
                  <c:v>1.8027221152691762E-2</c:v>
                </c:pt>
                <c:pt idx="19">
                  <c:v>-9.0168621419845094E-2</c:v>
                </c:pt>
                <c:pt idx="20">
                  <c:v>-6.6175367131456178E-2</c:v>
                </c:pt>
                <c:pt idx="21">
                  <c:v>-1.2036591251879045E-2</c:v>
                </c:pt>
                <c:pt idx="22">
                  <c:v>7.2197825168476476E-2</c:v>
                </c:pt>
                <c:pt idx="23">
                  <c:v>-2.4060150492023931E-2</c:v>
                </c:pt>
                <c:pt idx="24">
                  <c:v>9.019573083736844E-2</c:v>
                </c:pt>
                <c:pt idx="25">
                  <c:v>-2.4044241520015587E-2</c:v>
                </c:pt>
                <c:pt idx="26">
                  <c:v>-3.0063434071854678E-2</c:v>
                </c:pt>
                <c:pt idx="27">
                  <c:v>-7.2189138670077882E-2</c:v>
                </c:pt>
                <c:pt idx="28">
                  <c:v>9.6240608932149987E-2</c:v>
                </c:pt>
                <c:pt idx="29">
                  <c:v>-2.4051470262070485E-2</c:v>
                </c:pt>
                <c:pt idx="30">
                  <c:v>-5.4136967847521526E-2</c:v>
                </c:pt>
                <c:pt idx="31">
                  <c:v>4.8123196308895638E-2</c:v>
                </c:pt>
                <c:pt idx="32">
                  <c:v>3.006524180069645E-2</c:v>
                </c:pt>
                <c:pt idx="33">
                  <c:v>-3.6079375015550953E-2</c:v>
                </c:pt>
                <c:pt idx="34">
                  <c:v>3.6079375015557552E-2</c:v>
                </c:pt>
                <c:pt idx="35">
                  <c:v>4.808559328091544E-2</c:v>
                </c:pt>
                <c:pt idx="36">
                  <c:v>0.10210517719417089</c:v>
                </c:pt>
                <c:pt idx="37">
                  <c:v>7.2011524955383779E-2</c:v>
                </c:pt>
                <c:pt idx="38">
                  <c:v>-0.10203163865685837</c:v>
                </c:pt>
                <c:pt idx="39">
                  <c:v>-6.0067277154445098E-2</c:v>
                </c:pt>
                <c:pt idx="40">
                  <c:v>3.0038148674368485E-2</c:v>
                </c:pt>
                <c:pt idx="41">
                  <c:v>6.0065471382029561E-3</c:v>
                </c:pt>
                <c:pt idx="42">
                  <c:v>1.20120120264386E-2</c:v>
                </c:pt>
                <c:pt idx="43">
                  <c:v>-5.4065420474159617E-2</c:v>
                </c:pt>
                <c:pt idx="44">
                  <c:v>1.8025054875022754E-2</c:v>
                </c:pt>
                <c:pt idx="45">
                  <c:v>-2.4034128578099528E-2</c:v>
                </c:pt>
                <c:pt idx="46">
                  <c:v>0</c:v>
                </c:pt>
                <c:pt idx="47">
                  <c:v>1.802613794876028E-2</c:v>
                </c:pt>
                <c:pt idx="48">
                  <c:v>1.802288911790758E-2</c:v>
                </c:pt>
                <c:pt idx="49">
                  <c:v>6.0052848309690834E-2</c:v>
                </c:pt>
                <c:pt idx="50">
                  <c:v>-7.807573742758353E-2</c:v>
                </c:pt>
                <c:pt idx="51">
                  <c:v>-3.6055525899883333E-2</c:v>
                </c:pt>
                <c:pt idx="52">
                  <c:v>2.4038461654209912E-2</c:v>
                </c:pt>
                <c:pt idx="53">
                  <c:v>-0.12025013474034334</c:v>
                </c:pt>
                <c:pt idx="54">
                  <c:v>4.2103997494270511E-2</c:v>
                </c:pt>
                <c:pt idx="55">
                  <c:v>-0.14443042770673076</c:v>
                </c:pt>
                <c:pt idx="56">
                  <c:v>0.10834237246122286</c:v>
                </c:pt>
                <c:pt idx="57">
                  <c:v>0.12024290512671797</c:v>
                </c:pt>
                <c:pt idx="58">
                  <c:v>-1.2017786338232819E-2</c:v>
                </c:pt>
                <c:pt idx="59">
                  <c:v>-2.4039906360136046E-2</c:v>
                </c:pt>
                <c:pt idx="60">
                  <c:v>4.2066044308911865E-2</c:v>
                </c:pt>
                <c:pt idx="61">
                  <c:v>-4.2066044308906821E-2</c:v>
                </c:pt>
                <c:pt idx="62">
                  <c:v>2.4039906360127487E-2</c:v>
                </c:pt>
                <c:pt idx="63">
                  <c:v>-0.10220953843355167</c:v>
                </c:pt>
                <c:pt idx="64">
                  <c:v>-6.0172093999193141E-2</c:v>
                </c:pt>
                <c:pt idx="65">
                  <c:v>-0.12045291747862293</c:v>
                </c:pt>
                <c:pt idx="66">
                  <c:v>-6.6311001013178841E-2</c:v>
                </c:pt>
                <c:pt idx="67">
                  <c:v>0.15064327515163603</c:v>
                </c:pt>
                <c:pt idx="68">
                  <c:v>2.4081878502900219E-2</c:v>
                </c:pt>
                <c:pt idx="69">
                  <c:v>-1.2040214330366337E-2</c:v>
                </c:pt>
                <c:pt idx="70">
                  <c:v>0.12033695796329501</c:v>
                </c:pt>
                <c:pt idx="71">
                  <c:v>-0.16248912791870326</c:v>
                </c:pt>
                <c:pt idx="72">
                  <c:v>-6.6275043847791093E-2</c:v>
                </c:pt>
                <c:pt idx="73">
                  <c:v>-4.8227635369295946E-2</c:v>
                </c:pt>
                <c:pt idx="74">
                  <c:v>-1.2060543945154397E-2</c:v>
                </c:pt>
                <c:pt idx="75">
                  <c:v>-3.0157725129789349E-2</c:v>
                </c:pt>
                <c:pt idx="76">
                  <c:v>0.13262601413535377</c:v>
                </c:pt>
                <c:pt idx="77">
                  <c:v>-3.6153290343178685E-2</c:v>
                </c:pt>
                <c:pt idx="78">
                  <c:v>-9.6472723792169743E-2</c:v>
                </c:pt>
                <c:pt idx="79">
                  <c:v>7.2363266740883933E-2</c:v>
                </c:pt>
                <c:pt idx="80">
                  <c:v>-0.10253008949825727</c:v>
                </c:pt>
                <c:pt idx="81">
                  <c:v>3.6199095417921469E-2</c:v>
                </c:pt>
                <c:pt idx="82">
                  <c:v>-3.016500279276195E-2</c:v>
                </c:pt>
                <c:pt idx="83">
                  <c:v>5.4290455262000582E-2</c:v>
                </c:pt>
                <c:pt idx="84">
                  <c:v>6.0304537934863702E-3</c:v>
                </c:pt>
                <c:pt idx="85">
                  <c:v>4.2202997039142716E-2</c:v>
                </c:pt>
                <c:pt idx="86">
                  <c:v>-0.11459245546963819</c:v>
                </c:pt>
                <c:pt idx="87">
                  <c:v>-6.0348209185340975E-3</c:v>
                </c:pt>
                <c:pt idx="88">
                  <c:v>-6.6407077812425039E-2</c:v>
                </c:pt>
                <c:pt idx="89">
                  <c:v>1.2077294700669487E-2</c:v>
                </c:pt>
                <c:pt idx="90">
                  <c:v>5.4329783111750803E-2</c:v>
                </c:pt>
                <c:pt idx="91">
                  <c:v>-6.0368248135791863E-2</c:v>
                </c:pt>
                <c:pt idx="92">
                  <c:v>3.0188679474560744E-2</c:v>
                </c:pt>
                <c:pt idx="93">
                  <c:v>3.0179568661224707E-2</c:v>
                </c:pt>
                <c:pt idx="94">
                  <c:v>4.8268373086294815E-2</c:v>
                </c:pt>
                <c:pt idx="95">
                  <c:v>-0.13279412828484774</c:v>
                </c:pt>
                <c:pt idx="96">
                  <c:v>-2.416334432439644E-2</c:v>
                </c:pt>
                <c:pt idx="97">
                  <c:v>1.2082401996193846E-2</c:v>
                </c:pt>
                <c:pt idx="98">
                  <c:v>-6.0410185175510563E-3</c:v>
                </c:pt>
                <c:pt idx="99">
                  <c:v>4.2279467908518269E-2</c:v>
                </c:pt>
                <c:pt idx="100">
                  <c:v>-3.0197795790398441E-2</c:v>
                </c:pt>
                <c:pt idx="101">
                  <c:v>0.12676950778628845</c:v>
                </c:pt>
                <c:pt idx="102">
                  <c:v>-5.4310112067216684E-2</c:v>
                </c:pt>
                <c:pt idx="103">
                  <c:v>-1.8109927307952176E-2</c:v>
                </c:pt>
                <c:pt idx="104">
                  <c:v>1.2073649275155762E-2</c:v>
                </c:pt>
                <c:pt idx="105">
                  <c:v>-7.2463771286834538E-2</c:v>
                </c:pt>
                <c:pt idx="106">
                  <c:v>6.0406536005594563E-3</c:v>
                </c:pt>
                <c:pt idx="107">
                  <c:v>4.2274361229879362E-2</c:v>
                </c:pt>
                <c:pt idx="108">
                  <c:v>-7.8523757470208552E-2</c:v>
                </c:pt>
                <c:pt idx="109">
                  <c:v>-0.13302698781170413</c:v>
                </c:pt>
                <c:pt idx="110">
                  <c:v>-5.4471177016395714E-2</c:v>
                </c:pt>
                <c:pt idx="111">
                  <c:v>-2.4218939328859775E-2</c:v>
                </c:pt>
                <c:pt idx="112">
                  <c:v>-0.12724575292214729</c:v>
                </c:pt>
                <c:pt idx="113">
                  <c:v>4.8493666465252182E-2</c:v>
                </c:pt>
                <c:pt idx="114">
                  <c:v>-9.7010860697347434E-2</c:v>
                </c:pt>
                <c:pt idx="115">
                  <c:v>-3.0335204236860907E-2</c:v>
                </c:pt>
                <c:pt idx="116">
                  <c:v>1.2135185986612189E-2</c:v>
                </c:pt>
                <c:pt idx="117">
                  <c:v>1.8200018250261074E-2</c:v>
                </c:pt>
                <c:pt idx="118">
                  <c:v>2.4261539513685117E-2</c:v>
                </c:pt>
                <c:pt idx="119">
                  <c:v>3.6381276171355378E-2</c:v>
                </c:pt>
                <c:pt idx="120">
                  <c:v>-4.2446109238676179E-2</c:v>
                </c:pt>
                <c:pt idx="121">
                  <c:v>6.0631785038193498E-2</c:v>
                </c:pt>
                <c:pt idx="122">
                  <c:v>6.0611570767559603E-3</c:v>
                </c:pt>
                <c:pt idx="123">
                  <c:v>0</c:v>
                </c:pt>
                <c:pt idx="124">
                  <c:v>-3.6372454329214932E-2</c:v>
                </c:pt>
                <c:pt idx="125">
                  <c:v>-1.2127091938225639E-2</c:v>
                </c:pt>
                <c:pt idx="126">
                  <c:v>-5.4590120544121275E-2</c:v>
                </c:pt>
                <c:pt idx="127">
                  <c:v>2.4265954984417304E-2</c:v>
                </c:pt>
                <c:pt idx="128">
                  <c:v>-6.065936734154084E-3</c:v>
                </c:pt>
                <c:pt idx="129">
                  <c:v>-6.0663047123411841E-3</c:v>
                </c:pt>
                <c:pt idx="130">
                  <c:v>-1.8201122452796259E-2</c:v>
                </c:pt>
                <c:pt idx="131">
                  <c:v>9.0972502256116361E-2</c:v>
                </c:pt>
                <c:pt idx="132">
                  <c:v>-5.4573569556258222E-2</c:v>
                </c:pt>
                <c:pt idx="133">
                  <c:v>-1.819781024705551E-2</c:v>
                </c:pt>
                <c:pt idx="134">
                  <c:v>4.2456407006206037E-2</c:v>
                </c:pt>
                <c:pt idx="135">
                  <c:v>9.697558187708194E-2</c:v>
                </c:pt>
                <c:pt idx="136">
                  <c:v>-1.8175759645328037E-2</c:v>
                </c:pt>
                <c:pt idx="137">
                  <c:v>-2.4239486241576062E-2</c:v>
                </c:pt>
                <c:pt idx="138">
                  <c:v>-3.6370249537124477E-2</c:v>
                </c:pt>
                <c:pt idx="139">
                  <c:v>-1.2126356651017906E-2</c:v>
                </c:pt>
                <c:pt idx="140">
                  <c:v>-6.6721259261051519E-2</c:v>
                </c:pt>
                <c:pt idx="141">
                  <c:v>-5.4623252655464589E-2</c:v>
                </c:pt>
                <c:pt idx="142">
                  <c:v>0.10315221933428183</c:v>
                </c:pt>
                <c:pt idx="143">
                  <c:v>6.0644652676524035E-3</c:v>
                </c:pt>
                <c:pt idx="144">
                  <c:v>-8.4935999767333487E-2</c:v>
                </c:pt>
                <c:pt idx="145">
                  <c:v>1.8206645475867488E-2</c:v>
                </c:pt>
                <c:pt idx="146">
                  <c:v>-0.10928962836448697</c:v>
                </c:pt>
                <c:pt idx="147">
                  <c:v>-3.6456434964477841E-2</c:v>
                </c:pt>
                <c:pt idx="148">
                  <c:v>-3.0390518392238122E-2</c:v>
                </c:pt>
                <c:pt idx="149">
                  <c:v>-5.4726218264099812E-2</c:v>
                </c:pt>
                <c:pt idx="150">
                  <c:v>0</c:v>
                </c:pt>
                <c:pt idx="151">
                  <c:v>3.6487473039195709E-2</c:v>
                </c:pt>
                <c:pt idx="152">
                  <c:v>0.15188799663563141</c:v>
                </c:pt>
                <c:pt idx="153">
                  <c:v>5.462325265546613E-2</c:v>
                </c:pt>
                <c:pt idx="154">
                  <c:v>-7.8909834438468371E-2</c:v>
                </c:pt>
                <c:pt idx="155">
                  <c:v>-4.2515716271018682E-2</c:v>
                </c:pt>
                <c:pt idx="156">
                  <c:v>6.0747805504173108E-3</c:v>
                </c:pt>
                <c:pt idx="157">
                  <c:v>3.036836854095774E-2</c:v>
                </c:pt>
                <c:pt idx="158">
                  <c:v>-3.0368368540945864E-2</c:v>
                </c:pt>
                <c:pt idx="159">
                  <c:v>1.8222127787534823E-2</c:v>
                </c:pt>
                <c:pt idx="160">
                  <c:v>-1.2147716244294346E-2</c:v>
                </c:pt>
                <c:pt idx="161">
                  <c:v>-6.0744115432401343E-3</c:v>
                </c:pt>
                <c:pt idx="162">
                  <c:v>1.8222127787534823E-2</c:v>
                </c:pt>
                <c:pt idx="163">
                  <c:v>-3.6447576639661944E-2</c:v>
                </c:pt>
                <c:pt idx="164">
                  <c:v>-5.4696285055015482E-2</c:v>
                </c:pt>
                <c:pt idx="165">
                  <c:v>1.215731567967092E-2</c:v>
                </c:pt>
                <c:pt idx="166">
                  <c:v>-1.2157315679676078E-2</c:v>
                </c:pt>
                <c:pt idx="167">
                  <c:v>-6.0792121359776029E-3</c:v>
                </c:pt>
                <c:pt idx="168">
                  <c:v>-1.2159533088922468E-2</c:v>
                </c:pt>
                <c:pt idx="169">
                  <c:v>-4.8652923175865052E-2</c:v>
                </c:pt>
                <c:pt idx="170">
                  <c:v>1.2165450136664918E-2</c:v>
                </c:pt>
                <c:pt idx="171">
                  <c:v>-8.5189246967705329E-2</c:v>
                </c:pt>
                <c:pt idx="172">
                  <c:v>6.0856866532553053E-2</c:v>
                </c:pt>
                <c:pt idx="173">
                  <c:v>-1.8253171539224233E-2</c:v>
                </c:pt>
                <c:pt idx="174">
                  <c:v>-2.4342745981937849E-2</c:v>
                </c:pt>
                <c:pt idx="175">
                  <c:v>0.11557530408443646</c:v>
                </c:pt>
                <c:pt idx="176">
                  <c:v>-7.9063406885779938E-2</c:v>
                </c:pt>
                <c:pt idx="177">
                  <c:v>-4.8685492685130061E-2</c:v>
                </c:pt>
                <c:pt idx="178">
                  <c:v>3.0431210484089557E-2</c:v>
                </c:pt>
                <c:pt idx="179">
                  <c:v>3.6505232822020596E-2</c:v>
                </c:pt>
                <c:pt idx="180">
                  <c:v>-2.4335341119053333E-2</c:v>
                </c:pt>
                <c:pt idx="181">
                  <c:v>4.8664761590646789E-2</c:v>
                </c:pt>
                <c:pt idx="182">
                  <c:v>1.824318166147805E-2</c:v>
                </c:pt>
                <c:pt idx="183">
                  <c:v>-6.0806907683523407E-3</c:v>
                </c:pt>
                <c:pt idx="184">
                  <c:v>3.6478599626306778E-2</c:v>
                </c:pt>
                <c:pt idx="185">
                  <c:v>-6.0788425902348559E-3</c:v>
                </c:pt>
                <c:pt idx="186">
                  <c:v>4.2544140186483247E-2</c:v>
                </c:pt>
                <c:pt idx="187">
                  <c:v>0.12752392801525073</c:v>
                </c:pt>
                <c:pt idx="188">
                  <c:v>-2.4277737434127415E-2</c:v>
                </c:pt>
                <c:pt idx="189">
                  <c:v>-1.8212171851831924E-2</c:v>
                </c:pt>
                <c:pt idx="190">
                  <c:v>-5.4656425008648681E-2</c:v>
                </c:pt>
                <c:pt idx="191">
                  <c:v>8.5008202338197197E-2</c:v>
                </c:pt>
                <c:pt idx="192">
                  <c:v>-3.6423238428534434E-2</c:v>
                </c:pt>
                <c:pt idx="193">
                  <c:v>3.6423238428547146E-2</c:v>
                </c:pt>
                <c:pt idx="194">
                  <c:v>0.12131507007699975</c:v>
                </c:pt>
                <c:pt idx="195">
                  <c:v>3.636584075473389E-2</c:v>
                </c:pt>
                <c:pt idx="196">
                  <c:v>6.0596879279305807E-3</c:v>
                </c:pt>
                <c:pt idx="197">
                  <c:v>5.4520673772146262E-2</c:v>
                </c:pt>
                <c:pt idx="198">
                  <c:v>-6.6640416848440326E-2</c:v>
                </c:pt>
                <c:pt idx="199">
                  <c:v>-0.35211303985787135</c:v>
                </c:pt>
                <c:pt idx="200">
                  <c:v>-6.0818002147516098E-3</c:v>
                </c:pt>
                <c:pt idx="201">
                  <c:v>7.2957201679685016E-2</c:v>
                </c:pt>
                <c:pt idx="202">
                  <c:v>1.2154360391761314E-2</c:v>
                </c:pt>
                <c:pt idx="203">
                  <c:v>-0.13986441515031484</c:v>
                </c:pt>
                <c:pt idx="204">
                  <c:v>-0.1095957245596887</c:v>
                </c:pt>
                <c:pt idx="205">
                  <c:v>-2.4370925606512633E-2</c:v>
                </c:pt>
                <c:pt idx="206">
                  <c:v>-2.4376866474557286E-2</c:v>
                </c:pt>
                <c:pt idx="207">
                  <c:v>-0.10976949510551259</c:v>
                </c:pt>
                <c:pt idx="208">
                  <c:v>5.4899809229574145E-2</c:v>
                </c:pt>
                <c:pt idx="209">
                  <c:v>-6.0984906254575189E-3</c:v>
                </c:pt>
                <c:pt idx="210">
                  <c:v>-4.2699851199301982E-2</c:v>
                </c:pt>
                <c:pt idx="211">
                  <c:v>-1.2203307111378335E-2</c:v>
                </c:pt>
                <c:pt idx="212">
                  <c:v>-6.1022120537623471E-3</c:v>
                </c:pt>
                <c:pt idx="213">
                  <c:v>6.1022120537554238E-3</c:v>
                </c:pt>
                <c:pt idx="214">
                  <c:v>-1.8307753384672353E-2</c:v>
                </c:pt>
                <c:pt idx="215">
                  <c:v>-4.2731130278139927E-2</c:v>
                </c:pt>
                <c:pt idx="216">
                  <c:v>-6.1076163872582717E-2</c:v>
                </c:pt>
                <c:pt idx="217">
                  <c:v>-3.0552076251222353E-2</c:v>
                </c:pt>
                <c:pt idx="218">
                  <c:v>3.0552076251221784E-2</c:v>
                </c:pt>
                <c:pt idx="219">
                  <c:v>9.770396478266119E-2</c:v>
                </c:pt>
                <c:pt idx="220">
                  <c:v>-7.9377198489269551E-2</c:v>
                </c:pt>
                <c:pt idx="221">
                  <c:v>1.8323408205177708E-2</c:v>
                </c:pt>
                <c:pt idx="222">
                  <c:v>-6.1074296901243979E-3</c:v>
                </c:pt>
                <c:pt idx="223">
                  <c:v>0.15257395166306637</c:v>
                </c:pt>
                <c:pt idx="224">
                  <c:v>0.10361747795700336</c:v>
                </c:pt>
                <c:pt idx="225">
                  <c:v>-7.3130602320730653E-2</c:v>
                </c:pt>
                <c:pt idx="226">
                  <c:v>-0.64832031364970322</c:v>
                </c:pt>
                <c:pt idx="227">
                  <c:v>0.31856915994237978</c:v>
                </c:pt>
                <c:pt idx="228">
                  <c:v>-0.17141112247166895</c:v>
                </c:pt>
                <c:pt idx="229">
                  <c:v>-1.8382916195037E-2</c:v>
                </c:pt>
                <c:pt idx="230">
                  <c:v>4.28882155886251E-2</c:v>
                </c:pt>
                <c:pt idx="231">
                  <c:v>3.674669321115806E-2</c:v>
                </c:pt>
                <c:pt idx="232">
                  <c:v>-1.8371658706254554E-2</c:v>
                </c:pt>
                <c:pt idx="233">
                  <c:v>0.12853078857318759</c:v>
                </c:pt>
                <c:pt idx="234">
                  <c:v>-0.11628264109016841</c:v>
                </c:pt>
                <c:pt idx="235">
                  <c:v>-8.5768552706181042E-2</c:v>
                </c:pt>
                <c:pt idx="236">
                  <c:v>-0.14720316691459437</c:v>
                </c:pt>
                <c:pt idx="237">
                  <c:v>5.5226583798669841E-2</c:v>
                </c:pt>
                <c:pt idx="238">
                  <c:v>0.10423373824557333</c:v>
                </c:pt>
                <c:pt idx="239">
                  <c:v>1.8382916195042766E-2</c:v>
                </c:pt>
                <c:pt idx="240">
                  <c:v>2.450529939359684E-2</c:v>
                </c:pt>
                <c:pt idx="241">
                  <c:v>-6.1257618935491006E-3</c:v>
                </c:pt>
                <c:pt idx="242">
                  <c:v>0</c:v>
                </c:pt>
                <c:pt idx="243">
                  <c:v>-9.8063258655229732E-2</c:v>
                </c:pt>
                <c:pt idx="244">
                  <c:v>5.5172415192625196E-2</c:v>
                </c:pt>
                <c:pt idx="245">
                  <c:v>7.3515901123939464E-2</c:v>
                </c:pt>
                <c:pt idx="246">
                  <c:v>-6.7387511356407942E-2</c:v>
                </c:pt>
                <c:pt idx="247">
                  <c:v>-7.3565476588937834E-2</c:v>
                </c:pt>
                <c:pt idx="248">
                  <c:v>8.5821129524183568E-2</c:v>
                </c:pt>
                <c:pt idx="249">
                  <c:v>-7.3556457895386729E-2</c:v>
                </c:pt>
                <c:pt idx="250">
                  <c:v>6.1300804960135444E-2</c:v>
                </c:pt>
                <c:pt idx="251">
                  <c:v>-2.4515812821997173E-2</c:v>
                </c:pt>
                <c:pt idx="252">
                  <c:v>0</c:v>
                </c:pt>
                <c:pt idx="253">
                  <c:v>1.2258657692336469E-2</c:v>
                </c:pt>
                <c:pt idx="254">
                  <c:v>-1.8388550114638559E-2</c:v>
                </c:pt>
                <c:pt idx="255">
                  <c:v>1.8388550114634528E-2</c:v>
                </c:pt>
                <c:pt idx="256">
                  <c:v>9.8015200201720956E-2</c:v>
                </c:pt>
                <c:pt idx="257">
                  <c:v>-5.5121728543138938E-2</c:v>
                </c:pt>
                <c:pt idx="258">
                  <c:v>2.4502297212953047E-2</c:v>
                </c:pt>
                <c:pt idx="259">
                  <c:v>0</c:v>
                </c:pt>
                <c:pt idx="260">
                  <c:v>-9.8045231213404596E-2</c:v>
                </c:pt>
                <c:pt idx="261">
                  <c:v>3.0649462341851889E-2</c:v>
                </c:pt>
                <c:pt idx="262">
                  <c:v>-2.4518818315794222E-2</c:v>
                </c:pt>
                <c:pt idx="263">
                  <c:v>-1.8393059737334617E-2</c:v>
                </c:pt>
                <c:pt idx="264">
                  <c:v>4.904064341525393E-2</c:v>
                </c:pt>
                <c:pt idx="265">
                  <c:v>-9.810534847806722E-2</c:v>
                </c:pt>
                <c:pt idx="266">
                  <c:v>-8.592120327288634E-2</c:v>
                </c:pt>
                <c:pt idx="267">
                  <c:v>-6.1400546484090121E-3</c:v>
                </c:pt>
                <c:pt idx="268">
                  <c:v>-6.1404316742876431E-3</c:v>
                </c:pt>
                <c:pt idx="269">
                  <c:v>-1.8423557641081272E-2</c:v>
                </c:pt>
                <c:pt idx="270">
                  <c:v>-2.4570024693629261E-2</c:v>
                </c:pt>
                <c:pt idx="271">
                  <c:v>1.2285766954466483E-2</c:v>
                </c:pt>
                <c:pt idx="272">
                  <c:v>-6.1443934344799438E-2</c:v>
                </c:pt>
                <c:pt idx="273">
                  <c:v>-1.8440544663009418E-2</c:v>
                </c:pt>
                <c:pt idx="274">
                  <c:v>-7.9948345330325146E-2</c:v>
                </c:pt>
                <c:pt idx="275">
                  <c:v>-4.9230770225087365E-2</c:v>
                </c:pt>
                <c:pt idx="276">
                  <c:v>4.3078249227671686E-2</c:v>
                </c:pt>
                <c:pt idx="277">
                  <c:v>-6.1528995558521446E-3</c:v>
                </c:pt>
                <c:pt idx="278">
                  <c:v>1.845756303884391E-2</c:v>
                </c:pt>
                <c:pt idx="279">
                  <c:v>3.6904908771674502E-2</c:v>
                </c:pt>
                <c:pt idx="280">
                  <c:v>-3.0753144751409087E-2</c:v>
                </c:pt>
                <c:pt idx="281">
                  <c:v>-3.6916262032492222E-2</c:v>
                </c:pt>
                <c:pt idx="282">
                  <c:v>-2.4618414698431901E-2</c:v>
                </c:pt>
                <c:pt idx="283">
                  <c:v>-1.8467789150342924E-2</c:v>
                </c:pt>
                <c:pt idx="284">
                  <c:v>-1.2313754479298587E-2</c:v>
                </c:pt>
                <c:pt idx="285">
                  <c:v>-4.3110085348183572E-2</c:v>
                </c:pt>
                <c:pt idx="286">
                  <c:v>-9.8607181661838822E-2</c:v>
                </c:pt>
                <c:pt idx="287">
                  <c:v>1.2331216490118611E-2</c:v>
                </c:pt>
                <c:pt idx="288">
                  <c:v>3.0821390288679175E-2</c:v>
                </c:pt>
                <c:pt idx="289">
                  <c:v>6.1631382719598612E-3</c:v>
                </c:pt>
                <c:pt idx="290">
                  <c:v>6.1627584526558121E-3</c:v>
                </c:pt>
                <c:pt idx="291">
                  <c:v>-6.16446820162386E-2</c:v>
                </c:pt>
                <c:pt idx="292">
                  <c:v>-1.8500817172190025E-2</c:v>
                </c:pt>
                <c:pt idx="293">
                  <c:v>3.69982121751486E-2</c:v>
                </c:pt>
                <c:pt idx="294">
                  <c:v>-6.1654181714307314E-3</c:v>
                </c:pt>
                <c:pt idx="295">
                  <c:v>3.0823290322016309E-2</c:v>
                </c:pt>
                <c:pt idx="296">
                  <c:v>5.5457991993527113E-2</c:v>
                </c:pt>
                <c:pt idx="297">
                  <c:v>4.3112740482384421E-2</c:v>
                </c:pt>
                <c:pt idx="298">
                  <c:v>-3.0792917872273451E-2</c:v>
                </c:pt>
                <c:pt idx="299">
                  <c:v>-3.6964022106434472E-2</c:v>
                </c:pt>
                <c:pt idx="300">
                  <c:v>1.8483718976867753E-2</c:v>
                </c:pt>
                <c:pt idx="301">
                  <c:v>-6.7790345553609133E-2</c:v>
                </c:pt>
                <c:pt idx="302">
                  <c:v>-3.6995930869619387E-2</c:v>
                </c:pt>
                <c:pt idx="303">
                  <c:v>-3.0840401169660095E-2</c:v>
                </c:pt>
                <c:pt idx="304">
                  <c:v>-1.8508807160217085E-2</c:v>
                </c:pt>
                <c:pt idx="305">
                  <c:v>-3.7027894770136016E-2</c:v>
                </c:pt>
                <c:pt idx="306">
                  <c:v>-6.1726489942639422E-3</c:v>
                </c:pt>
                <c:pt idx="307">
                  <c:v>-2.4694406842365419E-2</c:v>
                </c:pt>
                <c:pt idx="308">
                  <c:v>-3.0876586529933449E-2</c:v>
                </c:pt>
                <c:pt idx="309">
                  <c:v>-0.11741805260909929</c:v>
                </c:pt>
                <c:pt idx="310">
                  <c:v>-0.14232235315944311</c:v>
                </c:pt>
                <c:pt idx="311">
                  <c:v>0.33382820319338813</c:v>
                </c:pt>
                <c:pt idx="312">
                  <c:v>3.7023325117469329E-2</c:v>
                </c:pt>
                <c:pt idx="313">
                  <c:v>5.5509299232714492E-2</c:v>
                </c:pt>
                <c:pt idx="314">
                  <c:v>-5.5509299232715172E-2</c:v>
                </c:pt>
                <c:pt idx="315">
                  <c:v>-7.4060362577878874E-2</c:v>
                </c:pt>
                <c:pt idx="316">
                  <c:v>-0.10501282739139561</c:v>
                </c:pt>
                <c:pt idx="317">
                  <c:v>-6.1806607146101733E-3</c:v>
                </c:pt>
                <c:pt idx="318">
                  <c:v>-9.8942559552802983E-2</c:v>
                </c:pt>
                <c:pt idx="319">
                  <c:v>-9.2847643697729743E-2</c:v>
                </c:pt>
                <c:pt idx="320">
                  <c:v>-4.3358419955176523E-2</c:v>
                </c:pt>
                <c:pt idx="321">
                  <c:v>-1.8587936482779666E-2</c:v>
                </c:pt>
                <c:pt idx="322">
                  <c:v>4.336647839236938E-2</c:v>
                </c:pt>
                <c:pt idx="323">
                  <c:v>-5.5760355832770087E-2</c:v>
                </c:pt>
                <c:pt idx="324">
                  <c:v>-0.57178527441042781</c:v>
                </c:pt>
                <c:pt idx="325">
                  <c:v>6.2309180157874858E-2</c:v>
                </c:pt>
                <c:pt idx="326">
                  <c:v>0.23020697676281132</c:v>
                </c:pt>
                <c:pt idx="327">
                  <c:v>-0.12437039100801076</c:v>
                </c:pt>
                <c:pt idx="328">
                  <c:v>0.533698672776033</c:v>
                </c:pt>
                <c:pt idx="329">
                  <c:v>-0.63330647532160322</c:v>
                </c:pt>
                <c:pt idx="330">
                  <c:v>-3.1147796545243762E-2</c:v>
                </c:pt>
                <c:pt idx="331">
                  <c:v>-0.33701585914528726</c:v>
                </c:pt>
                <c:pt idx="332">
                  <c:v>-0.27544777650894275</c:v>
                </c:pt>
                <c:pt idx="333">
                  <c:v>-0.17568080814117298</c:v>
                </c:pt>
                <c:pt idx="334">
                  <c:v>-3.1404076507194047E-2</c:v>
                </c:pt>
                <c:pt idx="335">
                  <c:v>-0.32088617209151538</c:v>
                </c:pt>
                <c:pt idx="336">
                  <c:v>3.7804801660009824E-2</c:v>
                </c:pt>
                <c:pt idx="337">
                  <c:v>3.7790515030593864E-2</c:v>
                </c:pt>
                <c:pt idx="338">
                  <c:v>0.18873865307057286</c:v>
                </c:pt>
                <c:pt idx="339">
                  <c:v>-0.21393074288765329</c:v>
                </c:pt>
                <c:pt idx="340">
                  <c:v>0</c:v>
                </c:pt>
                <c:pt idx="341">
                  <c:v>-0.56217183712290819</c:v>
                </c:pt>
                <c:pt idx="342">
                  <c:v>-0.62269866987714673</c:v>
                </c:pt>
                <c:pt idx="343">
                  <c:v>-0.28084527299730683</c:v>
                </c:pt>
                <c:pt idx="344">
                  <c:v>0.56725987862054272</c:v>
                </c:pt>
                <c:pt idx="345">
                  <c:v>0.53877733093915914</c:v>
                </c:pt>
                <c:pt idx="346">
                  <c:v>-5.0584888843424367E-2</c:v>
                </c:pt>
                <c:pt idx="347">
                  <c:v>0.20218620648975666</c:v>
                </c:pt>
                <c:pt idx="348">
                  <c:v>1.8934015014427982E-2</c:v>
                </c:pt>
                <c:pt idx="349">
                  <c:v>0.32133096356844532</c:v>
                </c:pt>
                <c:pt idx="350">
                  <c:v>-0.3655159098451547</c:v>
                </c:pt>
                <c:pt idx="351">
                  <c:v>-0.12002907407753959</c:v>
                </c:pt>
                <c:pt idx="352">
                  <c:v>-0.46250914012353883</c:v>
                </c:pt>
                <c:pt idx="353">
                  <c:v>-0.228876697281199</c:v>
                </c:pt>
                <c:pt idx="354">
                  <c:v>-0.22940174464759744</c:v>
                </c:pt>
                <c:pt idx="355">
                  <c:v>-0.41553519916437703</c:v>
                </c:pt>
                <c:pt idx="356">
                  <c:v>-0.46874584174764844</c:v>
                </c:pt>
                <c:pt idx="357">
                  <c:v>-0.56799997799514457</c:v>
                </c:pt>
                <c:pt idx="358">
                  <c:v>0.22629563854890455</c:v>
                </c:pt>
                <c:pt idx="359">
                  <c:v>-0.20687879113667351</c:v>
                </c:pt>
                <c:pt idx="360">
                  <c:v>-0.15544044580535474</c:v>
                </c:pt>
                <c:pt idx="361">
                  <c:v>-0.13620887463434736</c:v>
                </c:pt>
                <c:pt idx="362">
                  <c:v>0.47915139586905503</c:v>
                </c:pt>
                <c:pt idx="363">
                  <c:v>-0.57006049303909301</c:v>
                </c:pt>
                <c:pt idx="364">
                  <c:v>3.2477022792034634E-2</c:v>
                </c:pt>
                <c:pt idx="365">
                  <c:v>0.2788678482869395</c:v>
                </c:pt>
                <c:pt idx="366">
                  <c:v>-9.71911826919718E-2</c:v>
                </c:pt>
                <c:pt idx="367">
                  <c:v>0.23310033864756083</c:v>
                </c:pt>
                <c:pt idx="368">
                  <c:v>-9.7059116616905222E-2</c:v>
                </c:pt>
                <c:pt idx="369">
                  <c:v>-0.5062316106939122</c:v>
                </c:pt>
                <c:pt idx="370">
                  <c:v>-0.36503527921043133</c:v>
                </c:pt>
                <c:pt idx="371">
                  <c:v>-0.11761632302039543</c:v>
                </c:pt>
                <c:pt idx="372">
                  <c:v>0.35894964303394172</c:v>
                </c:pt>
                <c:pt idx="373">
                  <c:v>7.8145354328395505E-2</c:v>
                </c:pt>
                <c:pt idx="374">
                  <c:v>7.1579635397211169E-2</c:v>
                </c:pt>
                <c:pt idx="375">
                  <c:v>-3.252984642067782E-2</c:v>
                </c:pt>
                <c:pt idx="376">
                  <c:v>0.13005594237931989</c:v>
                </c:pt>
                <c:pt idx="377">
                  <c:v>-0.37110625617314613</c:v>
                </c:pt>
                <c:pt idx="378">
                  <c:v>-0.18280347194180277</c:v>
                </c:pt>
                <c:pt idx="379">
                  <c:v>-0.22897527259158135</c:v>
                </c:pt>
                <c:pt idx="380">
                  <c:v>-0.38060286117819236</c:v>
                </c:pt>
                <c:pt idx="381">
                  <c:v>0.40024986998431816</c:v>
                </c:pt>
                <c:pt idx="382">
                  <c:v>1.236511914941314</c:v>
                </c:pt>
                <c:pt idx="383">
                  <c:v>9.6971271780888865E-2</c:v>
                </c:pt>
                <c:pt idx="384">
                  <c:v>-0.51827014167667851</c:v>
                </c:pt>
                <c:pt idx="385">
                  <c:v>0.35012679222547449</c:v>
                </c:pt>
                <c:pt idx="386">
                  <c:v>-0.5712075767264273</c:v>
                </c:pt>
                <c:pt idx="387">
                  <c:v>-8.4660224521920915E-2</c:v>
                </c:pt>
                <c:pt idx="388">
                  <c:v>0.45501898579446254</c:v>
                </c:pt>
                <c:pt idx="389">
                  <c:v>0.2461459980965838</c:v>
                </c:pt>
                <c:pt idx="390">
                  <c:v>5.8209101666221487E-2</c:v>
                </c:pt>
                <c:pt idx="391">
                  <c:v>-0.33030048487299801</c:v>
                </c:pt>
                <c:pt idx="392">
                  <c:v>-0.29235037876092446</c:v>
                </c:pt>
                <c:pt idx="393">
                  <c:v>0.38312979103844114</c:v>
                </c:pt>
                <c:pt idx="394">
                  <c:v>-0.17514843438303582</c:v>
                </c:pt>
                <c:pt idx="395">
                  <c:v>-0.28608602087065443</c:v>
                </c:pt>
                <c:pt idx="396">
                  <c:v>7.1598271682307771E-2</c:v>
                </c:pt>
                <c:pt idx="397">
                  <c:v>-0.13021682939038132</c:v>
                </c:pt>
                <c:pt idx="398">
                  <c:v>-0.10429568770187461</c:v>
                </c:pt>
                <c:pt idx="399">
                  <c:v>0.16291424540994934</c:v>
                </c:pt>
                <c:pt idx="400">
                  <c:v>0.17564978656532423</c:v>
                </c:pt>
                <c:pt idx="401">
                  <c:v>0.12991232746261303</c:v>
                </c:pt>
                <c:pt idx="402">
                  <c:v>8.4352598843928026E-2</c:v>
                </c:pt>
                <c:pt idx="403">
                  <c:v>6.4857152145209648E-3</c:v>
                </c:pt>
                <c:pt idx="404">
                  <c:v>5.1870584058699556E-2</c:v>
                </c:pt>
                <c:pt idx="405">
                  <c:v>8.4232356682769641E-2</c:v>
                </c:pt>
                <c:pt idx="406">
                  <c:v>0.16825215902136439</c:v>
                </c:pt>
                <c:pt idx="407">
                  <c:v>-0.12292564547297442</c:v>
                </c:pt>
                <c:pt idx="408">
                  <c:v>-0.20088786200487407</c:v>
                </c:pt>
                <c:pt idx="409">
                  <c:v>-6.4869773951574247E-3</c:v>
                </c:pt>
                <c:pt idx="410">
                  <c:v>0.11022142653141379</c:v>
                </c:pt>
                <c:pt idx="411">
                  <c:v>0.14892999806518584</c:v>
                </c:pt>
                <c:pt idx="412">
                  <c:v>8.4079816097089241E-2</c:v>
                </c:pt>
                <c:pt idx="413">
                  <c:v>-1.9396760801769147E-2</c:v>
                </c:pt>
                <c:pt idx="414">
                  <c:v>-1.9400523874998136E-2</c:v>
                </c:pt>
                <c:pt idx="415">
                  <c:v>-1.2935773900719526E-2</c:v>
                </c:pt>
                <c:pt idx="416">
                  <c:v>-1.2937447459649714E-2</c:v>
                </c:pt>
                <c:pt idx="417">
                  <c:v>-6.4693514497845394E-3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0-4B93-A3A8-DA491C718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984312"/>
        <c:axId val="961983592"/>
      </c:lineChart>
      <c:dateAx>
        <c:axId val="961984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3592"/>
        <c:crosses val="autoZero"/>
        <c:auto val="1"/>
        <c:lblOffset val="100"/>
        <c:baseTimeUnit val="days"/>
      </c:dateAx>
      <c:valAx>
        <c:axId val="9619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198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FIO_PL!$B$2:$B$419</c:f>
              <c:numCache>
                <c:formatCode>General</c:formatCode>
                <c:ptCount val="418"/>
                <c:pt idx="0">
                  <c:v>290.17</c:v>
                </c:pt>
                <c:pt idx="1">
                  <c:v>290.17</c:v>
                </c:pt>
                <c:pt idx="2">
                  <c:v>286.41000000000003</c:v>
                </c:pt>
                <c:pt idx="3">
                  <c:v>283.17</c:v>
                </c:pt>
                <c:pt idx="4">
                  <c:v>278.05</c:v>
                </c:pt>
                <c:pt idx="5">
                  <c:v>281.56</c:v>
                </c:pt>
                <c:pt idx="6">
                  <c:v>274.49</c:v>
                </c:pt>
                <c:pt idx="7">
                  <c:v>268.36</c:v>
                </c:pt>
                <c:pt idx="8">
                  <c:v>256.98</c:v>
                </c:pt>
                <c:pt idx="9">
                  <c:v>265.70999999999998</c:v>
                </c:pt>
                <c:pt idx="10">
                  <c:v>268.17</c:v>
                </c:pt>
                <c:pt idx="11">
                  <c:v>267.60000000000002</c:v>
                </c:pt>
                <c:pt idx="12">
                  <c:v>254.06</c:v>
                </c:pt>
                <c:pt idx="13">
                  <c:v>253.26</c:v>
                </c:pt>
                <c:pt idx="14">
                  <c:v>250.51</c:v>
                </c:pt>
                <c:pt idx="15">
                  <c:v>256.56</c:v>
                </c:pt>
                <c:pt idx="16">
                  <c:v>258.55</c:v>
                </c:pt>
                <c:pt idx="17">
                  <c:v>253.15</c:v>
                </c:pt>
                <c:pt idx="18">
                  <c:v>260.31</c:v>
                </c:pt>
                <c:pt idx="19">
                  <c:v>262.54000000000002</c:v>
                </c:pt>
                <c:pt idx="20">
                  <c:v>266.95</c:v>
                </c:pt>
                <c:pt idx="21">
                  <c:v>270.13</c:v>
                </c:pt>
                <c:pt idx="22">
                  <c:v>276.27999999999997</c:v>
                </c:pt>
                <c:pt idx="23">
                  <c:v>273.31</c:v>
                </c:pt>
                <c:pt idx="24">
                  <c:v>277.14</c:v>
                </c:pt>
                <c:pt idx="25">
                  <c:v>272.74</c:v>
                </c:pt>
                <c:pt idx="26">
                  <c:v>275.02999999999997</c:v>
                </c:pt>
                <c:pt idx="27">
                  <c:v>276.61</c:v>
                </c:pt>
                <c:pt idx="28">
                  <c:v>274.04000000000002</c:v>
                </c:pt>
                <c:pt idx="29">
                  <c:v>267.49</c:v>
                </c:pt>
                <c:pt idx="30">
                  <c:v>263.49</c:v>
                </c:pt>
                <c:pt idx="31">
                  <c:v>259.91000000000003</c:v>
                </c:pt>
                <c:pt idx="32">
                  <c:v>263.95999999999998</c:v>
                </c:pt>
                <c:pt idx="33">
                  <c:v>259.33999999999997</c:v>
                </c:pt>
                <c:pt idx="34">
                  <c:v>257.55</c:v>
                </c:pt>
                <c:pt idx="35">
                  <c:v>254.04</c:v>
                </c:pt>
                <c:pt idx="36">
                  <c:v>254.6</c:v>
                </c:pt>
                <c:pt idx="37">
                  <c:v>255.11</c:v>
                </c:pt>
                <c:pt idx="38">
                  <c:v>251.99</c:v>
                </c:pt>
                <c:pt idx="39">
                  <c:v>261.66000000000003</c:v>
                </c:pt>
                <c:pt idx="40">
                  <c:v>264.45</c:v>
                </c:pt>
                <c:pt idx="41">
                  <c:v>264.49</c:v>
                </c:pt>
                <c:pt idx="42">
                  <c:v>271.32</c:v>
                </c:pt>
                <c:pt idx="43">
                  <c:v>276.04000000000002</c:v>
                </c:pt>
                <c:pt idx="44">
                  <c:v>271</c:v>
                </c:pt>
                <c:pt idx="45">
                  <c:v>271.24</c:v>
                </c:pt>
                <c:pt idx="46">
                  <c:v>272.32</c:v>
                </c:pt>
                <c:pt idx="47">
                  <c:v>272.25</c:v>
                </c:pt>
                <c:pt idx="48">
                  <c:v>272.64</c:v>
                </c:pt>
                <c:pt idx="49">
                  <c:v>276.54000000000002</c:v>
                </c:pt>
                <c:pt idx="50">
                  <c:v>271.77999999999997</c:v>
                </c:pt>
                <c:pt idx="51">
                  <c:v>273.36</c:v>
                </c:pt>
                <c:pt idx="52">
                  <c:v>272.32</c:v>
                </c:pt>
                <c:pt idx="53">
                  <c:v>275.85000000000002</c:v>
                </c:pt>
                <c:pt idx="54">
                  <c:v>281.77</c:v>
                </c:pt>
                <c:pt idx="55">
                  <c:v>273.20999999999998</c:v>
                </c:pt>
                <c:pt idx="56">
                  <c:v>280.19</c:v>
                </c:pt>
                <c:pt idx="57">
                  <c:v>273.16000000000003</c:v>
                </c:pt>
                <c:pt idx="58">
                  <c:v>280.66000000000003</c:v>
                </c:pt>
                <c:pt idx="59">
                  <c:v>280.11</c:v>
                </c:pt>
                <c:pt idx="60">
                  <c:v>289.5</c:v>
                </c:pt>
                <c:pt idx="61">
                  <c:v>292</c:v>
                </c:pt>
                <c:pt idx="62">
                  <c:v>292.56</c:v>
                </c:pt>
                <c:pt idx="63">
                  <c:v>294.18</c:v>
                </c:pt>
                <c:pt idx="64">
                  <c:v>299.27999999999997</c:v>
                </c:pt>
                <c:pt idx="65">
                  <c:v>303.49</c:v>
                </c:pt>
                <c:pt idx="66">
                  <c:v>304.18</c:v>
                </c:pt>
                <c:pt idx="67">
                  <c:v>314.72000000000003</c:v>
                </c:pt>
                <c:pt idx="68">
                  <c:v>314.14999999999998</c:v>
                </c:pt>
                <c:pt idx="69">
                  <c:v>325.92</c:v>
                </c:pt>
                <c:pt idx="70">
                  <c:v>328.61</c:v>
                </c:pt>
                <c:pt idx="71">
                  <c:v>331.74</c:v>
                </c:pt>
                <c:pt idx="72">
                  <c:v>334.82</c:v>
                </c:pt>
                <c:pt idx="73">
                  <c:v>328.38</c:v>
                </c:pt>
                <c:pt idx="74">
                  <c:v>339.25</c:v>
                </c:pt>
                <c:pt idx="75">
                  <c:v>331.62</c:v>
                </c:pt>
                <c:pt idx="76">
                  <c:v>324.66000000000003</c:v>
                </c:pt>
                <c:pt idx="77">
                  <c:v>331.26</c:v>
                </c:pt>
                <c:pt idx="78">
                  <c:v>327.64999999999998</c:v>
                </c:pt>
                <c:pt idx="79">
                  <c:v>330.49</c:v>
                </c:pt>
                <c:pt idx="80">
                  <c:v>344.79</c:v>
                </c:pt>
                <c:pt idx="81">
                  <c:v>345.56</c:v>
                </c:pt>
                <c:pt idx="82">
                  <c:v>344.08</c:v>
                </c:pt>
                <c:pt idx="83">
                  <c:v>337.47</c:v>
                </c:pt>
                <c:pt idx="84">
                  <c:v>341.94</c:v>
                </c:pt>
                <c:pt idx="85">
                  <c:v>336.63</c:v>
                </c:pt>
                <c:pt idx="86">
                  <c:v>339.4</c:v>
                </c:pt>
                <c:pt idx="87">
                  <c:v>335.53</c:v>
                </c:pt>
                <c:pt idx="88">
                  <c:v>337.7</c:v>
                </c:pt>
                <c:pt idx="89">
                  <c:v>338.23</c:v>
                </c:pt>
                <c:pt idx="90">
                  <c:v>336.14</c:v>
                </c:pt>
                <c:pt idx="91">
                  <c:v>344.91</c:v>
                </c:pt>
                <c:pt idx="92">
                  <c:v>344.87</c:v>
                </c:pt>
                <c:pt idx="93">
                  <c:v>347.63</c:v>
                </c:pt>
                <c:pt idx="94">
                  <c:v>346.94</c:v>
                </c:pt>
                <c:pt idx="95">
                  <c:v>346</c:v>
                </c:pt>
                <c:pt idx="96">
                  <c:v>345.65</c:v>
                </c:pt>
                <c:pt idx="97">
                  <c:v>357.37</c:v>
                </c:pt>
                <c:pt idx="98">
                  <c:v>360.82</c:v>
                </c:pt>
                <c:pt idx="99">
                  <c:v>353.91</c:v>
                </c:pt>
                <c:pt idx="100">
                  <c:v>353.8</c:v>
                </c:pt>
                <c:pt idx="101">
                  <c:v>351.75</c:v>
                </c:pt>
                <c:pt idx="102">
                  <c:v>351.62</c:v>
                </c:pt>
                <c:pt idx="103">
                  <c:v>352.3</c:v>
                </c:pt>
                <c:pt idx="104">
                  <c:v>358.32</c:v>
                </c:pt>
                <c:pt idx="105">
                  <c:v>350.59</c:v>
                </c:pt>
                <c:pt idx="106">
                  <c:v>351.5</c:v>
                </c:pt>
                <c:pt idx="107">
                  <c:v>352.52</c:v>
                </c:pt>
                <c:pt idx="108">
                  <c:v>341.99</c:v>
                </c:pt>
                <c:pt idx="109">
                  <c:v>345.26</c:v>
                </c:pt>
                <c:pt idx="110">
                  <c:v>350.07</c:v>
                </c:pt>
                <c:pt idx="111">
                  <c:v>340.64</c:v>
                </c:pt>
                <c:pt idx="112">
                  <c:v>344.05</c:v>
                </c:pt>
                <c:pt idx="113">
                  <c:v>345.2</c:v>
                </c:pt>
                <c:pt idx="114">
                  <c:v>348.24</c:v>
                </c:pt>
                <c:pt idx="115">
                  <c:v>350.3</c:v>
                </c:pt>
                <c:pt idx="116">
                  <c:v>359.77</c:v>
                </c:pt>
                <c:pt idx="117">
                  <c:v>360.45</c:v>
                </c:pt>
                <c:pt idx="118">
                  <c:v>367.55</c:v>
                </c:pt>
                <c:pt idx="119">
                  <c:v>367.33</c:v>
                </c:pt>
                <c:pt idx="120">
                  <c:v>357.83</c:v>
                </c:pt>
                <c:pt idx="121">
                  <c:v>340.71</c:v>
                </c:pt>
                <c:pt idx="122">
                  <c:v>344.41</c:v>
                </c:pt>
                <c:pt idx="123">
                  <c:v>342.87</c:v>
                </c:pt>
                <c:pt idx="124">
                  <c:v>330.39</c:v>
                </c:pt>
                <c:pt idx="125">
                  <c:v>334.65</c:v>
                </c:pt>
                <c:pt idx="126">
                  <c:v>326.60000000000002</c:v>
                </c:pt>
                <c:pt idx="127">
                  <c:v>320.85000000000002</c:v>
                </c:pt>
                <c:pt idx="128">
                  <c:v>314.85000000000002</c:v>
                </c:pt>
                <c:pt idx="129">
                  <c:v>318.48</c:v>
                </c:pt>
                <c:pt idx="130">
                  <c:v>323.39</c:v>
                </c:pt>
                <c:pt idx="131">
                  <c:v>321.42</c:v>
                </c:pt>
                <c:pt idx="132">
                  <c:v>318.95</c:v>
                </c:pt>
                <c:pt idx="133">
                  <c:v>314.49</c:v>
                </c:pt>
                <c:pt idx="134">
                  <c:v>323.32</c:v>
                </c:pt>
                <c:pt idx="135">
                  <c:v>313.22000000000003</c:v>
                </c:pt>
                <c:pt idx="136">
                  <c:v>309.70999999999998</c:v>
                </c:pt>
                <c:pt idx="137">
                  <c:v>307.7</c:v>
                </c:pt>
                <c:pt idx="138">
                  <c:v>313.89</c:v>
                </c:pt>
                <c:pt idx="139">
                  <c:v>306.74</c:v>
                </c:pt>
                <c:pt idx="140">
                  <c:v>300.70999999999998</c:v>
                </c:pt>
                <c:pt idx="141">
                  <c:v>298.81</c:v>
                </c:pt>
                <c:pt idx="142">
                  <c:v>301.88</c:v>
                </c:pt>
                <c:pt idx="143">
                  <c:v>301.36</c:v>
                </c:pt>
                <c:pt idx="144">
                  <c:v>304.04000000000002</c:v>
                </c:pt>
                <c:pt idx="145">
                  <c:v>316.58</c:v>
                </c:pt>
                <c:pt idx="146">
                  <c:v>315.89999999999998</c:v>
                </c:pt>
                <c:pt idx="147">
                  <c:v>311.3</c:v>
                </c:pt>
                <c:pt idx="148">
                  <c:v>308.76</c:v>
                </c:pt>
                <c:pt idx="149">
                  <c:v>316.64999999999998</c:v>
                </c:pt>
                <c:pt idx="150">
                  <c:v>318.25</c:v>
                </c:pt>
                <c:pt idx="151">
                  <c:v>305.64999999999998</c:v>
                </c:pt>
                <c:pt idx="152">
                  <c:v>305.3</c:v>
                </c:pt>
                <c:pt idx="153">
                  <c:v>307.95</c:v>
                </c:pt>
                <c:pt idx="154">
                  <c:v>311.31</c:v>
                </c:pt>
                <c:pt idx="155">
                  <c:v>308.08</c:v>
                </c:pt>
                <c:pt idx="156">
                  <c:v>298.22000000000003</c:v>
                </c:pt>
                <c:pt idx="157">
                  <c:v>299.97000000000003</c:v>
                </c:pt>
                <c:pt idx="158">
                  <c:v>286.93</c:v>
                </c:pt>
                <c:pt idx="159">
                  <c:v>299.10000000000002</c:v>
                </c:pt>
                <c:pt idx="160">
                  <c:v>302.29000000000002</c:v>
                </c:pt>
                <c:pt idx="161">
                  <c:v>295.70999999999998</c:v>
                </c:pt>
                <c:pt idx="162">
                  <c:v>300.42</c:v>
                </c:pt>
                <c:pt idx="163">
                  <c:v>306.23</c:v>
                </c:pt>
                <c:pt idx="164">
                  <c:v>304.60000000000002</c:v>
                </c:pt>
                <c:pt idx="165">
                  <c:v>307.89</c:v>
                </c:pt>
                <c:pt idx="166">
                  <c:v>299.23</c:v>
                </c:pt>
                <c:pt idx="167">
                  <c:v>301.08</c:v>
                </c:pt>
                <c:pt idx="168">
                  <c:v>302.49</c:v>
                </c:pt>
                <c:pt idx="169">
                  <c:v>308.75</c:v>
                </c:pt>
                <c:pt idx="170">
                  <c:v>313.39999999999998</c:v>
                </c:pt>
                <c:pt idx="171">
                  <c:v>314.62</c:v>
                </c:pt>
                <c:pt idx="172">
                  <c:v>312.14999999999998</c:v>
                </c:pt>
                <c:pt idx="173">
                  <c:v>311.11</c:v>
                </c:pt>
                <c:pt idx="174">
                  <c:v>309.97000000000003</c:v>
                </c:pt>
                <c:pt idx="175">
                  <c:v>312.06</c:v>
                </c:pt>
                <c:pt idx="176">
                  <c:v>310.24</c:v>
                </c:pt>
                <c:pt idx="177">
                  <c:v>306.18</c:v>
                </c:pt>
                <c:pt idx="178">
                  <c:v>313.17</c:v>
                </c:pt>
                <c:pt idx="179">
                  <c:v>309.43</c:v>
                </c:pt>
                <c:pt idx="180">
                  <c:v>308.06</c:v>
                </c:pt>
                <c:pt idx="181">
                  <c:v>314.2</c:v>
                </c:pt>
                <c:pt idx="182">
                  <c:v>315.02</c:v>
                </c:pt>
                <c:pt idx="183">
                  <c:v>314.36</c:v>
                </c:pt>
                <c:pt idx="184">
                  <c:v>314.36</c:v>
                </c:pt>
                <c:pt idx="185">
                  <c:v>308.83999999999997</c:v>
                </c:pt>
                <c:pt idx="186">
                  <c:v>295.95999999999998</c:v>
                </c:pt>
                <c:pt idx="187">
                  <c:v>294.52</c:v>
                </c:pt>
                <c:pt idx="188">
                  <c:v>294.58999999999997</c:v>
                </c:pt>
                <c:pt idx="189">
                  <c:v>300.89</c:v>
                </c:pt>
                <c:pt idx="190">
                  <c:v>307.77</c:v>
                </c:pt>
                <c:pt idx="191">
                  <c:v>308.81</c:v>
                </c:pt>
                <c:pt idx="192">
                  <c:v>310.79000000000002</c:v>
                </c:pt>
                <c:pt idx="193">
                  <c:v>311.70999999999998</c:v>
                </c:pt>
                <c:pt idx="194">
                  <c:v>313.43</c:v>
                </c:pt>
                <c:pt idx="195">
                  <c:v>312.69</c:v>
                </c:pt>
                <c:pt idx="196">
                  <c:v>316.29000000000002</c:v>
                </c:pt>
                <c:pt idx="197">
                  <c:v>313.16000000000003</c:v>
                </c:pt>
                <c:pt idx="198">
                  <c:v>306.14999999999998</c:v>
                </c:pt>
                <c:pt idx="199">
                  <c:v>297.58999999999997</c:v>
                </c:pt>
                <c:pt idx="200">
                  <c:v>292.32</c:v>
                </c:pt>
                <c:pt idx="201">
                  <c:v>295.56</c:v>
                </c:pt>
                <c:pt idx="202">
                  <c:v>299.97000000000003</c:v>
                </c:pt>
                <c:pt idx="203">
                  <c:v>297.95</c:v>
                </c:pt>
                <c:pt idx="204">
                  <c:v>303.67</c:v>
                </c:pt>
                <c:pt idx="205">
                  <c:v>300.66000000000003</c:v>
                </c:pt>
                <c:pt idx="206">
                  <c:v>302.27</c:v>
                </c:pt>
                <c:pt idx="207">
                  <c:v>294.08999999999997</c:v>
                </c:pt>
                <c:pt idx="208">
                  <c:v>295.38</c:v>
                </c:pt>
                <c:pt idx="209">
                  <c:v>294.55</c:v>
                </c:pt>
                <c:pt idx="210">
                  <c:v>298.69</c:v>
                </c:pt>
                <c:pt idx="211">
                  <c:v>301.01</c:v>
                </c:pt>
                <c:pt idx="212">
                  <c:v>306.33</c:v>
                </c:pt>
                <c:pt idx="213">
                  <c:v>303.64</c:v>
                </c:pt>
                <c:pt idx="214">
                  <c:v>300.49</c:v>
                </c:pt>
                <c:pt idx="215">
                  <c:v>299.67</c:v>
                </c:pt>
                <c:pt idx="216">
                  <c:v>292.85000000000002</c:v>
                </c:pt>
                <c:pt idx="217">
                  <c:v>299.23</c:v>
                </c:pt>
                <c:pt idx="218">
                  <c:v>301.68</c:v>
                </c:pt>
                <c:pt idx="219">
                  <c:v>304.38</c:v>
                </c:pt>
                <c:pt idx="220">
                  <c:v>306.64999999999998</c:v>
                </c:pt>
                <c:pt idx="221">
                  <c:v>308.33</c:v>
                </c:pt>
                <c:pt idx="222">
                  <c:v>311.12</c:v>
                </c:pt>
                <c:pt idx="223">
                  <c:v>308.98</c:v>
                </c:pt>
                <c:pt idx="224">
                  <c:v>300.29000000000002</c:v>
                </c:pt>
                <c:pt idx="225">
                  <c:v>306.02999999999997</c:v>
                </c:pt>
                <c:pt idx="226">
                  <c:v>308.77</c:v>
                </c:pt>
                <c:pt idx="227">
                  <c:v>309.43</c:v>
                </c:pt>
                <c:pt idx="228">
                  <c:v>269.83999999999997</c:v>
                </c:pt>
                <c:pt idx="229">
                  <c:v>272.43</c:v>
                </c:pt>
                <c:pt idx="230">
                  <c:v>216.97</c:v>
                </c:pt>
                <c:pt idx="231">
                  <c:v>228.14</c:v>
                </c:pt>
                <c:pt idx="232">
                  <c:v>229.75</c:v>
                </c:pt>
                <c:pt idx="233">
                  <c:v>234.41</c:v>
                </c:pt>
                <c:pt idx="234">
                  <c:v>246.59</c:v>
                </c:pt>
                <c:pt idx="235">
                  <c:v>252.42</c:v>
                </c:pt>
                <c:pt idx="236">
                  <c:v>252.1</c:v>
                </c:pt>
                <c:pt idx="237">
                  <c:v>258.13</c:v>
                </c:pt>
                <c:pt idx="238">
                  <c:v>255.1</c:v>
                </c:pt>
                <c:pt idx="239">
                  <c:v>250.24</c:v>
                </c:pt>
                <c:pt idx="240">
                  <c:v>259.69</c:v>
                </c:pt>
                <c:pt idx="241">
                  <c:v>265.24</c:v>
                </c:pt>
                <c:pt idx="242">
                  <c:v>277.08</c:v>
                </c:pt>
                <c:pt idx="243">
                  <c:v>269.02999999999997</c:v>
                </c:pt>
                <c:pt idx="244">
                  <c:v>273.25</c:v>
                </c:pt>
                <c:pt idx="245">
                  <c:v>271.45</c:v>
                </c:pt>
                <c:pt idx="246">
                  <c:v>278.38</c:v>
                </c:pt>
                <c:pt idx="247">
                  <c:v>279.07</c:v>
                </c:pt>
                <c:pt idx="248">
                  <c:v>282.02</c:v>
                </c:pt>
                <c:pt idx="249">
                  <c:v>285.10000000000002</c:v>
                </c:pt>
                <c:pt idx="250">
                  <c:v>279.27</c:v>
                </c:pt>
                <c:pt idx="251">
                  <c:v>286.18</c:v>
                </c:pt>
                <c:pt idx="252">
                  <c:v>289.69</c:v>
                </c:pt>
                <c:pt idx="253">
                  <c:v>287.05</c:v>
                </c:pt>
                <c:pt idx="254">
                  <c:v>288.39</c:v>
                </c:pt>
                <c:pt idx="255">
                  <c:v>281.07</c:v>
                </c:pt>
                <c:pt idx="256">
                  <c:v>280.07</c:v>
                </c:pt>
                <c:pt idx="257">
                  <c:v>277.87</c:v>
                </c:pt>
                <c:pt idx="258">
                  <c:v>274.11</c:v>
                </c:pt>
                <c:pt idx="259">
                  <c:v>278.26</c:v>
                </c:pt>
                <c:pt idx="260">
                  <c:v>282.32</c:v>
                </c:pt>
                <c:pt idx="261">
                  <c:v>286.19</c:v>
                </c:pt>
                <c:pt idx="262">
                  <c:v>283.07</c:v>
                </c:pt>
                <c:pt idx="263">
                  <c:v>262.16000000000003</c:v>
                </c:pt>
                <c:pt idx="264">
                  <c:v>289.89</c:v>
                </c:pt>
                <c:pt idx="265">
                  <c:v>293.25</c:v>
                </c:pt>
                <c:pt idx="266">
                  <c:v>301.93</c:v>
                </c:pt>
                <c:pt idx="267">
                  <c:v>306.89999999999998</c:v>
                </c:pt>
                <c:pt idx="268">
                  <c:v>316.74</c:v>
                </c:pt>
                <c:pt idx="269">
                  <c:v>313.41000000000003</c:v>
                </c:pt>
                <c:pt idx="270">
                  <c:v>316.52999999999997</c:v>
                </c:pt>
                <c:pt idx="271">
                  <c:v>318.69</c:v>
                </c:pt>
                <c:pt idx="272">
                  <c:v>326.06</c:v>
                </c:pt>
                <c:pt idx="273">
                  <c:v>342.22</c:v>
                </c:pt>
                <c:pt idx="274">
                  <c:v>331.88</c:v>
                </c:pt>
                <c:pt idx="275">
                  <c:v>329.64</c:v>
                </c:pt>
                <c:pt idx="276">
                  <c:v>326.64</c:v>
                </c:pt>
                <c:pt idx="277">
                  <c:v>330.9</c:v>
                </c:pt>
                <c:pt idx="278">
                  <c:v>330.85</c:v>
                </c:pt>
                <c:pt idx="279">
                  <c:v>334.67</c:v>
                </c:pt>
                <c:pt idx="280">
                  <c:v>325.97000000000003</c:v>
                </c:pt>
                <c:pt idx="281">
                  <c:v>329.35</c:v>
                </c:pt>
                <c:pt idx="282">
                  <c:v>339.54</c:v>
                </c:pt>
                <c:pt idx="283">
                  <c:v>332.07</c:v>
                </c:pt>
                <c:pt idx="284">
                  <c:v>331.49</c:v>
                </c:pt>
                <c:pt idx="285">
                  <c:v>337.42</c:v>
                </c:pt>
                <c:pt idx="286">
                  <c:v>339.91</c:v>
                </c:pt>
                <c:pt idx="287">
                  <c:v>342.79</c:v>
                </c:pt>
                <c:pt idx="288">
                  <c:v>337.4</c:v>
                </c:pt>
                <c:pt idx="289">
                  <c:v>344.87</c:v>
                </c:pt>
                <c:pt idx="290">
                  <c:v>353.97</c:v>
                </c:pt>
                <c:pt idx="291">
                  <c:v>352.51</c:v>
                </c:pt>
                <c:pt idx="292">
                  <c:v>358.46</c:v>
                </c:pt>
                <c:pt idx="293">
                  <c:v>371.09</c:v>
                </c:pt>
                <c:pt idx="294">
                  <c:v>374.89</c:v>
                </c:pt>
                <c:pt idx="295">
                  <c:v>371.91</c:v>
                </c:pt>
                <c:pt idx="296">
                  <c:v>371.05</c:v>
                </c:pt>
                <c:pt idx="297">
                  <c:v>380.25</c:v>
                </c:pt>
                <c:pt idx="298">
                  <c:v>375.41</c:v>
                </c:pt>
                <c:pt idx="299">
                  <c:v>373.9</c:v>
                </c:pt>
                <c:pt idx="300">
                  <c:v>377.6</c:v>
                </c:pt>
                <c:pt idx="301">
                  <c:v>375.41</c:v>
                </c:pt>
                <c:pt idx="302">
                  <c:v>379.7</c:v>
                </c:pt>
                <c:pt idx="303">
                  <c:v>383.44</c:v>
                </c:pt>
                <c:pt idx="304">
                  <c:v>389.21</c:v>
                </c:pt>
                <c:pt idx="305">
                  <c:v>382.78</c:v>
                </c:pt>
                <c:pt idx="306">
                  <c:v>391.55</c:v>
                </c:pt>
                <c:pt idx="307">
                  <c:v>399.12</c:v>
                </c:pt>
                <c:pt idx="308">
                  <c:v>398.33</c:v>
                </c:pt>
                <c:pt idx="309">
                  <c:v>398.3</c:v>
                </c:pt>
                <c:pt idx="310">
                  <c:v>394.49</c:v>
                </c:pt>
                <c:pt idx="311">
                  <c:v>397.45</c:v>
                </c:pt>
                <c:pt idx="312">
                  <c:v>412.23</c:v>
                </c:pt>
                <c:pt idx="313">
                  <c:v>417.49</c:v>
                </c:pt>
                <c:pt idx="314">
                  <c:v>415.15</c:v>
                </c:pt>
                <c:pt idx="315">
                  <c:v>416.03</c:v>
                </c:pt>
                <c:pt idx="316">
                  <c:v>423.07</c:v>
                </c:pt>
                <c:pt idx="317">
                  <c:v>410.98</c:v>
                </c:pt>
                <c:pt idx="318">
                  <c:v>396</c:v>
                </c:pt>
                <c:pt idx="319">
                  <c:v>379.38</c:v>
                </c:pt>
                <c:pt idx="320">
                  <c:v>383.23</c:v>
                </c:pt>
                <c:pt idx="321">
                  <c:v>387.33</c:v>
                </c:pt>
                <c:pt idx="322">
                  <c:v>382.35</c:v>
                </c:pt>
                <c:pt idx="323">
                  <c:v>390.09</c:v>
                </c:pt>
                <c:pt idx="324">
                  <c:v>393.95</c:v>
                </c:pt>
                <c:pt idx="325">
                  <c:v>400.51</c:v>
                </c:pt>
                <c:pt idx="326">
                  <c:v>410.11</c:v>
                </c:pt>
                <c:pt idx="327">
                  <c:v>394.05</c:v>
                </c:pt>
                <c:pt idx="328">
                  <c:v>381.73</c:v>
                </c:pt>
                <c:pt idx="329">
                  <c:v>382.56</c:v>
                </c:pt>
                <c:pt idx="330">
                  <c:v>383.44</c:v>
                </c:pt>
                <c:pt idx="331">
                  <c:v>372.52</c:v>
                </c:pt>
                <c:pt idx="332">
                  <c:v>344.3</c:v>
                </c:pt>
                <c:pt idx="333">
                  <c:v>326.45</c:v>
                </c:pt>
                <c:pt idx="334">
                  <c:v>342.33</c:v>
                </c:pt>
                <c:pt idx="335">
                  <c:v>355.13</c:v>
                </c:pt>
                <c:pt idx="336">
                  <c:v>361.9</c:v>
                </c:pt>
                <c:pt idx="337">
                  <c:v>367.3</c:v>
                </c:pt>
                <c:pt idx="338">
                  <c:v>358.04</c:v>
                </c:pt>
                <c:pt idx="339">
                  <c:v>358.36</c:v>
                </c:pt>
                <c:pt idx="340">
                  <c:v>344.96</c:v>
                </c:pt>
                <c:pt idx="341">
                  <c:v>328.38</c:v>
                </c:pt>
                <c:pt idx="342">
                  <c:v>315.66000000000003</c:v>
                </c:pt>
                <c:pt idx="343">
                  <c:v>315.10000000000002</c:v>
                </c:pt>
                <c:pt idx="344">
                  <c:v>319.83999999999997</c:v>
                </c:pt>
                <c:pt idx="345">
                  <c:v>323.79000000000002</c:v>
                </c:pt>
                <c:pt idx="346">
                  <c:v>326.69</c:v>
                </c:pt>
                <c:pt idx="347">
                  <c:v>313.31</c:v>
                </c:pt>
                <c:pt idx="348">
                  <c:v>304.11</c:v>
                </c:pt>
                <c:pt idx="349">
                  <c:v>306.85000000000002</c:v>
                </c:pt>
                <c:pt idx="350">
                  <c:v>309.06</c:v>
                </c:pt>
                <c:pt idx="351">
                  <c:v>316.38</c:v>
                </c:pt>
                <c:pt idx="352">
                  <c:v>301.18</c:v>
                </c:pt>
                <c:pt idx="353">
                  <c:v>313.91000000000003</c:v>
                </c:pt>
                <c:pt idx="354">
                  <c:v>319.69</c:v>
                </c:pt>
                <c:pt idx="355">
                  <c:v>313.64999999999998</c:v>
                </c:pt>
                <c:pt idx="356">
                  <c:v>325.2</c:v>
                </c:pt>
                <c:pt idx="357">
                  <c:v>315.89999999999998</c:v>
                </c:pt>
                <c:pt idx="358">
                  <c:v>305.91000000000003</c:v>
                </c:pt>
                <c:pt idx="359">
                  <c:v>292.70999999999998</c:v>
                </c:pt>
                <c:pt idx="360">
                  <c:v>297.55</c:v>
                </c:pt>
                <c:pt idx="361">
                  <c:v>288.93</c:v>
                </c:pt>
                <c:pt idx="362">
                  <c:v>281.37</c:v>
                </c:pt>
                <c:pt idx="363">
                  <c:v>271.81</c:v>
                </c:pt>
                <c:pt idx="364">
                  <c:v>277.04000000000002</c:v>
                </c:pt>
                <c:pt idx="365">
                  <c:v>274.02</c:v>
                </c:pt>
                <c:pt idx="366">
                  <c:v>275.25</c:v>
                </c:pt>
                <c:pt idx="367">
                  <c:v>289.94</c:v>
                </c:pt>
                <c:pt idx="368">
                  <c:v>305.14999999999998</c:v>
                </c:pt>
                <c:pt idx="369">
                  <c:v>317.17</c:v>
                </c:pt>
                <c:pt idx="370">
                  <c:v>319.32</c:v>
                </c:pt>
                <c:pt idx="371">
                  <c:v>327.52</c:v>
                </c:pt>
                <c:pt idx="372">
                  <c:v>327.22000000000003</c:v>
                </c:pt>
                <c:pt idx="373">
                  <c:v>324.3</c:v>
                </c:pt>
                <c:pt idx="374">
                  <c:v>325.77999999999997</c:v>
                </c:pt>
                <c:pt idx="375">
                  <c:v>329.79</c:v>
                </c:pt>
                <c:pt idx="376">
                  <c:v>331.17</c:v>
                </c:pt>
                <c:pt idx="377">
                  <c:v>342.9</c:v>
                </c:pt>
                <c:pt idx="378">
                  <c:v>352.7</c:v>
                </c:pt>
                <c:pt idx="379">
                  <c:v>348.61</c:v>
                </c:pt>
                <c:pt idx="380">
                  <c:v>351.03</c:v>
                </c:pt>
                <c:pt idx="381">
                  <c:v>353.09</c:v>
                </c:pt>
                <c:pt idx="382">
                  <c:v>345.33</c:v>
                </c:pt>
                <c:pt idx="383">
                  <c:v>348.15</c:v>
                </c:pt>
                <c:pt idx="384">
                  <c:v>340.91</c:v>
                </c:pt>
                <c:pt idx="385">
                  <c:v>347.91</c:v>
                </c:pt>
                <c:pt idx="386">
                  <c:v>345.66</c:v>
                </c:pt>
                <c:pt idx="387">
                  <c:v>328.57</c:v>
                </c:pt>
                <c:pt idx="388">
                  <c:v>326.24</c:v>
                </c:pt>
                <c:pt idx="389">
                  <c:v>339.94</c:v>
                </c:pt>
                <c:pt idx="390">
                  <c:v>339.47</c:v>
                </c:pt>
                <c:pt idx="391">
                  <c:v>353.86</c:v>
                </c:pt>
                <c:pt idx="392">
                  <c:v>359.47</c:v>
                </c:pt>
                <c:pt idx="393">
                  <c:v>363.24</c:v>
                </c:pt>
                <c:pt idx="394">
                  <c:v>360.92</c:v>
                </c:pt>
                <c:pt idx="395">
                  <c:v>366.2</c:v>
                </c:pt>
                <c:pt idx="396">
                  <c:v>371.71</c:v>
                </c:pt>
                <c:pt idx="397">
                  <c:v>370.72</c:v>
                </c:pt>
                <c:pt idx="398">
                  <c:v>377.3</c:v>
                </c:pt>
                <c:pt idx="399">
                  <c:v>382.08</c:v>
                </c:pt>
                <c:pt idx="400">
                  <c:v>390.12</c:v>
                </c:pt>
                <c:pt idx="401">
                  <c:v>380.33</c:v>
                </c:pt>
                <c:pt idx="402">
                  <c:v>387.29</c:v>
                </c:pt>
                <c:pt idx="403">
                  <c:v>386.51</c:v>
                </c:pt>
                <c:pt idx="404">
                  <c:v>404.16</c:v>
                </c:pt>
                <c:pt idx="405">
                  <c:v>407.49</c:v>
                </c:pt>
                <c:pt idx="406">
                  <c:v>409.12</c:v>
                </c:pt>
                <c:pt idx="407">
                  <c:v>405.84</c:v>
                </c:pt>
                <c:pt idx="408">
                  <c:v>399.9</c:v>
                </c:pt>
                <c:pt idx="409">
                  <c:v>386.39</c:v>
                </c:pt>
                <c:pt idx="410">
                  <c:v>384.07</c:v>
                </c:pt>
                <c:pt idx="411">
                  <c:v>392.56</c:v>
                </c:pt>
                <c:pt idx="412">
                  <c:v>382.54</c:v>
                </c:pt>
                <c:pt idx="413">
                  <c:v>385.52</c:v>
                </c:pt>
                <c:pt idx="414">
                  <c:v>381.35</c:v>
                </c:pt>
                <c:pt idx="415">
                  <c:v>375.2</c:v>
                </c:pt>
                <c:pt idx="416">
                  <c:v>367</c:v>
                </c:pt>
                <c:pt idx="417">
                  <c:v>378.96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EC-43FA-ADEE-75EF8D55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571760"/>
        <c:axId val="646571400"/>
      </c:lineChart>
      <c:dateAx>
        <c:axId val="6465717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571400"/>
        <c:crosses val="autoZero"/>
        <c:auto val="1"/>
        <c:lblOffset val="100"/>
        <c:baseTimeUnit val="days"/>
      </c:dateAx>
      <c:valAx>
        <c:axId val="6465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657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FIO_PL!$D$1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FIO_PL!$D$2:$D$419</c:f>
              <c:numCache>
                <c:formatCode>General</c:formatCode>
                <c:ptCount val="418"/>
                <c:pt idx="0">
                  <c:v>0</c:v>
                </c:pt>
                <c:pt idx="1">
                  <c:v>0</c:v>
                </c:pt>
                <c:pt idx="2">
                  <c:v>-1.3042607446875358</c:v>
                </c:pt>
                <c:pt idx="3">
                  <c:v>-1.1376926673088781</c:v>
                </c:pt>
                <c:pt idx="4">
                  <c:v>-1.8246470371389774</c:v>
                </c:pt>
                <c:pt idx="5">
                  <c:v>1.2544615106357859</c:v>
                </c:pt>
                <c:pt idx="6">
                  <c:v>-2.5430738326424902</c:v>
                </c:pt>
                <c:pt idx="7">
                  <c:v>-2.2585467718818633</c:v>
                </c:pt>
                <c:pt idx="8">
                  <c:v>-4.3331101839352621</c:v>
                </c:pt>
                <c:pt idx="9">
                  <c:v>3.3407227634266476</c:v>
                </c:pt>
                <c:pt idx="10">
                  <c:v>0.92156192782697111</c:v>
                </c:pt>
                <c:pt idx="11">
                  <c:v>-0.21277795137974775</c:v>
                </c:pt>
                <c:pt idx="12">
                  <c:v>-5.1922868658758761</c:v>
                </c:pt>
                <c:pt idx="13">
                  <c:v>-0.31538305728522964</c:v>
                </c:pt>
                <c:pt idx="14">
                  <c:v>-1.0917789134650677</c:v>
                </c:pt>
                <c:pt idx="15">
                  <c:v>2.3863715497087763</c:v>
                </c:pt>
                <c:pt idx="16">
                  <c:v>0.77265434573311087</c:v>
                </c:pt>
                <c:pt idx="17">
                  <c:v>-2.1106900426312327</c:v>
                </c:pt>
                <c:pt idx="18">
                  <c:v>2.7891030057589781</c:v>
                </c:pt>
                <c:pt idx="19">
                  <c:v>0.85302229017534381</c:v>
                </c:pt>
                <c:pt idx="20">
                  <c:v>1.6657923570933795</c:v>
                </c:pt>
                <c:pt idx="21">
                  <c:v>1.184194965864551</c:v>
                </c:pt>
                <c:pt idx="22">
                  <c:v>2.2511519615931452</c:v>
                </c:pt>
                <c:pt idx="23">
                  <c:v>-1.0808162128113392</c:v>
                </c:pt>
                <c:pt idx="24">
                  <c:v>1.3916111577910162</c:v>
                </c:pt>
                <c:pt idx="25">
                  <c:v>-1.6003833240881047</c:v>
                </c:pt>
                <c:pt idx="26">
                  <c:v>0.83612221959937194</c:v>
                </c:pt>
                <c:pt idx="27">
                  <c:v>0.57283892414112381</c:v>
                </c:pt>
                <c:pt idx="28">
                  <c:v>-0.93344907323944548</c:v>
                </c:pt>
                <c:pt idx="29">
                  <c:v>-2.4191898674975612</c:v>
                </c:pt>
                <c:pt idx="30">
                  <c:v>-1.5066765862587048</c:v>
                </c:pt>
                <c:pt idx="31">
                  <c:v>-1.3679999352833674</c:v>
                </c:pt>
                <c:pt idx="32">
                  <c:v>1.5462159270918612</c:v>
                </c:pt>
                <c:pt idx="33">
                  <c:v>-1.7657634394482657</c:v>
                </c:pt>
                <c:pt idx="34">
                  <c:v>-0.69260661091438225</c:v>
                </c:pt>
                <c:pt idx="35">
                  <c:v>-1.3722141076820262</c:v>
                </c:pt>
                <c:pt idx="36">
                  <c:v>0.22019511885320045</c:v>
                </c:pt>
                <c:pt idx="37">
                  <c:v>0.20011385697499143</c:v>
                </c:pt>
                <c:pt idx="38">
                  <c:v>-1.230542050868805</c:v>
                </c:pt>
                <c:pt idx="39">
                  <c:v>3.7656546898362251</c:v>
                </c:pt>
                <c:pt idx="40">
                  <c:v>1.0606246429258679</c:v>
                </c:pt>
                <c:pt idx="41">
                  <c:v>1.5124588829074859E-2</c:v>
                </c:pt>
                <c:pt idx="42">
                  <c:v>2.5495492677599083</c:v>
                </c:pt>
                <c:pt idx="43">
                  <c:v>1.7246846674522323</c:v>
                </c:pt>
                <c:pt idx="44">
                  <c:v>-1.8426961872700236</c:v>
                </c:pt>
                <c:pt idx="45">
                  <c:v>8.8521693594059134E-2</c:v>
                </c:pt>
                <c:pt idx="46">
                  <c:v>0.39738075693678604</c:v>
                </c:pt>
                <c:pt idx="47">
                  <c:v>-2.5708357193946256E-2</c:v>
                </c:pt>
                <c:pt idx="48">
                  <c:v>0.14314818278809266</c:v>
                </c:pt>
                <c:pt idx="49">
                  <c:v>1.4203232319521013</c:v>
                </c:pt>
                <c:pt idx="50">
                  <c:v>-1.7362560468120729</c:v>
                </c:pt>
                <c:pt idx="51">
                  <c:v>0.57966923146851235</c:v>
                </c:pt>
                <c:pt idx="52">
                  <c:v>-0.38117624220271384</c:v>
                </c:pt>
                <c:pt idx="53">
                  <c:v>1.2879394333430541</c:v>
                </c:pt>
                <c:pt idx="54">
                  <c:v>2.123389559784119</c:v>
                </c:pt>
                <c:pt idx="55">
                  <c:v>-3.0850405068444315</c:v>
                </c:pt>
                <c:pt idx="56">
                  <c:v>2.522721422449079</c:v>
                </c:pt>
                <c:pt idx="57">
                  <c:v>-2.5410240379439126</c:v>
                </c:pt>
                <c:pt idx="58">
                  <c:v>2.7086268230101043</c:v>
                </c:pt>
                <c:pt idx="59">
                  <c:v>-0.19615891590454315</c:v>
                </c:pt>
                <c:pt idx="60">
                  <c:v>3.2972913849105687</c:v>
                </c:pt>
                <c:pt idx="61">
                  <c:v>0.85985052552317709</c:v>
                </c:pt>
                <c:pt idx="62">
                  <c:v>0.19159715728441426</c:v>
                </c:pt>
                <c:pt idx="63">
                  <c:v>0.55220510500711906</c:v>
                </c:pt>
                <c:pt idx="64">
                  <c:v>1.7187765148693617</c:v>
                </c:pt>
                <c:pt idx="65">
                  <c:v>1.3969070987674628</c:v>
                </c:pt>
                <c:pt idx="66">
                  <c:v>0.22709704166574635</c:v>
                </c:pt>
                <c:pt idx="67">
                  <c:v>3.4063723196526263</c:v>
                </c:pt>
                <c:pt idx="68">
                  <c:v>-0.18127757917931273</c:v>
                </c:pt>
                <c:pt idx="69">
                  <c:v>3.6781373629539691</c:v>
                </c:pt>
                <c:pt idx="70">
                  <c:v>0.82196847979598919</c:v>
                </c:pt>
                <c:pt idx="71">
                  <c:v>0.94798923014409631</c:v>
                </c:pt>
                <c:pt idx="72">
                  <c:v>0.92415444097420518</c:v>
                </c:pt>
                <c:pt idx="73">
                  <c:v>-1.9421599603756925</c:v>
                </c:pt>
                <c:pt idx="74">
                  <c:v>3.2565824331096858</c:v>
                </c:pt>
                <c:pt idx="75">
                  <c:v>-2.274756364175194</c:v>
                </c:pt>
                <c:pt idx="76">
                  <c:v>-2.1211254190527598</c:v>
                </c:pt>
                <c:pt idx="77">
                  <c:v>2.0125084641309297</c:v>
                </c:pt>
                <c:pt idx="78">
                  <c:v>-1.0957600038502371</c:v>
                </c:pt>
                <c:pt idx="79">
                  <c:v>0.86304361623955295</c:v>
                </c:pt>
                <c:pt idx="80">
                  <c:v>4.2359134400875718</c:v>
                </c:pt>
                <c:pt idx="81">
                  <c:v>0.22307534419062947</c:v>
                </c:pt>
                <c:pt idx="82">
                  <c:v>-0.42921010152025446</c:v>
                </c:pt>
                <c:pt idx="83">
                  <c:v>-1.9397571002636564</c:v>
                </c:pt>
                <c:pt idx="84">
                  <c:v>1.3158665602118822</c:v>
                </c:pt>
                <c:pt idx="85">
                  <c:v>-1.5650878730078583</c:v>
                </c:pt>
                <c:pt idx="86">
                  <c:v>0.81949484552412843</c:v>
                </c:pt>
                <c:pt idx="87">
                  <c:v>-1.1467981608066722</c:v>
                </c:pt>
                <c:pt idx="88">
                  <c:v>0.64465561994628562</c:v>
                </c:pt>
                <c:pt idx="89">
                  <c:v>0.15682100472486327</c:v>
                </c:pt>
                <c:pt idx="90">
                  <c:v>-0.61983975903501276</c:v>
                </c:pt>
                <c:pt idx="91">
                  <c:v>2.5755773585338151</c:v>
                </c:pt>
                <c:pt idx="92">
                  <c:v>-1.1597900792963868E-2</c:v>
                </c:pt>
                <c:pt idx="93">
                  <c:v>0.79711613402152237</c:v>
                </c:pt>
                <c:pt idx="94">
                  <c:v>-0.19868414327813924</c:v>
                </c:pt>
                <c:pt idx="95">
                  <c:v>-0.27130792755386496</c:v>
                </c:pt>
                <c:pt idx="96">
                  <c:v>-0.10120726664503488</c:v>
                </c:pt>
                <c:pt idx="97">
                  <c:v>3.3344957247417062</c:v>
                </c:pt>
                <c:pt idx="98">
                  <c:v>0.96075593859659003</c:v>
                </c:pt>
                <c:pt idx="99">
                  <c:v>-1.9336575502796078</c:v>
                </c:pt>
                <c:pt idx="100">
                  <c:v>-3.1086179617588531E-2</c:v>
                </c:pt>
                <c:pt idx="101">
                  <c:v>-0.5811085731186445</c:v>
                </c:pt>
                <c:pt idx="102">
                  <c:v>-3.6964897985489048E-2</c:v>
                </c:pt>
                <c:pt idx="103">
                  <c:v>0.19320383325484569</c:v>
                </c:pt>
                <c:pt idx="104">
                  <c:v>1.6943356551852524</c:v>
                </c:pt>
                <c:pt idx="105">
                  <c:v>-2.1808992351486673</c:v>
                </c:pt>
                <c:pt idx="106">
                  <c:v>0.2592261703161709</c:v>
                </c:pt>
                <c:pt idx="107">
                  <c:v>0.28976469807401328</c:v>
                </c:pt>
                <c:pt idx="108">
                  <c:v>-3.0325861362426698</c:v>
                </c:pt>
                <c:pt idx="109">
                  <c:v>0.95162595193698141</c:v>
                </c:pt>
                <c:pt idx="110">
                  <c:v>1.3835378097722864</c:v>
                </c:pt>
                <c:pt idx="111">
                  <c:v>-2.7306933340956339</c:v>
                </c:pt>
                <c:pt idx="112">
                  <c:v>0.99607945033196399</c:v>
                </c:pt>
                <c:pt idx="113">
                  <c:v>0.33369635607839454</c:v>
                </c:pt>
                <c:pt idx="114">
                  <c:v>0.8767938034769307</c:v>
                </c:pt>
                <c:pt idx="115">
                  <c:v>0.58980329593991332</c:v>
                </c:pt>
                <c:pt idx="116">
                  <c:v>2.6675008181350774</c:v>
                </c:pt>
                <c:pt idx="117">
                  <c:v>0.18883124657955949</c:v>
                </c:pt>
                <c:pt idx="118">
                  <c:v>1.9506112969509124</c:v>
                </c:pt>
                <c:pt idx="119">
                  <c:v>-5.9873722668266884E-2</c:v>
                </c:pt>
                <c:pt idx="120">
                  <c:v>-2.6202613309783418</c:v>
                </c:pt>
                <c:pt idx="121">
                  <c:v>-4.9026337711966059</c:v>
                </c:pt>
                <c:pt idx="122">
                  <c:v>1.0801132565020335</c:v>
                </c:pt>
                <c:pt idx="123">
                  <c:v>-0.44814415590686274</c:v>
                </c:pt>
                <c:pt idx="124">
                  <c:v>-3.7077591732654054</c:v>
                </c:pt>
                <c:pt idx="125">
                  <c:v>1.2811434701688866</c:v>
                </c:pt>
                <c:pt idx="126">
                  <c:v>-2.4349029010286385</c:v>
                </c:pt>
                <c:pt idx="127">
                  <c:v>-1.7762456339840389</c:v>
                </c:pt>
                <c:pt idx="128">
                  <c:v>-1.8877389261772677</c:v>
                </c:pt>
                <c:pt idx="129">
                  <c:v>1.1463343757310165</c:v>
                </c:pt>
                <c:pt idx="130">
                  <c:v>1.5299346513373453</c:v>
                </c:pt>
                <c:pt idx="131">
                  <c:v>-0.61103460845113133</c:v>
                </c:pt>
                <c:pt idx="132">
                  <c:v>-0.77143284329597728</c:v>
                </c:pt>
                <c:pt idx="133">
                  <c:v>-1.4082071555373266</c:v>
                </c:pt>
                <c:pt idx="134">
                  <c:v>2.7690265733052533</c:v>
                </c:pt>
                <c:pt idx="135">
                  <c:v>-3.1736725827355725</c:v>
                </c:pt>
                <c:pt idx="136">
                  <c:v>-1.1269443268181822</c:v>
                </c:pt>
                <c:pt idx="137">
                  <c:v>-0.65110934421099409</c:v>
                </c:pt>
                <c:pt idx="138">
                  <c:v>1.9917323733069554</c:v>
                </c:pt>
                <c:pt idx="139">
                  <c:v>-2.3042122838431798</c:v>
                </c:pt>
                <c:pt idx="140">
                  <c:v>-1.9854138044495637</c:v>
                </c:pt>
                <c:pt idx="141">
                  <c:v>-0.63384252773483074</c:v>
                </c:pt>
                <c:pt idx="142">
                  <c:v>1.022166751587773</c:v>
                </c:pt>
                <c:pt idx="143">
                  <c:v>-0.17240240328820219</c:v>
                </c:pt>
                <c:pt idx="144">
                  <c:v>0.88537083140540584</c:v>
                </c:pt>
                <c:pt idx="145">
                  <c:v>4.0416702559752542</c:v>
                </c:pt>
                <c:pt idx="146">
                  <c:v>-0.21502664495528673</c:v>
                </c:pt>
                <c:pt idx="147">
                  <c:v>-1.4668630360476906</c:v>
                </c:pt>
                <c:pt idx="148">
                  <c:v>-0.81928013659094345</c:v>
                </c:pt>
                <c:pt idx="149">
                  <c:v>2.5232786880786122</c:v>
                </c:pt>
                <c:pt idx="150">
                  <c:v>0.50401744750767441</c:v>
                </c:pt>
                <c:pt idx="151">
                  <c:v>-4.039658096278159</c:v>
                </c:pt>
                <c:pt idx="152">
                  <c:v>-0.11457567339021849</c:v>
                </c:pt>
                <c:pt idx="153">
                  <c:v>0.86425323922199992</c:v>
                </c:pt>
                <c:pt idx="154">
                  <c:v>1.0851768152244563</c:v>
                </c:pt>
                <c:pt idx="155">
                  <c:v>-1.0429710778643335</c:v>
                </c:pt>
                <c:pt idx="156">
                  <c:v>-3.2528020343891928</c:v>
                </c:pt>
                <c:pt idx="157">
                  <c:v>0.58510004931063631</c:v>
                </c:pt>
                <c:pt idx="158">
                  <c:v>-4.4444186084308255</c:v>
                </c:pt>
                <c:pt idx="159">
                  <c:v>4.1539682064342909</c:v>
                </c:pt>
                <c:pt idx="160">
                  <c:v>1.0608855880233663</c:v>
                </c:pt>
                <c:pt idx="161">
                  <c:v>-2.2007577170678756</c:v>
                </c:pt>
                <c:pt idx="162">
                  <c:v>1.5802251224451198</c:v>
                </c:pt>
                <c:pt idx="163">
                  <c:v>1.9154958034041789</c:v>
                </c:pt>
                <c:pt idx="164">
                  <c:v>-0.53370131428886047</c:v>
                </c:pt>
                <c:pt idx="165">
                  <c:v>1.0743135864671134</c:v>
                </c:pt>
                <c:pt idx="166">
                  <c:v>-2.8530067872168994</c:v>
                </c:pt>
                <c:pt idx="167">
                  <c:v>0.61635017127675862</c:v>
                </c:pt>
                <c:pt idx="168">
                  <c:v>0.46722089069025657</c:v>
                </c:pt>
                <c:pt idx="169">
                  <c:v>2.048366886895332</c:v>
                </c:pt>
                <c:pt idx="170">
                  <c:v>1.4948441979733365</c:v>
                </c:pt>
                <c:pt idx="171">
                  <c:v>0.38852314724384357</c:v>
                </c:pt>
                <c:pt idx="172">
                  <c:v>-0.78817198866056803</c:v>
                </c:pt>
                <c:pt idx="173">
                  <c:v>-0.33372941156261443</c:v>
                </c:pt>
                <c:pt idx="174">
                  <c:v>-0.36710287894077315</c:v>
                </c:pt>
                <c:pt idx="175">
                  <c:v>0.67199584103169563</c:v>
                </c:pt>
                <c:pt idx="176">
                  <c:v>-0.58492855186944148</c:v>
                </c:pt>
                <c:pt idx="177">
                  <c:v>-1.3173027190406552</c:v>
                </c:pt>
                <c:pt idx="178">
                  <c:v>2.2573009784381592</c:v>
                </c:pt>
                <c:pt idx="179">
                  <c:v>-1.2014278788180783</c:v>
                </c:pt>
                <c:pt idx="180">
                  <c:v>-0.44373261038244804</c:v>
                </c:pt>
                <c:pt idx="181">
                  <c:v>1.9735156625209263</c:v>
                </c:pt>
                <c:pt idx="182">
                  <c:v>0.26064030520686476</c:v>
                </c:pt>
                <c:pt idx="183">
                  <c:v>-0.20973028756151266</c:v>
                </c:pt>
                <c:pt idx="184">
                  <c:v>0</c:v>
                </c:pt>
                <c:pt idx="185">
                  <c:v>-1.7715482557359319</c:v>
                </c:pt>
                <c:pt idx="186">
                  <c:v>-4.2599033383264784</c:v>
                </c:pt>
                <c:pt idx="187">
                  <c:v>-0.48773975568340555</c:v>
                </c:pt>
                <c:pt idx="188">
                  <c:v>2.3764662059524627E-2</c:v>
                </c:pt>
                <c:pt idx="189">
                  <c:v>2.1160190330202799</c:v>
                </c:pt>
                <c:pt idx="190">
                  <c:v>2.2608001316417043</c:v>
                </c:pt>
                <c:pt idx="191">
                  <c:v>0.33734502782476333</c:v>
                </c:pt>
                <c:pt idx="192">
                  <c:v>0.6391241897711295</c:v>
                </c:pt>
                <c:pt idx="193">
                  <c:v>0.29558254452342564</c:v>
                </c:pt>
                <c:pt idx="194">
                  <c:v>0.55027812656921971</c:v>
                </c:pt>
                <c:pt idx="195">
                  <c:v>-0.2363765235275814</c:v>
                </c:pt>
                <c:pt idx="196">
                  <c:v>1.1447229837627504</c:v>
                </c:pt>
                <c:pt idx="197">
                  <c:v>-0.99452722172545105</c:v>
                </c:pt>
                <c:pt idx="198">
                  <c:v>-2.2639064115750092</c:v>
                </c:pt>
                <c:pt idx="199">
                  <c:v>-2.8358477680129264</c:v>
                </c:pt>
                <c:pt idx="200">
                  <c:v>-1.7867607614137586</c:v>
                </c:pt>
                <c:pt idx="201">
                  <c:v>1.1022769290750285</c:v>
                </c:pt>
                <c:pt idx="202">
                  <c:v>1.4810607735420993</c:v>
                </c:pt>
                <c:pt idx="203">
                  <c:v>-0.67567824628798734</c:v>
                </c:pt>
                <c:pt idx="204">
                  <c:v>1.9015898287022814</c:v>
                </c:pt>
                <c:pt idx="205">
                  <c:v>-0.99615272803224386</c:v>
                </c:pt>
                <c:pt idx="206">
                  <c:v>0.53405994948011315</c:v>
                </c:pt>
                <c:pt idx="207">
                  <c:v>-2.7434814752745083</c:v>
                </c:pt>
                <c:pt idx="208">
                  <c:v>0.43768200564197979</c:v>
                </c:pt>
                <c:pt idx="209">
                  <c:v>-0.28138950304678684</c:v>
                </c:pt>
                <c:pt idx="210">
                  <c:v>1.3957478287525602</c:v>
                </c:pt>
                <c:pt idx="211">
                  <c:v>0.77372405331579397</c:v>
                </c:pt>
                <c:pt idx="212">
                  <c:v>1.7519465447176443</c:v>
                </c:pt>
                <c:pt idx="213">
                  <c:v>-0.88201630869887837</c:v>
                </c:pt>
                <c:pt idx="214">
                  <c:v>-1.0428313597242083</c:v>
                </c:pt>
                <c:pt idx="215">
                  <c:v>-0.27326063391572525</c:v>
                </c:pt>
                <c:pt idx="216">
                  <c:v>-2.3021336676376767</c:v>
                </c:pt>
                <c:pt idx="217">
                  <c:v>2.1551975917772319</c:v>
                </c:pt>
                <c:pt idx="218">
                  <c:v>0.81543444965381273</c:v>
                </c:pt>
                <c:pt idx="219">
                  <c:v>0.89100678565519398</c:v>
                </c:pt>
                <c:pt idx="220">
                  <c:v>0.74301112653391244</c:v>
                </c:pt>
                <c:pt idx="221">
                  <c:v>0.54636059030748374</c:v>
                </c:pt>
                <c:pt idx="222">
                  <c:v>0.9008051872424514</c:v>
                </c:pt>
                <c:pt idx="223">
                  <c:v>-0.69021399635881409</c:v>
                </c:pt>
                <c:pt idx="224">
                  <c:v>-2.8527875482377438</c:v>
                </c:pt>
                <c:pt idx="225">
                  <c:v>1.8934461961010829</c:v>
                </c:pt>
                <c:pt idx="226">
                  <c:v>0.89135268096244624</c:v>
                </c:pt>
                <c:pt idx="227">
                  <c:v>0.21352321279744152</c:v>
                </c:pt>
                <c:pt idx="228">
                  <c:v>-13.690270454674138</c:v>
                </c:pt>
                <c:pt idx="229">
                  <c:v>0.95525096164518974</c:v>
                </c:pt>
                <c:pt idx="230">
                  <c:v>-22.762260523456625</c:v>
                </c:pt>
                <c:pt idx="231">
                  <c:v>5.0200380464471328</c:v>
                </c:pt>
                <c:pt idx="232">
                  <c:v>0.70322856360446084</c:v>
                </c:pt>
                <c:pt idx="233">
                  <c:v>2.0079957673099962</c:v>
                </c:pt>
                <c:pt idx="234">
                  <c:v>5.0655319498707767</c:v>
                </c:pt>
                <c:pt idx="235">
                  <c:v>2.3367328422880385</c:v>
                </c:pt>
                <c:pt idx="236">
                  <c:v>-0.12685326366102956</c:v>
                </c:pt>
                <c:pt idx="237">
                  <c:v>2.3637499793866525</c:v>
                </c:pt>
                <c:pt idx="238">
                  <c:v>-1.1807708839975009</c:v>
                </c:pt>
                <c:pt idx="239">
                  <c:v>-1.9235167790819396</c:v>
                </c:pt>
                <c:pt idx="240">
                  <c:v>3.7068154601957439</c:v>
                </c:pt>
                <c:pt idx="241">
                  <c:v>2.1146464541763086</c:v>
                </c:pt>
                <c:pt idx="242">
                  <c:v>4.367119665373723</c:v>
                </c:pt>
                <c:pt idx="243">
                  <c:v>-2.9483375607353626</c:v>
                </c:pt>
                <c:pt idx="244">
                  <c:v>1.5564229509597389</c:v>
                </c:pt>
                <c:pt idx="245">
                  <c:v>-0.66091667051878977</c:v>
                </c:pt>
                <c:pt idx="246">
                  <c:v>2.5209126447794321</c:v>
                </c:pt>
                <c:pt idx="247">
                  <c:v>0.24755596103064897</c:v>
                </c:pt>
                <c:pt idx="248">
                  <c:v>1.0515343999522908</c:v>
                </c:pt>
                <c:pt idx="249">
                  <c:v>1.0862005509542425</c:v>
                </c:pt>
                <c:pt idx="250">
                  <c:v>-2.0660940122118236</c:v>
                </c:pt>
                <c:pt idx="251">
                  <c:v>2.4441927682080768</c:v>
                </c:pt>
                <c:pt idx="252">
                  <c:v>1.2190402233559683</c:v>
                </c:pt>
                <c:pt idx="253">
                  <c:v>-0.91549690985027554</c:v>
                </c:pt>
                <c:pt idx="254">
                  <c:v>0.4657314132188537</c:v>
                </c:pt>
                <c:pt idx="255">
                  <c:v>-2.5709982114627818</c:v>
                </c:pt>
                <c:pt idx="256">
                  <c:v>-0.35641767067496599</c:v>
                </c:pt>
                <c:pt idx="257">
                  <c:v>-0.78861935041890863</c:v>
                </c:pt>
                <c:pt idx="258">
                  <c:v>-1.3623892741628865</c:v>
                </c:pt>
                <c:pt idx="259">
                  <c:v>1.5026442735091687</c:v>
                </c:pt>
                <c:pt idx="260">
                  <c:v>1.4485250953283928</c:v>
                </c:pt>
                <c:pt idx="261">
                  <c:v>1.3614746543920468</c:v>
                </c:pt>
                <c:pt idx="262">
                  <c:v>-1.0961709030300031</c:v>
                </c:pt>
                <c:pt idx="263">
                  <c:v>-7.6739212490075914</c:v>
                </c:pt>
                <c:pt idx="264">
                  <c:v>10.054653628876755</c:v>
                </c:pt>
                <c:pt idx="265">
                  <c:v>1.1523946854258098</c:v>
                </c:pt>
                <c:pt idx="266">
                  <c:v>2.9169714894806114</c:v>
                </c:pt>
                <c:pt idx="267">
                  <c:v>1.6326759197299503</c:v>
                </c:pt>
                <c:pt idx="268">
                  <c:v>3.1559286437889522</c:v>
                </c:pt>
                <c:pt idx="269">
                  <c:v>-1.0569010546053466</c:v>
                </c:pt>
                <c:pt idx="270">
                  <c:v>0.99057863045840278</c:v>
                </c:pt>
                <c:pt idx="271">
                  <c:v>0.68008196379213381</c:v>
                </c:pt>
                <c:pt idx="272">
                  <c:v>2.2862570051476436</c:v>
                </c:pt>
                <c:pt idx="273">
                  <c:v>4.8372391592316211</c:v>
                </c:pt>
                <c:pt idx="274">
                  <c:v>-3.0680347307739919</c:v>
                </c:pt>
                <c:pt idx="275">
                  <c:v>-0.67723079009018217</c:v>
                </c:pt>
                <c:pt idx="276">
                  <c:v>-0.91425028838624778</c:v>
                </c:pt>
                <c:pt idx="277">
                  <c:v>1.2957567916246193</c:v>
                </c:pt>
                <c:pt idx="278">
                  <c:v>-1.5111446949783459E-2</c:v>
                </c:pt>
                <c:pt idx="279">
                  <c:v>1.1479871235256855</c:v>
                </c:pt>
                <c:pt idx="280">
                  <c:v>-2.6339619101012639</c:v>
                </c:pt>
                <c:pt idx="281">
                  <c:v>1.0315662494389237</c:v>
                </c:pt>
                <c:pt idx="282">
                  <c:v>3.0470745295785471</c:v>
                </c:pt>
                <c:pt idx="283">
                  <c:v>-2.2245970316845289</c:v>
                </c:pt>
                <c:pt idx="284">
                  <c:v>-0.17481468072441461</c:v>
                </c:pt>
                <c:pt idx="285">
                  <c:v>1.773080191943065</c:v>
                </c:pt>
                <c:pt idx="286">
                  <c:v>0.73524315092395742</c:v>
                </c:pt>
                <c:pt idx="287">
                  <c:v>0.84371380824711384</c:v>
                </c:pt>
                <c:pt idx="288">
                  <c:v>-1.5848844657671501</c:v>
                </c:pt>
                <c:pt idx="289">
                  <c:v>2.1898364313961154</c:v>
                </c:pt>
                <c:pt idx="290">
                  <c:v>2.6044629354108744</c:v>
                </c:pt>
                <c:pt idx="291">
                  <c:v>-0.41331731356747065</c:v>
                </c:pt>
                <c:pt idx="292">
                  <c:v>1.6738087159188293</c:v>
                </c:pt>
                <c:pt idx="293">
                  <c:v>3.4627542985447688</c:v>
                </c:pt>
                <c:pt idx="294">
                  <c:v>1.0188028817541308</c:v>
                </c:pt>
                <c:pt idx="295">
                  <c:v>-0.79807600882748653</c:v>
                </c:pt>
                <c:pt idx="296">
                  <c:v>-0.23150651020226756</c:v>
                </c:pt>
                <c:pt idx="297">
                  <c:v>2.4492106723259672</c:v>
                </c:pt>
                <c:pt idx="298">
                  <c:v>-1.2810169089255088</c:v>
                </c:pt>
                <c:pt idx="299">
                  <c:v>-0.40303800670792062</c:v>
                </c:pt>
                <c:pt idx="300">
                  <c:v>0.98470522882776934</c:v>
                </c:pt>
                <c:pt idx="301">
                  <c:v>-0.58166722211985045</c:v>
                </c:pt>
                <c:pt idx="302">
                  <c:v>1.1362705187609359</c:v>
                </c:pt>
                <c:pt idx="303">
                  <c:v>0.98016876136191311</c:v>
                </c:pt>
                <c:pt idx="304">
                  <c:v>1.4935888861125544</c:v>
                </c:pt>
                <c:pt idx="305">
                  <c:v>-1.6658632102574362</c:v>
                </c:pt>
                <c:pt idx="306">
                  <c:v>2.2652809587019758</c:v>
                </c:pt>
                <c:pt idx="307">
                  <c:v>1.914890235583518</c:v>
                </c:pt>
                <c:pt idx="308">
                  <c:v>-0.19813160911310712</c:v>
                </c:pt>
                <c:pt idx="309">
                  <c:v>-7.5317274052318526E-3</c:v>
                </c:pt>
                <c:pt idx="310">
                  <c:v>-0.96116987654081865</c:v>
                </c:pt>
                <c:pt idx="311">
                  <c:v>0.74753485969313005</c:v>
                </c:pt>
                <c:pt idx="312">
                  <c:v>3.651230599267103</c:v>
                </c:pt>
                <c:pt idx="313">
                  <c:v>1.267914589645307</c:v>
                </c:pt>
                <c:pt idx="314">
                  <c:v>-0.56206912002062293</c:v>
                </c:pt>
                <c:pt idx="315">
                  <c:v>0.2117472337649759</c:v>
                </c:pt>
                <c:pt idx="316">
                  <c:v>1.6780276943086856</c:v>
                </c:pt>
                <c:pt idx="317">
                  <c:v>-2.899309847705188</c:v>
                </c:pt>
                <c:pt idx="318">
                  <c:v>-3.7130340257243608</c:v>
                </c:pt>
                <c:pt idx="319">
                  <c:v>-4.2875869955903729</c:v>
                </c:pt>
                <c:pt idx="320">
                  <c:v>1.009698983398402</c:v>
                </c:pt>
                <c:pt idx="321">
                  <c:v>1.0641711722176057</c:v>
                </c:pt>
                <c:pt idx="322">
                  <c:v>-1.2940623364502724</c:v>
                </c:pt>
                <c:pt idx="323">
                  <c:v>2.0041062241103829</c:v>
                </c:pt>
                <c:pt idx="324">
                  <c:v>0.98465159603588936</c:v>
                </c:pt>
                <c:pt idx="325">
                  <c:v>1.651473729401558</c:v>
                </c:pt>
                <c:pt idx="326">
                  <c:v>2.3686681411521979</c:v>
                </c:pt>
                <c:pt idx="327">
                  <c:v>-3.9947611597575921</c:v>
                </c:pt>
                <c:pt idx="328">
                  <c:v>-3.1764252381129947</c:v>
                </c:pt>
                <c:pt idx="329">
                  <c:v>0.21719512914860217</c:v>
                </c:pt>
                <c:pt idx="330">
                  <c:v>0.22976511413612694</c:v>
                </c:pt>
                <c:pt idx="331">
                  <c:v>-2.8892427197918837</c:v>
                </c:pt>
                <c:pt idx="332">
                  <c:v>-7.8777357308978848</c:v>
                </c:pt>
                <c:pt idx="333">
                  <c:v>-5.3236572711835635</c:v>
                </c:pt>
                <c:pt idx="334">
                  <c:v>4.7498386482055492</c:v>
                </c:pt>
                <c:pt idx="335">
                  <c:v>3.6708735509992478</c:v>
                </c:pt>
                <c:pt idx="336">
                  <c:v>1.8884010945006284</c:v>
                </c:pt>
                <c:pt idx="337">
                  <c:v>1.4811022255924922</c:v>
                </c:pt>
                <c:pt idx="338">
                  <c:v>-2.5534240822883341</c:v>
                </c:pt>
                <c:pt idx="339">
                  <c:v>8.9335572663933063E-2</c:v>
                </c:pt>
                <c:pt idx="340">
                  <c:v>-3.8109599448800062</c:v>
                </c:pt>
                <c:pt idx="341">
                  <c:v>-4.9256993896695764</c:v>
                </c:pt>
                <c:pt idx="342">
                  <c:v>-3.950578941311087</c:v>
                </c:pt>
                <c:pt idx="343">
                  <c:v>-0.17756362075419491</c:v>
                </c:pt>
                <c:pt idx="344">
                  <c:v>1.4930821988860916</c:v>
                </c:pt>
                <c:pt idx="345">
                  <c:v>1.2274286753274897</c:v>
                </c:pt>
                <c:pt idx="346">
                  <c:v>0.89165515116728744</c:v>
                </c:pt>
                <c:pt idx="347">
                  <c:v>-4.1818593279089553</c:v>
                </c:pt>
                <c:pt idx="348">
                  <c:v>-2.9803637675530004</c:v>
                </c:pt>
                <c:pt idx="349">
                  <c:v>0.89695507726880552</c:v>
                </c:pt>
                <c:pt idx="350">
                  <c:v>0.71764039704428251</c:v>
                </c:pt>
                <c:pt idx="351">
                  <c:v>2.3408589964884547</c:v>
                </c:pt>
                <c:pt idx="352">
                  <c:v>-4.9235930111760018</c:v>
                </c:pt>
                <c:pt idx="353">
                  <c:v>4.1398227961190619</c:v>
                </c:pt>
                <c:pt idx="354">
                  <c:v>1.8245455632356851</c:v>
                </c:pt>
                <c:pt idx="355">
                  <c:v>-1.9074061709468741</c:v>
                </c:pt>
                <c:pt idx="356">
                  <c:v>3.6162663130903288</c:v>
                </c:pt>
                <c:pt idx="357">
                  <c:v>-2.9014669865616018</c:v>
                </c:pt>
                <c:pt idx="358">
                  <c:v>-3.2134766763795368</c:v>
                </c:pt>
                <c:pt idx="359">
                  <c:v>-4.4108583256275864</c:v>
                </c:pt>
                <c:pt idx="360">
                  <c:v>1.6399920302892754</c:v>
                </c:pt>
                <c:pt idx="361">
                  <c:v>-2.9397833849978481</c:v>
                </c:pt>
                <c:pt idx="362">
                  <c:v>-2.6513915051925796</c:v>
                </c:pt>
                <c:pt idx="363">
                  <c:v>-3.4567236390067575</c:v>
                </c:pt>
                <c:pt idx="364">
                  <c:v>1.9058607295277388</c:v>
                </c:pt>
                <c:pt idx="365">
                  <c:v>-1.0960803669204038</c:v>
                </c:pt>
                <c:pt idx="366">
                  <c:v>0.44786791778267987</c:v>
                </c:pt>
                <c:pt idx="367">
                  <c:v>5.1994229419962075</c:v>
                </c:pt>
                <c:pt idx="368">
                  <c:v>5.1129453967752561</c:v>
                </c:pt>
                <c:pt idx="369">
                  <c:v>3.8634448743856256</c:v>
                </c:pt>
                <c:pt idx="370">
                  <c:v>0.67558270432379985</c:v>
                </c:pt>
                <c:pt idx="371">
                  <c:v>2.5355387135381262</c:v>
                </c:pt>
                <c:pt idx="372">
                  <c:v>-9.1639435804872701E-2</c:v>
                </c:pt>
                <c:pt idx="373">
                  <c:v>-0.89637142416582349</c:v>
                </c:pt>
                <c:pt idx="374">
                  <c:v>0.45532936161866328</c:v>
                </c:pt>
                <c:pt idx="375">
                  <c:v>1.2233781329423326</c:v>
                </c:pt>
                <c:pt idx="376">
                  <c:v>0.4175750439487903</c:v>
                </c:pt>
                <c:pt idx="377">
                  <c:v>3.4807020770504633</c:v>
                </c:pt>
                <c:pt idx="378">
                  <c:v>2.8178977773131662</c:v>
                </c:pt>
                <c:pt idx="379">
                  <c:v>-1.1664018394261655</c:v>
                </c:pt>
                <c:pt idx="380">
                  <c:v>0.69178710512314767</c:v>
                </c:pt>
                <c:pt idx="381">
                  <c:v>0.58512920452606998</c:v>
                </c:pt>
                <c:pt idx="382">
                  <c:v>-2.2222500349156595</c:v>
                </c:pt>
                <c:pt idx="383">
                  <c:v>0.81329397934753844</c:v>
                </c:pt>
                <c:pt idx="384">
                  <c:v>-2.1014908559358529</c:v>
                </c:pt>
                <c:pt idx="385">
                  <c:v>2.0325312807524458</c:v>
                </c:pt>
                <c:pt idx="386">
                  <c:v>-0.648819266437478</c:v>
                </c:pt>
                <c:pt idx="387">
                  <c:v>-5.0705727945957859</c:v>
                </c:pt>
                <c:pt idx="388">
                  <c:v>-0.71165982002439165</c:v>
                </c:pt>
                <c:pt idx="389">
                  <c:v>4.1135824623060326</c:v>
                </c:pt>
                <c:pt idx="390">
                  <c:v>-0.13835535978969662</c:v>
                </c:pt>
                <c:pt idx="391">
                  <c:v>4.1515776833548372</c:v>
                </c:pt>
                <c:pt idx="392">
                  <c:v>1.5729369759114935</c:v>
                </c:pt>
                <c:pt idx="393">
                  <c:v>1.0433048377655962</c:v>
                </c:pt>
                <c:pt idx="394">
                  <c:v>-0.64074456953276449</c:v>
                </c:pt>
                <c:pt idx="395">
                  <c:v>1.4523305114110212</c:v>
                </c:pt>
                <c:pt idx="396">
                  <c:v>1.4934348117639644</c:v>
                </c:pt>
                <c:pt idx="397">
                  <c:v>-0.26669196739837381</c:v>
                </c:pt>
                <c:pt idx="398">
                  <c:v>1.7593566286198761</c:v>
                </c:pt>
                <c:pt idx="399">
                  <c:v>1.2589383793917708</c:v>
                </c:pt>
                <c:pt idx="400">
                  <c:v>2.0824373339631777</c:v>
                </c:pt>
                <c:pt idx="401">
                  <c:v>-2.5415087190147605</c:v>
                </c:pt>
                <c:pt idx="402">
                  <c:v>1.8134469495753858</c:v>
                </c:pt>
                <c:pt idx="403">
                  <c:v>-0.20160254954338144</c:v>
                </c:pt>
                <c:pt idx="404">
                  <c:v>4.4653098248139758</c:v>
                </c:pt>
                <c:pt idx="405">
                  <c:v>0.82055533403827208</c:v>
                </c:pt>
                <c:pt idx="406">
                  <c:v>0.39921190403674867</c:v>
                </c:pt>
                <c:pt idx="407">
                  <c:v>-0.80495182844419733</c:v>
                </c:pt>
                <c:pt idx="408">
                  <c:v>-1.4744477405661847</c:v>
                </c:pt>
                <c:pt idx="409">
                  <c:v>-3.4367293766484783</c:v>
                </c:pt>
                <c:pt idx="410">
                  <c:v>-0.6022394445001199</c:v>
                </c:pt>
                <c:pt idx="411">
                  <c:v>2.1864564140361291</c:v>
                </c:pt>
                <c:pt idx="412">
                  <c:v>-2.585616881925989</c:v>
                </c:pt>
                <c:pt idx="413">
                  <c:v>0.7759849369689269</c:v>
                </c:pt>
                <c:pt idx="414">
                  <c:v>-1.0875483721829635</c:v>
                </c:pt>
                <c:pt idx="415">
                  <c:v>-1.6258371478178046</c:v>
                </c:pt>
                <c:pt idx="416">
                  <c:v>-2.209736907749936</c:v>
                </c:pt>
                <c:pt idx="417">
                  <c:v>3.2068810560925995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429-A2BD-1B18307BD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62896"/>
        <c:axId val="762865056"/>
      </c:lineChart>
      <c:dateAx>
        <c:axId val="76286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65056"/>
        <c:crosses val="autoZero"/>
        <c:auto val="1"/>
        <c:lblOffset val="100"/>
        <c:baseTimeUnit val="days"/>
      </c:dateAx>
      <c:valAx>
        <c:axId val="7628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86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FIO_PL!$G$1</c:f>
              <c:strCache>
                <c:ptCount val="1"/>
                <c:pt idx="0">
                  <c:v>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FIO_PL!$G$2:$G$419</c:f>
              <c:numCache>
                <c:formatCode>General</c:formatCode>
                <c:ptCount val="418"/>
                <c:pt idx="0">
                  <c:v>51391.65</c:v>
                </c:pt>
                <c:pt idx="1">
                  <c:v>51157.09</c:v>
                </c:pt>
                <c:pt idx="2">
                  <c:v>50271.65</c:v>
                </c:pt>
                <c:pt idx="3">
                  <c:v>49599.29</c:v>
                </c:pt>
                <c:pt idx="4">
                  <c:v>48697.1</c:v>
                </c:pt>
                <c:pt idx="5">
                  <c:v>49434.43</c:v>
                </c:pt>
                <c:pt idx="6">
                  <c:v>47996.800000000003</c:v>
                </c:pt>
                <c:pt idx="7">
                  <c:v>46537.67</c:v>
                </c:pt>
                <c:pt idx="8">
                  <c:v>44220.32</c:v>
                </c:pt>
                <c:pt idx="9">
                  <c:v>45996.81</c:v>
                </c:pt>
                <c:pt idx="10">
                  <c:v>46564.08</c:v>
                </c:pt>
                <c:pt idx="11">
                  <c:v>46467.38</c:v>
                </c:pt>
                <c:pt idx="12">
                  <c:v>43770.51</c:v>
                </c:pt>
                <c:pt idx="13">
                  <c:v>43719.53</c:v>
                </c:pt>
                <c:pt idx="14">
                  <c:v>43039.42</c:v>
                </c:pt>
                <c:pt idx="15">
                  <c:v>44290.05</c:v>
                </c:pt>
                <c:pt idx="16">
                  <c:v>44671.66</c:v>
                </c:pt>
                <c:pt idx="17">
                  <c:v>43849.4</c:v>
                </c:pt>
                <c:pt idx="18">
                  <c:v>45455.8</c:v>
                </c:pt>
                <c:pt idx="19">
                  <c:v>45770.44</c:v>
                </c:pt>
                <c:pt idx="20">
                  <c:v>46400.67</c:v>
                </c:pt>
                <c:pt idx="21">
                  <c:v>47182.13</c:v>
                </c:pt>
                <c:pt idx="22">
                  <c:v>48211.45</c:v>
                </c:pt>
                <c:pt idx="23">
                  <c:v>47778.01</c:v>
                </c:pt>
                <c:pt idx="24">
                  <c:v>48506.46</c:v>
                </c:pt>
                <c:pt idx="25">
                  <c:v>47556.03</c:v>
                </c:pt>
                <c:pt idx="26">
                  <c:v>48095.43</c:v>
                </c:pt>
                <c:pt idx="27">
                  <c:v>48446.39</c:v>
                </c:pt>
                <c:pt idx="28">
                  <c:v>47641.99</c:v>
                </c:pt>
                <c:pt idx="29">
                  <c:v>46663.67</c:v>
                </c:pt>
                <c:pt idx="30">
                  <c:v>46063.67</c:v>
                </c:pt>
                <c:pt idx="31">
                  <c:v>45784.76</c:v>
                </c:pt>
                <c:pt idx="32">
                  <c:v>46634.55</c:v>
                </c:pt>
                <c:pt idx="33">
                  <c:v>45523.93</c:v>
                </c:pt>
                <c:pt idx="34">
                  <c:v>45348.2</c:v>
                </c:pt>
                <c:pt idx="35">
                  <c:v>44606.86</c:v>
                </c:pt>
                <c:pt idx="36">
                  <c:v>44773.75</c:v>
                </c:pt>
                <c:pt idx="37">
                  <c:v>44754.05</c:v>
                </c:pt>
                <c:pt idx="38">
                  <c:v>44024.66</c:v>
                </c:pt>
                <c:pt idx="39">
                  <c:v>45540.6</c:v>
                </c:pt>
                <c:pt idx="40">
                  <c:v>46541.69</c:v>
                </c:pt>
                <c:pt idx="41">
                  <c:v>46171.72</c:v>
                </c:pt>
                <c:pt idx="42">
                  <c:v>47604.22</c:v>
                </c:pt>
                <c:pt idx="43">
                  <c:v>48631.44</c:v>
                </c:pt>
                <c:pt idx="44">
                  <c:v>47536.72</c:v>
                </c:pt>
                <c:pt idx="45">
                  <c:v>47456.36</c:v>
                </c:pt>
                <c:pt idx="46">
                  <c:v>47405.71</c:v>
                </c:pt>
                <c:pt idx="47">
                  <c:v>47326.14</c:v>
                </c:pt>
                <c:pt idx="48">
                  <c:v>47166.67</c:v>
                </c:pt>
                <c:pt idx="49">
                  <c:v>47865.78</c:v>
                </c:pt>
                <c:pt idx="50">
                  <c:v>47084.94</c:v>
                </c:pt>
                <c:pt idx="51">
                  <c:v>47762.81</c:v>
                </c:pt>
                <c:pt idx="52">
                  <c:v>47285.64</c:v>
                </c:pt>
                <c:pt idx="53">
                  <c:v>47931.14</c:v>
                </c:pt>
                <c:pt idx="54">
                  <c:v>49070.85</c:v>
                </c:pt>
                <c:pt idx="55">
                  <c:v>47610.85</c:v>
                </c:pt>
                <c:pt idx="56">
                  <c:v>48447.59</c:v>
                </c:pt>
                <c:pt idx="57">
                  <c:v>46910.91</c:v>
                </c:pt>
                <c:pt idx="58">
                  <c:v>48579.08</c:v>
                </c:pt>
                <c:pt idx="59">
                  <c:v>48474.03</c:v>
                </c:pt>
                <c:pt idx="60">
                  <c:v>50693.75</c:v>
                </c:pt>
                <c:pt idx="61">
                  <c:v>51115.26</c:v>
                </c:pt>
                <c:pt idx="62">
                  <c:v>51295.58</c:v>
                </c:pt>
                <c:pt idx="63">
                  <c:v>51754.03</c:v>
                </c:pt>
                <c:pt idx="64">
                  <c:v>52721.67</c:v>
                </c:pt>
                <c:pt idx="65">
                  <c:v>53498.26</c:v>
                </c:pt>
                <c:pt idx="66">
                  <c:v>53573.279999999999</c:v>
                </c:pt>
                <c:pt idx="67">
                  <c:v>55657.7</c:v>
                </c:pt>
                <c:pt idx="68">
                  <c:v>55408.23</c:v>
                </c:pt>
                <c:pt idx="69">
                  <c:v>57385.03</c:v>
                </c:pt>
                <c:pt idx="70">
                  <c:v>57972.68</c:v>
                </c:pt>
                <c:pt idx="71">
                  <c:v>58657.32</c:v>
                </c:pt>
                <c:pt idx="72">
                  <c:v>59313.38</c:v>
                </c:pt>
                <c:pt idx="73">
                  <c:v>58316.11</c:v>
                </c:pt>
                <c:pt idx="74">
                  <c:v>60440.57</c:v>
                </c:pt>
                <c:pt idx="75">
                  <c:v>59069.56</c:v>
                </c:pt>
                <c:pt idx="76">
                  <c:v>57911.31</c:v>
                </c:pt>
                <c:pt idx="77">
                  <c:v>59287.92</c:v>
                </c:pt>
                <c:pt idx="78">
                  <c:v>58695.360000000001</c:v>
                </c:pt>
                <c:pt idx="79">
                  <c:v>59285.57</c:v>
                </c:pt>
                <c:pt idx="80">
                  <c:v>61644.56</c:v>
                </c:pt>
                <c:pt idx="81">
                  <c:v>61831.4</c:v>
                </c:pt>
                <c:pt idx="82">
                  <c:v>61595.38</c:v>
                </c:pt>
                <c:pt idx="83">
                  <c:v>60739.95</c:v>
                </c:pt>
                <c:pt idx="84">
                  <c:v>60907.75</c:v>
                </c:pt>
                <c:pt idx="85">
                  <c:v>60754.42</c:v>
                </c:pt>
                <c:pt idx="86">
                  <c:v>61181.57</c:v>
                </c:pt>
                <c:pt idx="87">
                  <c:v>60481.07</c:v>
                </c:pt>
                <c:pt idx="88">
                  <c:v>60982.19</c:v>
                </c:pt>
                <c:pt idx="89">
                  <c:v>61018.36</c:v>
                </c:pt>
                <c:pt idx="90">
                  <c:v>60707.519999999997</c:v>
                </c:pt>
                <c:pt idx="91">
                  <c:v>62127.72</c:v>
                </c:pt>
                <c:pt idx="92">
                  <c:v>61979.519999999997</c:v>
                </c:pt>
                <c:pt idx="93">
                  <c:v>62366.5</c:v>
                </c:pt>
                <c:pt idx="94">
                  <c:v>62478.3</c:v>
                </c:pt>
                <c:pt idx="95">
                  <c:v>62206.45</c:v>
                </c:pt>
                <c:pt idx="96">
                  <c:v>62053.31</c:v>
                </c:pt>
                <c:pt idx="97">
                  <c:v>64135.519999999997</c:v>
                </c:pt>
                <c:pt idx="98">
                  <c:v>65208.480000000003</c:v>
                </c:pt>
                <c:pt idx="99">
                  <c:v>64306.53</c:v>
                </c:pt>
                <c:pt idx="100">
                  <c:v>64535.67</c:v>
                </c:pt>
                <c:pt idx="101">
                  <c:v>64397.32</c:v>
                </c:pt>
                <c:pt idx="102">
                  <c:v>64289.69</c:v>
                </c:pt>
                <c:pt idx="103">
                  <c:v>64456.06</c:v>
                </c:pt>
                <c:pt idx="104">
                  <c:v>65318.720000000001</c:v>
                </c:pt>
                <c:pt idx="105">
                  <c:v>63719.57</c:v>
                </c:pt>
                <c:pt idx="106">
                  <c:v>64054.62</c:v>
                </c:pt>
                <c:pt idx="107">
                  <c:v>64214.11</c:v>
                </c:pt>
                <c:pt idx="108">
                  <c:v>63415.6</c:v>
                </c:pt>
                <c:pt idx="109">
                  <c:v>63047.02</c:v>
                </c:pt>
                <c:pt idx="110">
                  <c:v>63857.97</c:v>
                </c:pt>
                <c:pt idx="111">
                  <c:v>62031.02</c:v>
                </c:pt>
                <c:pt idx="112">
                  <c:v>62430.239999999998</c:v>
                </c:pt>
                <c:pt idx="113">
                  <c:v>62619.6</c:v>
                </c:pt>
                <c:pt idx="114">
                  <c:v>63237.38</c:v>
                </c:pt>
                <c:pt idx="115">
                  <c:v>63746.2</c:v>
                </c:pt>
                <c:pt idx="116">
                  <c:v>65314.32</c:v>
                </c:pt>
                <c:pt idx="117">
                  <c:v>65465.65</c:v>
                </c:pt>
                <c:pt idx="118">
                  <c:v>66897.08</c:v>
                </c:pt>
                <c:pt idx="119">
                  <c:v>66861.37</c:v>
                </c:pt>
                <c:pt idx="120">
                  <c:v>65021.36</c:v>
                </c:pt>
                <c:pt idx="121">
                  <c:v>61952.62</c:v>
                </c:pt>
                <c:pt idx="122">
                  <c:v>62818.71</c:v>
                </c:pt>
                <c:pt idx="123">
                  <c:v>62665.06</c:v>
                </c:pt>
                <c:pt idx="124">
                  <c:v>60580.36</c:v>
                </c:pt>
                <c:pt idx="125">
                  <c:v>61688.08</c:v>
                </c:pt>
                <c:pt idx="126">
                  <c:v>60391.42</c:v>
                </c:pt>
                <c:pt idx="127">
                  <c:v>59436.36</c:v>
                </c:pt>
                <c:pt idx="128">
                  <c:v>58377.42</c:v>
                </c:pt>
                <c:pt idx="129">
                  <c:v>59553.13</c:v>
                </c:pt>
                <c:pt idx="130">
                  <c:v>60477.53</c:v>
                </c:pt>
                <c:pt idx="131">
                  <c:v>60144.37</c:v>
                </c:pt>
                <c:pt idx="132">
                  <c:v>59567.47</c:v>
                </c:pt>
                <c:pt idx="133">
                  <c:v>58883.65</c:v>
                </c:pt>
                <c:pt idx="134">
                  <c:v>60784.11</c:v>
                </c:pt>
                <c:pt idx="135">
                  <c:v>58740.33</c:v>
                </c:pt>
                <c:pt idx="136">
                  <c:v>58233.23</c:v>
                </c:pt>
                <c:pt idx="137">
                  <c:v>57890.11</c:v>
                </c:pt>
                <c:pt idx="138">
                  <c:v>59015.21</c:v>
                </c:pt>
                <c:pt idx="139">
                  <c:v>57693.09</c:v>
                </c:pt>
                <c:pt idx="140">
                  <c:v>56610.74</c:v>
                </c:pt>
                <c:pt idx="141">
                  <c:v>55954.44</c:v>
                </c:pt>
                <c:pt idx="142">
                  <c:v>56497.02</c:v>
                </c:pt>
                <c:pt idx="143">
                  <c:v>56594.71</c:v>
                </c:pt>
                <c:pt idx="144">
                  <c:v>57303.81</c:v>
                </c:pt>
                <c:pt idx="145">
                  <c:v>59650.51</c:v>
                </c:pt>
                <c:pt idx="146">
                  <c:v>59605.67</c:v>
                </c:pt>
                <c:pt idx="147">
                  <c:v>58783.91</c:v>
                </c:pt>
                <c:pt idx="148">
                  <c:v>58130.92</c:v>
                </c:pt>
                <c:pt idx="149">
                  <c:v>59900.47</c:v>
                </c:pt>
                <c:pt idx="150">
                  <c:v>60201.08</c:v>
                </c:pt>
                <c:pt idx="151">
                  <c:v>57580.05</c:v>
                </c:pt>
                <c:pt idx="152">
                  <c:v>57632.29</c:v>
                </c:pt>
                <c:pt idx="153">
                  <c:v>58237.83</c:v>
                </c:pt>
                <c:pt idx="154">
                  <c:v>58974.76</c:v>
                </c:pt>
                <c:pt idx="155">
                  <c:v>58415.839999999997</c:v>
                </c:pt>
                <c:pt idx="156">
                  <c:v>56516.02</c:v>
                </c:pt>
                <c:pt idx="157">
                  <c:v>56642.84</c:v>
                </c:pt>
                <c:pt idx="158">
                  <c:v>54027.32</c:v>
                </c:pt>
                <c:pt idx="159">
                  <c:v>56321.58</c:v>
                </c:pt>
                <c:pt idx="160">
                  <c:v>56924.39</c:v>
                </c:pt>
                <c:pt idx="161">
                  <c:v>55442.1</c:v>
                </c:pt>
                <c:pt idx="162">
                  <c:v>56788.04</c:v>
                </c:pt>
                <c:pt idx="163">
                  <c:v>58203.39</c:v>
                </c:pt>
                <c:pt idx="164">
                  <c:v>58180.45</c:v>
                </c:pt>
                <c:pt idx="165">
                  <c:v>58780.55</c:v>
                </c:pt>
                <c:pt idx="166">
                  <c:v>57331.35</c:v>
                </c:pt>
                <c:pt idx="167">
                  <c:v>57690.5</c:v>
                </c:pt>
                <c:pt idx="168">
                  <c:v>57947.51</c:v>
                </c:pt>
                <c:pt idx="169">
                  <c:v>59322.53</c:v>
                </c:pt>
                <c:pt idx="170">
                  <c:v>60289.51</c:v>
                </c:pt>
                <c:pt idx="171">
                  <c:v>60661.36</c:v>
                </c:pt>
                <c:pt idx="172">
                  <c:v>60660.31</c:v>
                </c:pt>
                <c:pt idx="173">
                  <c:v>60280.51</c:v>
                </c:pt>
                <c:pt idx="174">
                  <c:v>59814.26</c:v>
                </c:pt>
                <c:pt idx="175">
                  <c:v>60274.559999999998</c:v>
                </c:pt>
                <c:pt idx="176">
                  <c:v>60076.61</c:v>
                </c:pt>
                <c:pt idx="177">
                  <c:v>59436.39</c:v>
                </c:pt>
                <c:pt idx="178">
                  <c:v>60706.57</c:v>
                </c:pt>
                <c:pt idx="179">
                  <c:v>60097.1</c:v>
                </c:pt>
                <c:pt idx="180">
                  <c:v>59668.03</c:v>
                </c:pt>
                <c:pt idx="181">
                  <c:v>60755.88</c:v>
                </c:pt>
                <c:pt idx="182">
                  <c:v>60969.26</c:v>
                </c:pt>
                <c:pt idx="183">
                  <c:v>60910.11</c:v>
                </c:pt>
                <c:pt idx="184">
                  <c:v>60990.17</c:v>
                </c:pt>
                <c:pt idx="185">
                  <c:v>59744.3</c:v>
                </c:pt>
                <c:pt idx="186">
                  <c:v>56913.26</c:v>
                </c:pt>
                <c:pt idx="187">
                  <c:v>56561.79</c:v>
                </c:pt>
                <c:pt idx="188">
                  <c:v>56753.79</c:v>
                </c:pt>
                <c:pt idx="189">
                  <c:v>57909.95</c:v>
                </c:pt>
                <c:pt idx="190">
                  <c:v>58852.53</c:v>
                </c:pt>
                <c:pt idx="191">
                  <c:v>59092.01</c:v>
                </c:pt>
                <c:pt idx="192">
                  <c:v>59433.13</c:v>
                </c:pt>
                <c:pt idx="193">
                  <c:v>60187.43</c:v>
                </c:pt>
                <c:pt idx="194">
                  <c:v>60628.11</c:v>
                </c:pt>
                <c:pt idx="195">
                  <c:v>60378</c:v>
                </c:pt>
                <c:pt idx="196">
                  <c:v>60902.04</c:v>
                </c:pt>
                <c:pt idx="197">
                  <c:v>60146.67</c:v>
                </c:pt>
                <c:pt idx="198">
                  <c:v>58360.55</c:v>
                </c:pt>
                <c:pt idx="199">
                  <c:v>56316.19</c:v>
                </c:pt>
                <c:pt idx="200">
                  <c:v>55227.6</c:v>
                </c:pt>
                <c:pt idx="201">
                  <c:v>56047.39</c:v>
                </c:pt>
                <c:pt idx="202">
                  <c:v>56739.53</c:v>
                </c:pt>
                <c:pt idx="203">
                  <c:v>56593.23</c:v>
                </c:pt>
                <c:pt idx="204">
                  <c:v>58144.639999999999</c:v>
                </c:pt>
                <c:pt idx="205">
                  <c:v>57485.19</c:v>
                </c:pt>
                <c:pt idx="206">
                  <c:v>57666.04</c:v>
                </c:pt>
                <c:pt idx="207">
                  <c:v>55980.47</c:v>
                </c:pt>
                <c:pt idx="208">
                  <c:v>56895.37</c:v>
                </c:pt>
                <c:pt idx="209">
                  <c:v>57024.61</c:v>
                </c:pt>
                <c:pt idx="210">
                  <c:v>57329.09</c:v>
                </c:pt>
                <c:pt idx="211">
                  <c:v>57783.02</c:v>
                </c:pt>
                <c:pt idx="212">
                  <c:v>59191.71</c:v>
                </c:pt>
                <c:pt idx="213">
                  <c:v>58751.67</c:v>
                </c:pt>
                <c:pt idx="214">
                  <c:v>57863.03</c:v>
                </c:pt>
                <c:pt idx="215">
                  <c:v>57502.14</c:v>
                </c:pt>
                <c:pt idx="216">
                  <c:v>55994.68</c:v>
                </c:pt>
                <c:pt idx="217">
                  <c:v>56729.11</c:v>
                </c:pt>
                <c:pt idx="218">
                  <c:v>57202.89</c:v>
                </c:pt>
                <c:pt idx="219">
                  <c:v>57877.81</c:v>
                </c:pt>
                <c:pt idx="220">
                  <c:v>58603.27</c:v>
                </c:pt>
                <c:pt idx="221">
                  <c:v>58732.09</c:v>
                </c:pt>
                <c:pt idx="222">
                  <c:v>59039.839999999997</c:v>
                </c:pt>
                <c:pt idx="223">
                  <c:v>58607.31</c:v>
                </c:pt>
                <c:pt idx="224">
                  <c:v>56681.27</c:v>
                </c:pt>
                <c:pt idx="225">
                  <c:v>57816.25</c:v>
                </c:pt>
                <c:pt idx="226">
                  <c:v>57895.19</c:v>
                </c:pt>
                <c:pt idx="227">
                  <c:v>57424.47</c:v>
                </c:pt>
                <c:pt idx="228">
                  <c:v>49276.54</c:v>
                </c:pt>
                <c:pt idx="229">
                  <c:v>49326.23</c:v>
                </c:pt>
                <c:pt idx="230">
                  <c:v>38629.629999999997</c:v>
                </c:pt>
                <c:pt idx="231">
                  <c:v>41153.199999999997</c:v>
                </c:pt>
                <c:pt idx="232">
                  <c:v>40886.9</c:v>
                </c:pt>
                <c:pt idx="233">
                  <c:v>41532.370000000003</c:v>
                </c:pt>
                <c:pt idx="234">
                  <c:v>44499.23</c:v>
                </c:pt>
                <c:pt idx="235">
                  <c:v>45353.23</c:v>
                </c:pt>
                <c:pt idx="236">
                  <c:v>44884.25</c:v>
                </c:pt>
                <c:pt idx="237">
                  <c:v>46117</c:v>
                </c:pt>
                <c:pt idx="238">
                  <c:v>45228.14</c:v>
                </c:pt>
                <c:pt idx="239">
                  <c:v>44348.22</c:v>
                </c:pt>
                <c:pt idx="240">
                  <c:v>45915.72</c:v>
                </c:pt>
                <c:pt idx="241">
                  <c:v>48127.64</c:v>
                </c:pt>
                <c:pt idx="242">
                  <c:v>51494.63</c:v>
                </c:pt>
                <c:pt idx="243">
                  <c:v>50169.11</c:v>
                </c:pt>
                <c:pt idx="244">
                  <c:v>50670.080000000002</c:v>
                </c:pt>
                <c:pt idx="245">
                  <c:v>49725.89</c:v>
                </c:pt>
                <c:pt idx="246">
                  <c:v>50959.44</c:v>
                </c:pt>
                <c:pt idx="247">
                  <c:v>50933.53</c:v>
                </c:pt>
                <c:pt idx="248">
                  <c:v>51046.47</c:v>
                </c:pt>
                <c:pt idx="249">
                  <c:v>51672.44</c:v>
                </c:pt>
                <c:pt idx="250">
                  <c:v>50468.160000000003</c:v>
                </c:pt>
                <c:pt idx="251">
                  <c:v>51732.44</c:v>
                </c:pt>
                <c:pt idx="252">
                  <c:v>52631.64</c:v>
                </c:pt>
                <c:pt idx="253">
                  <c:v>51920.09</c:v>
                </c:pt>
                <c:pt idx="254">
                  <c:v>52237.26</c:v>
                </c:pt>
                <c:pt idx="255">
                  <c:v>50522.18</c:v>
                </c:pt>
                <c:pt idx="256">
                  <c:v>50737.57</c:v>
                </c:pt>
                <c:pt idx="257">
                  <c:v>49825.58</c:v>
                </c:pt>
                <c:pt idx="258">
                  <c:v>48294.74</c:v>
                </c:pt>
                <c:pt idx="259">
                  <c:v>49043.26</c:v>
                </c:pt>
                <c:pt idx="260">
                  <c:v>49191.09</c:v>
                </c:pt>
                <c:pt idx="261">
                  <c:v>48210.12</c:v>
                </c:pt>
                <c:pt idx="262">
                  <c:v>47846.25</c:v>
                </c:pt>
                <c:pt idx="263">
                  <c:v>44097.98</c:v>
                </c:pt>
                <c:pt idx="264">
                  <c:v>48962.48</c:v>
                </c:pt>
                <c:pt idx="265">
                  <c:v>50636.31</c:v>
                </c:pt>
                <c:pt idx="266">
                  <c:v>52353.64</c:v>
                </c:pt>
                <c:pt idx="267">
                  <c:v>53302.48</c:v>
                </c:pt>
                <c:pt idx="268">
                  <c:v>55304.72</c:v>
                </c:pt>
                <c:pt idx="269">
                  <c:v>55501.03</c:v>
                </c:pt>
                <c:pt idx="270">
                  <c:v>55607.24</c:v>
                </c:pt>
                <c:pt idx="271">
                  <c:v>55843.46</c:v>
                </c:pt>
                <c:pt idx="272">
                  <c:v>57025.84</c:v>
                </c:pt>
                <c:pt idx="273">
                  <c:v>59843.23</c:v>
                </c:pt>
                <c:pt idx="274">
                  <c:v>57872.92</c:v>
                </c:pt>
                <c:pt idx="275">
                  <c:v>57304.69</c:v>
                </c:pt>
                <c:pt idx="276">
                  <c:v>56978.68</c:v>
                </c:pt>
                <c:pt idx="277">
                  <c:v>57453.85</c:v>
                </c:pt>
                <c:pt idx="278">
                  <c:v>57428.07</c:v>
                </c:pt>
                <c:pt idx="279">
                  <c:v>58712.53</c:v>
                </c:pt>
                <c:pt idx="280">
                  <c:v>56970.3</c:v>
                </c:pt>
                <c:pt idx="281">
                  <c:v>57643.55</c:v>
                </c:pt>
                <c:pt idx="282">
                  <c:v>59443.12</c:v>
                </c:pt>
                <c:pt idx="283">
                  <c:v>57595.05</c:v>
                </c:pt>
                <c:pt idx="284">
                  <c:v>57525.64</c:v>
                </c:pt>
                <c:pt idx="285">
                  <c:v>58512.71</c:v>
                </c:pt>
                <c:pt idx="286">
                  <c:v>59389.97</c:v>
                </c:pt>
                <c:pt idx="287">
                  <c:v>60158.720000000001</c:v>
                </c:pt>
                <c:pt idx="288">
                  <c:v>59355.67</c:v>
                </c:pt>
                <c:pt idx="289">
                  <c:v>60810.55</c:v>
                </c:pt>
                <c:pt idx="290">
                  <c:v>62109</c:v>
                </c:pt>
                <c:pt idx="291">
                  <c:v>62237.55</c:v>
                </c:pt>
                <c:pt idx="292">
                  <c:v>63626.19</c:v>
                </c:pt>
                <c:pt idx="293">
                  <c:v>66195.47</c:v>
                </c:pt>
                <c:pt idx="294">
                  <c:v>66877.179999999993</c:v>
                </c:pt>
                <c:pt idx="295">
                  <c:v>66210.63</c:v>
                </c:pt>
                <c:pt idx="296">
                  <c:v>65988.89</c:v>
                </c:pt>
                <c:pt idx="297">
                  <c:v>67947.66</c:v>
                </c:pt>
                <c:pt idx="298">
                  <c:v>67027.89</c:v>
                </c:pt>
                <c:pt idx="299">
                  <c:v>67128.800000000003</c:v>
                </c:pt>
                <c:pt idx="300">
                  <c:v>67329.440000000002</c:v>
                </c:pt>
                <c:pt idx="301">
                  <c:v>67190.720000000001</c:v>
                </c:pt>
                <c:pt idx="302">
                  <c:v>67637.95</c:v>
                </c:pt>
                <c:pt idx="303">
                  <c:v>68387.12</c:v>
                </c:pt>
                <c:pt idx="304">
                  <c:v>69254.399999999994</c:v>
                </c:pt>
                <c:pt idx="305">
                  <c:v>67966.14</c:v>
                </c:pt>
                <c:pt idx="306">
                  <c:v>69774.86</c:v>
                </c:pt>
                <c:pt idx="307">
                  <c:v>71177.34</c:v>
                </c:pt>
                <c:pt idx="308">
                  <c:v>71091.23</c:v>
                </c:pt>
                <c:pt idx="309">
                  <c:v>71107.64</c:v>
                </c:pt>
                <c:pt idx="310">
                  <c:v>70162.59</c:v>
                </c:pt>
                <c:pt idx="311">
                  <c:v>70811.97</c:v>
                </c:pt>
                <c:pt idx="312">
                  <c:v>73327.72</c:v>
                </c:pt>
                <c:pt idx="313">
                  <c:v>74444.83</c:v>
                </c:pt>
                <c:pt idx="314">
                  <c:v>73602.06</c:v>
                </c:pt>
                <c:pt idx="315">
                  <c:v>73586.320000000007</c:v>
                </c:pt>
                <c:pt idx="316">
                  <c:v>74813.240000000005</c:v>
                </c:pt>
                <c:pt idx="317">
                  <c:v>72574.53</c:v>
                </c:pt>
                <c:pt idx="318">
                  <c:v>69415.67</c:v>
                </c:pt>
                <c:pt idx="319">
                  <c:v>66440.820000000007</c:v>
                </c:pt>
                <c:pt idx="320">
                  <c:v>67730.009999999995</c:v>
                </c:pt>
                <c:pt idx="321">
                  <c:v>68368.83</c:v>
                </c:pt>
                <c:pt idx="322">
                  <c:v>67153.100000000006</c:v>
                </c:pt>
                <c:pt idx="323">
                  <c:v>68120.160000000003</c:v>
                </c:pt>
                <c:pt idx="324">
                  <c:v>69296.259999999995</c:v>
                </c:pt>
                <c:pt idx="325">
                  <c:v>70850.990000000005</c:v>
                </c:pt>
                <c:pt idx="326">
                  <c:v>72563.289999999994</c:v>
                </c:pt>
                <c:pt idx="327">
                  <c:v>69265.350000000006</c:v>
                </c:pt>
                <c:pt idx="328">
                  <c:v>66892.11</c:v>
                </c:pt>
                <c:pt idx="329">
                  <c:v>67149.47</c:v>
                </c:pt>
                <c:pt idx="330">
                  <c:v>67618</c:v>
                </c:pt>
                <c:pt idx="331">
                  <c:v>65696.56</c:v>
                </c:pt>
                <c:pt idx="332">
                  <c:v>60414.19</c:v>
                </c:pt>
                <c:pt idx="333">
                  <c:v>58386.18</c:v>
                </c:pt>
                <c:pt idx="334">
                  <c:v>61323.15</c:v>
                </c:pt>
                <c:pt idx="335">
                  <c:v>63658.84</c:v>
                </c:pt>
                <c:pt idx="336">
                  <c:v>64420.13</c:v>
                </c:pt>
                <c:pt idx="337">
                  <c:v>65716.19</c:v>
                </c:pt>
                <c:pt idx="338">
                  <c:v>63718.63</c:v>
                </c:pt>
                <c:pt idx="339">
                  <c:v>63760.06</c:v>
                </c:pt>
                <c:pt idx="340">
                  <c:v>60903.71</c:v>
                </c:pt>
                <c:pt idx="341">
                  <c:v>57754.98</c:v>
                </c:pt>
                <c:pt idx="342">
                  <c:v>55237.120000000003</c:v>
                </c:pt>
                <c:pt idx="343">
                  <c:v>55143.54</c:v>
                </c:pt>
                <c:pt idx="344">
                  <c:v>55687.59</c:v>
                </c:pt>
                <c:pt idx="345">
                  <c:v>56609.87</c:v>
                </c:pt>
                <c:pt idx="346">
                  <c:v>56857.65</c:v>
                </c:pt>
                <c:pt idx="347">
                  <c:v>54307.76</c:v>
                </c:pt>
                <c:pt idx="348">
                  <c:v>52629.58</c:v>
                </c:pt>
                <c:pt idx="349">
                  <c:v>53014.11</c:v>
                </c:pt>
                <c:pt idx="350">
                  <c:v>53433.55</c:v>
                </c:pt>
                <c:pt idx="351">
                  <c:v>54611.02</c:v>
                </c:pt>
                <c:pt idx="352">
                  <c:v>51633.52</c:v>
                </c:pt>
                <c:pt idx="353">
                  <c:v>54105.89</c:v>
                </c:pt>
                <c:pt idx="354">
                  <c:v>55007.360000000001</c:v>
                </c:pt>
                <c:pt idx="355">
                  <c:v>53863.78</c:v>
                </c:pt>
                <c:pt idx="356">
                  <c:v>56070.42</c:v>
                </c:pt>
                <c:pt idx="357">
                  <c:v>54398.69</c:v>
                </c:pt>
                <c:pt idx="358">
                  <c:v>52282.33</c:v>
                </c:pt>
                <c:pt idx="359">
                  <c:v>49671.47</c:v>
                </c:pt>
                <c:pt idx="360">
                  <c:v>50708.61</c:v>
                </c:pt>
                <c:pt idx="361">
                  <c:v>49350.07</c:v>
                </c:pt>
                <c:pt idx="362">
                  <c:v>48081.16</c:v>
                </c:pt>
                <c:pt idx="363">
                  <c:v>45970.64</c:v>
                </c:pt>
                <c:pt idx="364">
                  <c:v>46911.05</c:v>
                </c:pt>
                <c:pt idx="365">
                  <c:v>46570.39</c:v>
                </c:pt>
                <c:pt idx="366">
                  <c:v>46768.23</c:v>
                </c:pt>
                <c:pt idx="367">
                  <c:v>49547.35</c:v>
                </c:pt>
                <c:pt idx="368">
                  <c:v>52300.2</c:v>
                </c:pt>
                <c:pt idx="369">
                  <c:v>54421.13</c:v>
                </c:pt>
                <c:pt idx="370">
                  <c:v>54891.25</c:v>
                </c:pt>
                <c:pt idx="371">
                  <c:v>56280.53</c:v>
                </c:pt>
                <c:pt idx="372">
                  <c:v>56207.29</c:v>
                </c:pt>
                <c:pt idx="373">
                  <c:v>55836.35</c:v>
                </c:pt>
                <c:pt idx="374">
                  <c:v>56032.12</c:v>
                </c:pt>
                <c:pt idx="375">
                  <c:v>57039.91</c:v>
                </c:pt>
                <c:pt idx="376">
                  <c:v>57462.68</c:v>
                </c:pt>
                <c:pt idx="377">
                  <c:v>59854.8</c:v>
                </c:pt>
                <c:pt idx="378">
                  <c:v>61565.83</c:v>
                </c:pt>
                <c:pt idx="379">
                  <c:v>60788.05</c:v>
                </c:pt>
                <c:pt idx="380">
                  <c:v>61269.7</c:v>
                </c:pt>
                <c:pt idx="381">
                  <c:v>61465.85</c:v>
                </c:pt>
                <c:pt idx="382">
                  <c:v>60008.87</c:v>
                </c:pt>
                <c:pt idx="383">
                  <c:v>60459.17</c:v>
                </c:pt>
                <c:pt idx="384">
                  <c:v>59051.34</c:v>
                </c:pt>
                <c:pt idx="385">
                  <c:v>60205.87</c:v>
                </c:pt>
                <c:pt idx="386">
                  <c:v>59570</c:v>
                </c:pt>
                <c:pt idx="387">
                  <c:v>56283.05</c:v>
                </c:pt>
                <c:pt idx="388">
                  <c:v>56024.38</c:v>
                </c:pt>
                <c:pt idx="389">
                  <c:v>58608.76</c:v>
                </c:pt>
                <c:pt idx="390">
                  <c:v>58538.87</c:v>
                </c:pt>
                <c:pt idx="391">
                  <c:v>61293.06</c:v>
                </c:pt>
                <c:pt idx="392">
                  <c:v>62409.21</c:v>
                </c:pt>
                <c:pt idx="393">
                  <c:v>62948.5</c:v>
                </c:pt>
                <c:pt idx="394">
                  <c:v>62692.959999999999</c:v>
                </c:pt>
                <c:pt idx="395">
                  <c:v>63669.39</c:v>
                </c:pt>
                <c:pt idx="396">
                  <c:v>64919.22</c:v>
                </c:pt>
                <c:pt idx="397">
                  <c:v>64788.01</c:v>
                </c:pt>
                <c:pt idx="398">
                  <c:v>65654.39</c:v>
                </c:pt>
                <c:pt idx="399">
                  <c:v>66531.53</c:v>
                </c:pt>
                <c:pt idx="400">
                  <c:v>67850.509999999995</c:v>
                </c:pt>
                <c:pt idx="401">
                  <c:v>66272.990000000005</c:v>
                </c:pt>
                <c:pt idx="402">
                  <c:v>67283.22</c:v>
                </c:pt>
                <c:pt idx="403">
                  <c:v>67181.67</c:v>
                </c:pt>
                <c:pt idx="404">
                  <c:v>70242.39</c:v>
                </c:pt>
                <c:pt idx="405">
                  <c:v>71298.19</c:v>
                </c:pt>
                <c:pt idx="406">
                  <c:v>71965.41</c:v>
                </c:pt>
                <c:pt idx="407">
                  <c:v>71471.63</c:v>
                </c:pt>
                <c:pt idx="408">
                  <c:v>70503.710000000006</c:v>
                </c:pt>
                <c:pt idx="409">
                  <c:v>68084.460000000006</c:v>
                </c:pt>
                <c:pt idx="410">
                  <c:v>67706.429999999993</c:v>
                </c:pt>
                <c:pt idx="411">
                  <c:v>69017.61</c:v>
                </c:pt>
                <c:pt idx="412">
                  <c:v>66542.34</c:v>
                </c:pt>
                <c:pt idx="413">
                  <c:v>67368.11</c:v>
                </c:pt>
                <c:pt idx="414">
                  <c:v>66519.31</c:v>
                </c:pt>
                <c:pt idx="415">
                  <c:v>65397.43</c:v>
                </c:pt>
                <c:pt idx="416">
                  <c:v>63903.35</c:v>
                </c:pt>
                <c:pt idx="417">
                  <c:v>67061.899999999994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E1-4F35-B807-E778345A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212800"/>
        <c:axId val="644212080"/>
      </c:lineChart>
      <c:dateAx>
        <c:axId val="644212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212080"/>
        <c:crosses val="autoZero"/>
        <c:auto val="1"/>
        <c:lblOffset val="100"/>
        <c:baseTimeUnit val="days"/>
      </c:dateAx>
      <c:valAx>
        <c:axId val="6442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421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WIG</a:t>
            </a:r>
            <a:r>
              <a:rPr lang="pl-PL"/>
              <a:t>/Rynkowa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342358152418905E-2"/>
          <c:y val="7.080815988444035E-2"/>
          <c:w val="0.9455737838260313"/>
          <c:h val="0.87661321359846056"/>
        </c:manualLayout>
      </c:layout>
      <c:lineChart>
        <c:grouping val="standard"/>
        <c:varyColors val="0"/>
        <c:ser>
          <c:idx val="0"/>
          <c:order val="0"/>
          <c:tx>
            <c:strRef>
              <c:f>FIO_PL!$H$1</c:f>
              <c:strCache>
                <c:ptCount val="1"/>
                <c:pt idx="0">
                  <c:v>Rate WIG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FIO_PL!$H$2:$H$419</c:f>
              <c:numCache>
                <c:formatCode>General</c:formatCode>
                <c:ptCount val="418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  <c:pt idx="220">
                  <c:v>1.245643293036182</c:v>
                </c:pt>
                <c:pt idx="221">
                  <c:v>0.21957584100348845</c:v>
                </c:pt>
                <c:pt idx="222">
                  <c:v>0.52262147775375301</c:v>
                </c:pt>
                <c:pt idx="223">
                  <c:v>-0.73530374310631819</c:v>
                </c:pt>
                <c:pt idx="224">
                  <c:v>-3.3415611766333613</c:v>
                </c:pt>
                <c:pt idx="225">
                  <c:v>1.9826056969826484</c:v>
                </c:pt>
                <c:pt idx="226">
                  <c:v>0.13644288282414949</c:v>
                </c:pt>
                <c:pt idx="227">
                  <c:v>-0.81637877592362051</c:v>
                </c:pt>
                <c:pt idx="228">
                  <c:v>-15.302241338148661</c:v>
                </c:pt>
                <c:pt idx="229">
                  <c:v>0.10078825210766275</c:v>
                </c:pt>
                <c:pt idx="230">
                  <c:v>-24.443638965829866</c:v>
                </c:pt>
                <c:pt idx="231">
                  <c:v>6.3282089792458436</c:v>
                </c:pt>
                <c:pt idx="232">
                  <c:v>-0.64919700312921536</c:v>
                </c:pt>
                <c:pt idx="233">
                  <c:v>1.5663404849407019</c:v>
                </c:pt>
                <c:pt idx="234">
                  <c:v>6.8998762456958946</c:v>
                </c:pt>
                <c:pt idx="235">
                  <c:v>1.9009512187921247</c:v>
                </c:pt>
                <c:pt idx="236">
                  <c:v>-1.0394444138961312</c:v>
                </c:pt>
                <c:pt idx="237">
                  <c:v>2.7094691882854138</c:v>
                </c:pt>
                <c:pt idx="238">
                  <c:v>-1.9462186087697824</c:v>
                </c:pt>
                <c:pt idx="239">
                  <c:v>-1.9646886833158701</c:v>
                </c:pt>
                <c:pt idx="240">
                  <c:v>3.4734969429828206</c:v>
                </c:pt>
                <c:pt idx="241">
                  <c:v>4.7049106153718734</c:v>
                </c:pt>
                <c:pt idx="242">
                  <c:v>6.7620882142136161</c:v>
                </c:pt>
                <c:pt idx="243">
                  <c:v>-2.607803173460276</c:v>
                </c:pt>
                <c:pt idx="244">
                  <c:v>0.99360996763284448</c:v>
                </c:pt>
                <c:pt idx="245">
                  <c:v>-1.8809875308780633</c:v>
                </c:pt>
                <c:pt idx="246">
                  <c:v>2.4504299171250814</c:v>
                </c:pt>
                <c:pt idx="247">
                  <c:v>-5.0857287913900442E-2</c:v>
                </c:pt>
                <c:pt idx="248">
                  <c:v>0.22149450122271572</c:v>
                </c:pt>
                <c:pt idx="249">
                  <c:v>1.218816961832849</c:v>
                </c:pt>
                <c:pt idx="250">
                  <c:v>-2.358192155773545</c:v>
                </c:pt>
                <c:pt idx="251">
                  <c:v>2.4742408504456868</c:v>
                </c:pt>
                <c:pt idx="252">
                  <c:v>1.7232408924346414</c:v>
                </c:pt>
                <c:pt idx="253">
                  <c:v>-1.3611653984636256</c:v>
                </c:pt>
                <c:pt idx="254">
                  <c:v>0.60902275325176913</c:v>
                </c:pt>
                <c:pt idx="255">
                  <c:v>-3.3383585584365552</c:v>
                </c:pt>
                <c:pt idx="256">
                  <c:v>0.42542140356848529</c:v>
                </c:pt>
                <c:pt idx="257">
                  <c:v>-1.8138155040519897</c:v>
                </c:pt>
                <c:pt idx="258">
                  <c:v>-3.1205854737017749</c:v>
                </c:pt>
                <c:pt idx="259">
                  <c:v>1.5380113727654878</c:v>
                </c:pt>
                <c:pt idx="260">
                  <c:v>0.30097437728015691</c:v>
                </c:pt>
                <c:pt idx="261">
                  <c:v>-2.0143552012567127</c:v>
                </c:pt>
                <c:pt idx="262">
                  <c:v>-0.75762126026506127</c:v>
                </c:pt>
                <c:pt idx="263">
                  <c:v>-8.1578768506867885</c:v>
                </c:pt>
                <c:pt idx="264">
                  <c:v>10.464031410093417</c:v>
                </c:pt>
                <c:pt idx="265">
                  <c:v>3.3614617366399901</c:v>
                </c:pt>
                <c:pt idx="266">
                  <c:v>3.3352559013096319</c:v>
                </c:pt>
                <c:pt idx="267">
                  <c:v>1.7961392274542041</c:v>
                </c:pt>
                <c:pt idx="268">
                  <c:v>3.6875398337992666</c:v>
                </c:pt>
                <c:pt idx="269">
                  <c:v>0.35433216307167187</c:v>
                </c:pt>
                <c:pt idx="270">
                  <c:v>0.19118294677903849</c:v>
                </c:pt>
                <c:pt idx="271">
                  <c:v>0.42390106786914528</c:v>
                </c:pt>
                <c:pt idx="272">
                  <c:v>2.0952079158150996</c:v>
                </c:pt>
                <c:pt idx="273">
                  <c:v>4.8223811038856335</c:v>
                </c:pt>
                <c:pt idx="274">
                  <c:v>-3.3478737246508605</c:v>
                </c:pt>
                <c:pt idx="275">
                  <c:v>-0.98671019518073722</c:v>
                </c:pt>
                <c:pt idx="276">
                  <c:v>-0.57053075056527758</c:v>
                </c:pt>
                <c:pt idx="277">
                  <c:v>0.8304854066588041</c:v>
                </c:pt>
                <c:pt idx="278">
                  <c:v>-4.4880866254217541E-2</c:v>
                </c:pt>
                <c:pt idx="279">
                  <c:v>2.2119954135122528</c:v>
                </c:pt>
                <c:pt idx="280">
                  <c:v>-3.0123082909552421</c:v>
                </c:pt>
                <c:pt idx="281">
                  <c:v>1.1748279001094761</c:v>
                </c:pt>
                <c:pt idx="282">
                  <c:v>3.0741530528773491</c:v>
                </c:pt>
                <c:pt idx="283">
                  <c:v>-3.1583262428737142</c:v>
                </c:pt>
                <c:pt idx="284">
                  <c:v>-0.12058650519002503</c:v>
                </c:pt>
                <c:pt idx="285">
                  <c:v>1.7013234139356097</c:v>
                </c:pt>
                <c:pt idx="286">
                  <c:v>1.4881361295633497</c:v>
                </c:pt>
                <c:pt idx="287">
                  <c:v>1.2861045927393167</c:v>
                </c:pt>
                <c:pt idx="288">
                  <c:v>-1.3438751364897323</c:v>
                </c:pt>
                <c:pt idx="289">
                  <c:v>2.4215642201562861</c:v>
                </c:pt>
                <c:pt idx="290">
                  <c:v>2.1127612318529025</c:v>
                </c:pt>
                <c:pt idx="291">
                  <c:v>0.20676093674658144</c:v>
                </c:pt>
                <c:pt idx="292">
                  <c:v>2.2066662693513739</c:v>
                </c:pt>
                <c:pt idx="293">
                  <c:v>3.958685356290665</c:v>
                </c:pt>
                <c:pt idx="294">
                  <c:v>1.0245771217133834</c:v>
                </c:pt>
                <c:pt idx="295">
                  <c:v>-1.0016778745242343</c:v>
                </c:pt>
                <c:pt idx="296">
                  <c:v>-0.33546295470153004</c:v>
                </c:pt>
                <c:pt idx="297">
                  <c:v>2.925130839464344</c:v>
                </c:pt>
                <c:pt idx="298">
                  <c:v>-1.3628901486168699</c:v>
                </c:pt>
                <c:pt idx="299">
                  <c:v>0.15043605955215117</c:v>
                </c:pt>
                <c:pt idx="300">
                  <c:v>0.29844232517304009</c:v>
                </c:pt>
                <c:pt idx="301">
                  <c:v>-0.20624425241898731</c:v>
                </c:pt>
                <c:pt idx="302">
                  <c:v>0.66340733057654044</c:v>
                </c:pt>
                <c:pt idx="303">
                  <c:v>1.1015286742746841</c:v>
                </c:pt>
                <c:pt idx="304">
                  <c:v>1.2602178151642143</c:v>
                </c:pt>
                <c:pt idx="305">
                  <c:v>-1.8777040969378715</c:v>
                </c:pt>
                <c:pt idx="306">
                  <c:v>2.6264132985312614</c:v>
                </c:pt>
                <c:pt idx="307">
                  <c:v>1.9900736364931153</c:v>
                </c:pt>
                <c:pt idx="308">
                  <c:v>-0.12105275327544632</c:v>
                </c:pt>
                <c:pt idx="309">
                  <c:v>2.3080352288094491E-2</c:v>
                </c:pt>
                <c:pt idx="310">
                  <c:v>-1.3379522322129767</c:v>
                </c:pt>
                <c:pt idx="311">
                  <c:v>0.92127912019354286</c:v>
                </c:pt>
                <c:pt idx="312">
                  <c:v>3.4910655094018548</c:v>
                </c:pt>
                <c:pt idx="313">
                  <c:v>1.5119604839904885</c:v>
                </c:pt>
                <c:pt idx="314">
                  <c:v>-1.1385299666281612</c:v>
                </c:pt>
                <c:pt idx="315">
                  <c:v>-2.1387557985203167E-2</c:v>
                </c:pt>
                <c:pt idx="316">
                  <c:v>1.6535735770702145</c:v>
                </c:pt>
                <c:pt idx="317">
                  <c:v>-3.038084083395229</c:v>
                </c:pt>
                <c:pt idx="318">
                  <c:v>-4.4501399297803035</c:v>
                </c:pt>
                <c:pt idx="319">
                  <c:v>-4.3801007901065834</c:v>
                </c:pt>
                <c:pt idx="320">
                  <c:v>1.9217734240256756</c:v>
                </c:pt>
                <c:pt idx="321">
                  <c:v>0.93876581386567792</c:v>
                </c:pt>
                <c:pt idx="322">
                  <c:v>-1.7941931805293669</c:v>
                </c:pt>
                <c:pt idx="323">
                  <c:v>1.4298117382745448</c:v>
                </c:pt>
                <c:pt idx="324">
                  <c:v>1.7117731897579511</c:v>
                </c:pt>
                <c:pt idx="325">
                  <c:v>2.2188002736295496</c:v>
                </c:pt>
                <c:pt idx="326">
                  <c:v>2.3880207343235331</c:v>
                </c:pt>
                <c:pt idx="327">
                  <c:v>-4.6514365410906056</c:v>
                </c:pt>
                <c:pt idx="328">
                  <c:v>-3.4863758194864261</c:v>
                </c:pt>
                <c:pt idx="329">
                  <c:v>0.38400072014232345</c:v>
                </c:pt>
                <c:pt idx="330">
                  <c:v>0.69531896333854171</c:v>
                </c:pt>
                <c:pt idx="331">
                  <c:v>-2.8827654882869869</c:v>
                </c:pt>
                <c:pt idx="332">
                  <c:v>-8.3822553788263932</c:v>
                </c:pt>
                <c:pt idx="333">
                  <c:v>-3.4144793128991644</c:v>
                </c:pt>
                <c:pt idx="334">
                  <c:v>4.9078204553246456</c:v>
                </c:pt>
                <c:pt idx="335">
                  <c:v>3.7380777337356612</c:v>
                </c:pt>
                <c:pt idx="336">
                  <c:v>1.1887962023249246</c:v>
                </c:pt>
                <c:pt idx="337">
                  <c:v>1.9919156360988657</c:v>
                </c:pt>
                <c:pt idx="338">
                  <c:v>-3.0868333771995791</c:v>
                </c:pt>
                <c:pt idx="339">
                  <c:v>6.4999101353546987E-2</c:v>
                </c:pt>
                <c:pt idx="340">
                  <c:v>-4.5832883109813611</c:v>
                </c:pt>
                <c:pt idx="341">
                  <c:v>-5.3084512950342093</c:v>
                </c:pt>
                <c:pt idx="342">
                  <c:v>-4.4574388401500045</c:v>
                </c:pt>
                <c:pt idx="343">
                  <c:v>-0.16955872961864613</c:v>
                </c:pt>
                <c:pt idx="344">
                  <c:v>0.98177176388054443</c:v>
                </c:pt>
                <c:pt idx="345">
                  <c:v>1.6426030240532437</c:v>
                </c:pt>
                <c:pt idx="346">
                  <c:v>0.43674241554642979</c:v>
                </c:pt>
                <c:pt idx="347">
                  <c:v>-4.5883649297482929</c:v>
                </c:pt>
                <c:pt idx="348">
                  <c:v>-3.1388807395413942</c:v>
                </c:pt>
                <c:pt idx="349">
                  <c:v>0.72797854408144691</c:v>
                </c:pt>
                <c:pt idx="350">
                  <c:v>0.78807213009919641</c:v>
                </c:pt>
                <c:pt idx="351">
                  <c:v>2.1796868051208849</c:v>
                </c:pt>
                <c:pt idx="352">
                  <c:v>-5.6064619903639255</c:v>
                </c:pt>
                <c:pt idx="353">
                  <c:v>4.6771978400856113</c:v>
                </c:pt>
                <c:pt idx="354">
                  <c:v>1.6523942076764737</c:v>
                </c:pt>
                <c:pt idx="355">
                  <c:v>-2.1008727587408127</c:v>
                </c:pt>
                <c:pt idx="356">
                  <c:v>4.0150133870203693</c:v>
                </c:pt>
                <c:pt idx="357">
                  <c:v>-3.0268328054635667</c:v>
                </c:pt>
                <c:pt idx="358">
                  <c:v>-3.9681617214366396</c:v>
                </c:pt>
                <c:pt idx="359">
                  <c:v>-5.1227731464729889</c:v>
                </c:pt>
                <c:pt idx="360">
                  <c:v>2.066499465364005</c:v>
                </c:pt>
                <c:pt idx="361">
                  <c:v>-2.7156534345937717</c:v>
                </c:pt>
                <c:pt idx="362">
                  <c:v>-2.604876792638009</c:v>
                </c:pt>
                <c:pt idx="363">
                  <c:v>-4.4887484547472285</c:v>
                </c:pt>
                <c:pt idx="364">
                  <c:v>2.0250323532661696</c:v>
                </c:pt>
                <c:pt idx="365">
                  <c:v>-0.7288323927775292</c:v>
                </c:pt>
                <c:pt idx="366">
                  <c:v>0.42391948001385832</c:v>
                </c:pt>
                <c:pt idx="367">
                  <c:v>5.7724651764458104</c:v>
                </c:pt>
                <c:pt idx="368">
                  <c:v>5.4071417141511899</c:v>
                </c:pt>
                <c:pt idx="369">
                  <c:v>3.9752302409022811</c:v>
                </c:pt>
                <c:pt idx="370">
                  <c:v>0.8601457556498906</c:v>
                </c:pt>
                <c:pt idx="371">
                  <c:v>2.4994694280697378</c:v>
                </c:pt>
                <c:pt idx="372">
                  <c:v>-0.13021856117283215</c:v>
                </c:pt>
                <c:pt idx="373">
                  <c:v>-0.6621372801636225</c:v>
                </c:pt>
                <c:pt idx="374">
                  <c:v>0.35000067463025525</c:v>
                </c:pt>
                <c:pt idx="375">
                  <c:v>1.7826100530183082</c:v>
                </c:pt>
                <c:pt idx="376">
                  <c:v>0.73844953404594627</c:v>
                </c:pt>
                <c:pt idx="377">
                  <c:v>4.0785935684204002</c:v>
                </c:pt>
                <c:pt idx="378">
                  <c:v>2.818537955063344</c:v>
                </c:pt>
                <c:pt idx="379">
                  <c:v>-1.2713785238197479</c:v>
                </c:pt>
                <c:pt idx="380">
                  <c:v>0.78922067634206727</c:v>
                </c:pt>
                <c:pt idx="381">
                  <c:v>0.31963056668595158</c:v>
                </c:pt>
                <c:pt idx="382">
                  <c:v>-2.398935140289955</c:v>
                </c:pt>
                <c:pt idx="383">
                  <c:v>0.74758765432332841</c:v>
                </c:pt>
                <c:pt idx="384">
                  <c:v>-2.3561026153137905</c:v>
                </c:pt>
                <c:pt idx="385">
                  <c:v>1.936262084753843</c:v>
                </c:pt>
                <c:pt idx="386">
                  <c:v>-1.0617764226201289</c:v>
                </c:pt>
                <c:pt idx="387">
                  <c:v>-5.6758667543693848</c:v>
                </c:pt>
                <c:pt idx="388">
                  <c:v>-0.46064709593205333</c:v>
                </c:pt>
                <c:pt idx="389">
                  <c:v>4.5097220327766907</c:v>
                </c:pt>
                <c:pt idx="390">
                  <c:v>-0.11931954285708135</c:v>
                </c:pt>
                <c:pt idx="391">
                  <c:v>4.5975644793133412</c:v>
                </c:pt>
                <c:pt idx="392">
                  <c:v>1.8046237808076391</c:v>
                </c:pt>
                <c:pt idx="393">
                  <c:v>0.86040711332008957</c:v>
                </c:pt>
                <c:pt idx="394">
                  <c:v>-0.40677711380176895</c:v>
                </c:pt>
                <c:pt idx="395">
                  <c:v>1.5454752699640719</c:v>
                </c:pt>
                <c:pt idx="396">
                  <c:v>1.9439814453970079</c:v>
                </c:pt>
                <c:pt idx="397">
                  <c:v>-0.20231724130724016</c:v>
                </c:pt>
                <c:pt idx="398">
                  <c:v>1.3283912903312374</c:v>
                </c:pt>
                <c:pt idx="399">
                  <c:v>1.3271502356489617</c:v>
                </c:pt>
                <c:pt idx="400">
                  <c:v>1.9630932199810083</c:v>
                </c:pt>
                <c:pt idx="401">
                  <c:v>-2.3524479296186671</c:v>
                </c:pt>
                <c:pt idx="402">
                  <c:v>1.5128450673163576</c:v>
                </c:pt>
                <c:pt idx="403">
                  <c:v>-0.15104317462555772</c:v>
                </c:pt>
                <c:pt idx="404">
                  <c:v>4.4551532479840317</c:v>
                </c:pt>
                <c:pt idx="405">
                  <c:v>1.4918966459895351</c:v>
                </c:pt>
                <c:pt idx="406">
                  <c:v>0.93146455085499924</c:v>
                </c:pt>
                <c:pt idx="407">
                  <c:v>-0.68849991684392198</c:v>
                </c:pt>
                <c:pt idx="408">
                  <c:v>-1.3635255196791176</c:v>
                </c:pt>
                <c:pt idx="409">
                  <c:v>-3.4916339264404619</c:v>
                </c:pt>
                <c:pt idx="410">
                  <c:v>-0.55678400311472531</c:v>
                </c:pt>
                <c:pt idx="411">
                  <c:v>1.9180536174599205</c:v>
                </c:pt>
                <c:pt idx="412">
                  <c:v>-3.6523252637200758</c:v>
                </c:pt>
                <c:pt idx="413">
                  <c:v>1.2333323760118431</c:v>
                </c:pt>
                <c:pt idx="414">
                  <c:v>-1.2679479098338791</c:v>
                </c:pt>
                <c:pt idx="415">
                  <c:v>-1.7009320395790024</c:v>
                </c:pt>
                <c:pt idx="416">
                  <c:v>-2.3111175380520668</c:v>
                </c:pt>
                <c:pt idx="417">
                  <c:v>4.8244287798567456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FD-472A-881E-D7D1A924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175264"/>
        <c:axId val="829177064"/>
      </c:lineChart>
      <c:dateAx>
        <c:axId val="8291752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177064"/>
        <c:crosses val="autoZero"/>
        <c:auto val="1"/>
        <c:lblOffset val="100"/>
        <c:baseTimeUnit val="days"/>
      </c:dateAx>
      <c:valAx>
        <c:axId val="82917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291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3764234344353175E-2"/>
          <c:y val="7.94632587859425E-2"/>
          <c:w val="0.95612749196609037"/>
          <c:h val="0.84590858091620336"/>
        </c:manualLayout>
      </c:layout>
      <c:lineChart>
        <c:grouping val="standard"/>
        <c:varyColors val="0"/>
        <c:ser>
          <c:idx val="0"/>
          <c:order val="0"/>
          <c:tx>
            <c:strRef>
              <c:f>FIO_PL!$E$1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26-4240-91BB-041C275EB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389032"/>
        <c:axId val="652386512"/>
      </c:lineChart>
      <c:dateAx>
        <c:axId val="652389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86512"/>
        <c:crosses val="autoZero"/>
        <c:auto val="1"/>
        <c:lblOffset val="100"/>
        <c:baseTimeUnit val="days"/>
      </c:dateAx>
      <c:valAx>
        <c:axId val="65238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5238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1282511899678453E-2"/>
          <c:y val="9.9419543710882269E-2"/>
          <c:w val="0.83516907261592299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FIO_PL!$F$1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FIO_PL!$A$2:$A$419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FIO_PL!$F$2:$F$419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29-4B16-A81C-E86EF8DAB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2248104"/>
        <c:axId val="812248464"/>
      </c:lineChart>
      <c:dateAx>
        <c:axId val="812248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248464"/>
        <c:crosses val="autoZero"/>
        <c:auto val="1"/>
        <c:lblOffset val="100"/>
        <c:baseTimeUnit val="days"/>
      </c:dateAx>
      <c:valAx>
        <c:axId val="81224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1224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Peace!$H$1</c:f>
              <c:strCache>
                <c:ptCount val="1"/>
                <c:pt idx="0">
                  <c:v>Rl_FIO_PL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Peace!$H$2:$H$222</c:f>
              <c:numCache>
                <c:formatCode>General</c:formatCode>
                <c:ptCount val="220"/>
                <c:pt idx="0">
                  <c:v>0</c:v>
                </c:pt>
                <c:pt idx="1">
                  <c:v>0</c:v>
                </c:pt>
                <c:pt idx="2">
                  <c:v>-1.3042607446875358</c:v>
                </c:pt>
                <c:pt idx="3">
                  <c:v>-1.1376926673088781</c:v>
                </c:pt>
                <c:pt idx="4">
                  <c:v>-1.8246470371389774</c:v>
                </c:pt>
                <c:pt idx="5">
                  <c:v>1.2544615106357859</c:v>
                </c:pt>
                <c:pt idx="6">
                  <c:v>-2.5430738326424902</c:v>
                </c:pt>
                <c:pt idx="7">
                  <c:v>-2.2585467718818633</c:v>
                </c:pt>
                <c:pt idx="8">
                  <c:v>-4.3331101839352621</c:v>
                </c:pt>
                <c:pt idx="9">
                  <c:v>3.3407227634266476</c:v>
                </c:pt>
                <c:pt idx="10">
                  <c:v>0.92156192782697111</c:v>
                </c:pt>
                <c:pt idx="11">
                  <c:v>-0.21277795137974775</c:v>
                </c:pt>
                <c:pt idx="12">
                  <c:v>-5.1922868658758761</c:v>
                </c:pt>
                <c:pt idx="13">
                  <c:v>-0.31538305728522964</c:v>
                </c:pt>
                <c:pt idx="14">
                  <c:v>-1.0917789134650677</c:v>
                </c:pt>
                <c:pt idx="15">
                  <c:v>2.3863715497087763</c:v>
                </c:pt>
                <c:pt idx="16">
                  <c:v>0.77265434573311087</c:v>
                </c:pt>
                <c:pt idx="17">
                  <c:v>-2.1106900426312327</c:v>
                </c:pt>
                <c:pt idx="18">
                  <c:v>2.7891030057589781</c:v>
                </c:pt>
                <c:pt idx="19">
                  <c:v>0.85302229017534381</c:v>
                </c:pt>
                <c:pt idx="20">
                  <c:v>1.6657923570933795</c:v>
                </c:pt>
                <c:pt idx="21">
                  <c:v>1.184194965864551</c:v>
                </c:pt>
                <c:pt idx="22">
                  <c:v>2.2511519615931452</c:v>
                </c:pt>
                <c:pt idx="23">
                  <c:v>-1.0808162128113392</c:v>
                </c:pt>
                <c:pt idx="24">
                  <c:v>1.3916111577910162</c:v>
                </c:pt>
                <c:pt idx="25">
                  <c:v>-1.6003833240881047</c:v>
                </c:pt>
                <c:pt idx="26">
                  <c:v>0.83612221959937194</c:v>
                </c:pt>
                <c:pt idx="27">
                  <c:v>0.57283892414112381</c:v>
                </c:pt>
                <c:pt idx="28">
                  <c:v>-0.93344907323944548</c:v>
                </c:pt>
                <c:pt idx="29">
                  <c:v>-2.4191898674975612</c:v>
                </c:pt>
                <c:pt idx="30">
                  <c:v>-1.5066765862587048</c:v>
                </c:pt>
                <c:pt idx="31">
                  <c:v>-1.3679999352833674</c:v>
                </c:pt>
                <c:pt idx="32">
                  <c:v>1.5462159270918612</c:v>
                </c:pt>
                <c:pt idx="33">
                  <c:v>-1.7657634394482657</c:v>
                </c:pt>
                <c:pt idx="34">
                  <c:v>-0.69260661091438225</c:v>
                </c:pt>
                <c:pt idx="35">
                  <c:v>-1.3722141076820262</c:v>
                </c:pt>
                <c:pt idx="36">
                  <c:v>0.22019511885320045</c:v>
                </c:pt>
                <c:pt idx="37">
                  <c:v>0.20011385697499143</c:v>
                </c:pt>
                <c:pt idx="38">
                  <c:v>-1.230542050868805</c:v>
                </c:pt>
                <c:pt idx="39">
                  <c:v>3.7656546898362251</c:v>
                </c:pt>
                <c:pt idx="40">
                  <c:v>1.0606246429258679</c:v>
                </c:pt>
                <c:pt idx="41">
                  <c:v>1.5124588829074859E-2</c:v>
                </c:pt>
                <c:pt idx="42">
                  <c:v>2.5495492677599083</c:v>
                </c:pt>
                <c:pt idx="43">
                  <c:v>1.7246846674522323</c:v>
                </c:pt>
                <c:pt idx="44">
                  <c:v>-1.8426961872700236</c:v>
                </c:pt>
                <c:pt idx="45">
                  <c:v>8.8521693594059134E-2</c:v>
                </c:pt>
                <c:pt idx="46">
                  <c:v>0.39738075693678604</c:v>
                </c:pt>
                <c:pt idx="47">
                  <c:v>-2.5708357193946256E-2</c:v>
                </c:pt>
                <c:pt idx="48">
                  <c:v>0.14314818278809266</c:v>
                </c:pt>
                <c:pt idx="49">
                  <c:v>1.4203232319521013</c:v>
                </c:pt>
                <c:pt idx="50">
                  <c:v>-1.7362560468120729</c:v>
                </c:pt>
                <c:pt idx="51">
                  <c:v>0.57966923146851235</c:v>
                </c:pt>
                <c:pt idx="52">
                  <c:v>-0.38117624220271384</c:v>
                </c:pt>
                <c:pt idx="53">
                  <c:v>1.2879394333430541</c:v>
                </c:pt>
                <c:pt idx="54">
                  <c:v>2.123389559784119</c:v>
                </c:pt>
                <c:pt idx="55">
                  <c:v>-3.0850405068444315</c:v>
                </c:pt>
                <c:pt idx="56">
                  <c:v>2.522721422449079</c:v>
                </c:pt>
                <c:pt idx="57">
                  <c:v>-2.5410240379439126</c:v>
                </c:pt>
                <c:pt idx="58">
                  <c:v>2.7086268230101043</c:v>
                </c:pt>
                <c:pt idx="59">
                  <c:v>-0.19615891590454315</c:v>
                </c:pt>
                <c:pt idx="60">
                  <c:v>3.2972913849105687</c:v>
                </c:pt>
                <c:pt idx="61">
                  <c:v>0.85985052552317709</c:v>
                </c:pt>
                <c:pt idx="62">
                  <c:v>0.19159715728441426</c:v>
                </c:pt>
                <c:pt idx="63">
                  <c:v>0.55220510500711906</c:v>
                </c:pt>
                <c:pt idx="64">
                  <c:v>1.7187765148693617</c:v>
                </c:pt>
                <c:pt idx="65">
                  <c:v>1.3969070987674628</c:v>
                </c:pt>
                <c:pt idx="66">
                  <c:v>0.22709704166574635</c:v>
                </c:pt>
                <c:pt idx="67">
                  <c:v>3.4063723196526263</c:v>
                </c:pt>
                <c:pt idx="68">
                  <c:v>-0.18127757917931273</c:v>
                </c:pt>
                <c:pt idx="69">
                  <c:v>3.6781373629539691</c:v>
                </c:pt>
                <c:pt idx="70">
                  <c:v>0.82196847979598919</c:v>
                </c:pt>
                <c:pt idx="71">
                  <c:v>0.94798923014409631</c:v>
                </c:pt>
                <c:pt idx="72">
                  <c:v>0.92415444097420518</c:v>
                </c:pt>
                <c:pt idx="73">
                  <c:v>-1.9421599603756925</c:v>
                </c:pt>
                <c:pt idx="74">
                  <c:v>3.2565824331096858</c:v>
                </c:pt>
                <c:pt idx="75">
                  <c:v>-2.274756364175194</c:v>
                </c:pt>
                <c:pt idx="76">
                  <c:v>-2.1211254190527598</c:v>
                </c:pt>
                <c:pt idx="77">
                  <c:v>2.0125084641309297</c:v>
                </c:pt>
                <c:pt idx="78">
                  <c:v>-1.0957600038502371</c:v>
                </c:pt>
                <c:pt idx="79">
                  <c:v>0.86304361623955295</c:v>
                </c:pt>
                <c:pt idx="80">
                  <c:v>4.2359134400875718</c:v>
                </c:pt>
                <c:pt idx="81">
                  <c:v>0.22307534419062947</c:v>
                </c:pt>
                <c:pt idx="82">
                  <c:v>-0.42921010152025446</c:v>
                </c:pt>
                <c:pt idx="83">
                  <c:v>-1.9397571002636564</c:v>
                </c:pt>
                <c:pt idx="84">
                  <c:v>1.3158665602118822</c:v>
                </c:pt>
                <c:pt idx="85">
                  <c:v>-1.5650878730078583</c:v>
                </c:pt>
                <c:pt idx="86">
                  <c:v>0.81949484552412843</c:v>
                </c:pt>
                <c:pt idx="87">
                  <c:v>-1.1467981608066722</c:v>
                </c:pt>
                <c:pt idx="88">
                  <c:v>0.64465561994628562</c:v>
                </c:pt>
                <c:pt idx="89">
                  <c:v>0.15682100472486327</c:v>
                </c:pt>
                <c:pt idx="90">
                  <c:v>-0.61983975903501276</c:v>
                </c:pt>
                <c:pt idx="91">
                  <c:v>2.5755773585338151</c:v>
                </c:pt>
                <c:pt idx="92">
                  <c:v>-1.1597900792963868E-2</c:v>
                </c:pt>
                <c:pt idx="93">
                  <c:v>0.79711613402152237</c:v>
                </c:pt>
                <c:pt idx="94">
                  <c:v>-0.19868414327813924</c:v>
                </c:pt>
                <c:pt idx="95">
                  <c:v>-0.27130792755386496</c:v>
                </c:pt>
                <c:pt idx="96">
                  <c:v>-0.10120726664503488</c:v>
                </c:pt>
                <c:pt idx="97">
                  <c:v>3.3344957247417062</c:v>
                </c:pt>
                <c:pt idx="98">
                  <c:v>0.96075593859659003</c:v>
                </c:pt>
                <c:pt idx="99">
                  <c:v>-1.9336575502796078</c:v>
                </c:pt>
                <c:pt idx="100">
                  <c:v>-3.1086179617588531E-2</c:v>
                </c:pt>
                <c:pt idx="101">
                  <c:v>-0.5811085731186445</c:v>
                </c:pt>
                <c:pt idx="102">
                  <c:v>-3.6964897985489048E-2</c:v>
                </c:pt>
                <c:pt idx="103">
                  <c:v>0.19320383325484569</c:v>
                </c:pt>
                <c:pt idx="104">
                  <c:v>1.6943356551852524</c:v>
                </c:pt>
                <c:pt idx="105">
                  <c:v>-2.1808992351486673</c:v>
                </c:pt>
                <c:pt idx="106">
                  <c:v>0.2592261703161709</c:v>
                </c:pt>
                <c:pt idx="107">
                  <c:v>0.28976469807401328</c:v>
                </c:pt>
                <c:pt idx="108">
                  <c:v>-3.0325861362426698</c:v>
                </c:pt>
                <c:pt idx="109">
                  <c:v>0.95162595193698141</c:v>
                </c:pt>
                <c:pt idx="110">
                  <c:v>1.3835378097722864</c:v>
                </c:pt>
                <c:pt idx="111">
                  <c:v>-2.7306933340956339</c:v>
                </c:pt>
                <c:pt idx="112">
                  <c:v>0.99607945033196399</c:v>
                </c:pt>
                <c:pt idx="113">
                  <c:v>0.33369635607839454</c:v>
                </c:pt>
                <c:pt idx="114">
                  <c:v>0.8767938034769307</c:v>
                </c:pt>
                <c:pt idx="115">
                  <c:v>0.58980329593991332</c:v>
                </c:pt>
                <c:pt idx="116">
                  <c:v>2.6675008181350774</c:v>
                </c:pt>
                <c:pt idx="117">
                  <c:v>0.18883124657955949</c:v>
                </c:pt>
                <c:pt idx="118">
                  <c:v>1.9506112969509124</c:v>
                </c:pt>
                <c:pt idx="119">
                  <c:v>-5.9873722668266884E-2</c:v>
                </c:pt>
                <c:pt idx="120">
                  <c:v>-2.6202613309783418</c:v>
                </c:pt>
                <c:pt idx="121">
                  <c:v>-4.9026337711966059</c:v>
                </c:pt>
                <c:pt idx="122">
                  <c:v>1.0801132565020335</c:v>
                </c:pt>
                <c:pt idx="123">
                  <c:v>-0.44814415590686274</c:v>
                </c:pt>
                <c:pt idx="124">
                  <c:v>-3.7077591732654054</c:v>
                </c:pt>
                <c:pt idx="125">
                  <c:v>1.2811434701688866</c:v>
                </c:pt>
                <c:pt idx="126">
                  <c:v>-2.4349029010286385</c:v>
                </c:pt>
                <c:pt idx="127">
                  <c:v>-1.7762456339840389</c:v>
                </c:pt>
                <c:pt idx="128">
                  <c:v>-1.8877389261772677</c:v>
                </c:pt>
                <c:pt idx="129">
                  <c:v>1.1463343757310165</c:v>
                </c:pt>
                <c:pt idx="130">
                  <c:v>1.5299346513373453</c:v>
                </c:pt>
                <c:pt idx="131">
                  <c:v>-0.61103460845113133</c:v>
                </c:pt>
                <c:pt idx="132">
                  <c:v>-0.77143284329597728</c:v>
                </c:pt>
                <c:pt idx="133">
                  <c:v>-1.4082071555373266</c:v>
                </c:pt>
                <c:pt idx="134">
                  <c:v>2.7690265733052533</c:v>
                </c:pt>
                <c:pt idx="135">
                  <c:v>-3.1736725827355725</c:v>
                </c:pt>
                <c:pt idx="136">
                  <c:v>-1.1269443268181822</c:v>
                </c:pt>
                <c:pt idx="137">
                  <c:v>-0.65110934421099409</c:v>
                </c:pt>
                <c:pt idx="138">
                  <c:v>1.9917323733069554</c:v>
                </c:pt>
                <c:pt idx="139">
                  <c:v>-2.3042122838431798</c:v>
                </c:pt>
                <c:pt idx="140">
                  <c:v>-1.9854138044495637</c:v>
                </c:pt>
                <c:pt idx="141">
                  <c:v>-0.63384252773483074</c:v>
                </c:pt>
                <c:pt idx="142">
                  <c:v>1.022166751587773</c:v>
                </c:pt>
                <c:pt idx="143">
                  <c:v>-0.17240240328820219</c:v>
                </c:pt>
                <c:pt idx="144">
                  <c:v>0.88537083140540584</c:v>
                </c:pt>
                <c:pt idx="145">
                  <c:v>4.0416702559752542</c:v>
                </c:pt>
                <c:pt idx="146">
                  <c:v>-0.21502664495528673</c:v>
                </c:pt>
                <c:pt idx="147">
                  <c:v>-1.4668630360476906</c:v>
                </c:pt>
                <c:pt idx="148">
                  <c:v>-0.81928013659094345</c:v>
                </c:pt>
                <c:pt idx="149">
                  <c:v>2.5232786880786122</c:v>
                </c:pt>
                <c:pt idx="150">
                  <c:v>0.50401744750767441</c:v>
                </c:pt>
                <c:pt idx="151">
                  <c:v>-4.039658096278159</c:v>
                </c:pt>
                <c:pt idx="152">
                  <c:v>-0.11457567339021849</c:v>
                </c:pt>
                <c:pt idx="153">
                  <c:v>0.86425323922199992</c:v>
                </c:pt>
                <c:pt idx="154">
                  <c:v>1.0851768152244563</c:v>
                </c:pt>
                <c:pt idx="155">
                  <c:v>-1.0429710778643335</c:v>
                </c:pt>
                <c:pt idx="156">
                  <c:v>-3.2528020343891928</c:v>
                </c:pt>
                <c:pt idx="157">
                  <c:v>0.58510004931063631</c:v>
                </c:pt>
                <c:pt idx="158">
                  <c:v>-4.4444186084308255</c:v>
                </c:pt>
                <c:pt idx="159">
                  <c:v>4.1539682064342909</c:v>
                </c:pt>
                <c:pt idx="160">
                  <c:v>1.0608855880233663</c:v>
                </c:pt>
                <c:pt idx="161">
                  <c:v>-2.2007577170678756</c:v>
                </c:pt>
                <c:pt idx="162">
                  <c:v>1.5802251224451198</c:v>
                </c:pt>
                <c:pt idx="163">
                  <c:v>1.9154958034041789</c:v>
                </c:pt>
                <c:pt idx="164">
                  <c:v>-0.53370131428886047</c:v>
                </c:pt>
                <c:pt idx="165">
                  <c:v>1.0743135864671134</c:v>
                </c:pt>
                <c:pt idx="166">
                  <c:v>-2.8530067872168994</c:v>
                </c:pt>
                <c:pt idx="167">
                  <c:v>0.61635017127675862</c:v>
                </c:pt>
                <c:pt idx="168">
                  <c:v>0.46722089069025657</c:v>
                </c:pt>
                <c:pt idx="169">
                  <c:v>2.048366886895332</c:v>
                </c:pt>
                <c:pt idx="170">
                  <c:v>1.4948441979733365</c:v>
                </c:pt>
                <c:pt idx="171">
                  <c:v>0.38852314724384357</c:v>
                </c:pt>
                <c:pt idx="172">
                  <c:v>-0.78817198866056803</c:v>
                </c:pt>
                <c:pt idx="173">
                  <c:v>-0.33372941156261443</c:v>
                </c:pt>
                <c:pt idx="174">
                  <c:v>-0.36710287894077315</c:v>
                </c:pt>
                <c:pt idx="175">
                  <c:v>0.67199584103169563</c:v>
                </c:pt>
                <c:pt idx="176">
                  <c:v>-0.58492855186944148</c:v>
                </c:pt>
                <c:pt idx="177">
                  <c:v>-1.3173027190406552</c:v>
                </c:pt>
                <c:pt idx="178">
                  <c:v>2.2573009784381592</c:v>
                </c:pt>
                <c:pt idx="179">
                  <c:v>-1.2014278788180783</c:v>
                </c:pt>
                <c:pt idx="180">
                  <c:v>-0.44373261038244804</c:v>
                </c:pt>
                <c:pt idx="181">
                  <c:v>1.9735156625209263</c:v>
                </c:pt>
                <c:pt idx="182">
                  <c:v>0.26064030520686476</c:v>
                </c:pt>
                <c:pt idx="183">
                  <c:v>-0.20973028756151266</c:v>
                </c:pt>
                <c:pt idx="184">
                  <c:v>0</c:v>
                </c:pt>
                <c:pt idx="185">
                  <c:v>-1.7715482557359319</c:v>
                </c:pt>
                <c:pt idx="186">
                  <c:v>-4.2599033383264784</c:v>
                </c:pt>
                <c:pt idx="187">
                  <c:v>-0.48773975568340555</c:v>
                </c:pt>
                <c:pt idx="188">
                  <c:v>2.3764662059524627E-2</c:v>
                </c:pt>
                <c:pt idx="189">
                  <c:v>2.1160190330202799</c:v>
                </c:pt>
                <c:pt idx="190">
                  <c:v>2.2608001316417043</c:v>
                </c:pt>
                <c:pt idx="191">
                  <c:v>0.33734502782476333</c:v>
                </c:pt>
                <c:pt idx="192">
                  <c:v>0.6391241897711295</c:v>
                </c:pt>
                <c:pt idx="193">
                  <c:v>0.29558254452342564</c:v>
                </c:pt>
                <c:pt idx="194">
                  <c:v>0.55027812656921971</c:v>
                </c:pt>
                <c:pt idx="195">
                  <c:v>-0.2363765235275814</c:v>
                </c:pt>
                <c:pt idx="196">
                  <c:v>1.1447229837627504</c:v>
                </c:pt>
                <c:pt idx="197">
                  <c:v>-0.99452722172545105</c:v>
                </c:pt>
                <c:pt idx="198">
                  <c:v>-2.2639064115750092</c:v>
                </c:pt>
                <c:pt idx="199">
                  <c:v>-2.8358477680129264</c:v>
                </c:pt>
                <c:pt idx="200">
                  <c:v>-1.7867607614137586</c:v>
                </c:pt>
                <c:pt idx="201">
                  <c:v>1.1022769290750285</c:v>
                </c:pt>
                <c:pt idx="202">
                  <c:v>1.4810607735420993</c:v>
                </c:pt>
                <c:pt idx="203">
                  <c:v>-0.67567824628798734</c:v>
                </c:pt>
                <c:pt idx="204">
                  <c:v>1.9015898287022814</c:v>
                </c:pt>
                <c:pt idx="205">
                  <c:v>-0.99615272803224386</c:v>
                </c:pt>
                <c:pt idx="206">
                  <c:v>0.53405994948011315</c:v>
                </c:pt>
                <c:pt idx="207">
                  <c:v>-2.7434814752745083</c:v>
                </c:pt>
                <c:pt idx="208">
                  <c:v>0.43768200564197979</c:v>
                </c:pt>
                <c:pt idx="209">
                  <c:v>-0.28138950304678684</c:v>
                </c:pt>
                <c:pt idx="210">
                  <c:v>1.3957478287525602</c:v>
                </c:pt>
                <c:pt idx="211">
                  <c:v>0.77372405331579397</c:v>
                </c:pt>
                <c:pt idx="212">
                  <c:v>1.7519465447176443</c:v>
                </c:pt>
                <c:pt idx="213">
                  <c:v>-0.88201630869887837</c:v>
                </c:pt>
                <c:pt idx="214">
                  <c:v>-1.0428313597242083</c:v>
                </c:pt>
                <c:pt idx="215">
                  <c:v>-0.27326063391572525</c:v>
                </c:pt>
                <c:pt idx="216">
                  <c:v>-2.3021336676376767</c:v>
                </c:pt>
                <c:pt idx="217">
                  <c:v>2.1551975917772319</c:v>
                </c:pt>
                <c:pt idx="218">
                  <c:v>0.81543444965381273</c:v>
                </c:pt>
                <c:pt idx="219">
                  <c:v>0.89100678565519398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5E-44F8-AF2A-89827C6A4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66432"/>
        <c:axId val="768057432"/>
      </c:lineChart>
      <c:dateAx>
        <c:axId val="768066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7432"/>
        <c:crosses val="autoZero"/>
        <c:auto val="1"/>
        <c:lblOffset val="100"/>
        <c:baseTimeUnit val="days"/>
      </c:dateAx>
      <c:valAx>
        <c:axId val="768057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Peace!$I$1</c:f>
              <c:strCache>
                <c:ptCount val="1"/>
                <c:pt idx="0">
                  <c:v>Rl_SFIO_PL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Peace!$I$2:$I$222</c:f>
              <c:numCache>
                <c:formatCode>General</c:formatCode>
                <c:ptCount val="220"/>
                <c:pt idx="0">
                  <c:v>0</c:v>
                </c:pt>
                <c:pt idx="1">
                  <c:v>4.0503492749877967</c:v>
                </c:pt>
                <c:pt idx="2">
                  <c:v>-1.3857034661426242</c:v>
                </c:pt>
                <c:pt idx="3">
                  <c:v>1.0180559932117523</c:v>
                </c:pt>
                <c:pt idx="4">
                  <c:v>-2.8139306825733041</c:v>
                </c:pt>
                <c:pt idx="5">
                  <c:v>2.9917957360576763</c:v>
                </c:pt>
                <c:pt idx="6">
                  <c:v>0.2692615297960968</c:v>
                </c:pt>
                <c:pt idx="7">
                  <c:v>-3.425354301231931</c:v>
                </c:pt>
                <c:pt idx="8">
                  <c:v>-4.0461046936727101</c:v>
                </c:pt>
                <c:pt idx="9">
                  <c:v>1.5357269637471263</c:v>
                </c:pt>
                <c:pt idx="10">
                  <c:v>1.8377436817499613</c:v>
                </c:pt>
                <c:pt idx="11">
                  <c:v>0</c:v>
                </c:pt>
                <c:pt idx="12">
                  <c:v>-7.6726763220333893</c:v>
                </c:pt>
                <c:pt idx="13">
                  <c:v>-3.4337837373853786</c:v>
                </c:pt>
                <c:pt idx="14">
                  <c:v>1.6441819775647812</c:v>
                </c:pt>
                <c:pt idx="15">
                  <c:v>0.69745016992343223</c:v>
                </c:pt>
                <c:pt idx="16">
                  <c:v>-4.3829594088388584</c:v>
                </c:pt>
                <c:pt idx="17">
                  <c:v>-4.0682822833602552</c:v>
                </c:pt>
                <c:pt idx="18">
                  <c:v>4.2061582893824001</c:v>
                </c:pt>
                <c:pt idx="19">
                  <c:v>1.8607527064304015</c:v>
                </c:pt>
                <c:pt idx="20">
                  <c:v>3.4489795358350541</c:v>
                </c:pt>
                <c:pt idx="21">
                  <c:v>0.4254449565525325</c:v>
                </c:pt>
                <c:pt idx="22">
                  <c:v>-0.59750873140992622</c:v>
                </c:pt>
                <c:pt idx="23">
                  <c:v>-2.1444809823352791</c:v>
                </c:pt>
                <c:pt idx="24">
                  <c:v>-0.74171215603691742</c:v>
                </c:pt>
                <c:pt idx="25">
                  <c:v>-7.8022488619503172E-2</c:v>
                </c:pt>
                <c:pt idx="26">
                  <c:v>3.9308041294284375</c:v>
                </c:pt>
                <c:pt idx="27">
                  <c:v>2.279723737000706</c:v>
                </c:pt>
                <c:pt idx="28">
                  <c:v>-1.9255964260319554</c:v>
                </c:pt>
                <c:pt idx="29">
                  <c:v>-3.0718549947882745</c:v>
                </c:pt>
                <c:pt idx="30">
                  <c:v>0.8585541167914218</c:v>
                </c:pt>
                <c:pt idx="31">
                  <c:v>1.3667638728663836</c:v>
                </c:pt>
                <c:pt idx="32">
                  <c:v>3.7013847747481239</c:v>
                </c:pt>
                <c:pt idx="33">
                  <c:v>-2.9228518524831983</c:v>
                </c:pt>
                <c:pt idx="34">
                  <c:v>-2.3400930164612586</c:v>
                </c:pt>
                <c:pt idx="35">
                  <c:v>-1.9691212890181709</c:v>
                </c:pt>
                <c:pt idx="36">
                  <c:v>-2.5682093442400347</c:v>
                </c:pt>
                <c:pt idx="37">
                  <c:v>2.5113750147761031</c:v>
                </c:pt>
                <c:pt idx="38">
                  <c:v>-1.9590881665839561</c:v>
                </c:pt>
                <c:pt idx="39">
                  <c:v>3.699120092245165</c:v>
                </c:pt>
                <c:pt idx="40">
                  <c:v>2.0948989287882764E-2</c:v>
                </c:pt>
                <c:pt idx="41">
                  <c:v>-0.20968764235847429</c:v>
                </c:pt>
                <c:pt idx="42">
                  <c:v>0.21666966365647189</c:v>
                </c:pt>
                <c:pt idx="43">
                  <c:v>1.6342722293460814</c:v>
                </c:pt>
                <c:pt idx="44">
                  <c:v>-1.7041143889109274</c:v>
                </c:pt>
                <c:pt idx="45">
                  <c:v>1.6147826530269336</c:v>
                </c:pt>
                <c:pt idx="46">
                  <c:v>2.256757003680065</c:v>
                </c:pt>
                <c:pt idx="47">
                  <c:v>-0.70824214296786736</c:v>
                </c:pt>
                <c:pt idx="48">
                  <c:v>-3.3381166205327752</c:v>
                </c:pt>
                <c:pt idx="49">
                  <c:v>2.3380742714616116</c:v>
                </c:pt>
                <c:pt idx="50">
                  <c:v>-1.1345396216104233</c:v>
                </c:pt>
                <c:pt idx="51">
                  <c:v>-1.161550183486812</c:v>
                </c:pt>
                <c:pt idx="52">
                  <c:v>0.48155866518984747</c:v>
                </c:pt>
                <c:pt idx="53">
                  <c:v>1.6845410418987863</c:v>
                </c:pt>
                <c:pt idx="54">
                  <c:v>0.46444998454866199</c:v>
                </c:pt>
                <c:pt idx="55">
                  <c:v>-3.297382612193942</c:v>
                </c:pt>
                <c:pt idx="56">
                  <c:v>3.2837530633109111</c:v>
                </c:pt>
                <c:pt idx="57">
                  <c:v>-0.12274960624739509</c:v>
                </c:pt>
                <c:pt idx="58">
                  <c:v>0.58511529022853426</c:v>
                </c:pt>
                <c:pt idx="59">
                  <c:v>-0.61241345459651753</c:v>
                </c:pt>
                <c:pt idx="60">
                  <c:v>4.7583603063272113</c:v>
                </c:pt>
                <c:pt idx="61">
                  <c:v>1.5306915583673526</c:v>
                </c:pt>
                <c:pt idx="62">
                  <c:v>-0.17320464926046306</c:v>
                </c:pt>
                <c:pt idx="63">
                  <c:v>0.21165386472933417</c:v>
                </c:pt>
                <c:pt idx="64">
                  <c:v>1.5196604639860984</c:v>
                </c:pt>
                <c:pt idx="65">
                  <c:v>-0.55051235309381463</c:v>
                </c:pt>
                <c:pt idx="66">
                  <c:v>-1.0460613309382054</c:v>
                </c:pt>
                <c:pt idx="67">
                  <c:v>0.35203415880143507</c:v>
                </c:pt>
                <c:pt idx="68">
                  <c:v>-0.3776850503105677</c:v>
                </c:pt>
                <c:pt idx="69">
                  <c:v>0.81122095408411898</c:v>
                </c:pt>
                <c:pt idx="70">
                  <c:v>0.24780010773955108</c:v>
                </c:pt>
                <c:pt idx="71">
                  <c:v>4.4412017352772323E-2</c:v>
                </c:pt>
                <c:pt idx="72">
                  <c:v>1.5171358947830349</c:v>
                </c:pt>
                <c:pt idx="73">
                  <c:v>0</c:v>
                </c:pt>
                <c:pt idx="74">
                  <c:v>0.71591179490071222</c:v>
                </c:pt>
                <c:pt idx="75">
                  <c:v>-0.59727670871277849</c:v>
                </c:pt>
                <c:pt idx="76">
                  <c:v>1.8976370650595462</c:v>
                </c:pt>
                <c:pt idx="77">
                  <c:v>-0.30661703055433381</c:v>
                </c:pt>
                <c:pt idx="78">
                  <c:v>-0.28907975969766925</c:v>
                </c:pt>
                <c:pt idx="79">
                  <c:v>-0.37025651678449262</c:v>
                </c:pt>
                <c:pt idx="80">
                  <c:v>2.3462920273382997</c:v>
                </c:pt>
                <c:pt idx="81">
                  <c:v>2.2511773172216905</c:v>
                </c:pt>
                <c:pt idx="82">
                  <c:v>0.84081048044902817</c:v>
                </c:pt>
                <c:pt idx="83">
                  <c:v>-0.55779142360995004</c:v>
                </c:pt>
                <c:pt idx="84">
                  <c:v>8.2396567547945054E-2</c:v>
                </c:pt>
                <c:pt idx="85">
                  <c:v>5.8828720198163091E-3</c:v>
                </c:pt>
                <c:pt idx="86">
                  <c:v>-0.4599064710143082</c:v>
                </c:pt>
                <c:pt idx="87">
                  <c:v>-0.77719829970401588</c:v>
                </c:pt>
                <c:pt idx="88">
                  <c:v>-0.15497410266244621</c:v>
                </c:pt>
                <c:pt idx="89">
                  <c:v>-1.2485156176338956</c:v>
                </c:pt>
                <c:pt idx="90">
                  <c:v>-5.4375737677881029E-2</c:v>
                </c:pt>
                <c:pt idx="91">
                  <c:v>1.7374029165955589</c:v>
                </c:pt>
                <c:pt idx="92">
                  <c:v>-1.5864321460507258</c:v>
                </c:pt>
                <c:pt idx="93">
                  <c:v>-4.8285853183465954E-2</c:v>
                </c:pt>
                <c:pt idx="94">
                  <c:v>1.021091219008609</c:v>
                </c:pt>
                <c:pt idx="95">
                  <c:v>-2.6154778201141147</c:v>
                </c:pt>
                <c:pt idx="96">
                  <c:v>0.52005378918212741</c:v>
                </c:pt>
                <c:pt idx="97">
                  <c:v>-0.37906624015922841</c:v>
                </c:pt>
                <c:pt idx="98">
                  <c:v>0.31191731964935338</c:v>
                </c:pt>
                <c:pt idx="99">
                  <c:v>-0.42837101182693299</c:v>
                </c:pt>
                <c:pt idx="100">
                  <c:v>1.6603696016609146</c:v>
                </c:pt>
                <c:pt idx="101">
                  <c:v>1.1156545660863775</c:v>
                </c:pt>
                <c:pt idx="102">
                  <c:v>1.0679425140822774</c:v>
                </c:pt>
                <c:pt idx="103">
                  <c:v>-5.9031878927958997E-2</c:v>
                </c:pt>
                <c:pt idx="104">
                  <c:v>0.32424494141056182</c:v>
                </c:pt>
                <c:pt idx="105">
                  <c:v>5.295831127920473E-2</c:v>
                </c:pt>
                <c:pt idx="106">
                  <c:v>-0.28276896602834861</c:v>
                </c:pt>
                <c:pt idx="107">
                  <c:v>0.54127331067504802</c:v>
                </c:pt>
                <c:pt idx="108">
                  <c:v>-0.15854843451635228</c:v>
                </c:pt>
                <c:pt idx="109">
                  <c:v>-2.3186342789039727</c:v>
                </c:pt>
                <c:pt idx="110">
                  <c:v>0.67735910115864273</c:v>
                </c:pt>
                <c:pt idx="111">
                  <c:v>-5.9758577133917738E-2</c:v>
                </c:pt>
                <c:pt idx="112">
                  <c:v>1.706910404015598</c:v>
                </c:pt>
                <c:pt idx="113">
                  <c:v>-0.71951242230463697</c:v>
                </c:pt>
                <c:pt idx="114">
                  <c:v>0.43114970961281318</c:v>
                </c:pt>
                <c:pt idx="115">
                  <c:v>-0.27146667600722074</c:v>
                </c:pt>
                <c:pt idx="116">
                  <c:v>2.0240527190922073</c:v>
                </c:pt>
                <c:pt idx="117">
                  <c:v>0.43338890752176279</c:v>
                </c:pt>
                <c:pt idx="118">
                  <c:v>0.33387090649925583</c:v>
                </c:pt>
                <c:pt idx="119">
                  <c:v>5.7451455102020696E-2</c:v>
                </c:pt>
                <c:pt idx="120">
                  <c:v>-2.730644437510243</c:v>
                </c:pt>
                <c:pt idx="121">
                  <c:v>-5.4273829792136405</c:v>
                </c:pt>
                <c:pt idx="122">
                  <c:v>2.5229002396022948</c:v>
                </c:pt>
                <c:pt idx="123">
                  <c:v>-9.1188188330413519E-2</c:v>
                </c:pt>
                <c:pt idx="124">
                  <c:v>-3.1070100593025818</c:v>
                </c:pt>
                <c:pt idx="125">
                  <c:v>2.7170034711080628</c:v>
                </c:pt>
                <c:pt idx="126">
                  <c:v>-6.1076163872582717E-2</c:v>
                </c:pt>
                <c:pt idx="127">
                  <c:v>-2.6622014233714362</c:v>
                </c:pt>
                <c:pt idx="128">
                  <c:v>1.6983829183879755</c:v>
                </c:pt>
                <c:pt idx="129">
                  <c:v>1.4635453051944765</c:v>
                </c:pt>
                <c:pt idx="130">
                  <c:v>0.85349024498372861</c:v>
                </c:pt>
                <c:pt idx="131">
                  <c:v>1.3173054389703442</c:v>
                </c:pt>
                <c:pt idx="132">
                  <c:v>0.81163987133909665</c:v>
                </c:pt>
                <c:pt idx="133">
                  <c:v>0.40630116249868664</c:v>
                </c:pt>
                <c:pt idx="134">
                  <c:v>1.1452067900069285</c:v>
                </c:pt>
                <c:pt idx="135">
                  <c:v>0.23211291103579879</c:v>
                </c:pt>
                <c:pt idx="136">
                  <c:v>-0.97266266702998216</c:v>
                </c:pt>
                <c:pt idx="137">
                  <c:v>-0.49284305342598078</c:v>
                </c:pt>
                <c:pt idx="138">
                  <c:v>-0.65500484969592365</c:v>
                </c:pt>
                <c:pt idx="139">
                  <c:v>0.70792579292379565</c:v>
                </c:pt>
                <c:pt idx="140">
                  <c:v>-0.72568830814264074</c:v>
                </c:pt>
                <c:pt idx="141">
                  <c:v>-1.359267380732291</c:v>
                </c:pt>
                <c:pt idx="142">
                  <c:v>1.0211787405332626</c:v>
                </c:pt>
                <c:pt idx="143">
                  <c:v>0.38544833798218375</c:v>
                </c:pt>
                <c:pt idx="144">
                  <c:v>5.3252863599830641E-2</c:v>
                </c:pt>
                <c:pt idx="145">
                  <c:v>2.1650933493884237</c:v>
                </c:pt>
                <c:pt idx="146">
                  <c:v>-0.6912402999099504</c:v>
                </c:pt>
                <c:pt idx="147">
                  <c:v>-0.44983280175795637</c:v>
                </c:pt>
                <c:pt idx="148">
                  <c:v>-1.1187116201270286</c:v>
                </c:pt>
                <c:pt idx="149">
                  <c:v>1.0074019627748896</c:v>
                </c:pt>
                <c:pt idx="150">
                  <c:v>-0.71769235641257934</c:v>
                </c:pt>
                <c:pt idx="151">
                  <c:v>-1.654898176071063</c:v>
                </c:pt>
                <c:pt idx="152">
                  <c:v>0.86063165684390608</c:v>
                </c:pt>
                <c:pt idx="153">
                  <c:v>2.1721429694589296</c:v>
                </c:pt>
                <c:pt idx="154">
                  <c:v>-0.81270362828357812</c:v>
                </c:pt>
                <c:pt idx="155">
                  <c:v>-1.5023645679828981</c:v>
                </c:pt>
                <c:pt idx="156">
                  <c:v>-4.4042809471512649</c:v>
                </c:pt>
                <c:pt idx="157">
                  <c:v>0.53416276078447877</c:v>
                </c:pt>
                <c:pt idx="158">
                  <c:v>-3.17187247213139</c:v>
                </c:pt>
                <c:pt idx="159">
                  <c:v>2.4007723265267846</c:v>
                </c:pt>
                <c:pt idx="160">
                  <c:v>0.87016522707643595</c:v>
                </c:pt>
                <c:pt idx="161">
                  <c:v>-1.521510925605468</c:v>
                </c:pt>
                <c:pt idx="162">
                  <c:v>-0.69989881849119884</c:v>
                </c:pt>
                <c:pt idx="163">
                  <c:v>0.86313341023653478</c:v>
                </c:pt>
                <c:pt idx="164">
                  <c:v>-4.2022451308711783</c:v>
                </c:pt>
                <c:pt idx="165">
                  <c:v>0.22872089696474229</c:v>
                </c:pt>
                <c:pt idx="166">
                  <c:v>-3.1091961263637056</c:v>
                </c:pt>
                <c:pt idx="167">
                  <c:v>-0.20221090740301062</c:v>
                </c:pt>
                <c:pt idx="168">
                  <c:v>2.3538342941105159</c:v>
                </c:pt>
                <c:pt idx="169">
                  <c:v>0.87921306475727168</c:v>
                </c:pt>
                <c:pt idx="170">
                  <c:v>2.3244848240129077</c:v>
                </c:pt>
                <c:pt idx="171">
                  <c:v>5.7425428280912079E-2</c:v>
                </c:pt>
                <c:pt idx="172">
                  <c:v>-1.913814557211475E-2</c:v>
                </c:pt>
                <c:pt idx="173">
                  <c:v>-0.47964789939412722</c:v>
                </c:pt>
                <c:pt idx="174">
                  <c:v>3.7372240454602177</c:v>
                </c:pt>
                <c:pt idx="175">
                  <c:v>0.32061190297298076</c:v>
                </c:pt>
                <c:pt idx="176">
                  <c:v>1.3330269544821156</c:v>
                </c:pt>
                <c:pt idx="177">
                  <c:v>-1.5302049097952624</c:v>
                </c:pt>
                <c:pt idx="178">
                  <c:v>3.1390125430800642</c:v>
                </c:pt>
                <c:pt idx="179">
                  <c:v>-1.608807633284796</c:v>
                </c:pt>
                <c:pt idx="180">
                  <c:v>0.72023310281422415</c:v>
                </c:pt>
                <c:pt idx="181">
                  <c:v>3.0585239826945276</c:v>
                </c:pt>
                <c:pt idx="182">
                  <c:v>-0.10533708839177375</c:v>
                </c:pt>
                <c:pt idx="183">
                  <c:v>0.96146182478337539</c:v>
                </c:pt>
                <c:pt idx="184">
                  <c:v>0.22012405343192423</c:v>
                </c:pt>
                <c:pt idx="185">
                  <c:v>2.3142791123898679E-2</c:v>
                </c:pt>
                <c:pt idx="186">
                  <c:v>-3.7306544954312524</c:v>
                </c:pt>
                <c:pt idx="187">
                  <c:v>1.4604891354519032</c:v>
                </c:pt>
                <c:pt idx="188">
                  <c:v>-1.1906319958844322</c:v>
                </c:pt>
                <c:pt idx="189">
                  <c:v>-2.0388497770869116</c:v>
                </c:pt>
                <c:pt idx="190">
                  <c:v>1.936989317097884</c:v>
                </c:pt>
                <c:pt idx="191">
                  <c:v>0.53212286631989292</c:v>
                </c:pt>
                <c:pt idx="192">
                  <c:v>1.6323996264988421</c:v>
                </c:pt>
                <c:pt idx="193">
                  <c:v>-0.17027277108063918</c:v>
                </c:pt>
                <c:pt idx="194">
                  <c:v>1.6782632698008</c:v>
                </c:pt>
                <c:pt idx="195">
                  <c:v>-0.59116898724054467</c:v>
                </c:pt>
                <c:pt idx="196">
                  <c:v>-0.84644853179843738</c:v>
                </c:pt>
                <c:pt idx="197">
                  <c:v>0.88713083265302795</c:v>
                </c:pt>
                <c:pt idx="198">
                  <c:v>-3.9708920627902704</c:v>
                </c:pt>
                <c:pt idx="199">
                  <c:v>-1.7258104343458531</c:v>
                </c:pt>
                <c:pt idx="200">
                  <c:v>0.1352348374285903</c:v>
                </c:pt>
                <c:pt idx="201">
                  <c:v>0.14732063311445082</c:v>
                </c:pt>
                <c:pt idx="202">
                  <c:v>2.4239204050293193</c:v>
                </c:pt>
                <c:pt idx="203">
                  <c:v>1.4148375350998763</c:v>
                </c:pt>
                <c:pt idx="204">
                  <c:v>1.9176267243723628</c:v>
                </c:pt>
                <c:pt idx="205">
                  <c:v>0.57740214693427405</c:v>
                </c:pt>
                <c:pt idx="206">
                  <c:v>-5.7590418546350428E-2</c:v>
                </c:pt>
                <c:pt idx="207">
                  <c:v>-2.6619982918371394</c:v>
                </c:pt>
                <c:pt idx="208">
                  <c:v>3.2535970420575295</c:v>
                </c:pt>
                <c:pt idx="209">
                  <c:v>0.34872123376661335</c:v>
                </c:pt>
                <c:pt idx="210">
                  <c:v>1.4278671963022527</c:v>
                </c:pt>
                <c:pt idx="211">
                  <c:v>-0.94396314651439339</c:v>
                </c:pt>
                <c:pt idx="212">
                  <c:v>2.4404453702000795</c:v>
                </c:pt>
                <c:pt idx="213">
                  <c:v>-0.32197207785742221</c:v>
                </c:pt>
                <c:pt idx="214">
                  <c:v>-0.92727734023095365</c:v>
                </c:pt>
                <c:pt idx="215">
                  <c:v>0.60426525274239251</c:v>
                </c:pt>
                <c:pt idx="216">
                  <c:v>0.18391066013519844</c:v>
                </c:pt>
                <c:pt idx="217">
                  <c:v>0.92554766067284766</c:v>
                </c:pt>
                <c:pt idx="218">
                  <c:v>0.74746157291226789</c:v>
                </c:pt>
                <c:pt idx="219">
                  <c:v>0.10398140217222229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8-4E4C-AABD-AC78F8F9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532672"/>
        <c:axId val="767537712"/>
      </c:lineChart>
      <c:dateAx>
        <c:axId val="767532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7712"/>
        <c:crosses val="autoZero"/>
        <c:auto val="1"/>
        <c:lblOffset val="100"/>
        <c:baseTimeUnit val="days"/>
      </c:dateAx>
      <c:valAx>
        <c:axId val="767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Peace!$J$1</c:f>
              <c:strCache>
                <c:ptCount val="1"/>
                <c:pt idx="0">
                  <c:v>Rl_SRI_PL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Peace!$J$2:$J$222</c:f>
              <c:numCache>
                <c:formatCode>General</c:formatCode>
                <c:ptCount val="220"/>
                <c:pt idx="0">
                  <c:v>0</c:v>
                </c:pt>
                <c:pt idx="1">
                  <c:v>2.6435486148514933</c:v>
                </c:pt>
                <c:pt idx="2">
                  <c:v>-1.1487524712641843</c:v>
                </c:pt>
                <c:pt idx="3">
                  <c:v>2.7032039598194024</c:v>
                </c:pt>
                <c:pt idx="4">
                  <c:v>-0.69682395855278778</c:v>
                </c:pt>
                <c:pt idx="5">
                  <c:v>1.2422519998557111</c:v>
                </c:pt>
                <c:pt idx="6">
                  <c:v>-4.3660329994981479</c:v>
                </c:pt>
                <c:pt idx="7">
                  <c:v>-1.6284593764500637</c:v>
                </c:pt>
                <c:pt idx="8">
                  <c:v>-5.4954484769982921</c:v>
                </c:pt>
                <c:pt idx="9">
                  <c:v>2.4716022669749238</c:v>
                </c:pt>
                <c:pt idx="10">
                  <c:v>0.58021437240445106</c:v>
                </c:pt>
                <c:pt idx="11">
                  <c:v>0.1395488148847244</c:v>
                </c:pt>
                <c:pt idx="12">
                  <c:v>-3.8724123545167854</c:v>
                </c:pt>
                <c:pt idx="13">
                  <c:v>-0.75524349978347372</c:v>
                </c:pt>
                <c:pt idx="14">
                  <c:v>0.25700705286857289</c:v>
                </c:pt>
                <c:pt idx="15">
                  <c:v>3.4433263685249091</c:v>
                </c:pt>
                <c:pt idx="16">
                  <c:v>-0.63876498918256186</c:v>
                </c:pt>
                <c:pt idx="17">
                  <c:v>-4.6529651913554879</c:v>
                </c:pt>
                <c:pt idx="18">
                  <c:v>2.6843038123635905</c:v>
                </c:pt>
                <c:pt idx="19">
                  <c:v>1.7931279825840811</c:v>
                </c:pt>
                <c:pt idx="20">
                  <c:v>2.4628334592955028</c:v>
                </c:pt>
                <c:pt idx="21">
                  <c:v>2.2877134176821605</c:v>
                </c:pt>
                <c:pt idx="22">
                  <c:v>1.5410004740245311</c:v>
                </c:pt>
                <c:pt idx="23">
                  <c:v>-2.2328657665821816</c:v>
                </c:pt>
                <c:pt idx="24">
                  <c:v>1.0713235733845676</c:v>
                </c:pt>
                <c:pt idx="25">
                  <c:v>7.0587483278705773E-2</c:v>
                </c:pt>
                <c:pt idx="26">
                  <c:v>2.820829581457446</c:v>
                </c:pt>
                <c:pt idx="27">
                  <c:v>1.4057264640527578</c:v>
                </c:pt>
                <c:pt idx="28">
                  <c:v>0.71689287145966873</c:v>
                </c:pt>
                <c:pt idx="29">
                  <c:v>-7.7603533343888085</c:v>
                </c:pt>
                <c:pt idx="30">
                  <c:v>-0.84148252043971827</c:v>
                </c:pt>
                <c:pt idx="31">
                  <c:v>-0.92918212560395774</c:v>
                </c:pt>
                <c:pt idx="32">
                  <c:v>2.8534589637699055</c:v>
                </c:pt>
                <c:pt idx="33">
                  <c:v>-0.77316595349176753</c:v>
                </c:pt>
                <c:pt idx="34">
                  <c:v>-2.1676380623592331</c:v>
                </c:pt>
                <c:pt idx="35">
                  <c:v>-3.361457559636763E-2</c:v>
                </c:pt>
                <c:pt idx="36">
                  <c:v>0.2753065361502367</c:v>
                </c:pt>
                <c:pt idx="37">
                  <c:v>1.31234605040029</c:v>
                </c:pt>
                <c:pt idx="38">
                  <c:v>-0.15896148532089341</c:v>
                </c:pt>
                <c:pt idx="39">
                  <c:v>5.3683382952218492</c:v>
                </c:pt>
                <c:pt idx="40">
                  <c:v>-8.9584674458763036</c:v>
                </c:pt>
                <c:pt idx="41">
                  <c:v>2.161438049424814</c:v>
                </c:pt>
                <c:pt idx="42">
                  <c:v>-0.24909966763578198</c:v>
                </c:pt>
                <c:pt idx="43">
                  <c:v>2.2462370083867422</c:v>
                </c:pt>
                <c:pt idx="44">
                  <c:v>-0.88047968771765628</c:v>
                </c:pt>
                <c:pt idx="45">
                  <c:v>0.34517126869373693</c:v>
                </c:pt>
                <c:pt idx="46">
                  <c:v>1.6234869706253996</c:v>
                </c:pt>
                <c:pt idx="47">
                  <c:v>-0.81830838616758217</c:v>
                </c:pt>
                <c:pt idx="48">
                  <c:v>-1.5100624712365218</c:v>
                </c:pt>
                <c:pt idx="49">
                  <c:v>3.2305350161996071</c:v>
                </c:pt>
                <c:pt idx="50">
                  <c:v>-3.1905029900444997</c:v>
                </c:pt>
                <c:pt idx="51">
                  <c:v>0.4857770324673657</c:v>
                </c:pt>
                <c:pt idx="52">
                  <c:v>0.13930812561730907</c:v>
                </c:pt>
                <c:pt idx="53">
                  <c:v>2.8428642144048144</c:v>
                </c:pt>
                <c:pt idx="54">
                  <c:v>0.3730147742684079</c:v>
                </c:pt>
                <c:pt idx="55">
                  <c:v>-5.1029799566401701</c:v>
                </c:pt>
                <c:pt idx="56">
                  <c:v>2.9028068376368488</c:v>
                </c:pt>
                <c:pt idx="57">
                  <c:v>-1.1616525587045525</c:v>
                </c:pt>
                <c:pt idx="58">
                  <c:v>-0.6460444062511348</c:v>
                </c:pt>
                <c:pt idx="59">
                  <c:v>-0.56285326830972737</c:v>
                </c:pt>
                <c:pt idx="60">
                  <c:v>3.246029495539275</c:v>
                </c:pt>
                <c:pt idx="61">
                  <c:v>2.0920591774159671</c:v>
                </c:pt>
                <c:pt idx="62">
                  <c:v>-0.70960821977079569</c:v>
                </c:pt>
                <c:pt idx="63">
                  <c:v>4.4899138049416372E-2</c:v>
                </c:pt>
                <c:pt idx="64">
                  <c:v>-0.63688336476966767</c:v>
                </c:pt>
                <c:pt idx="65">
                  <c:v>0.16765544293360224</c:v>
                </c:pt>
                <c:pt idx="66">
                  <c:v>0.33446998441540099</c:v>
                </c:pt>
                <c:pt idx="67">
                  <c:v>0.53794558161841288</c:v>
                </c:pt>
                <c:pt idx="68">
                  <c:v>3.1373396371780551</c:v>
                </c:pt>
                <c:pt idx="69">
                  <c:v>1.8520183482354906</c:v>
                </c:pt>
                <c:pt idx="70">
                  <c:v>2.2410742960507983</c:v>
                </c:pt>
                <c:pt idx="71">
                  <c:v>-0.1962592440593818</c:v>
                </c:pt>
                <c:pt idx="72">
                  <c:v>-3.5724918510351214E-2</c:v>
                </c:pt>
                <c:pt idx="73">
                  <c:v>-0.95139087099338548</c:v>
                </c:pt>
                <c:pt idx="74">
                  <c:v>1.7284969617550772</c:v>
                </c:pt>
                <c:pt idx="75">
                  <c:v>-1.6323488863233477</c:v>
                </c:pt>
                <c:pt idx="76">
                  <c:v>-2.2904315256511061</c:v>
                </c:pt>
                <c:pt idx="77">
                  <c:v>1.1365841877317051</c:v>
                </c:pt>
                <c:pt idx="78">
                  <c:v>1.2619035376517753</c:v>
                </c:pt>
                <c:pt idx="79">
                  <c:v>2.1369602878468044</c:v>
                </c:pt>
                <c:pt idx="80">
                  <c:v>2.9797686090682904</c:v>
                </c:pt>
                <c:pt idx="81">
                  <c:v>-0.41128813832246081</c:v>
                </c:pt>
                <c:pt idx="82">
                  <c:v>0.67317271725985928</c:v>
                </c:pt>
                <c:pt idx="83">
                  <c:v>-0.94256788777954681</c:v>
                </c:pt>
                <c:pt idx="84">
                  <c:v>1.1413694641464076</c:v>
                </c:pt>
                <c:pt idx="85">
                  <c:v>-5.6745637694314089E-3</c:v>
                </c:pt>
                <c:pt idx="86">
                  <c:v>1.8441993489749862</c:v>
                </c:pt>
                <c:pt idx="87">
                  <c:v>-0.25101114838917515</c:v>
                </c:pt>
                <c:pt idx="88">
                  <c:v>0.59581989889291553</c:v>
                </c:pt>
                <c:pt idx="89">
                  <c:v>-0.58465045847027741</c:v>
                </c:pt>
                <c:pt idx="90">
                  <c:v>-1.2135662168145733</c:v>
                </c:pt>
                <c:pt idx="91">
                  <c:v>3.8914121762183953</c:v>
                </c:pt>
                <c:pt idx="92">
                  <c:v>-8.1586036996742203E-2</c:v>
                </c:pt>
                <c:pt idx="93">
                  <c:v>1.3296774470334192</c:v>
                </c:pt>
                <c:pt idx="94">
                  <c:v>-0.22038872575135976</c:v>
                </c:pt>
                <c:pt idx="95">
                  <c:v>-0.43143031919345526</c:v>
                </c:pt>
                <c:pt idx="96">
                  <c:v>0.55512282467878593</c:v>
                </c:pt>
                <c:pt idx="97">
                  <c:v>2.5366178307493681</c:v>
                </c:pt>
                <c:pt idx="98">
                  <c:v>0.26165696021149348</c:v>
                </c:pt>
                <c:pt idx="99">
                  <c:v>-2.3317735025780868</c:v>
                </c:pt>
                <c:pt idx="100">
                  <c:v>1.2757309040017657</c:v>
                </c:pt>
                <c:pt idx="101">
                  <c:v>-2.2217202214533462</c:v>
                </c:pt>
                <c:pt idx="102">
                  <c:v>-0.76437636688816923</c:v>
                </c:pt>
                <c:pt idx="103">
                  <c:v>0.32055662993106399</c:v>
                </c:pt>
                <c:pt idx="104">
                  <c:v>0.52479358682939892</c:v>
                </c:pt>
                <c:pt idx="105">
                  <c:v>-8.0973849872310655E-2</c:v>
                </c:pt>
                <c:pt idx="106">
                  <c:v>-0.9604762227360012</c:v>
                </c:pt>
                <c:pt idx="107">
                  <c:v>0.65217622463872249</c:v>
                </c:pt>
                <c:pt idx="108">
                  <c:v>-4.2380630013511835</c:v>
                </c:pt>
                <c:pt idx="109">
                  <c:v>0.46798878793543358</c:v>
                </c:pt>
                <c:pt idx="110">
                  <c:v>-1.5590326826908969</c:v>
                </c:pt>
                <c:pt idx="111">
                  <c:v>-1.8278249811842273</c:v>
                </c:pt>
                <c:pt idx="112">
                  <c:v>2.8510262681815375</c:v>
                </c:pt>
                <c:pt idx="113">
                  <c:v>8.4796070543522756E-2</c:v>
                </c:pt>
                <c:pt idx="114">
                  <c:v>1.2968602809577865</c:v>
                </c:pt>
                <c:pt idx="115">
                  <c:v>1.1369746173262747</c:v>
                </c:pt>
                <c:pt idx="116">
                  <c:v>1.7656038199563966</c:v>
                </c:pt>
                <c:pt idx="117">
                  <c:v>-3.7935239582413779E-2</c:v>
                </c:pt>
                <c:pt idx="118">
                  <c:v>0.73446352735870546</c:v>
                </c:pt>
                <c:pt idx="119">
                  <c:v>1.7600454335777074</c:v>
                </c:pt>
                <c:pt idx="120">
                  <c:v>-2.5216143740533474</c:v>
                </c:pt>
                <c:pt idx="121">
                  <c:v>-3.8409938038249622</c:v>
                </c:pt>
                <c:pt idx="122">
                  <c:v>0.55062505676688644</c:v>
                </c:pt>
                <c:pt idx="123">
                  <c:v>0.3802923883038839</c:v>
                </c:pt>
                <c:pt idx="124">
                  <c:v>-1.3147734060964817</c:v>
                </c:pt>
                <c:pt idx="125">
                  <c:v>0.92327402461713659</c:v>
                </c:pt>
                <c:pt idx="126">
                  <c:v>-2.1180993449816068</c:v>
                </c:pt>
                <c:pt idx="127">
                  <c:v>-2.1522381225851581</c:v>
                </c:pt>
                <c:pt idx="128">
                  <c:v>-1.0110002059495717</c:v>
                </c:pt>
                <c:pt idx="129">
                  <c:v>-8.8655107907837677E-2</c:v>
                </c:pt>
                <c:pt idx="130">
                  <c:v>-2.5451237548840258</c:v>
                </c:pt>
                <c:pt idx="131">
                  <c:v>0.95977557448618334</c:v>
                </c:pt>
                <c:pt idx="132">
                  <c:v>0.61089008329934591</c:v>
                </c:pt>
                <c:pt idx="133">
                  <c:v>-3.7164076197681561</c:v>
                </c:pt>
                <c:pt idx="134">
                  <c:v>0.79622677853681456</c:v>
                </c:pt>
                <c:pt idx="135">
                  <c:v>-2.2192052921480787</c:v>
                </c:pt>
                <c:pt idx="136">
                  <c:v>-2.681945628888144</c:v>
                </c:pt>
                <c:pt idx="137">
                  <c:v>-1.2081991724560965</c:v>
                </c:pt>
                <c:pt idx="138">
                  <c:v>0.24802571294499587</c:v>
                </c:pt>
                <c:pt idx="139">
                  <c:v>-2.4816479453210496</c:v>
                </c:pt>
                <c:pt idx="140">
                  <c:v>0</c:v>
                </c:pt>
                <c:pt idx="141">
                  <c:v>1.7685508147467284</c:v>
                </c:pt>
                <c:pt idx="142">
                  <c:v>0.30810604858009943</c:v>
                </c:pt>
                <c:pt idx="143">
                  <c:v>-6.5874666688009702</c:v>
                </c:pt>
                <c:pt idx="144">
                  <c:v>1.9934214900817111</c:v>
                </c:pt>
                <c:pt idx="145">
                  <c:v>1.8536023118085623</c:v>
                </c:pt>
                <c:pt idx="146">
                  <c:v>-1.5456886948251161</c:v>
                </c:pt>
                <c:pt idx="147">
                  <c:v>-6.6302732726096423</c:v>
                </c:pt>
                <c:pt idx="148">
                  <c:v>-1.9609917000473813</c:v>
                </c:pt>
                <c:pt idx="149">
                  <c:v>0.41604814842598853</c:v>
                </c:pt>
                <c:pt idx="150">
                  <c:v>-0.93107074605758222</c:v>
                </c:pt>
                <c:pt idx="151">
                  <c:v>0.5001316736222422</c:v>
                </c:pt>
                <c:pt idx="152">
                  <c:v>2.0488593477216135</c:v>
                </c:pt>
                <c:pt idx="153">
                  <c:v>0.12393833832318911</c:v>
                </c:pt>
                <c:pt idx="154">
                  <c:v>3.6203696305928506</c:v>
                </c:pt>
                <c:pt idx="155">
                  <c:v>-2.3893620507055924</c:v>
                </c:pt>
                <c:pt idx="156">
                  <c:v>3.5977694217920221E-2</c:v>
                </c:pt>
                <c:pt idx="157">
                  <c:v>3.2975463515963819</c:v>
                </c:pt>
                <c:pt idx="158">
                  <c:v>-5.2884571301133461</c:v>
                </c:pt>
                <c:pt idx="159">
                  <c:v>5.9060643116833162</c:v>
                </c:pt>
                <c:pt idx="160">
                  <c:v>0.4486633928340536</c:v>
                </c:pt>
                <c:pt idx="161">
                  <c:v>1.1095244291939688</c:v>
                </c:pt>
                <c:pt idx="162">
                  <c:v>-0.46422803195635953</c:v>
                </c:pt>
                <c:pt idx="163">
                  <c:v>2.906573671298248</c:v>
                </c:pt>
                <c:pt idx="164">
                  <c:v>-3.979781550390296</c:v>
                </c:pt>
                <c:pt idx="165">
                  <c:v>-0.41585865309943465</c:v>
                </c:pt>
                <c:pt idx="166">
                  <c:v>-2.9318519957317704</c:v>
                </c:pt>
                <c:pt idx="167">
                  <c:v>0.2999359529140021</c:v>
                </c:pt>
                <c:pt idx="168">
                  <c:v>0.14251106872522876</c:v>
                </c:pt>
                <c:pt idx="169">
                  <c:v>1.2172832546164443</c:v>
                </c:pt>
                <c:pt idx="170">
                  <c:v>4.8468543196972478</c:v>
                </c:pt>
                <c:pt idx="171">
                  <c:v>1.8853452756922386</c:v>
                </c:pt>
                <c:pt idx="172">
                  <c:v>4.6023867474667579E-2</c:v>
                </c:pt>
                <c:pt idx="173">
                  <c:v>-0.30283104117318965</c:v>
                </c:pt>
                <c:pt idx="174">
                  <c:v>1.1211394273407731</c:v>
                </c:pt>
                <c:pt idx="175">
                  <c:v>-5.8695015869715733E-2</c:v>
                </c:pt>
                <c:pt idx="176">
                  <c:v>-0.28090823632778317</c:v>
                </c:pt>
                <c:pt idx="177">
                  <c:v>-2.0555232819179414</c:v>
                </c:pt>
                <c:pt idx="178">
                  <c:v>1.5965361801521365</c:v>
                </c:pt>
                <c:pt idx="179">
                  <c:v>-2.4414982889109966</c:v>
                </c:pt>
                <c:pt idx="180">
                  <c:v>-2.3990791445164068</c:v>
                </c:pt>
                <c:pt idx="181">
                  <c:v>1.7301351317068479</c:v>
                </c:pt>
                <c:pt idx="182">
                  <c:v>-0.16284438393037756</c:v>
                </c:pt>
                <c:pt idx="183">
                  <c:v>0.30511601119376697</c:v>
                </c:pt>
                <c:pt idx="184">
                  <c:v>0.10149880764457034</c:v>
                </c:pt>
                <c:pt idx="185">
                  <c:v>-1.5265391162389013</c:v>
                </c:pt>
                <c:pt idx="186">
                  <c:v>-3.7502645857800743</c:v>
                </c:pt>
                <c:pt idx="187">
                  <c:v>9.2642087509541546E-2</c:v>
                </c:pt>
                <c:pt idx="188">
                  <c:v>-0.11403322453004208</c:v>
                </c:pt>
                <c:pt idx="189">
                  <c:v>1.6899818861598315</c:v>
                </c:pt>
                <c:pt idx="190">
                  <c:v>1.5445934297282877</c:v>
                </c:pt>
                <c:pt idx="191">
                  <c:v>4.8317516039235946E-2</c:v>
                </c:pt>
                <c:pt idx="192">
                  <c:v>0.73567659656533413</c:v>
                </c:pt>
                <c:pt idx="193">
                  <c:v>-0.13023959067556626</c:v>
                </c:pt>
                <c:pt idx="194">
                  <c:v>1.1660945663144038</c:v>
                </c:pt>
                <c:pt idx="195">
                  <c:v>-0.46889420285055422</c:v>
                </c:pt>
                <c:pt idx="196">
                  <c:v>0.64501021396154723</c:v>
                </c:pt>
                <c:pt idx="197">
                  <c:v>-0.19645706281349967</c:v>
                </c:pt>
                <c:pt idx="198">
                  <c:v>-2.3533726482175008</c:v>
                </c:pt>
                <c:pt idx="199">
                  <c:v>-2.6521902049094384</c:v>
                </c:pt>
                <c:pt idx="200">
                  <c:v>-1.5301473070753309</c:v>
                </c:pt>
                <c:pt idx="201">
                  <c:v>0.97969376005936049</c:v>
                </c:pt>
                <c:pt idx="202">
                  <c:v>1.3032980118639172</c:v>
                </c:pt>
                <c:pt idx="203">
                  <c:v>-0.43254809507567993</c:v>
                </c:pt>
                <c:pt idx="204">
                  <c:v>1.3902344513181089</c:v>
                </c:pt>
                <c:pt idx="205">
                  <c:v>-0.69622982458491267</c:v>
                </c:pt>
                <c:pt idx="206">
                  <c:v>0.23965613782523368</c:v>
                </c:pt>
                <c:pt idx="207">
                  <c:v>-2.9434901159504161</c:v>
                </c:pt>
                <c:pt idx="208">
                  <c:v>0.85911801560963152</c:v>
                </c:pt>
                <c:pt idx="209">
                  <c:v>2.1563342401595971E-2</c:v>
                </c:pt>
                <c:pt idx="210">
                  <c:v>1.7525560764124259</c:v>
                </c:pt>
                <c:pt idx="211">
                  <c:v>0.57742572943591586</c:v>
                </c:pt>
                <c:pt idx="212">
                  <c:v>1.6711153406696075</c:v>
                </c:pt>
                <c:pt idx="213">
                  <c:v>-0.56782923846740818</c:v>
                </c:pt>
                <c:pt idx="214">
                  <c:v>-0.90687750932099664</c:v>
                </c:pt>
                <c:pt idx="215">
                  <c:v>9.1058739174646339E-2</c:v>
                </c:pt>
                <c:pt idx="216">
                  <c:v>-1.8799140199570912</c:v>
                </c:pt>
                <c:pt idx="217">
                  <c:v>1.2196137844255723</c:v>
                </c:pt>
                <c:pt idx="218">
                  <c:v>1.023708281015683</c:v>
                </c:pt>
                <c:pt idx="219">
                  <c:v>0.64666637059594667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7-4352-91D5-56D9DAE01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71472"/>
        <c:axId val="768071832"/>
      </c:lineChart>
      <c:dateAx>
        <c:axId val="7680714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71832"/>
        <c:crosses val="autoZero"/>
        <c:auto val="1"/>
        <c:lblOffset val="100"/>
        <c:baseTimeUnit val="days"/>
      </c:dateAx>
      <c:valAx>
        <c:axId val="7680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7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SRI_Z!$E$1</c:f>
              <c:strCache>
                <c:ptCount val="1"/>
                <c:pt idx="0">
                  <c:v>Risk-free instrument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SRI_Z!$E$2:$E$419</c:f>
              <c:numCache>
                <c:formatCode>General</c:formatCode>
                <c:ptCount val="418"/>
                <c:pt idx="0">
                  <c:v>0.51839999999999997</c:v>
                </c:pt>
                <c:pt idx="1">
                  <c:v>0.52690000000000003</c:v>
                </c:pt>
                <c:pt idx="2">
                  <c:v>0.55164999999999997</c:v>
                </c:pt>
                <c:pt idx="3">
                  <c:v>0.57079999999999997</c:v>
                </c:pt>
                <c:pt idx="4">
                  <c:v>0.6038</c:v>
                </c:pt>
                <c:pt idx="5">
                  <c:v>0.61870000000000003</c:v>
                </c:pt>
                <c:pt idx="6">
                  <c:v>0.65390000000000004</c:v>
                </c:pt>
                <c:pt idx="7">
                  <c:v>0.69240000000000002</c:v>
                </c:pt>
                <c:pt idx="8">
                  <c:v>0.74650000000000005</c:v>
                </c:pt>
                <c:pt idx="9">
                  <c:v>0.80700000000000005</c:v>
                </c:pt>
                <c:pt idx="10">
                  <c:v>0.82730000000000004</c:v>
                </c:pt>
                <c:pt idx="11">
                  <c:v>0.84614999999999996</c:v>
                </c:pt>
                <c:pt idx="12">
                  <c:v>0.8508</c:v>
                </c:pt>
                <c:pt idx="13">
                  <c:v>0.84904999999999997</c:v>
                </c:pt>
                <c:pt idx="14">
                  <c:v>0.86499999999999999</c:v>
                </c:pt>
                <c:pt idx="15">
                  <c:v>0.86024999999999996</c:v>
                </c:pt>
                <c:pt idx="16">
                  <c:v>0.86719999999999997</c:v>
                </c:pt>
                <c:pt idx="17">
                  <c:v>0.85785</c:v>
                </c:pt>
                <c:pt idx="18">
                  <c:v>0.8679</c:v>
                </c:pt>
                <c:pt idx="19">
                  <c:v>0.88065000000000004</c:v>
                </c:pt>
                <c:pt idx="20">
                  <c:v>0.89205000000000001</c:v>
                </c:pt>
                <c:pt idx="21">
                  <c:v>0.90549999999999997</c:v>
                </c:pt>
                <c:pt idx="22">
                  <c:v>0.89119999999999999</c:v>
                </c:pt>
                <c:pt idx="23">
                  <c:v>0.91090000000000004</c:v>
                </c:pt>
                <c:pt idx="24">
                  <c:v>0.90110000000000001</c:v>
                </c:pt>
                <c:pt idx="25">
                  <c:v>0.89490000000000003</c:v>
                </c:pt>
                <c:pt idx="26">
                  <c:v>0.90190000000000003</c:v>
                </c:pt>
                <c:pt idx="27">
                  <c:v>0.90864999999999996</c:v>
                </c:pt>
                <c:pt idx="28">
                  <c:v>0.90415000000000001</c:v>
                </c:pt>
                <c:pt idx="29">
                  <c:v>0.90715000000000001</c:v>
                </c:pt>
                <c:pt idx="30">
                  <c:v>0.90690000000000004</c:v>
                </c:pt>
                <c:pt idx="31">
                  <c:v>0.95540000000000003</c:v>
                </c:pt>
                <c:pt idx="32">
                  <c:v>0.97809999999999997</c:v>
                </c:pt>
                <c:pt idx="33">
                  <c:v>0.98570000000000002</c:v>
                </c:pt>
                <c:pt idx="34">
                  <c:v>0.94415000000000004</c:v>
                </c:pt>
                <c:pt idx="35">
                  <c:v>0.92464999999999997</c:v>
                </c:pt>
                <c:pt idx="36">
                  <c:v>0.89410000000000001</c:v>
                </c:pt>
                <c:pt idx="37">
                  <c:v>0.92364999999999997</c:v>
                </c:pt>
                <c:pt idx="38">
                  <c:v>0.93740000000000001</c:v>
                </c:pt>
                <c:pt idx="39">
                  <c:v>0.99380000000000002</c:v>
                </c:pt>
                <c:pt idx="40">
                  <c:v>1.0444</c:v>
                </c:pt>
                <c:pt idx="41">
                  <c:v>1.1116999999999999</c:v>
                </c:pt>
                <c:pt idx="42">
                  <c:v>1.1607000000000001</c:v>
                </c:pt>
                <c:pt idx="43">
                  <c:v>1.2067000000000001</c:v>
                </c:pt>
                <c:pt idx="44">
                  <c:v>1.2145600000000001</c:v>
                </c:pt>
                <c:pt idx="45">
                  <c:v>1.2315</c:v>
                </c:pt>
                <c:pt idx="46">
                  <c:v>1.2470600000000001</c:v>
                </c:pt>
                <c:pt idx="47">
                  <c:v>1.25</c:v>
                </c:pt>
                <c:pt idx="48">
                  <c:v>1.24733</c:v>
                </c:pt>
                <c:pt idx="49">
                  <c:v>1.24472</c:v>
                </c:pt>
                <c:pt idx="50">
                  <c:v>1.2397199999999999</c:v>
                </c:pt>
                <c:pt idx="51">
                  <c:v>1.2622199999999999</c:v>
                </c:pt>
                <c:pt idx="52">
                  <c:v>1.2622800000000001</c:v>
                </c:pt>
                <c:pt idx="53">
                  <c:v>1.2571099999999999</c:v>
                </c:pt>
                <c:pt idx="54">
                  <c:v>1.2582199999999999</c:v>
                </c:pt>
                <c:pt idx="55">
                  <c:v>1.2454400000000001</c:v>
                </c:pt>
                <c:pt idx="56">
                  <c:v>1.2621100000000001</c:v>
                </c:pt>
                <c:pt idx="57">
                  <c:v>1.2793300000000001</c:v>
                </c:pt>
                <c:pt idx="58">
                  <c:v>1.28989</c:v>
                </c:pt>
                <c:pt idx="59">
                  <c:v>1.29156</c:v>
                </c:pt>
                <c:pt idx="60">
                  <c:v>1.296</c:v>
                </c:pt>
                <c:pt idx="61">
                  <c:v>1.31989</c:v>
                </c:pt>
                <c:pt idx="62">
                  <c:v>1.31656</c:v>
                </c:pt>
                <c:pt idx="63">
                  <c:v>1.3176699999999999</c:v>
                </c:pt>
                <c:pt idx="64">
                  <c:v>1.32433</c:v>
                </c:pt>
                <c:pt idx="65">
                  <c:v>1.3315600000000001</c:v>
                </c:pt>
                <c:pt idx="66">
                  <c:v>1.35822</c:v>
                </c:pt>
                <c:pt idx="67">
                  <c:v>1.3587800000000001</c:v>
                </c:pt>
                <c:pt idx="68">
                  <c:v>1.34989</c:v>
                </c:pt>
                <c:pt idx="69">
                  <c:v>1.33822</c:v>
                </c:pt>
                <c:pt idx="70">
                  <c:v>1.3573900000000001</c:v>
                </c:pt>
                <c:pt idx="71">
                  <c:v>1.3607199999999999</c:v>
                </c:pt>
                <c:pt idx="72">
                  <c:v>1.4226700000000001</c:v>
                </c:pt>
                <c:pt idx="73">
                  <c:v>1.4259999999999999</c:v>
                </c:pt>
                <c:pt idx="74">
                  <c:v>1.4315599999999999</c:v>
                </c:pt>
                <c:pt idx="75">
                  <c:v>1.4271100000000001</c:v>
                </c:pt>
                <c:pt idx="76">
                  <c:v>1.4232199999999999</c:v>
                </c:pt>
                <c:pt idx="77">
                  <c:v>1.42961</c:v>
                </c:pt>
                <c:pt idx="78">
                  <c:v>1.4032199999999999</c:v>
                </c:pt>
                <c:pt idx="79">
                  <c:v>1.40211</c:v>
                </c:pt>
                <c:pt idx="80">
                  <c:v>1.42628</c:v>
                </c:pt>
                <c:pt idx="81">
                  <c:v>1.4326700000000001</c:v>
                </c:pt>
                <c:pt idx="82">
                  <c:v>1.4365600000000001</c:v>
                </c:pt>
                <c:pt idx="83">
                  <c:v>1.41517</c:v>
                </c:pt>
                <c:pt idx="84">
                  <c:v>1.41378</c:v>
                </c:pt>
                <c:pt idx="85">
                  <c:v>1.42822</c:v>
                </c:pt>
                <c:pt idx="86">
                  <c:v>1.41683</c:v>
                </c:pt>
                <c:pt idx="87">
                  <c:v>1.4326700000000001</c:v>
                </c:pt>
                <c:pt idx="88">
                  <c:v>1.4450000000000001</c:v>
                </c:pt>
                <c:pt idx="89">
                  <c:v>1.44767</c:v>
                </c:pt>
                <c:pt idx="90">
                  <c:v>1.4654400000000001</c:v>
                </c:pt>
                <c:pt idx="91">
                  <c:v>1.456</c:v>
                </c:pt>
                <c:pt idx="92">
                  <c:v>1.45306</c:v>
                </c:pt>
                <c:pt idx="93">
                  <c:v>1.4550000000000001</c:v>
                </c:pt>
                <c:pt idx="94">
                  <c:v>1.4494400000000001</c:v>
                </c:pt>
                <c:pt idx="95">
                  <c:v>1.45583</c:v>
                </c:pt>
                <c:pt idx="96">
                  <c:v>1.4563900000000001</c:v>
                </c:pt>
                <c:pt idx="97">
                  <c:v>1.4550000000000001</c:v>
                </c:pt>
                <c:pt idx="98">
                  <c:v>1.45333</c:v>
                </c:pt>
                <c:pt idx="99">
                  <c:v>1.44767</c:v>
                </c:pt>
                <c:pt idx="100">
                  <c:v>1.4711099999999999</c:v>
                </c:pt>
                <c:pt idx="101">
                  <c:v>1.4968300000000001</c:v>
                </c:pt>
                <c:pt idx="102">
                  <c:v>1.506</c:v>
                </c:pt>
                <c:pt idx="103">
                  <c:v>1.51878</c:v>
                </c:pt>
                <c:pt idx="104">
                  <c:v>1.53433</c:v>
                </c:pt>
                <c:pt idx="105">
                  <c:v>1.5548900000000001</c:v>
                </c:pt>
                <c:pt idx="106">
                  <c:v>1.57267</c:v>
                </c:pt>
                <c:pt idx="107">
                  <c:v>1.5901700000000001</c:v>
                </c:pt>
                <c:pt idx="108">
                  <c:v>1.6146100000000001</c:v>
                </c:pt>
                <c:pt idx="109">
                  <c:v>1.6321099999999999</c:v>
                </c:pt>
                <c:pt idx="110">
                  <c:v>1.65394</c:v>
                </c:pt>
                <c:pt idx="111">
                  <c:v>1.67425</c:v>
                </c:pt>
                <c:pt idx="112">
                  <c:v>1.7298800000000001</c:v>
                </c:pt>
                <c:pt idx="113">
                  <c:v>1.77443</c:v>
                </c:pt>
                <c:pt idx="114">
                  <c:v>1.8336300000000001</c:v>
                </c:pt>
                <c:pt idx="115">
                  <c:v>1.83707</c:v>
                </c:pt>
                <c:pt idx="116">
                  <c:v>1.86507</c:v>
                </c:pt>
                <c:pt idx="117">
                  <c:v>1.8876900000000001</c:v>
                </c:pt>
                <c:pt idx="118">
                  <c:v>1.9317500000000001</c:v>
                </c:pt>
                <c:pt idx="119">
                  <c:v>1.9596499999999999</c:v>
                </c:pt>
                <c:pt idx="120">
                  <c:v>1.99214</c:v>
                </c:pt>
                <c:pt idx="121">
                  <c:v>2.0383100000000001</c:v>
                </c:pt>
                <c:pt idx="122">
                  <c:v>2.1061299999999998</c:v>
                </c:pt>
                <c:pt idx="123">
                  <c:v>2.18188</c:v>
                </c:pt>
                <c:pt idx="124">
                  <c:v>2.2284299999999999</c:v>
                </c:pt>
                <c:pt idx="125">
                  <c:v>2.2686299999999999</c:v>
                </c:pt>
                <c:pt idx="126">
                  <c:v>2.3636300000000001</c:v>
                </c:pt>
                <c:pt idx="127">
                  <c:v>2.4497100000000001</c:v>
                </c:pt>
                <c:pt idx="128">
                  <c:v>2.4523999999999999</c:v>
                </c:pt>
                <c:pt idx="129">
                  <c:v>2.4721899999999999</c:v>
                </c:pt>
                <c:pt idx="130">
                  <c:v>2.4900000000000002</c:v>
                </c:pt>
                <c:pt idx="131">
                  <c:v>2.51125</c:v>
                </c:pt>
                <c:pt idx="132">
                  <c:v>2.5195599999999998</c:v>
                </c:pt>
                <c:pt idx="133">
                  <c:v>2.5201899999999999</c:v>
                </c:pt>
                <c:pt idx="134">
                  <c:v>2.5150000000000001</c:v>
                </c:pt>
                <c:pt idx="135">
                  <c:v>2.4987499999999998</c:v>
                </c:pt>
                <c:pt idx="136">
                  <c:v>2.4818799999999999</c:v>
                </c:pt>
                <c:pt idx="137">
                  <c:v>2.47438</c:v>
                </c:pt>
                <c:pt idx="138">
                  <c:v>2.48875</c:v>
                </c:pt>
                <c:pt idx="139">
                  <c:v>2.5037500000000001</c:v>
                </c:pt>
                <c:pt idx="140">
                  <c:v>2.5074999999999998</c:v>
                </c:pt>
                <c:pt idx="141">
                  <c:v>2.5012500000000002</c:v>
                </c:pt>
                <c:pt idx="142">
                  <c:v>2.50813</c:v>
                </c:pt>
                <c:pt idx="143">
                  <c:v>2.52088</c:v>
                </c:pt>
                <c:pt idx="144">
                  <c:v>2.5242499999999999</c:v>
                </c:pt>
                <c:pt idx="145">
                  <c:v>2.5298799999999999</c:v>
                </c:pt>
                <c:pt idx="146">
                  <c:v>2.52475</c:v>
                </c:pt>
                <c:pt idx="147">
                  <c:v>2.51213</c:v>
                </c:pt>
                <c:pt idx="148">
                  <c:v>2.5107499999999998</c:v>
                </c:pt>
                <c:pt idx="149">
                  <c:v>2.5230000000000001</c:v>
                </c:pt>
                <c:pt idx="150">
                  <c:v>2.5356299999999998</c:v>
                </c:pt>
                <c:pt idx="151">
                  <c:v>2.5415000000000001</c:v>
                </c:pt>
                <c:pt idx="152">
                  <c:v>2.5687500000000001</c:v>
                </c:pt>
                <c:pt idx="153">
                  <c:v>2.5920000000000001</c:v>
                </c:pt>
                <c:pt idx="154">
                  <c:v>2.6038800000000002</c:v>
                </c:pt>
                <c:pt idx="155">
                  <c:v>2.6228799999999999</c:v>
                </c:pt>
                <c:pt idx="156">
                  <c:v>2.6521300000000001</c:v>
                </c:pt>
                <c:pt idx="157">
                  <c:v>2.7235</c:v>
                </c:pt>
                <c:pt idx="158">
                  <c:v>2.7767499999999998</c:v>
                </c:pt>
                <c:pt idx="159">
                  <c:v>2.8288799999999998</c:v>
                </c:pt>
                <c:pt idx="160">
                  <c:v>2.8580000000000001</c:v>
                </c:pt>
                <c:pt idx="161">
                  <c:v>2.8626299999999998</c:v>
                </c:pt>
                <c:pt idx="162">
                  <c:v>2.88625</c:v>
                </c:pt>
                <c:pt idx="163">
                  <c:v>2.8946299999999998</c:v>
                </c:pt>
                <c:pt idx="164">
                  <c:v>2.8858100000000002</c:v>
                </c:pt>
                <c:pt idx="165">
                  <c:v>2.90056</c:v>
                </c:pt>
                <c:pt idx="166">
                  <c:v>2.90788</c:v>
                </c:pt>
                <c:pt idx="167">
                  <c:v>2.8731300000000002</c:v>
                </c:pt>
                <c:pt idx="168">
                  <c:v>2.85575</c:v>
                </c:pt>
                <c:pt idx="169">
                  <c:v>2.86463</c:v>
                </c:pt>
                <c:pt idx="170">
                  <c:v>2.85188</c:v>
                </c:pt>
                <c:pt idx="171">
                  <c:v>2.8322500000000002</c:v>
                </c:pt>
                <c:pt idx="172">
                  <c:v>2.79</c:v>
                </c:pt>
                <c:pt idx="173">
                  <c:v>2.7418800000000001</c:v>
                </c:pt>
                <c:pt idx="174">
                  <c:v>2.7537500000000001</c:v>
                </c:pt>
                <c:pt idx="175">
                  <c:v>2.706</c:v>
                </c:pt>
                <c:pt idx="176">
                  <c:v>2.6821299999999999</c:v>
                </c:pt>
                <c:pt idx="177">
                  <c:v>2.6789999999999998</c:v>
                </c:pt>
                <c:pt idx="178">
                  <c:v>2.6717499999999998</c:v>
                </c:pt>
                <c:pt idx="179">
                  <c:v>2.6760000000000002</c:v>
                </c:pt>
                <c:pt idx="180">
                  <c:v>2.6595</c:v>
                </c:pt>
                <c:pt idx="181">
                  <c:v>2.64588</c:v>
                </c:pt>
                <c:pt idx="182">
                  <c:v>2.63775</c:v>
                </c:pt>
                <c:pt idx="183">
                  <c:v>2.629</c:v>
                </c:pt>
                <c:pt idx="184">
                  <c:v>2.6157499999999998</c:v>
                </c:pt>
                <c:pt idx="185">
                  <c:v>2.6173799999999998</c:v>
                </c:pt>
                <c:pt idx="186">
                  <c:v>2.5870000000000002</c:v>
                </c:pt>
                <c:pt idx="187">
                  <c:v>2.55375</c:v>
                </c:pt>
                <c:pt idx="188">
                  <c:v>2.5486300000000002</c:v>
                </c:pt>
                <c:pt idx="189">
                  <c:v>2.5166300000000001</c:v>
                </c:pt>
                <c:pt idx="190">
                  <c:v>2.37175</c:v>
                </c:pt>
                <c:pt idx="191">
                  <c:v>2.27738</c:v>
                </c:pt>
                <c:pt idx="192">
                  <c:v>2.2201300000000002</c:v>
                </c:pt>
                <c:pt idx="193">
                  <c:v>2.2004999999999999</c:v>
                </c:pt>
                <c:pt idx="194">
                  <c:v>2.2097500000000001</c:v>
                </c:pt>
                <c:pt idx="195">
                  <c:v>2.22925</c:v>
                </c:pt>
                <c:pt idx="196">
                  <c:v>2.14425</c:v>
                </c:pt>
                <c:pt idx="197">
                  <c:v>2.2048800000000002</c:v>
                </c:pt>
                <c:pt idx="198">
                  <c:v>2.133</c:v>
                </c:pt>
                <c:pt idx="199">
                  <c:v>2.052</c:v>
                </c:pt>
                <c:pt idx="200">
                  <c:v>2.01675</c:v>
                </c:pt>
                <c:pt idx="201">
                  <c:v>2.08013</c:v>
                </c:pt>
                <c:pt idx="202">
                  <c:v>2.0365000000000002</c:v>
                </c:pt>
                <c:pt idx="203">
                  <c:v>2.0341300000000002</c:v>
                </c:pt>
                <c:pt idx="204">
                  <c:v>2.0702500000000001</c:v>
                </c:pt>
                <c:pt idx="205">
                  <c:v>2.0703800000000001</c:v>
                </c:pt>
                <c:pt idx="206">
                  <c:v>2.0630000000000002</c:v>
                </c:pt>
                <c:pt idx="207">
                  <c:v>1.9506300000000001</c:v>
                </c:pt>
                <c:pt idx="208">
                  <c:v>1.97563</c:v>
                </c:pt>
                <c:pt idx="209">
                  <c:v>1.9517500000000001</c:v>
                </c:pt>
                <c:pt idx="210">
                  <c:v>1.9332499999999999</c:v>
                </c:pt>
                <c:pt idx="211">
                  <c:v>1.90238</c:v>
                </c:pt>
                <c:pt idx="212">
                  <c:v>1.923</c:v>
                </c:pt>
                <c:pt idx="213">
                  <c:v>1.9185000000000001</c:v>
                </c:pt>
                <c:pt idx="214">
                  <c:v>1.9072499999999999</c:v>
                </c:pt>
                <c:pt idx="215">
                  <c:v>1.8968799999999999</c:v>
                </c:pt>
                <c:pt idx="216">
                  <c:v>1.8867499999999999</c:v>
                </c:pt>
                <c:pt idx="217">
                  <c:v>1.9028799999999999</c:v>
                </c:pt>
                <c:pt idx="218">
                  <c:v>1.9205000000000001</c:v>
                </c:pt>
                <c:pt idx="219">
                  <c:v>1.92075</c:v>
                </c:pt>
                <c:pt idx="220">
                  <c:v>1.8928799999999999</c:v>
                </c:pt>
                <c:pt idx="221">
                  <c:v>1.8721300000000001</c:v>
                </c:pt>
                <c:pt idx="222">
                  <c:v>1.8448800000000001</c:v>
                </c:pt>
                <c:pt idx="223">
                  <c:v>1.80525</c:v>
                </c:pt>
                <c:pt idx="224">
                  <c:v>1.74525</c:v>
                </c:pt>
                <c:pt idx="225">
                  <c:v>1.74038</c:v>
                </c:pt>
                <c:pt idx="226">
                  <c:v>1.71</c:v>
                </c:pt>
                <c:pt idx="227">
                  <c:v>1.67475</c:v>
                </c:pt>
                <c:pt idx="228">
                  <c:v>1.3972500000000001</c:v>
                </c:pt>
                <c:pt idx="229">
                  <c:v>0.87988</c:v>
                </c:pt>
                <c:pt idx="230">
                  <c:v>0.82138</c:v>
                </c:pt>
                <c:pt idx="231">
                  <c:v>0.99424999999999997</c:v>
                </c:pt>
                <c:pt idx="232">
                  <c:v>1.0720000000000001</c:v>
                </c:pt>
                <c:pt idx="233">
                  <c:v>1.20888</c:v>
                </c:pt>
                <c:pt idx="234">
                  <c:v>1.2258800000000001</c:v>
                </c:pt>
                <c:pt idx="235">
                  <c:v>1.1025</c:v>
                </c:pt>
                <c:pt idx="236">
                  <c:v>0.92225000000000001</c:v>
                </c:pt>
                <c:pt idx="237">
                  <c:v>0.71299999999999997</c:v>
                </c:pt>
                <c:pt idx="238">
                  <c:v>0.68799999999999994</c:v>
                </c:pt>
                <c:pt idx="239">
                  <c:v>0.65900000000000003</c:v>
                </c:pt>
                <c:pt idx="240">
                  <c:v>0.56999999999999995</c:v>
                </c:pt>
                <c:pt idx="241">
                  <c:v>0.50975000000000004</c:v>
                </c:pt>
                <c:pt idx="242">
                  <c:v>0.48125000000000001</c:v>
                </c:pt>
                <c:pt idx="243">
                  <c:v>0.432</c:v>
                </c:pt>
                <c:pt idx="244">
                  <c:v>0.41449999999999998</c:v>
                </c:pt>
                <c:pt idx="245">
                  <c:v>0.36137999999999998</c:v>
                </c:pt>
                <c:pt idx="246">
                  <c:v>0.36625000000000002</c:v>
                </c:pt>
                <c:pt idx="247">
                  <c:v>0.34538000000000002</c:v>
                </c:pt>
                <c:pt idx="248">
                  <c:v>0.33362999999999998</c:v>
                </c:pt>
                <c:pt idx="249">
                  <c:v>0.31850000000000001</c:v>
                </c:pt>
                <c:pt idx="250">
                  <c:v>0.30613000000000001</c:v>
                </c:pt>
                <c:pt idx="251">
                  <c:v>0.30913000000000002</c:v>
                </c:pt>
                <c:pt idx="252">
                  <c:v>0.33250000000000002</c:v>
                </c:pt>
                <c:pt idx="253">
                  <c:v>0.31437999999999999</c:v>
                </c:pt>
                <c:pt idx="254">
                  <c:v>0.30987999999999999</c:v>
                </c:pt>
                <c:pt idx="255">
                  <c:v>0.29213</c:v>
                </c:pt>
                <c:pt idx="256">
                  <c:v>0.28188000000000002</c:v>
                </c:pt>
                <c:pt idx="257">
                  <c:v>0.27524999999999999</c:v>
                </c:pt>
                <c:pt idx="258">
                  <c:v>0.27124999999999999</c:v>
                </c:pt>
                <c:pt idx="259">
                  <c:v>0.24475</c:v>
                </c:pt>
                <c:pt idx="260">
                  <c:v>0.24575</c:v>
                </c:pt>
                <c:pt idx="261">
                  <c:v>0.25750000000000001</c:v>
                </c:pt>
                <c:pt idx="262">
                  <c:v>0.24937999999999999</c:v>
                </c:pt>
                <c:pt idx="263">
                  <c:v>0.24213000000000001</c:v>
                </c:pt>
                <c:pt idx="264">
                  <c:v>0.24338000000000001</c:v>
                </c:pt>
                <c:pt idx="265">
                  <c:v>0.246</c:v>
                </c:pt>
                <c:pt idx="266">
                  <c:v>0.24875</c:v>
                </c:pt>
                <c:pt idx="267">
                  <c:v>0.25738</c:v>
                </c:pt>
                <c:pt idx="268">
                  <c:v>0.25574999999999998</c:v>
                </c:pt>
                <c:pt idx="269">
                  <c:v>0.24875</c:v>
                </c:pt>
                <c:pt idx="270">
                  <c:v>0.25850000000000001</c:v>
                </c:pt>
                <c:pt idx="271">
                  <c:v>0.26662999999999998</c:v>
                </c:pt>
                <c:pt idx="272">
                  <c:v>0.25763000000000003</c:v>
                </c:pt>
                <c:pt idx="273">
                  <c:v>0.2465</c:v>
                </c:pt>
                <c:pt idx="274">
                  <c:v>0.24812999999999999</c:v>
                </c:pt>
                <c:pt idx="275">
                  <c:v>0.23599999999999999</c:v>
                </c:pt>
                <c:pt idx="276">
                  <c:v>0.22325</c:v>
                </c:pt>
                <c:pt idx="277">
                  <c:v>0.20699999999999999</c:v>
                </c:pt>
                <c:pt idx="278">
                  <c:v>0.20075000000000001</c:v>
                </c:pt>
                <c:pt idx="279">
                  <c:v>0.19500000000000001</c:v>
                </c:pt>
                <c:pt idx="280">
                  <c:v>0.20300000000000001</c:v>
                </c:pt>
                <c:pt idx="281">
                  <c:v>0.19588</c:v>
                </c:pt>
                <c:pt idx="282">
                  <c:v>0.19400000000000001</c:v>
                </c:pt>
                <c:pt idx="283">
                  <c:v>0.20238</c:v>
                </c:pt>
                <c:pt idx="284">
                  <c:v>0.20324999999999999</c:v>
                </c:pt>
                <c:pt idx="285">
                  <c:v>0.20125000000000001</c:v>
                </c:pt>
                <c:pt idx="286">
                  <c:v>0.21138000000000001</c:v>
                </c:pt>
                <c:pt idx="287">
                  <c:v>0.22363</c:v>
                </c:pt>
                <c:pt idx="288">
                  <c:v>0.20413000000000001</c:v>
                </c:pt>
                <c:pt idx="289">
                  <c:v>0.20488000000000001</c:v>
                </c:pt>
                <c:pt idx="290">
                  <c:v>0.19275</c:v>
                </c:pt>
                <c:pt idx="291">
                  <c:v>0.18762999999999999</c:v>
                </c:pt>
                <c:pt idx="292">
                  <c:v>0.17874999999999999</c:v>
                </c:pt>
                <c:pt idx="293">
                  <c:v>0.17100000000000001</c:v>
                </c:pt>
                <c:pt idx="294">
                  <c:v>0.16488</c:v>
                </c:pt>
                <c:pt idx="295">
                  <c:v>0.1525</c:v>
                </c:pt>
                <c:pt idx="296">
                  <c:v>0.15625</c:v>
                </c:pt>
                <c:pt idx="297">
                  <c:v>0.16550000000000001</c:v>
                </c:pt>
                <c:pt idx="298">
                  <c:v>0.16300000000000001</c:v>
                </c:pt>
                <c:pt idx="299">
                  <c:v>0.151</c:v>
                </c:pt>
                <c:pt idx="300">
                  <c:v>0.15212999999999999</c:v>
                </c:pt>
                <c:pt idx="301">
                  <c:v>0.1585</c:v>
                </c:pt>
                <c:pt idx="302">
                  <c:v>0.15312999999999999</c:v>
                </c:pt>
                <c:pt idx="303">
                  <c:v>0.14938000000000001</c:v>
                </c:pt>
                <c:pt idx="304">
                  <c:v>0.15662999999999999</c:v>
                </c:pt>
                <c:pt idx="305">
                  <c:v>0.15262999999999999</c:v>
                </c:pt>
                <c:pt idx="306">
                  <c:v>0.15475</c:v>
                </c:pt>
                <c:pt idx="307">
                  <c:v>0.14838000000000001</c:v>
                </c:pt>
                <c:pt idx="308">
                  <c:v>0.14938000000000001</c:v>
                </c:pt>
                <c:pt idx="309">
                  <c:v>0.15225</c:v>
                </c:pt>
                <c:pt idx="310">
                  <c:v>0.15537999999999999</c:v>
                </c:pt>
                <c:pt idx="311">
                  <c:v>0.157</c:v>
                </c:pt>
                <c:pt idx="312">
                  <c:v>0.1565</c:v>
                </c:pt>
                <c:pt idx="313">
                  <c:v>0.1605</c:v>
                </c:pt>
                <c:pt idx="314">
                  <c:v>0.17199999999999999</c:v>
                </c:pt>
                <c:pt idx="315">
                  <c:v>0.20100000000000001</c:v>
                </c:pt>
                <c:pt idx="316">
                  <c:v>0.22087999999999999</c:v>
                </c:pt>
                <c:pt idx="317">
                  <c:v>0.22600000000000001</c:v>
                </c:pt>
                <c:pt idx="318">
                  <c:v>0.22938</c:v>
                </c:pt>
                <c:pt idx="319">
                  <c:v>0.246</c:v>
                </c:pt>
                <c:pt idx="320">
                  <c:v>0.27112999999999998</c:v>
                </c:pt>
                <c:pt idx="321">
                  <c:v>0.28825000000000001</c:v>
                </c:pt>
                <c:pt idx="322">
                  <c:v>0.31274999999999997</c:v>
                </c:pt>
                <c:pt idx="323">
                  <c:v>0.34325</c:v>
                </c:pt>
                <c:pt idx="324">
                  <c:v>0.33875</c:v>
                </c:pt>
                <c:pt idx="325">
                  <c:v>0.37642999999999999</c:v>
                </c:pt>
                <c:pt idx="326">
                  <c:v>0.39500000000000002</c:v>
                </c:pt>
                <c:pt idx="327">
                  <c:v>0.44442999999999999</c:v>
                </c:pt>
                <c:pt idx="328">
                  <c:v>0.53442999999999996</c:v>
                </c:pt>
                <c:pt idx="329">
                  <c:v>0.55542999999999998</c:v>
                </c:pt>
                <c:pt idx="330">
                  <c:v>0.84043000000000001</c:v>
                </c:pt>
                <c:pt idx="331">
                  <c:v>0.78129000000000004</c:v>
                </c:pt>
                <c:pt idx="332">
                  <c:v>0.82870999999999995</c:v>
                </c:pt>
                <c:pt idx="333">
                  <c:v>0.93942999999999999</c:v>
                </c:pt>
                <c:pt idx="334">
                  <c:v>1.1305700000000001</c:v>
                </c:pt>
                <c:pt idx="335">
                  <c:v>1.2875700000000001</c:v>
                </c:pt>
                <c:pt idx="336">
                  <c:v>1.4511400000000001</c:v>
                </c:pt>
                <c:pt idx="337">
                  <c:v>1.4891399999999999</c:v>
                </c:pt>
                <c:pt idx="338">
                  <c:v>1.54043</c:v>
                </c:pt>
                <c:pt idx="339">
                  <c:v>1.55671</c:v>
                </c:pt>
                <c:pt idx="340">
                  <c:v>1.8237099999999999</c:v>
                </c:pt>
                <c:pt idx="341">
                  <c:v>1.9107099999999999</c:v>
                </c:pt>
                <c:pt idx="342">
                  <c:v>1.9645699999999999</c:v>
                </c:pt>
                <c:pt idx="343">
                  <c:v>1.9950000000000001</c:v>
                </c:pt>
                <c:pt idx="344">
                  <c:v>2.0655700000000001</c:v>
                </c:pt>
                <c:pt idx="345">
                  <c:v>2.0861399999999999</c:v>
                </c:pt>
                <c:pt idx="346">
                  <c:v>2.1092900000000001</c:v>
                </c:pt>
                <c:pt idx="347">
                  <c:v>2.3115700000000001</c:v>
                </c:pt>
                <c:pt idx="348">
                  <c:v>2.78043</c:v>
                </c:pt>
                <c:pt idx="349">
                  <c:v>2.8665699999999998</c:v>
                </c:pt>
                <c:pt idx="350">
                  <c:v>2.8992900000000001</c:v>
                </c:pt>
                <c:pt idx="351">
                  <c:v>3.0484300000000002</c:v>
                </c:pt>
                <c:pt idx="352">
                  <c:v>3.3112900000000001</c:v>
                </c:pt>
                <c:pt idx="353">
                  <c:v>3.3228599999999999</c:v>
                </c:pt>
                <c:pt idx="354">
                  <c:v>3.32986</c:v>
                </c:pt>
                <c:pt idx="355">
                  <c:v>3.42557</c:v>
                </c:pt>
                <c:pt idx="356">
                  <c:v>3.50929</c:v>
                </c:pt>
                <c:pt idx="357">
                  <c:v>3.5475699999999999</c:v>
                </c:pt>
                <c:pt idx="358">
                  <c:v>3.56643</c:v>
                </c:pt>
                <c:pt idx="359">
                  <c:v>3.7365699999999999</c:v>
                </c:pt>
                <c:pt idx="360">
                  <c:v>3.81114</c:v>
                </c:pt>
                <c:pt idx="361">
                  <c:v>4.1232899999999999</c:v>
                </c:pt>
                <c:pt idx="362">
                  <c:v>4.2012900000000002</c:v>
                </c:pt>
                <c:pt idx="363">
                  <c:v>4.2320000000000002</c:v>
                </c:pt>
                <c:pt idx="364">
                  <c:v>4.3847100000000001</c:v>
                </c:pt>
                <c:pt idx="365">
                  <c:v>4.6852900000000002</c:v>
                </c:pt>
                <c:pt idx="366">
                  <c:v>4.875</c:v>
                </c:pt>
                <c:pt idx="367">
                  <c:v>4.93086</c:v>
                </c:pt>
                <c:pt idx="368">
                  <c:v>5.0112899999999998</c:v>
                </c:pt>
                <c:pt idx="369">
                  <c:v>5.0839999999999996</c:v>
                </c:pt>
                <c:pt idx="370">
                  <c:v>5.1427100000000001</c:v>
                </c:pt>
                <c:pt idx="371">
                  <c:v>5.2187099999999997</c:v>
                </c:pt>
                <c:pt idx="372">
                  <c:v>5.1491400000000001</c:v>
                </c:pt>
                <c:pt idx="373">
                  <c:v>5.13971</c:v>
                </c:pt>
                <c:pt idx="374">
                  <c:v>5.1868600000000002</c:v>
                </c:pt>
                <c:pt idx="375">
                  <c:v>5.1531399999999996</c:v>
                </c:pt>
                <c:pt idx="376">
                  <c:v>5.1388600000000002</c:v>
                </c:pt>
                <c:pt idx="377">
                  <c:v>5.1970000000000001</c:v>
                </c:pt>
                <c:pt idx="378">
                  <c:v>5.10114</c:v>
                </c:pt>
                <c:pt idx="379">
                  <c:v>5.1020000000000003</c:v>
                </c:pt>
                <c:pt idx="380">
                  <c:v>5.10229</c:v>
                </c:pt>
                <c:pt idx="381">
                  <c:v>5.0574300000000001</c:v>
                </c:pt>
                <c:pt idx="382">
                  <c:v>5.1271399999999998</c:v>
                </c:pt>
                <c:pt idx="383">
                  <c:v>5.2430000000000003</c:v>
                </c:pt>
                <c:pt idx="384">
                  <c:v>5.2351400000000003</c:v>
                </c:pt>
                <c:pt idx="385">
                  <c:v>5.3157100000000002</c:v>
                </c:pt>
                <c:pt idx="386">
                  <c:v>5.4282899999999996</c:v>
                </c:pt>
                <c:pt idx="387">
                  <c:v>5.0522900000000002</c:v>
                </c:pt>
                <c:pt idx="388">
                  <c:v>4.9872899999999998</c:v>
                </c:pt>
                <c:pt idx="389">
                  <c:v>5.3129999999999997</c:v>
                </c:pt>
                <c:pt idx="390">
                  <c:v>5.2374299999999998</c:v>
                </c:pt>
                <c:pt idx="391">
                  <c:v>5.3052900000000003</c:v>
                </c:pt>
                <c:pt idx="392">
                  <c:v>5.4345699999999999</c:v>
                </c:pt>
                <c:pt idx="393">
                  <c:v>5.407</c:v>
                </c:pt>
                <c:pt idx="394">
                  <c:v>5.3528599999999997</c:v>
                </c:pt>
                <c:pt idx="395">
                  <c:v>5.34314</c:v>
                </c:pt>
                <c:pt idx="396">
                  <c:v>5.4665699999999999</c:v>
                </c:pt>
                <c:pt idx="397">
                  <c:v>5.5810000000000004</c:v>
                </c:pt>
                <c:pt idx="398">
                  <c:v>5.6234299999999999</c:v>
                </c:pt>
                <c:pt idx="399">
                  <c:v>5.6597099999999996</c:v>
                </c:pt>
                <c:pt idx="400">
                  <c:v>5.6660000000000004</c:v>
                </c:pt>
                <c:pt idx="401">
                  <c:v>5.6902900000000001</c:v>
                </c:pt>
                <c:pt idx="402">
                  <c:v>5.7622900000000001</c:v>
                </c:pt>
                <c:pt idx="403">
                  <c:v>5.8432599999999999</c:v>
                </c:pt>
                <c:pt idx="404">
                  <c:v>5.8037999999999998</c:v>
                </c:pt>
                <c:pt idx="405">
                  <c:v>5.8566900000000004</c:v>
                </c:pt>
                <c:pt idx="406">
                  <c:v>5.8762600000000003</c:v>
                </c:pt>
                <c:pt idx="407">
                  <c:v>5.8624499999999999</c:v>
                </c:pt>
                <c:pt idx="408">
                  <c:v>5.8433400000000004</c:v>
                </c:pt>
                <c:pt idx="409">
                  <c:v>5.8727999999999998</c:v>
                </c:pt>
                <c:pt idx="410">
                  <c:v>5.8955700000000002</c:v>
                </c:pt>
                <c:pt idx="411">
                  <c:v>5.8815</c:v>
                </c:pt>
                <c:pt idx="412">
                  <c:v>5.9002299999999996</c:v>
                </c:pt>
                <c:pt idx="413">
                  <c:v>5.8940999999999999</c:v>
                </c:pt>
                <c:pt idx="414">
                  <c:v>5.9077700000000002</c:v>
                </c:pt>
                <c:pt idx="415">
                  <c:v>5.8955299999999999</c:v>
                </c:pt>
                <c:pt idx="416">
                  <c:v>5.8827199999999999</c:v>
                </c:pt>
                <c:pt idx="417">
                  <c:v>5.8681999999999999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4A9-976C-81DBCCA23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656072"/>
        <c:axId val="1086290080"/>
      </c:lineChart>
      <c:dateAx>
        <c:axId val="751656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86290080"/>
        <c:crosses val="autoZero"/>
        <c:auto val="1"/>
        <c:lblOffset val="100"/>
        <c:baseTimeUnit val="days"/>
      </c:dateAx>
      <c:valAx>
        <c:axId val="108629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65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Peace!$K$1</c:f>
              <c:strCache>
                <c:ptCount val="1"/>
                <c:pt idx="0">
                  <c:v>Rl_FIO_Z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Peace!$K$2:$K$222</c:f>
              <c:numCache>
                <c:formatCode>General</c:formatCode>
                <c:ptCount val="220"/>
                <c:pt idx="0">
                  <c:v>0</c:v>
                </c:pt>
                <c:pt idx="1">
                  <c:v>2.0498340739221939</c:v>
                </c:pt>
                <c:pt idx="2">
                  <c:v>-0.15902144023868811</c:v>
                </c:pt>
                <c:pt idx="3">
                  <c:v>1.8136547836293704</c:v>
                </c:pt>
                <c:pt idx="4">
                  <c:v>-3.9793129897910409</c:v>
                </c:pt>
                <c:pt idx="5">
                  <c:v>2.7028672387919199</c:v>
                </c:pt>
                <c:pt idx="6">
                  <c:v>7.9116335563395646E-2</c:v>
                </c:pt>
                <c:pt idx="7">
                  <c:v>0.30371158618497485</c:v>
                </c:pt>
                <c:pt idx="8">
                  <c:v>-4.0599635287893374</c:v>
                </c:pt>
                <c:pt idx="9">
                  <c:v>-0.65270660417592019</c:v>
                </c:pt>
                <c:pt idx="10">
                  <c:v>3.0985485150267387</c:v>
                </c:pt>
                <c:pt idx="11">
                  <c:v>-0.3705080192545574</c:v>
                </c:pt>
                <c:pt idx="12">
                  <c:v>-7.1475003411645535</c:v>
                </c:pt>
                <c:pt idx="13">
                  <c:v>-2.2716030536506766</c:v>
                </c:pt>
                <c:pt idx="14">
                  <c:v>0.29187191940356288</c:v>
                </c:pt>
                <c:pt idx="15">
                  <c:v>2.2252928969328774</c:v>
                </c:pt>
                <c:pt idx="16">
                  <c:v>-2.3066598664342193</c:v>
                </c:pt>
                <c:pt idx="17">
                  <c:v>-1.0844096035668744</c:v>
                </c:pt>
                <c:pt idx="18">
                  <c:v>3.8012043308120158</c:v>
                </c:pt>
                <c:pt idx="19">
                  <c:v>1.7083244260168016</c:v>
                </c:pt>
                <c:pt idx="20">
                  <c:v>3.4256259780587501</c:v>
                </c:pt>
                <c:pt idx="21">
                  <c:v>1.5123985179064845</c:v>
                </c:pt>
                <c:pt idx="22">
                  <c:v>1.2034282891409267</c:v>
                </c:pt>
                <c:pt idx="23">
                  <c:v>-0.79657283949091717</c:v>
                </c:pt>
                <c:pt idx="24">
                  <c:v>1.9313970459286744</c:v>
                </c:pt>
                <c:pt idx="25">
                  <c:v>-1.8514536170177249</c:v>
                </c:pt>
                <c:pt idx="26">
                  <c:v>2.1767747063918206</c:v>
                </c:pt>
                <c:pt idx="27">
                  <c:v>0.85642086560762842</c:v>
                </c:pt>
                <c:pt idx="28">
                  <c:v>-2.0727379394298278</c:v>
                </c:pt>
                <c:pt idx="29">
                  <c:v>-1.7008361379979908</c:v>
                </c:pt>
                <c:pt idx="30">
                  <c:v>-0.63366056592300513</c:v>
                </c:pt>
                <c:pt idx="31">
                  <c:v>1.5766858292688257</c:v>
                </c:pt>
                <c:pt idx="32">
                  <c:v>2.4421756076075427</c:v>
                </c:pt>
                <c:pt idx="33">
                  <c:v>6.5830817183374427E-2</c:v>
                </c:pt>
                <c:pt idx="34">
                  <c:v>-0.48577264255661506</c:v>
                </c:pt>
                <c:pt idx="35">
                  <c:v>-0.54252951204771549</c:v>
                </c:pt>
                <c:pt idx="36">
                  <c:v>-1.5901879543935304</c:v>
                </c:pt>
                <c:pt idx="37">
                  <c:v>2.6065240924704822</c:v>
                </c:pt>
                <c:pt idx="38">
                  <c:v>0.73919859688745637</c:v>
                </c:pt>
                <c:pt idx="39">
                  <c:v>2.8109832294351014</c:v>
                </c:pt>
                <c:pt idx="40">
                  <c:v>0.48389978634275027</c:v>
                </c:pt>
                <c:pt idx="41">
                  <c:v>0.36139434142013255</c:v>
                </c:pt>
                <c:pt idx="42">
                  <c:v>0.62220139650662876</c:v>
                </c:pt>
                <c:pt idx="43">
                  <c:v>-0.1024823592313413</c:v>
                </c:pt>
                <c:pt idx="44">
                  <c:v>0.24464496029733843</c:v>
                </c:pt>
                <c:pt idx="45">
                  <c:v>-0.43280249791968056</c:v>
                </c:pt>
                <c:pt idx="46">
                  <c:v>0.6995222883061355</c:v>
                </c:pt>
                <c:pt idx="47">
                  <c:v>-1.8879279272848042</c:v>
                </c:pt>
                <c:pt idx="48">
                  <c:v>0.67344197879333079</c:v>
                </c:pt>
                <c:pt idx="49">
                  <c:v>0.65184060638735597</c:v>
                </c:pt>
                <c:pt idx="50">
                  <c:v>0.42086168018411874</c:v>
                </c:pt>
                <c:pt idx="51">
                  <c:v>0.14745082918796065</c:v>
                </c:pt>
                <c:pt idx="52">
                  <c:v>-1.4786328254260301</c:v>
                </c:pt>
                <c:pt idx="53">
                  <c:v>0.37887530970469424</c:v>
                </c:pt>
                <c:pt idx="54">
                  <c:v>-0.47669733896861261</c:v>
                </c:pt>
                <c:pt idx="55">
                  <c:v>-1.4614038793595514</c:v>
                </c:pt>
                <c:pt idx="56">
                  <c:v>4.8851362147692337</c:v>
                </c:pt>
                <c:pt idx="57">
                  <c:v>1.6059504662376811</c:v>
                </c:pt>
                <c:pt idx="58">
                  <c:v>1.3647820786191678</c:v>
                </c:pt>
                <c:pt idx="59">
                  <c:v>-1.0641286146571396</c:v>
                </c:pt>
                <c:pt idx="60">
                  <c:v>2.7881246274129778</c:v>
                </c:pt>
                <c:pt idx="61">
                  <c:v>-0.39890487170257305</c:v>
                </c:pt>
                <c:pt idx="62">
                  <c:v>1.0658140164630079E-2</c:v>
                </c:pt>
                <c:pt idx="63">
                  <c:v>-0.97995375763441217</c:v>
                </c:pt>
                <c:pt idx="64">
                  <c:v>0.99593883825990892</c:v>
                </c:pt>
                <c:pt idx="65">
                  <c:v>-0.21868424855030713</c:v>
                </c:pt>
                <c:pt idx="66">
                  <c:v>-0.61594688724136371</c:v>
                </c:pt>
                <c:pt idx="67">
                  <c:v>0.8985459182604445</c:v>
                </c:pt>
                <c:pt idx="68">
                  <c:v>0.37732885626840629</c:v>
                </c:pt>
                <c:pt idx="69">
                  <c:v>0.34948407294944234</c:v>
                </c:pt>
                <c:pt idx="70">
                  <c:v>1.776078120677187</c:v>
                </c:pt>
                <c:pt idx="71">
                  <c:v>0.1867704823085036</c:v>
                </c:pt>
                <c:pt idx="72">
                  <c:v>-0.18677048230850213</c:v>
                </c:pt>
                <c:pt idx="73">
                  <c:v>-0.7192025997484035</c:v>
                </c:pt>
                <c:pt idx="74">
                  <c:v>-0.21467662772503976</c:v>
                </c:pt>
                <c:pt idx="75">
                  <c:v>-1.4200360034348813</c:v>
                </c:pt>
                <c:pt idx="76">
                  <c:v>0.85233052582552682</c:v>
                </c:pt>
                <c:pt idx="77">
                  <c:v>-0.28506591652934837</c:v>
                </c:pt>
                <c:pt idx="78">
                  <c:v>-0.90277284573352079</c:v>
                </c:pt>
                <c:pt idx="79">
                  <c:v>0.34614087865894744</c:v>
                </c:pt>
                <c:pt idx="80">
                  <c:v>0.91547140225787627</c:v>
                </c:pt>
                <c:pt idx="81">
                  <c:v>0.10529641912123622</c:v>
                </c:pt>
                <c:pt idx="82">
                  <c:v>-1.1644039678988896</c:v>
                </c:pt>
                <c:pt idx="83">
                  <c:v>-0.70520646996114522</c:v>
                </c:pt>
                <c:pt idx="84">
                  <c:v>1.0453428523101655</c:v>
                </c:pt>
                <c:pt idx="85">
                  <c:v>0.74530566741035342</c:v>
                </c:pt>
                <c:pt idx="86">
                  <c:v>0.27346848491630493</c:v>
                </c:pt>
                <c:pt idx="87">
                  <c:v>-0.31033872841423604</c:v>
                </c:pt>
                <c:pt idx="88">
                  <c:v>-0.12124088883991059</c:v>
                </c:pt>
                <c:pt idx="89">
                  <c:v>6.8545519543397881E-2</c:v>
                </c:pt>
                <c:pt idx="90">
                  <c:v>-0.29032193318090854</c:v>
                </c:pt>
                <c:pt idx="91">
                  <c:v>1.2293944900896199</c:v>
                </c:pt>
                <c:pt idx="92">
                  <c:v>0.54677668963483328</c:v>
                </c:pt>
                <c:pt idx="93">
                  <c:v>2.5962562131452704E-2</c:v>
                </c:pt>
                <c:pt idx="94">
                  <c:v>0.29549776550187346</c:v>
                </c:pt>
                <c:pt idx="95">
                  <c:v>-1.7440784623641681</c:v>
                </c:pt>
                <c:pt idx="96">
                  <c:v>-1.0112059058998597</c:v>
                </c:pt>
                <c:pt idx="97">
                  <c:v>1.2532221233594454</c:v>
                </c:pt>
                <c:pt idx="98">
                  <c:v>1.2636584004512057</c:v>
                </c:pt>
                <c:pt idx="99">
                  <c:v>-0.93838661689201519</c:v>
                </c:pt>
                <c:pt idx="100">
                  <c:v>2.1452711406173228</c:v>
                </c:pt>
                <c:pt idx="101">
                  <c:v>0.84741943640680417</c:v>
                </c:pt>
                <c:pt idx="102">
                  <c:v>0.86045983138192239</c:v>
                </c:pt>
                <c:pt idx="103">
                  <c:v>0.93803200913848594</c:v>
                </c:pt>
                <c:pt idx="104">
                  <c:v>0.1147676082161494</c:v>
                </c:pt>
                <c:pt idx="105">
                  <c:v>0.82443973306087959</c:v>
                </c:pt>
                <c:pt idx="106">
                  <c:v>-0.58037316606068912</c:v>
                </c:pt>
                <c:pt idx="107">
                  <c:v>0.28316668614272367</c:v>
                </c:pt>
                <c:pt idx="108">
                  <c:v>2.5517460638938196</c:v>
                </c:pt>
                <c:pt idx="109">
                  <c:v>-2.7652887169872868</c:v>
                </c:pt>
                <c:pt idx="110">
                  <c:v>0.54536575428038814</c:v>
                </c:pt>
                <c:pt idx="111">
                  <c:v>1.9487494877354565</c:v>
                </c:pt>
                <c:pt idx="112">
                  <c:v>-0.18928828424668581</c:v>
                </c:pt>
                <c:pt idx="113">
                  <c:v>0.20868222370142753</c:v>
                </c:pt>
                <c:pt idx="114">
                  <c:v>0.98893688097014698</c:v>
                </c:pt>
                <c:pt idx="115">
                  <c:v>-0.62116487195842018</c:v>
                </c:pt>
                <c:pt idx="116">
                  <c:v>2.0036534017708263</c:v>
                </c:pt>
                <c:pt idx="117">
                  <c:v>1.1626122340043756</c:v>
                </c:pt>
                <c:pt idx="118">
                  <c:v>0.49947588959965361</c:v>
                </c:pt>
                <c:pt idx="119">
                  <c:v>1.6990251729584298</c:v>
                </c:pt>
                <c:pt idx="120">
                  <c:v>-4.0738069579620939</c:v>
                </c:pt>
                <c:pt idx="121">
                  <c:v>-4.7155986147297382</c:v>
                </c:pt>
                <c:pt idx="122">
                  <c:v>3.651401811371823</c:v>
                </c:pt>
                <c:pt idx="123">
                  <c:v>0.30795905389603778</c:v>
                </c:pt>
                <c:pt idx="124">
                  <c:v>-1.3689898165040253</c:v>
                </c:pt>
                <c:pt idx="125">
                  <c:v>2.3633569350535275</c:v>
                </c:pt>
                <c:pt idx="126">
                  <c:v>-1.2300631318445774</c:v>
                </c:pt>
                <c:pt idx="127">
                  <c:v>-5.280253719915927</c:v>
                </c:pt>
                <c:pt idx="128">
                  <c:v>2.2837199166751576</c:v>
                </c:pt>
                <c:pt idx="129">
                  <c:v>-1.12279429998619</c:v>
                </c:pt>
                <c:pt idx="130">
                  <c:v>2.2821846764554663</c:v>
                </c:pt>
                <c:pt idx="131">
                  <c:v>-0.32426087171956941</c:v>
                </c:pt>
                <c:pt idx="132">
                  <c:v>0.80380769010282205</c:v>
                </c:pt>
                <c:pt idx="133">
                  <c:v>-1.0254990388731435</c:v>
                </c:pt>
                <c:pt idx="134">
                  <c:v>2.1227039483911114</c:v>
                </c:pt>
                <c:pt idx="135">
                  <c:v>-0.1304505560038807</c:v>
                </c:pt>
                <c:pt idx="136">
                  <c:v>-0.20326193902335932</c:v>
                </c:pt>
                <c:pt idx="137">
                  <c:v>0.46399309923449278</c:v>
                </c:pt>
                <c:pt idx="138">
                  <c:v>1.5977378864838843</c:v>
                </c:pt>
                <c:pt idx="139">
                  <c:v>-0.71439080793560994</c:v>
                </c:pt>
                <c:pt idx="140">
                  <c:v>-0.51753997059014978</c:v>
                </c:pt>
                <c:pt idx="141">
                  <c:v>-1.1500489160458807</c:v>
                </c:pt>
                <c:pt idx="142">
                  <c:v>1.2796852323644703</c:v>
                </c:pt>
                <c:pt idx="143">
                  <c:v>0.52641775470216912</c:v>
                </c:pt>
                <c:pt idx="144">
                  <c:v>-0.4400868140884715</c:v>
                </c:pt>
                <c:pt idx="145">
                  <c:v>0.92100577065420874</c:v>
                </c:pt>
                <c:pt idx="146">
                  <c:v>1.2603126390872412</c:v>
                </c:pt>
                <c:pt idx="147">
                  <c:v>5.158386008542909E-2</c:v>
                </c:pt>
                <c:pt idx="148">
                  <c:v>1.0307686702175469</c:v>
                </c:pt>
                <c:pt idx="149">
                  <c:v>0.13447406445538976</c:v>
                </c:pt>
                <c:pt idx="150">
                  <c:v>0.5222668030935792</c:v>
                </c:pt>
                <c:pt idx="151">
                  <c:v>-1.2337818842335748</c:v>
                </c:pt>
                <c:pt idx="152">
                  <c:v>0.71614889407378968</c:v>
                </c:pt>
                <c:pt idx="153">
                  <c:v>1.0371863324863382</c:v>
                </c:pt>
                <c:pt idx="154">
                  <c:v>-0.88439084032162096</c:v>
                </c:pt>
                <c:pt idx="155">
                  <c:v>-9.2536899154453695E-3</c:v>
                </c:pt>
                <c:pt idx="156">
                  <c:v>-3.6854460708938679</c:v>
                </c:pt>
                <c:pt idx="157">
                  <c:v>0.25890602754253367</c:v>
                </c:pt>
                <c:pt idx="158">
                  <c:v>-3.6970804037164564</c:v>
                </c:pt>
                <c:pt idx="159">
                  <c:v>1.1412321573767754</c:v>
                </c:pt>
                <c:pt idx="160">
                  <c:v>1.9025023404244452</c:v>
                </c:pt>
                <c:pt idx="161">
                  <c:v>-1.3391757631666008</c:v>
                </c:pt>
                <c:pt idx="162">
                  <c:v>-3.120679875437248</c:v>
                </c:pt>
                <c:pt idx="163">
                  <c:v>3.0864809841251275</c:v>
                </c:pt>
                <c:pt idx="164">
                  <c:v>-4.0791455040340141</c:v>
                </c:pt>
                <c:pt idx="165">
                  <c:v>-1.7405137105779689</c:v>
                </c:pt>
                <c:pt idx="166">
                  <c:v>-5.8768307715149524</c:v>
                </c:pt>
                <c:pt idx="167">
                  <c:v>1.8772485873138951</c:v>
                </c:pt>
                <c:pt idx="168">
                  <c:v>2.1333004628437005</c:v>
                </c:pt>
                <c:pt idx="169">
                  <c:v>2.1249070142223987</c:v>
                </c:pt>
                <c:pt idx="170">
                  <c:v>2.3383921460161519</c:v>
                </c:pt>
                <c:pt idx="171">
                  <c:v>-4.5428161193138167E-2</c:v>
                </c:pt>
                <c:pt idx="172">
                  <c:v>1.0496543149428255</c:v>
                </c:pt>
                <c:pt idx="173">
                  <c:v>-2.9980512891328238E-2</c:v>
                </c:pt>
                <c:pt idx="174">
                  <c:v>2.4290293765567825</c:v>
                </c:pt>
                <c:pt idx="175">
                  <c:v>0.62238847219506732</c:v>
                </c:pt>
                <c:pt idx="176">
                  <c:v>0.40151953902254173</c:v>
                </c:pt>
                <c:pt idx="177">
                  <c:v>-1.8221297270027574</c:v>
                </c:pt>
                <c:pt idx="178">
                  <c:v>2.5005551164043047</c:v>
                </c:pt>
                <c:pt idx="179">
                  <c:v>-1.0750977361592584</c:v>
                </c:pt>
                <c:pt idx="180">
                  <c:v>0.86388413997342239</c:v>
                </c:pt>
                <c:pt idx="181">
                  <c:v>1.4360591246978505</c:v>
                </c:pt>
                <c:pt idx="182">
                  <c:v>2.3681530884808299E-2</c:v>
                </c:pt>
                <c:pt idx="183">
                  <c:v>0.18452372106610682</c:v>
                </c:pt>
                <c:pt idx="184">
                  <c:v>0.518624453356612</c:v>
                </c:pt>
                <c:pt idx="185">
                  <c:v>-0.16001509438395009</c:v>
                </c:pt>
                <c:pt idx="186">
                  <c:v>-0.92271220346595118</c:v>
                </c:pt>
                <c:pt idx="187">
                  <c:v>-0.8018370566951486</c:v>
                </c:pt>
                <c:pt idx="188">
                  <c:v>-0.32638984528739923</c:v>
                </c:pt>
                <c:pt idx="189">
                  <c:v>-2.7934641136313778</c:v>
                </c:pt>
                <c:pt idx="190">
                  <c:v>4.3864772447880584</c:v>
                </c:pt>
                <c:pt idx="191">
                  <c:v>0.42023812346650274</c:v>
                </c:pt>
                <c:pt idx="192">
                  <c:v>1.2595273613070823</c:v>
                </c:pt>
                <c:pt idx="193">
                  <c:v>-0.27023265757696424</c:v>
                </c:pt>
                <c:pt idx="194">
                  <c:v>1.2656342882819811</c:v>
                </c:pt>
                <c:pt idx="195">
                  <c:v>0.20249443156518016</c:v>
                </c:pt>
                <c:pt idx="196">
                  <c:v>-1.1374267253577268</c:v>
                </c:pt>
                <c:pt idx="197">
                  <c:v>1.5778146108255928</c:v>
                </c:pt>
                <c:pt idx="198">
                  <c:v>-2.9072354915042995</c:v>
                </c:pt>
                <c:pt idx="199">
                  <c:v>-0.76632352312713592</c:v>
                </c:pt>
                <c:pt idx="200">
                  <c:v>-1.184632912636733</c:v>
                </c:pt>
                <c:pt idx="201">
                  <c:v>-1.4520365471507342</c:v>
                </c:pt>
                <c:pt idx="202">
                  <c:v>2.6319207834801008</c:v>
                </c:pt>
                <c:pt idx="203">
                  <c:v>1.4660738229758776</c:v>
                </c:pt>
                <c:pt idx="204">
                  <c:v>1.5739582536831949</c:v>
                </c:pt>
                <c:pt idx="205">
                  <c:v>-1.8428084452788179E-2</c:v>
                </c:pt>
                <c:pt idx="206">
                  <c:v>-0.26296986389121896</c:v>
                </c:pt>
                <c:pt idx="207">
                  <c:v>-0.94686249306247183</c:v>
                </c:pt>
                <c:pt idx="208">
                  <c:v>4.6624394727491657E-2</c:v>
                </c:pt>
                <c:pt idx="209">
                  <c:v>0.24674702339659307</c:v>
                </c:pt>
                <c:pt idx="210">
                  <c:v>0.77814195324688529</c:v>
                </c:pt>
                <c:pt idx="211">
                  <c:v>0.31784811521182021</c:v>
                </c:pt>
                <c:pt idx="212">
                  <c:v>1.0568069625767542</c:v>
                </c:pt>
                <c:pt idx="213">
                  <c:v>0.49934281431088434</c:v>
                </c:pt>
                <c:pt idx="214">
                  <c:v>-8.1540208368385617E-2</c:v>
                </c:pt>
                <c:pt idx="215">
                  <c:v>0.68648088214163605</c:v>
                </c:pt>
                <c:pt idx="216">
                  <c:v>0.44907566039787467</c:v>
                </c:pt>
                <c:pt idx="217">
                  <c:v>0.63424215467876766</c:v>
                </c:pt>
                <c:pt idx="218">
                  <c:v>1.3400461454954362</c:v>
                </c:pt>
                <c:pt idx="219">
                  <c:v>-1.7573920347499015E-2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3-47B9-92B2-F7179BB86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58512"/>
        <c:axId val="768059952"/>
      </c:lineChart>
      <c:dateAx>
        <c:axId val="768058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9952"/>
        <c:crosses val="autoZero"/>
        <c:auto val="1"/>
        <c:lblOffset val="100"/>
        <c:baseTimeUnit val="days"/>
      </c:dateAx>
      <c:valAx>
        <c:axId val="7680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Peace!$L$1</c:f>
              <c:strCache>
                <c:ptCount val="1"/>
                <c:pt idx="0">
                  <c:v>Rl_SFIO_Z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Peace!$L$2:$L$222</c:f>
              <c:numCache>
                <c:formatCode>General</c:formatCode>
                <c:ptCount val="220"/>
                <c:pt idx="0">
                  <c:v>0</c:v>
                </c:pt>
                <c:pt idx="1">
                  <c:v>4.1408704433572838</c:v>
                </c:pt>
                <c:pt idx="2">
                  <c:v>-0.88679268696598668</c:v>
                </c:pt>
                <c:pt idx="3">
                  <c:v>3.1275382636675024</c:v>
                </c:pt>
                <c:pt idx="4">
                  <c:v>-3.1027986479949639</c:v>
                </c:pt>
                <c:pt idx="5">
                  <c:v>2.6413037418225773</c:v>
                </c:pt>
                <c:pt idx="6">
                  <c:v>0.22139875241855553</c:v>
                </c:pt>
                <c:pt idx="7">
                  <c:v>-3.353689668498371</c:v>
                </c:pt>
                <c:pt idx="8">
                  <c:v>-4.5360633621196049</c:v>
                </c:pt>
                <c:pt idx="9">
                  <c:v>1.0865735298778734</c:v>
                </c:pt>
                <c:pt idx="10">
                  <c:v>2.28433100743282</c:v>
                </c:pt>
                <c:pt idx="11">
                  <c:v>-0.55988645916740787</c:v>
                </c:pt>
                <c:pt idx="12">
                  <c:v>-6.8776116311072872</c:v>
                </c:pt>
                <c:pt idx="13">
                  <c:v>-2.5962653688392687</c:v>
                </c:pt>
                <c:pt idx="14">
                  <c:v>1.3477144059736661</c:v>
                </c:pt>
                <c:pt idx="15">
                  <c:v>1.7511868001744906</c:v>
                </c:pt>
                <c:pt idx="16">
                  <c:v>-5.2403347292921394</c:v>
                </c:pt>
                <c:pt idx="17">
                  <c:v>-3.5093348803540843</c:v>
                </c:pt>
                <c:pt idx="18">
                  <c:v>4.9252378182745433</c:v>
                </c:pt>
                <c:pt idx="19">
                  <c:v>2.6694779201504493</c:v>
                </c:pt>
                <c:pt idx="20">
                  <c:v>4.0193524823231188</c:v>
                </c:pt>
                <c:pt idx="21">
                  <c:v>9.4255649225632315E-2</c:v>
                </c:pt>
                <c:pt idx="22">
                  <c:v>-0.43536484618123772</c:v>
                </c:pt>
                <c:pt idx="23">
                  <c:v>-1.1525981463704453</c:v>
                </c:pt>
                <c:pt idx="24">
                  <c:v>-0.80085852491785081</c:v>
                </c:pt>
                <c:pt idx="25">
                  <c:v>-1.3002961807467199</c:v>
                </c:pt>
                <c:pt idx="26">
                  <c:v>3.9922274155221675</c:v>
                </c:pt>
                <c:pt idx="27">
                  <c:v>2.3668828626309679</c:v>
                </c:pt>
                <c:pt idx="28">
                  <c:v>-2.790446128240843</c:v>
                </c:pt>
                <c:pt idx="29">
                  <c:v>-2.6012720566851262</c:v>
                </c:pt>
                <c:pt idx="30">
                  <c:v>0.14511060509951315</c:v>
                </c:pt>
                <c:pt idx="31">
                  <c:v>1.6511693372310572</c:v>
                </c:pt>
                <c:pt idx="32">
                  <c:v>3.2943177455879198</c:v>
                </c:pt>
                <c:pt idx="33">
                  <c:v>-2.144064773508064</c:v>
                </c:pt>
                <c:pt idx="34">
                  <c:v>-0.79694229791178894</c:v>
                </c:pt>
                <c:pt idx="35">
                  <c:v>-0.73438449194264199</c:v>
                </c:pt>
                <c:pt idx="36">
                  <c:v>-1.1734719680021908</c:v>
                </c:pt>
                <c:pt idx="37">
                  <c:v>2.4642883418050965</c:v>
                </c:pt>
                <c:pt idx="38">
                  <c:v>0.35011662760383605</c:v>
                </c:pt>
                <c:pt idx="39">
                  <c:v>3.1375323976385721</c:v>
                </c:pt>
                <c:pt idx="40">
                  <c:v>0.97095467870041607</c:v>
                </c:pt>
                <c:pt idx="41">
                  <c:v>-0.95073529835553572</c:v>
                </c:pt>
                <c:pt idx="42">
                  <c:v>0.20196926835239942</c:v>
                </c:pt>
                <c:pt idx="43">
                  <c:v>0.49812676901252878</c:v>
                </c:pt>
                <c:pt idx="44">
                  <c:v>-1.5477523068913062</c:v>
                </c:pt>
                <c:pt idx="45">
                  <c:v>0.44248985048432299</c:v>
                </c:pt>
                <c:pt idx="46">
                  <c:v>1.9051067525492065</c:v>
                </c:pt>
                <c:pt idx="47">
                  <c:v>-1.1417249710207644</c:v>
                </c:pt>
                <c:pt idx="48">
                  <c:v>-1.3384908812384833</c:v>
                </c:pt>
                <c:pt idx="49">
                  <c:v>1.4743775626077604</c:v>
                </c:pt>
                <c:pt idx="50">
                  <c:v>-0.51432142420053761</c:v>
                </c:pt>
                <c:pt idx="51">
                  <c:v>0.634954763785745</c:v>
                </c:pt>
                <c:pt idx="52">
                  <c:v>0.10543492880828592</c:v>
                </c:pt>
                <c:pt idx="53">
                  <c:v>2.198654287554128</c:v>
                </c:pt>
                <c:pt idx="54">
                  <c:v>-0.3048183284447909</c:v>
                </c:pt>
                <c:pt idx="55">
                  <c:v>-3.8651669318598527</c:v>
                </c:pt>
                <c:pt idx="56">
                  <c:v>5.6996331681000676</c:v>
                </c:pt>
                <c:pt idx="57">
                  <c:v>2.3270754082366345</c:v>
                </c:pt>
                <c:pt idx="58">
                  <c:v>0.75756155737494946</c:v>
                </c:pt>
                <c:pt idx="59">
                  <c:v>-0.70561963671711281</c:v>
                </c:pt>
                <c:pt idx="60">
                  <c:v>4.5044761304748411</c:v>
                </c:pt>
                <c:pt idx="61">
                  <c:v>1.2957788853037187</c:v>
                </c:pt>
                <c:pt idx="62">
                  <c:v>-0.71531063226552327</c:v>
                </c:pt>
                <c:pt idx="63">
                  <c:v>-1.209728574291604</c:v>
                </c:pt>
                <c:pt idx="64">
                  <c:v>1.3755995468028903</c:v>
                </c:pt>
                <c:pt idx="65">
                  <c:v>-0.2242153405689723</c:v>
                </c:pt>
                <c:pt idx="66">
                  <c:v>-0.92004437386359228</c:v>
                </c:pt>
                <c:pt idx="67">
                  <c:v>0.50617001458598465</c:v>
                </c:pt>
                <c:pt idx="68">
                  <c:v>-0.48351841868422257</c:v>
                </c:pt>
                <c:pt idx="69">
                  <c:v>1.6131193850691776</c:v>
                </c:pt>
                <c:pt idx="70">
                  <c:v>1.3679134920752039</c:v>
                </c:pt>
                <c:pt idx="71">
                  <c:v>0.50872840179659851</c:v>
                </c:pt>
                <c:pt idx="72">
                  <c:v>0.92311027358739972</c:v>
                </c:pt>
                <c:pt idx="73">
                  <c:v>-1.0938596419264683</c:v>
                </c:pt>
                <c:pt idx="74">
                  <c:v>0.13574761789423628</c:v>
                </c:pt>
                <c:pt idx="75">
                  <c:v>-1.5212268925757146</c:v>
                </c:pt>
                <c:pt idx="76">
                  <c:v>1.5693511415631161</c:v>
                </c:pt>
                <c:pt idx="77">
                  <c:v>-5.2500329332937121E-2</c:v>
                </c:pt>
                <c:pt idx="78">
                  <c:v>-1.0204619012916465</c:v>
                </c:pt>
                <c:pt idx="79">
                  <c:v>-0.39425066016911509</c:v>
                </c:pt>
                <c:pt idx="80">
                  <c:v>0.17738363852910846</c:v>
                </c:pt>
                <c:pt idx="81">
                  <c:v>0.19918121003622774</c:v>
                </c:pt>
                <c:pt idx="82">
                  <c:v>6.1886660979701948E-2</c:v>
                </c:pt>
                <c:pt idx="83">
                  <c:v>-2.1259342039065072</c:v>
                </c:pt>
                <c:pt idx="84">
                  <c:v>0.20743153180918977</c:v>
                </c:pt>
                <c:pt idx="85">
                  <c:v>-4.5057223435077925E-2</c:v>
                </c:pt>
                <c:pt idx="86">
                  <c:v>0.66030559956825907</c:v>
                </c:pt>
                <c:pt idx="87">
                  <c:v>-0.49819451799937486</c:v>
                </c:pt>
                <c:pt idx="88">
                  <c:v>9.8938666102819706E-2</c:v>
                </c:pt>
                <c:pt idx="89">
                  <c:v>-1.7319983196112572</c:v>
                </c:pt>
                <c:pt idx="90">
                  <c:v>0.18277364009779859</c:v>
                </c:pt>
                <c:pt idx="91">
                  <c:v>1.0083661022932091</c:v>
                </c:pt>
                <c:pt idx="92">
                  <c:v>-1.6357580807848782</c:v>
                </c:pt>
                <c:pt idx="93">
                  <c:v>-0.29905016420963676</c:v>
                </c:pt>
                <c:pt idx="94">
                  <c:v>0.63842219366876796</c:v>
                </c:pt>
                <c:pt idx="95">
                  <c:v>-2.2314707683542543</c:v>
                </c:pt>
                <c:pt idx="96">
                  <c:v>-0.22966427568050646</c:v>
                </c:pt>
                <c:pt idx="97">
                  <c:v>-0.2113818106294586</c:v>
                </c:pt>
                <c:pt idx="98">
                  <c:v>0.85684710117633811</c:v>
                </c:pt>
                <c:pt idx="99">
                  <c:v>-1.2479051038338316</c:v>
                </c:pt>
                <c:pt idx="100">
                  <c:v>1.940174460824847</c:v>
                </c:pt>
                <c:pt idx="101">
                  <c:v>0.54485982326367755</c:v>
                </c:pt>
                <c:pt idx="102">
                  <c:v>1.5988646294909703</c:v>
                </c:pt>
                <c:pt idx="103">
                  <c:v>0.87084588703586141</c:v>
                </c:pt>
                <c:pt idx="104">
                  <c:v>-0.50443740707647655</c:v>
                </c:pt>
                <c:pt idx="105">
                  <c:v>0.77362865043400741</c:v>
                </c:pt>
                <c:pt idx="106">
                  <c:v>0.7454559685519736</c:v>
                </c:pt>
                <c:pt idx="107">
                  <c:v>-7.5631190347435165E-2</c:v>
                </c:pt>
                <c:pt idx="108">
                  <c:v>1.0668774693373555</c:v>
                </c:pt>
                <c:pt idx="109">
                  <c:v>-2.81784255892615</c:v>
                </c:pt>
                <c:pt idx="110">
                  <c:v>0.226203498552322</c:v>
                </c:pt>
                <c:pt idx="111">
                  <c:v>1.4089796044648604</c:v>
                </c:pt>
                <c:pt idx="112">
                  <c:v>1.0945537233372775</c:v>
                </c:pt>
                <c:pt idx="113">
                  <c:v>0.2025272562994391</c:v>
                </c:pt>
                <c:pt idx="114">
                  <c:v>-6.5996438587860681E-2</c:v>
                </c:pt>
                <c:pt idx="115">
                  <c:v>-1.2845676282978058</c:v>
                </c:pt>
                <c:pt idx="116">
                  <c:v>1.8069454101921247</c:v>
                </c:pt>
                <c:pt idx="117">
                  <c:v>0.58932834539413614</c:v>
                </c:pt>
                <c:pt idx="118">
                  <c:v>-0.19605713719376511</c:v>
                </c:pt>
                <c:pt idx="119">
                  <c:v>0.13510276400730173</c:v>
                </c:pt>
                <c:pt idx="120">
                  <c:v>-3.9170193981680534</c:v>
                </c:pt>
                <c:pt idx="121">
                  <c:v>-3.6107668875449717</c:v>
                </c:pt>
                <c:pt idx="122">
                  <c:v>1.9714233412978757</c:v>
                </c:pt>
                <c:pt idx="123">
                  <c:v>1.2718045069190198</c:v>
                </c:pt>
                <c:pt idx="124">
                  <c:v>-2.5786491865597156</c:v>
                </c:pt>
                <c:pt idx="125">
                  <c:v>1.9950786419348692</c:v>
                </c:pt>
                <c:pt idx="126">
                  <c:v>-0.27014049989609379</c:v>
                </c:pt>
                <c:pt idx="127">
                  <c:v>-5.0157381453352317</c:v>
                </c:pt>
                <c:pt idx="128">
                  <c:v>2.0800291936897279</c:v>
                </c:pt>
                <c:pt idx="129">
                  <c:v>9.4424248217056632E-3</c:v>
                </c:pt>
                <c:pt idx="130">
                  <c:v>1.5133701814222209</c:v>
                </c:pt>
                <c:pt idx="131">
                  <c:v>0.43615510864168605</c:v>
                </c:pt>
                <c:pt idx="132">
                  <c:v>1.5299740219685452</c:v>
                </c:pt>
                <c:pt idx="133">
                  <c:v>0.76760988269842056</c:v>
                </c:pt>
                <c:pt idx="134">
                  <c:v>1.517766001287957</c:v>
                </c:pt>
                <c:pt idx="135">
                  <c:v>0.78128865481408727</c:v>
                </c:pt>
                <c:pt idx="136">
                  <c:v>-0.11503408046685148</c:v>
                </c:pt>
                <c:pt idx="137">
                  <c:v>-0.55045196030147636</c:v>
                </c:pt>
                <c:pt idx="138">
                  <c:v>-0.16929523779712938</c:v>
                </c:pt>
                <c:pt idx="139">
                  <c:v>0.82593719967049939</c:v>
                </c:pt>
                <c:pt idx="140">
                  <c:v>-0.59879090447815764</c:v>
                </c:pt>
                <c:pt idx="141">
                  <c:v>-1.4880159820158823</c:v>
                </c:pt>
                <c:pt idx="142">
                  <c:v>0.78262442371934759</c:v>
                </c:pt>
                <c:pt idx="143">
                  <c:v>0.8076615154083745</c:v>
                </c:pt>
                <c:pt idx="144">
                  <c:v>-0.21800555872408578</c:v>
                </c:pt>
                <c:pt idx="145">
                  <c:v>1.9407807466902947</c:v>
                </c:pt>
                <c:pt idx="146">
                  <c:v>0.90018220005610006</c:v>
                </c:pt>
                <c:pt idx="147">
                  <c:v>0.17733952181136903</c:v>
                </c:pt>
                <c:pt idx="148">
                  <c:v>-9.0793149192998801E-2</c:v>
                </c:pt>
                <c:pt idx="149">
                  <c:v>-0.86012693613712365</c:v>
                </c:pt>
                <c:pt idx="150">
                  <c:v>-8.7260034959394783E-3</c:v>
                </c:pt>
                <c:pt idx="151">
                  <c:v>-1.035051563302736</c:v>
                </c:pt>
                <c:pt idx="152">
                  <c:v>0.74666545065047529</c:v>
                </c:pt>
                <c:pt idx="153">
                  <c:v>1.6276047759056147</c:v>
                </c:pt>
                <c:pt idx="154">
                  <c:v>0.15486538413054274</c:v>
                </c:pt>
                <c:pt idx="155">
                  <c:v>0.3732708399229287</c:v>
                </c:pt>
                <c:pt idx="156">
                  <c:v>-3.8903860440041127</c:v>
                </c:pt>
                <c:pt idx="157">
                  <c:v>0.6523643523385616</c:v>
                </c:pt>
                <c:pt idx="158">
                  <c:v>-2.3270392682351004</c:v>
                </c:pt>
                <c:pt idx="159">
                  <c:v>1.8392766836030301</c:v>
                </c:pt>
                <c:pt idx="160">
                  <c:v>1.1842301799383368</c:v>
                </c:pt>
                <c:pt idx="161">
                  <c:v>-1.7324698362006632</c:v>
                </c:pt>
                <c:pt idx="162">
                  <c:v>-1.8904666411057929</c:v>
                </c:pt>
                <c:pt idx="163">
                  <c:v>2.8202506821486226</c:v>
                </c:pt>
                <c:pt idx="164">
                  <c:v>-4.2284339406734963</c:v>
                </c:pt>
                <c:pt idx="165">
                  <c:v>-0.3053437486890343</c:v>
                </c:pt>
                <c:pt idx="166">
                  <c:v>-5.7698224919183634</c:v>
                </c:pt>
                <c:pt idx="167">
                  <c:v>1.1323822680980491</c:v>
                </c:pt>
                <c:pt idx="168">
                  <c:v>2.1415328425051596</c:v>
                </c:pt>
                <c:pt idx="169">
                  <c:v>1.4572636388277305</c:v>
                </c:pt>
                <c:pt idx="170">
                  <c:v>2.8477752276305019</c:v>
                </c:pt>
                <c:pt idx="171">
                  <c:v>-0.15483403976736373</c:v>
                </c:pt>
                <c:pt idx="172">
                  <c:v>0.12752780012195719</c:v>
                </c:pt>
                <c:pt idx="173">
                  <c:v>0.49037511996411515</c:v>
                </c:pt>
                <c:pt idx="174">
                  <c:v>2.8443861615206729</c:v>
                </c:pt>
                <c:pt idx="175">
                  <c:v>0.2945251266353493</c:v>
                </c:pt>
                <c:pt idx="176">
                  <c:v>0.1491293754165087</c:v>
                </c:pt>
                <c:pt idx="177">
                  <c:v>-0.89370820910284265</c:v>
                </c:pt>
                <c:pt idx="178">
                  <c:v>2.1350944493194026</c:v>
                </c:pt>
                <c:pt idx="179">
                  <c:v>-0.9350536738527947</c:v>
                </c:pt>
                <c:pt idx="180">
                  <c:v>0.92639566518938166</c:v>
                </c:pt>
                <c:pt idx="181">
                  <c:v>2.3996532002823727</c:v>
                </c:pt>
                <c:pt idx="182">
                  <c:v>-0.76794539351202884</c:v>
                </c:pt>
                <c:pt idx="183">
                  <c:v>1.777205432234467</c:v>
                </c:pt>
                <c:pt idx="184">
                  <c:v>0.42587012717846712</c:v>
                </c:pt>
                <c:pt idx="185">
                  <c:v>4.9983339927664058E-2</c:v>
                </c:pt>
                <c:pt idx="186">
                  <c:v>-2.8168497405225663</c:v>
                </c:pt>
                <c:pt idx="187">
                  <c:v>-0.30457094088771214</c:v>
                </c:pt>
                <c:pt idx="188">
                  <c:v>-1.7421892435398465</c:v>
                </c:pt>
                <c:pt idx="189">
                  <c:v>-1.5419486966652927</c:v>
                </c:pt>
                <c:pt idx="190">
                  <c:v>2.1130176215059882</c:v>
                </c:pt>
                <c:pt idx="191">
                  <c:v>1.1496366569412224</c:v>
                </c:pt>
                <c:pt idx="192">
                  <c:v>1.5097523202962109</c:v>
                </c:pt>
                <c:pt idx="193">
                  <c:v>-0.47945442631902163</c:v>
                </c:pt>
                <c:pt idx="194">
                  <c:v>2.2748799780491655</c:v>
                </c:pt>
                <c:pt idx="195">
                  <c:v>-0.68416269536904584</c:v>
                </c:pt>
                <c:pt idx="196">
                  <c:v>-0.37745389554418612</c:v>
                </c:pt>
                <c:pt idx="197">
                  <c:v>1.9885837084994276</c:v>
                </c:pt>
                <c:pt idx="198">
                  <c:v>-2.9384990268592235</c:v>
                </c:pt>
                <c:pt idx="199">
                  <c:v>-2.1958168455453269</c:v>
                </c:pt>
                <c:pt idx="200">
                  <c:v>-0.72240185348293207</c:v>
                </c:pt>
                <c:pt idx="201">
                  <c:v>-0.82889758189550566</c:v>
                </c:pt>
                <c:pt idx="202">
                  <c:v>3.198400554640962</c:v>
                </c:pt>
                <c:pt idx="203">
                  <c:v>1.7755697916310309</c:v>
                </c:pt>
                <c:pt idx="204">
                  <c:v>2.3480798018416604</c:v>
                </c:pt>
                <c:pt idx="205">
                  <c:v>0.62020763519069466</c:v>
                </c:pt>
                <c:pt idx="206">
                  <c:v>-0.46070818416305126</c:v>
                </c:pt>
                <c:pt idx="207">
                  <c:v>-1.722901408944516</c:v>
                </c:pt>
                <c:pt idx="208">
                  <c:v>1.2723764005143028</c:v>
                </c:pt>
                <c:pt idx="209">
                  <c:v>-0.52681522836742545</c:v>
                </c:pt>
                <c:pt idx="210">
                  <c:v>2.0261303380623557</c:v>
                </c:pt>
                <c:pt idx="211">
                  <c:v>-0.33214547709713482</c:v>
                </c:pt>
                <c:pt idx="212">
                  <c:v>3.4219322146661173</c:v>
                </c:pt>
                <c:pt idx="213">
                  <c:v>-0.57802492691336216</c:v>
                </c:pt>
                <c:pt idx="214">
                  <c:v>-0.30015820323904407</c:v>
                </c:pt>
                <c:pt idx="215">
                  <c:v>0.46958632548840712</c:v>
                </c:pt>
                <c:pt idx="216">
                  <c:v>0.35369053612641888</c:v>
                </c:pt>
                <c:pt idx="217">
                  <c:v>0.99538265479286081</c:v>
                </c:pt>
                <c:pt idx="218">
                  <c:v>1.365603909120523</c:v>
                </c:pt>
                <c:pt idx="219">
                  <c:v>-0.18023896122454111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2E-4369-8F77-E6C76383A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46232"/>
        <c:axId val="793446592"/>
      </c:lineChart>
      <c:dateAx>
        <c:axId val="793446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6592"/>
        <c:crosses val="autoZero"/>
        <c:auto val="1"/>
        <c:lblOffset val="100"/>
        <c:baseTimeUnit val="days"/>
      </c:dateAx>
      <c:valAx>
        <c:axId val="7934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6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Peace!$O$1</c:f>
              <c:strCache>
                <c:ptCount val="1"/>
                <c:pt idx="0">
                  <c:v>Rm_FIO_PL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Peace!$O$2:$O$222</c:f>
              <c:numCache>
                <c:formatCode>General</c:formatCode>
                <c:ptCount val="220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8-4486-BCF5-BEC4EC7B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0804464"/>
        <c:axId val="790801224"/>
      </c:lineChart>
      <c:dateAx>
        <c:axId val="7908044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801224"/>
        <c:crosses val="autoZero"/>
        <c:auto val="1"/>
        <c:lblOffset val="100"/>
        <c:baseTimeUnit val="days"/>
      </c:dateAx>
      <c:valAx>
        <c:axId val="7908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08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Peace!$M$1</c:f>
              <c:strCache>
                <c:ptCount val="1"/>
                <c:pt idx="0">
                  <c:v>Rl_SRI_Z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Peace!$M$2:$M$222</c:f>
              <c:numCache>
                <c:formatCode>General</c:formatCode>
                <c:ptCount val="220"/>
                <c:pt idx="0">
                  <c:v>0</c:v>
                </c:pt>
                <c:pt idx="1">
                  <c:v>7.5886932118405762E-2</c:v>
                </c:pt>
                <c:pt idx="2">
                  <c:v>-2.1662881054861289</c:v>
                </c:pt>
                <c:pt idx="3">
                  <c:v>0.82988028146950643</c:v>
                </c:pt>
                <c:pt idx="4">
                  <c:v>-1.9994842577886414</c:v>
                </c:pt>
                <c:pt idx="5">
                  <c:v>4.3923063584365138</c:v>
                </c:pt>
                <c:pt idx="6">
                  <c:v>-3.7083759934123557</c:v>
                </c:pt>
                <c:pt idx="7">
                  <c:v>-1.4515751148580682</c:v>
                </c:pt>
                <c:pt idx="8">
                  <c:v>-4.6096699368993983</c:v>
                </c:pt>
                <c:pt idx="9">
                  <c:v>0.78318619614586182</c:v>
                </c:pt>
                <c:pt idx="10">
                  <c:v>4.10509036963497E-2</c:v>
                </c:pt>
                <c:pt idx="11">
                  <c:v>-2.1573124545281859</c:v>
                </c:pt>
                <c:pt idx="12">
                  <c:v>-7.0806815362315856</c:v>
                </c:pt>
                <c:pt idx="13">
                  <c:v>-3.1785001094288146</c:v>
                </c:pt>
                <c:pt idx="14">
                  <c:v>-0.65268296966845485</c:v>
                </c:pt>
                <c:pt idx="15">
                  <c:v>6.7807260914697967</c:v>
                </c:pt>
                <c:pt idx="16">
                  <c:v>-6.5580940157871914E-2</c:v>
                </c:pt>
                <c:pt idx="17">
                  <c:v>-2.5917942050935086</c:v>
                </c:pt>
                <c:pt idx="18">
                  <c:v>3.4193250599585556</c:v>
                </c:pt>
                <c:pt idx="19">
                  <c:v>1.1643081074738593</c:v>
                </c:pt>
                <c:pt idx="20">
                  <c:v>11.374966543147773</c:v>
                </c:pt>
                <c:pt idx="21">
                  <c:v>1.216976419120972</c:v>
                </c:pt>
                <c:pt idx="22">
                  <c:v>3.4185011780569923</c:v>
                </c:pt>
                <c:pt idx="23">
                  <c:v>-3.0977159232603508</c:v>
                </c:pt>
                <c:pt idx="24">
                  <c:v>3.316654160687734</c:v>
                </c:pt>
                <c:pt idx="25">
                  <c:v>-2.5846002110243815</c:v>
                </c:pt>
                <c:pt idx="26">
                  <c:v>5.3171088858450553</c:v>
                </c:pt>
                <c:pt idx="27">
                  <c:v>-0.67615915973498419</c:v>
                </c:pt>
                <c:pt idx="28">
                  <c:v>4.1785643612440371</c:v>
                </c:pt>
                <c:pt idx="29">
                  <c:v>-5.1653849646549332</c:v>
                </c:pt>
                <c:pt idx="30">
                  <c:v>-0.21660658288521137</c:v>
                </c:pt>
                <c:pt idx="31">
                  <c:v>-3.4001253815621113</c:v>
                </c:pt>
                <c:pt idx="32">
                  <c:v>-1.0146648495743229</c:v>
                </c:pt>
                <c:pt idx="33">
                  <c:v>2.5360299999338509</c:v>
                </c:pt>
                <c:pt idx="34">
                  <c:v>0.1839588451080012</c:v>
                </c:pt>
                <c:pt idx="35">
                  <c:v>-0.88610511486982879</c:v>
                </c:pt>
                <c:pt idx="36">
                  <c:v>1.3445271150786358</c:v>
                </c:pt>
                <c:pt idx="37">
                  <c:v>6.3611911945887956</c:v>
                </c:pt>
                <c:pt idx="38">
                  <c:v>-0.89671233729677802</c:v>
                </c:pt>
                <c:pt idx="39">
                  <c:v>3.2549520823695506</c:v>
                </c:pt>
                <c:pt idx="40">
                  <c:v>1.5638315702553438</c:v>
                </c:pt>
                <c:pt idx="41">
                  <c:v>-9.9091667893602492E-2</c:v>
                </c:pt>
                <c:pt idx="42">
                  <c:v>1.3458269765950281</c:v>
                </c:pt>
                <c:pt idx="43">
                  <c:v>2.6385056986773034</c:v>
                </c:pt>
                <c:pt idx="44">
                  <c:v>-0.55728191355570489</c:v>
                </c:pt>
                <c:pt idx="45">
                  <c:v>-1.820722172484937</c:v>
                </c:pt>
                <c:pt idx="46">
                  <c:v>1.4047215725559072</c:v>
                </c:pt>
                <c:pt idx="47">
                  <c:v>-3.0937016252909708</c:v>
                </c:pt>
                <c:pt idx="48">
                  <c:v>-3.2437093021381704</c:v>
                </c:pt>
                <c:pt idx="49">
                  <c:v>3.7715020496891412</c:v>
                </c:pt>
                <c:pt idx="50">
                  <c:v>-1.2247753234638601</c:v>
                </c:pt>
                <c:pt idx="51">
                  <c:v>2.8563990546895681</c:v>
                </c:pt>
                <c:pt idx="52">
                  <c:v>1.8916883427763094</c:v>
                </c:pt>
                <c:pt idx="53">
                  <c:v>3.847526979384027</c:v>
                </c:pt>
                <c:pt idx="54">
                  <c:v>-0.70541620535373128</c:v>
                </c:pt>
                <c:pt idx="55">
                  <c:v>-4.0514254865572328</c:v>
                </c:pt>
                <c:pt idx="56">
                  <c:v>-5.7724184717840989</c:v>
                </c:pt>
                <c:pt idx="57">
                  <c:v>-2.388224493187824</c:v>
                </c:pt>
                <c:pt idx="58">
                  <c:v>0.95181128708210527</c:v>
                </c:pt>
                <c:pt idx="59">
                  <c:v>-1.895214510417969</c:v>
                </c:pt>
                <c:pt idx="60">
                  <c:v>3.0936537813372351</c:v>
                </c:pt>
                <c:pt idx="61">
                  <c:v>-2.9007558697040836</c:v>
                </c:pt>
                <c:pt idx="62">
                  <c:v>1.0109899601620456</c:v>
                </c:pt>
                <c:pt idx="63">
                  <c:v>2.5850964478346601</c:v>
                </c:pt>
                <c:pt idx="64">
                  <c:v>2.4540084645513569</c:v>
                </c:pt>
                <c:pt idx="65">
                  <c:v>0.3457078099419893</c:v>
                </c:pt>
                <c:pt idx="66">
                  <c:v>1.2087700265415724</c:v>
                </c:pt>
                <c:pt idx="67">
                  <c:v>3.0540386199694103</c:v>
                </c:pt>
                <c:pt idx="68">
                  <c:v>9.4443576986920352E-2</c:v>
                </c:pt>
                <c:pt idx="69">
                  <c:v>1.9784117518388977</c:v>
                </c:pt>
                <c:pt idx="70">
                  <c:v>0.1233235858472935</c:v>
                </c:pt>
                <c:pt idx="71">
                  <c:v>0.30764522033935743</c:v>
                </c:pt>
                <c:pt idx="72">
                  <c:v>-0.84831232870772477</c:v>
                </c:pt>
                <c:pt idx="73">
                  <c:v>-2.2398931582159141</c:v>
                </c:pt>
                <c:pt idx="74">
                  <c:v>2.0072808179264903</c:v>
                </c:pt>
                <c:pt idx="75">
                  <c:v>0.26358647713297895</c:v>
                </c:pt>
                <c:pt idx="76">
                  <c:v>-0.37232435192487595</c:v>
                </c:pt>
                <c:pt idx="77">
                  <c:v>1.066718007018006</c:v>
                </c:pt>
                <c:pt idx="78">
                  <c:v>-1.8625402613094595</c:v>
                </c:pt>
                <c:pt idx="79">
                  <c:v>0.28160218859462061</c:v>
                </c:pt>
                <c:pt idx="80">
                  <c:v>-0.23461338672761287</c:v>
                </c:pt>
                <c:pt idx="81">
                  <c:v>0.34391154734678503</c:v>
                </c:pt>
                <c:pt idx="82">
                  <c:v>3.6317482399150669</c:v>
                </c:pt>
                <c:pt idx="83">
                  <c:v>-6.0803343580047828</c:v>
                </c:pt>
                <c:pt idx="84">
                  <c:v>1.065785957360516</c:v>
                </c:pt>
                <c:pt idx="85">
                  <c:v>-0.42813036139695509</c:v>
                </c:pt>
                <c:pt idx="86">
                  <c:v>0.15878059861765997</c:v>
                </c:pt>
                <c:pt idx="87">
                  <c:v>-0.28598684887623543</c:v>
                </c:pt>
                <c:pt idx="88">
                  <c:v>-1.1843928465044886</c:v>
                </c:pt>
                <c:pt idx="89">
                  <c:v>1.7239054214152301</c:v>
                </c:pt>
                <c:pt idx="90">
                  <c:v>-0.19008401098040462</c:v>
                </c:pt>
                <c:pt idx="91">
                  <c:v>5.8056483051633165</c:v>
                </c:pt>
                <c:pt idx="92">
                  <c:v>0.40313604429548772</c:v>
                </c:pt>
                <c:pt idx="93">
                  <c:v>0.11913627619105863</c:v>
                </c:pt>
                <c:pt idx="94">
                  <c:v>0.51955880253631981</c:v>
                </c:pt>
                <c:pt idx="95">
                  <c:v>-0.50467674283178432</c:v>
                </c:pt>
                <c:pt idx="96">
                  <c:v>2.0910789901199833</c:v>
                </c:pt>
                <c:pt idx="97">
                  <c:v>3.0427146347030685</c:v>
                </c:pt>
                <c:pt idx="98">
                  <c:v>1.0686265922627396</c:v>
                </c:pt>
                <c:pt idx="99">
                  <c:v>0.54397232958181219</c:v>
                </c:pt>
                <c:pt idx="100">
                  <c:v>1.8877584354888104</c:v>
                </c:pt>
                <c:pt idx="101">
                  <c:v>-0.49261183360558891</c:v>
                </c:pt>
                <c:pt idx="102">
                  <c:v>-1.9670948723385182</c:v>
                </c:pt>
                <c:pt idx="103">
                  <c:v>1.0437781771528063</c:v>
                </c:pt>
                <c:pt idx="104">
                  <c:v>-0.68069999586191032</c:v>
                </c:pt>
                <c:pt idx="105">
                  <c:v>-1.6868547296230434</c:v>
                </c:pt>
                <c:pt idx="106">
                  <c:v>-2.4976179868608122</c:v>
                </c:pt>
                <c:pt idx="107">
                  <c:v>-2.5616003901215381</c:v>
                </c:pt>
                <c:pt idx="108">
                  <c:v>-2.0945540835201242</c:v>
                </c:pt>
                <c:pt idx="109">
                  <c:v>2.8077814754540462</c:v>
                </c:pt>
                <c:pt idx="110">
                  <c:v>1.1336153786336307</c:v>
                </c:pt>
                <c:pt idx="111">
                  <c:v>-3.0167976185395755</c:v>
                </c:pt>
                <c:pt idx="112">
                  <c:v>-1.3824754933723937</c:v>
                </c:pt>
                <c:pt idx="113">
                  <c:v>0.24446154267672601</c:v>
                </c:pt>
                <c:pt idx="114">
                  <c:v>2.2632227318460796</c:v>
                </c:pt>
                <c:pt idx="115">
                  <c:v>1.5249388702893385</c:v>
                </c:pt>
                <c:pt idx="116">
                  <c:v>4.4260097447549516</c:v>
                </c:pt>
                <c:pt idx="117">
                  <c:v>0.39281756459932993</c:v>
                </c:pt>
                <c:pt idx="118">
                  <c:v>2.0510696848310199</c:v>
                </c:pt>
                <c:pt idx="119">
                  <c:v>4.2959625853027639</c:v>
                </c:pt>
                <c:pt idx="120">
                  <c:v>-2.8794311359154263</c:v>
                </c:pt>
                <c:pt idx="121">
                  <c:v>-5.2903290959666771</c:v>
                </c:pt>
                <c:pt idx="122">
                  <c:v>4.6118083763416067</c:v>
                </c:pt>
                <c:pt idx="123">
                  <c:v>1.1238355368970083</c:v>
                </c:pt>
                <c:pt idx="124">
                  <c:v>-3.0069232744855392</c:v>
                </c:pt>
                <c:pt idx="125">
                  <c:v>1.4190497819383272</c:v>
                </c:pt>
                <c:pt idx="126">
                  <c:v>-2.8866839240790982</c:v>
                </c:pt>
                <c:pt idx="127">
                  <c:v>-1.1043578188080594</c:v>
                </c:pt>
                <c:pt idx="128">
                  <c:v>1.3574869091069068</c:v>
                </c:pt>
                <c:pt idx="129">
                  <c:v>-0.32355658810385735</c:v>
                </c:pt>
                <c:pt idx="130">
                  <c:v>8.4507047282716186E-2</c:v>
                </c:pt>
                <c:pt idx="131">
                  <c:v>-0.19729431427924299</c:v>
                </c:pt>
                <c:pt idx="132">
                  <c:v>-0.82153436558561199</c:v>
                </c:pt>
                <c:pt idx="133">
                  <c:v>-5.4359620088538918</c:v>
                </c:pt>
                <c:pt idx="134">
                  <c:v>-0.64783654070952212</c:v>
                </c:pt>
                <c:pt idx="135">
                  <c:v>-4.6721567585590238</c:v>
                </c:pt>
                <c:pt idx="136">
                  <c:v>-1.4677991660354623</c:v>
                </c:pt>
                <c:pt idx="137">
                  <c:v>-2.9687386528721698</c:v>
                </c:pt>
                <c:pt idx="138">
                  <c:v>-3.0083774452431382</c:v>
                </c:pt>
                <c:pt idx="139">
                  <c:v>-2.7327885319890379</c:v>
                </c:pt>
                <c:pt idx="140">
                  <c:v>0.35007912525632767</c:v>
                </c:pt>
                <c:pt idx="141">
                  <c:v>1.0602341429498503</c:v>
                </c:pt>
                <c:pt idx="142">
                  <c:v>2.340986869317542</c:v>
                </c:pt>
                <c:pt idx="143">
                  <c:v>1.408710198230765</c:v>
                </c:pt>
                <c:pt idx="144">
                  <c:v>2.9049388177977677</c:v>
                </c:pt>
                <c:pt idx="145">
                  <c:v>1.7001211416980948</c:v>
                </c:pt>
                <c:pt idx="146">
                  <c:v>0.63411753384472469</c:v>
                </c:pt>
                <c:pt idx="147">
                  <c:v>-6.6647781569438402</c:v>
                </c:pt>
                <c:pt idx="148">
                  <c:v>-2.5837693621162034</c:v>
                </c:pt>
                <c:pt idx="149">
                  <c:v>-0.88796613746322228</c:v>
                </c:pt>
                <c:pt idx="150">
                  <c:v>-1.6753764590055404</c:v>
                </c:pt>
                <c:pt idx="151">
                  <c:v>-0.10676157597688896</c:v>
                </c:pt>
                <c:pt idx="152">
                  <c:v>-0.96601824571395034</c:v>
                </c:pt>
                <c:pt idx="153">
                  <c:v>4.7565340352373546</c:v>
                </c:pt>
                <c:pt idx="154">
                  <c:v>1.15884050752179</c:v>
                </c:pt>
                <c:pt idx="155">
                  <c:v>2.9384417973853552</c:v>
                </c:pt>
                <c:pt idx="156">
                  <c:v>0.98232617029430191</c:v>
                </c:pt>
                <c:pt idx="157">
                  <c:v>1.5679622934455257</c:v>
                </c:pt>
                <c:pt idx="158">
                  <c:v>0.5597775512829678</c:v>
                </c:pt>
                <c:pt idx="159">
                  <c:v>1.1890746521521554</c:v>
                </c:pt>
                <c:pt idx="160">
                  <c:v>-3.6105004642116323</c:v>
                </c:pt>
                <c:pt idx="161">
                  <c:v>2.0219047053306216</c:v>
                </c:pt>
                <c:pt idx="162">
                  <c:v>-2.562579406575372</c:v>
                </c:pt>
                <c:pt idx="163">
                  <c:v>2.8344273392426635</c:v>
                </c:pt>
                <c:pt idx="164">
                  <c:v>-5.060432873296083</c:v>
                </c:pt>
                <c:pt idx="165">
                  <c:v>-0.25229178296849714</c:v>
                </c:pt>
                <c:pt idx="166">
                  <c:v>-4.918599864841438</c:v>
                </c:pt>
                <c:pt idx="167">
                  <c:v>1.0907919553620158</c:v>
                </c:pt>
                <c:pt idx="168">
                  <c:v>0.73222084468985449</c:v>
                </c:pt>
                <c:pt idx="169">
                  <c:v>2.3348700162103784</c:v>
                </c:pt>
                <c:pt idx="170">
                  <c:v>2.843952123381734</c:v>
                </c:pt>
                <c:pt idx="171">
                  <c:v>-0.36351659329895264</c:v>
                </c:pt>
                <c:pt idx="172">
                  <c:v>0.75857883551831518</c:v>
                </c:pt>
                <c:pt idx="173">
                  <c:v>1.3867584989127106</c:v>
                </c:pt>
                <c:pt idx="174">
                  <c:v>3.4867816167230261</c:v>
                </c:pt>
                <c:pt idx="175">
                  <c:v>0.40599681002335453</c:v>
                </c:pt>
                <c:pt idx="176">
                  <c:v>0.26457100484564633</c:v>
                </c:pt>
                <c:pt idx="177">
                  <c:v>-0.13997980355511533</c:v>
                </c:pt>
                <c:pt idx="178">
                  <c:v>2.0946399581456996</c:v>
                </c:pt>
                <c:pt idx="179">
                  <c:v>-0.32058648936330819</c:v>
                </c:pt>
                <c:pt idx="180">
                  <c:v>1.2309250473601556</c:v>
                </c:pt>
                <c:pt idx="181">
                  <c:v>1.5288067544190651</c:v>
                </c:pt>
                <c:pt idx="182">
                  <c:v>-1.0466602727149179</c:v>
                </c:pt>
                <c:pt idx="183">
                  <c:v>-0.22571674619676313</c:v>
                </c:pt>
                <c:pt idx="184">
                  <c:v>1.8951548324968637</c:v>
                </c:pt>
                <c:pt idx="185">
                  <c:v>-0.41475396442285778</c:v>
                </c:pt>
                <c:pt idx="186">
                  <c:v>-1.6462508872433081</c:v>
                </c:pt>
                <c:pt idx="187">
                  <c:v>-0.21148044135644761</c:v>
                </c:pt>
                <c:pt idx="188">
                  <c:v>0.40745547958173783</c:v>
                </c:pt>
                <c:pt idx="189">
                  <c:v>-0.64969632476087635</c:v>
                </c:pt>
                <c:pt idx="190">
                  <c:v>0.89037032781737124</c:v>
                </c:pt>
                <c:pt idx="191">
                  <c:v>0.73348132147342759</c:v>
                </c:pt>
                <c:pt idx="192">
                  <c:v>1.7152571938940371</c:v>
                </c:pt>
                <c:pt idx="193">
                  <c:v>-0.76527231461116507</c:v>
                </c:pt>
                <c:pt idx="194">
                  <c:v>2.5524611831578499</c:v>
                </c:pt>
                <c:pt idx="195">
                  <c:v>-0.12969235912542088</c:v>
                </c:pt>
                <c:pt idx="196">
                  <c:v>-0.52045802028232269</c:v>
                </c:pt>
                <c:pt idx="197">
                  <c:v>1.1958935118872551</c:v>
                </c:pt>
                <c:pt idx="198">
                  <c:v>-2.8326390961222776</c:v>
                </c:pt>
                <c:pt idx="199">
                  <c:v>-0.25079307974377096</c:v>
                </c:pt>
                <c:pt idx="200">
                  <c:v>0.14760150281204576</c:v>
                </c:pt>
                <c:pt idx="201">
                  <c:v>-1.7407268371904157</c:v>
                </c:pt>
                <c:pt idx="202">
                  <c:v>2.1528557690673047</c:v>
                </c:pt>
                <c:pt idx="203">
                  <c:v>0.9211264777865914</c:v>
                </c:pt>
                <c:pt idx="204">
                  <c:v>-0.52531858730259917</c:v>
                </c:pt>
                <c:pt idx="205">
                  <c:v>1.3514701084221179</c:v>
                </c:pt>
                <c:pt idx="206">
                  <c:v>-1.1906631152140599</c:v>
                </c:pt>
                <c:pt idx="207">
                  <c:v>-0.77718698988285484</c:v>
                </c:pt>
                <c:pt idx="208">
                  <c:v>0.63100950441795267</c:v>
                </c:pt>
                <c:pt idx="209">
                  <c:v>-0.7783283289402011</c:v>
                </c:pt>
                <c:pt idx="210">
                  <c:v>1.7246846674522323</c:v>
                </c:pt>
                <c:pt idx="211">
                  <c:v>5.7945822279051977E-2</c:v>
                </c:pt>
                <c:pt idx="212">
                  <c:v>1.7087069471560083</c:v>
                </c:pt>
                <c:pt idx="213">
                  <c:v>1.0902762867141158</c:v>
                </c:pt>
                <c:pt idx="214">
                  <c:v>-0.29617114943283296</c:v>
                </c:pt>
                <c:pt idx="215">
                  <c:v>2.0134908409055807</c:v>
                </c:pt>
                <c:pt idx="216">
                  <c:v>0.70349969428720838</c:v>
                </c:pt>
                <c:pt idx="217">
                  <c:v>-4.1245618237847712E-2</c:v>
                </c:pt>
                <c:pt idx="218">
                  <c:v>1.5690341671423074</c:v>
                </c:pt>
                <c:pt idx="219">
                  <c:v>0.90291025104658851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1-4F4B-87D0-556C2E20E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565000"/>
        <c:axId val="962565720"/>
      </c:lineChart>
      <c:dateAx>
        <c:axId val="962565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565720"/>
        <c:crosses val="autoZero"/>
        <c:auto val="1"/>
        <c:lblOffset val="100"/>
        <c:baseTimeUnit val="days"/>
      </c:dateAx>
      <c:valAx>
        <c:axId val="96256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56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Peace!$P$1</c:f>
              <c:strCache>
                <c:ptCount val="1"/>
                <c:pt idx="0">
                  <c:v>Rm_SFIO_PL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Peace!$P$2:$P$222</c:f>
              <c:numCache>
                <c:formatCode>General</c:formatCode>
                <c:ptCount val="220"/>
                <c:pt idx="0">
                  <c:v>0</c:v>
                </c:pt>
                <c:pt idx="1">
                  <c:v>3.6278312594336399</c:v>
                </c:pt>
                <c:pt idx="2">
                  <c:v>-0.9745829152001152</c:v>
                </c:pt>
                <c:pt idx="3">
                  <c:v>2.0295296634699495E-2</c:v>
                </c:pt>
                <c:pt idx="4">
                  <c:v>0.52623710976058014</c:v>
                </c:pt>
                <c:pt idx="5">
                  <c:v>0.67648537227588357</c:v>
                </c:pt>
                <c:pt idx="6">
                  <c:v>0.72918290378560613</c:v>
                </c:pt>
                <c:pt idx="7">
                  <c:v>-3.9743354745049038</c:v>
                </c:pt>
                <c:pt idx="8">
                  <c:v>-5.9963028419883262</c:v>
                </c:pt>
                <c:pt idx="9">
                  <c:v>2.6717438320343638</c:v>
                </c:pt>
                <c:pt idx="10">
                  <c:v>2.136952271030307</c:v>
                </c:pt>
                <c:pt idx="11">
                  <c:v>-2.498936336808085</c:v>
                </c:pt>
                <c:pt idx="12">
                  <c:v>-4.7051005290511796</c:v>
                </c:pt>
                <c:pt idx="13">
                  <c:v>-4.5831093449147566</c:v>
                </c:pt>
                <c:pt idx="14">
                  <c:v>2.2212771267417426</c:v>
                </c:pt>
                <c:pt idx="15">
                  <c:v>1.4198034410137623</c:v>
                </c:pt>
                <c:pt idx="16">
                  <c:v>-7.8246578451540376</c:v>
                </c:pt>
                <c:pt idx="17">
                  <c:v>-0.65992591786437882</c:v>
                </c:pt>
                <c:pt idx="18">
                  <c:v>5.9981962897814283</c:v>
                </c:pt>
                <c:pt idx="19">
                  <c:v>-1.5475048582321653</c:v>
                </c:pt>
                <c:pt idx="20">
                  <c:v>5.285162028649685</c:v>
                </c:pt>
                <c:pt idx="21">
                  <c:v>0.97207469354858955</c:v>
                </c:pt>
                <c:pt idx="22">
                  <c:v>-1.0619370977985134</c:v>
                </c:pt>
                <c:pt idx="23">
                  <c:v>-1.8573400523730008</c:v>
                </c:pt>
                <c:pt idx="24">
                  <c:v>-2.8538114928342568</c:v>
                </c:pt>
                <c:pt idx="25">
                  <c:v>1.7023551483915735</c:v>
                </c:pt>
                <c:pt idx="26">
                  <c:v>4.3621858264432634</c:v>
                </c:pt>
                <c:pt idx="27">
                  <c:v>1.9324803294289921</c:v>
                </c:pt>
                <c:pt idx="28">
                  <c:v>-1.9907028798351156</c:v>
                </c:pt>
                <c:pt idx="29">
                  <c:v>-1.9010329344065682</c:v>
                </c:pt>
                <c:pt idx="30">
                  <c:v>-0.34259699123910703</c:v>
                </c:pt>
                <c:pt idx="31">
                  <c:v>1.1561474409081394</c:v>
                </c:pt>
                <c:pt idx="32">
                  <c:v>3.9928918937673084</c:v>
                </c:pt>
                <c:pt idx="33">
                  <c:v>-2.6422914496941701</c:v>
                </c:pt>
                <c:pt idx="34">
                  <c:v>-6.5702771946458922</c:v>
                </c:pt>
                <c:pt idx="35">
                  <c:v>1.8409288204257499</c:v>
                </c:pt>
                <c:pt idx="36">
                  <c:v>-7.2108985466484992</c:v>
                </c:pt>
                <c:pt idx="37">
                  <c:v>7.2282969112461242</c:v>
                </c:pt>
                <c:pt idx="38">
                  <c:v>-0.6516007579352342</c:v>
                </c:pt>
                <c:pt idx="39">
                  <c:v>1.6498203444295274</c:v>
                </c:pt>
                <c:pt idx="40">
                  <c:v>0.74360417003023849</c:v>
                </c:pt>
                <c:pt idx="41">
                  <c:v>-1.005177494986403</c:v>
                </c:pt>
                <c:pt idx="42">
                  <c:v>1.0080268631392142</c:v>
                </c:pt>
                <c:pt idx="43">
                  <c:v>1.5156946651099079</c:v>
                </c:pt>
                <c:pt idx="44">
                  <c:v>-0.26134254944412444</c:v>
                </c:pt>
                <c:pt idx="45">
                  <c:v>0.27817992846523198</c:v>
                </c:pt>
                <c:pt idx="46">
                  <c:v>2.4310650766850017</c:v>
                </c:pt>
                <c:pt idx="47">
                  <c:v>-0.86916409312981291</c:v>
                </c:pt>
                <c:pt idx="48">
                  <c:v>-2.4808644626394249</c:v>
                </c:pt>
                <c:pt idx="49">
                  <c:v>-0.55090299772417239</c:v>
                </c:pt>
                <c:pt idx="50">
                  <c:v>0.79415018314231878</c:v>
                </c:pt>
                <c:pt idx="51">
                  <c:v>-0.46721779431704596</c:v>
                </c:pt>
                <c:pt idx="52">
                  <c:v>-0.27853587812304964</c:v>
                </c:pt>
                <c:pt idx="53">
                  <c:v>2.0508338706249849</c:v>
                </c:pt>
                <c:pt idx="54">
                  <c:v>-1.6021479358546795</c:v>
                </c:pt>
                <c:pt idx="55">
                  <c:v>-1.6455163462841458</c:v>
                </c:pt>
                <c:pt idx="56">
                  <c:v>3.2169872966092585</c:v>
                </c:pt>
                <c:pt idx="57">
                  <c:v>-6.4173214071563206E-2</c:v>
                </c:pt>
                <c:pt idx="58">
                  <c:v>-0.41953409411815934</c:v>
                </c:pt>
                <c:pt idx="59">
                  <c:v>2.3188240289616311</c:v>
                </c:pt>
                <c:pt idx="60">
                  <c:v>2.8881119931574704</c:v>
                </c:pt>
                <c:pt idx="61">
                  <c:v>1.431727972197707</c:v>
                </c:pt>
                <c:pt idx="62">
                  <c:v>-5.5092806535478163E-2</c:v>
                </c:pt>
                <c:pt idx="63">
                  <c:v>0.64869051202282169</c:v>
                </c:pt>
                <c:pt idx="64">
                  <c:v>0.135483723598115</c:v>
                </c:pt>
                <c:pt idx="65">
                  <c:v>0.29897720147898227</c:v>
                </c:pt>
                <c:pt idx="66">
                  <c:v>-1.4117143369977456</c:v>
                </c:pt>
                <c:pt idx="67">
                  <c:v>0.69527625320416764</c:v>
                </c:pt>
                <c:pt idx="68">
                  <c:v>-1.1861848903715506</c:v>
                </c:pt>
                <c:pt idx="69">
                  <c:v>2.2239999872429248</c:v>
                </c:pt>
                <c:pt idx="70">
                  <c:v>-0.40707906088871831</c:v>
                </c:pt>
                <c:pt idx="71">
                  <c:v>-0.10397983728179652</c:v>
                </c:pt>
                <c:pt idx="72">
                  <c:v>1.7122204739131643</c:v>
                </c:pt>
                <c:pt idx="73">
                  <c:v>2.3007605393241693E-2</c:v>
                </c:pt>
                <c:pt idx="74">
                  <c:v>0.20172880709510466</c:v>
                </c:pt>
                <c:pt idx="75">
                  <c:v>-0.1455102688296338</c:v>
                </c:pt>
                <c:pt idx="76">
                  <c:v>1.4632861106868729</c:v>
                </c:pt>
                <c:pt idx="77">
                  <c:v>0.12328441259081095</c:v>
                </c:pt>
                <c:pt idx="78">
                  <c:v>-1.4895401553758756</c:v>
                </c:pt>
                <c:pt idx="79">
                  <c:v>3.2121089536989755</c:v>
                </c:pt>
                <c:pt idx="80">
                  <c:v>-3.4607208532465107E-2</c:v>
                </c:pt>
                <c:pt idx="81">
                  <c:v>2.3554070904732942</c:v>
                </c:pt>
                <c:pt idx="82">
                  <c:v>0.78893975056108945</c:v>
                </c:pt>
                <c:pt idx="83">
                  <c:v>-0.1750495021659286</c:v>
                </c:pt>
                <c:pt idx="84">
                  <c:v>-0.52699459012377081</c:v>
                </c:pt>
                <c:pt idx="85">
                  <c:v>0.17356511842178235</c:v>
                </c:pt>
                <c:pt idx="86">
                  <c:v>-1.0118701682729616</c:v>
                </c:pt>
                <c:pt idx="87">
                  <c:v>-0.29483092956869222</c:v>
                </c:pt>
                <c:pt idx="88">
                  <c:v>9.5123118430054582E-2</c:v>
                </c:pt>
                <c:pt idx="89">
                  <c:v>-1.1844905821445655</c:v>
                </c:pt>
                <c:pt idx="90">
                  <c:v>-0.43264959882078563</c:v>
                </c:pt>
                <c:pt idx="91">
                  <c:v>1.7316556347906145</c:v>
                </c:pt>
                <c:pt idx="92">
                  <c:v>-1.6029013148766431</c:v>
                </c:pt>
                <c:pt idx="93">
                  <c:v>-0.12875431991397995</c:v>
                </c:pt>
                <c:pt idx="94">
                  <c:v>1.1577624641412998</c:v>
                </c:pt>
                <c:pt idx="95">
                  <c:v>-2.7234352480942214</c:v>
                </c:pt>
                <c:pt idx="96">
                  <c:v>2.2648061800209403E-2</c:v>
                </c:pt>
                <c:pt idx="97">
                  <c:v>6.0369766642937778E-2</c:v>
                </c:pt>
                <c:pt idx="98">
                  <c:v>-0.24673963875077295</c:v>
                </c:pt>
                <c:pt idx="99">
                  <c:v>1.7393046604183358</c:v>
                </c:pt>
                <c:pt idx="100">
                  <c:v>3.2200934105319629E-2</c:v>
                </c:pt>
                <c:pt idx="101">
                  <c:v>1.1744130648638698</c:v>
                </c:pt>
                <c:pt idx="102">
                  <c:v>1.0033936257518532</c:v>
                </c:pt>
                <c:pt idx="103">
                  <c:v>-2.9083153788286464E-2</c:v>
                </c:pt>
                <c:pt idx="104">
                  <c:v>3.635262081839722E-2</c:v>
                </c:pt>
                <c:pt idx="105">
                  <c:v>0.2589327133055217</c:v>
                </c:pt>
                <c:pt idx="106">
                  <c:v>-1.2084738198844759E-2</c:v>
                </c:pt>
                <c:pt idx="107">
                  <c:v>0.2534733218689979</c:v>
                </c:pt>
                <c:pt idx="108">
                  <c:v>-1.9255003804487167</c:v>
                </c:pt>
                <c:pt idx="109">
                  <c:v>3.6860924152109821E-2</c:v>
                </c:pt>
                <c:pt idx="110">
                  <c:v>1.2283955940622005E-2</c:v>
                </c:pt>
                <c:pt idx="111">
                  <c:v>0.90241621926443605</c:v>
                </c:pt>
                <c:pt idx="112">
                  <c:v>0.71321441524480189</c:v>
                </c:pt>
                <c:pt idx="113">
                  <c:v>0.38360904491482367</c:v>
                </c:pt>
                <c:pt idx="114">
                  <c:v>-0.71289919016451708</c:v>
                </c:pt>
                <c:pt idx="115">
                  <c:v>-0.26226975377466921</c:v>
                </c:pt>
                <c:pt idx="116">
                  <c:v>2.3003886731584586</c:v>
                </c:pt>
                <c:pt idx="117">
                  <c:v>0.17094832977349206</c:v>
                </c:pt>
                <c:pt idx="118">
                  <c:v>0.97497260784304918</c:v>
                </c:pt>
                <c:pt idx="119">
                  <c:v>-1.6414195930216424</c:v>
                </c:pt>
                <c:pt idx="120">
                  <c:v>-1.7587000790454494</c:v>
                </c:pt>
                <c:pt idx="121">
                  <c:v>-4.5751813606267886</c:v>
                </c:pt>
                <c:pt idx="122">
                  <c:v>1.5551156576916076</c:v>
                </c:pt>
                <c:pt idx="123">
                  <c:v>0.14518513651918838</c:v>
                </c:pt>
                <c:pt idx="124">
                  <c:v>-2.4306224693385254</c:v>
                </c:pt>
                <c:pt idx="125">
                  <c:v>1.7378486142907503</c:v>
                </c:pt>
                <c:pt idx="126">
                  <c:v>-1.0533342945892734</c:v>
                </c:pt>
                <c:pt idx="127">
                  <c:v>-1.777139733792048</c:v>
                </c:pt>
                <c:pt idx="128">
                  <c:v>1.0798099945602586</c:v>
                </c:pt>
                <c:pt idx="129">
                  <c:v>2.8054812051387925</c:v>
                </c:pt>
                <c:pt idx="130">
                  <c:v>0.16187076289132424</c:v>
                </c:pt>
                <c:pt idx="131">
                  <c:v>1.3322819565554125</c:v>
                </c:pt>
                <c:pt idx="132">
                  <c:v>0.77046694529505932</c:v>
                </c:pt>
                <c:pt idx="133">
                  <c:v>0.86124818189545449</c:v>
                </c:pt>
                <c:pt idx="134">
                  <c:v>0.75085184179887665</c:v>
                </c:pt>
                <c:pt idx="135">
                  <c:v>0.11980640719953947</c:v>
                </c:pt>
                <c:pt idx="136">
                  <c:v>-1.1827615689381861</c:v>
                </c:pt>
                <c:pt idx="137">
                  <c:v>-0.35684413207756804</c:v>
                </c:pt>
                <c:pt idx="138">
                  <c:v>-0.48511241729862331</c:v>
                </c:pt>
                <c:pt idx="139">
                  <c:v>-0.61033341001600294</c:v>
                </c:pt>
                <c:pt idx="140">
                  <c:v>0.36321732326236045</c:v>
                </c:pt>
                <c:pt idx="141">
                  <c:v>-2.0242203575254134</c:v>
                </c:pt>
                <c:pt idx="142">
                  <c:v>1.6683786627314239</c:v>
                </c:pt>
                <c:pt idx="143">
                  <c:v>0.12775786711438425</c:v>
                </c:pt>
                <c:pt idx="144">
                  <c:v>1.0356712015119296</c:v>
                </c:pt>
                <c:pt idx="145">
                  <c:v>1.4355063812498488</c:v>
                </c:pt>
                <c:pt idx="146">
                  <c:v>-0.68984854200191681</c:v>
                </c:pt>
                <c:pt idx="147">
                  <c:v>-0.50537520965439897</c:v>
                </c:pt>
                <c:pt idx="148">
                  <c:v>-0.68108555466925103</c:v>
                </c:pt>
                <c:pt idx="149">
                  <c:v>0.61561116615261591</c:v>
                </c:pt>
                <c:pt idx="150">
                  <c:v>-0.83552035901297539</c:v>
                </c:pt>
                <c:pt idx="151">
                  <c:v>-1.1192265110987289</c:v>
                </c:pt>
                <c:pt idx="152">
                  <c:v>0.27913313992524685</c:v>
                </c:pt>
                <c:pt idx="153">
                  <c:v>1.4813634748556495</c:v>
                </c:pt>
                <c:pt idx="154">
                  <c:v>-0.56791329288084524</c:v>
                </c:pt>
                <c:pt idx="155">
                  <c:v>-1.1060428340976329</c:v>
                </c:pt>
                <c:pt idx="156">
                  <c:v>-4.2433897388324464</c:v>
                </c:pt>
                <c:pt idx="157">
                  <c:v>2.5333924409344712</c:v>
                </c:pt>
                <c:pt idx="158">
                  <c:v>-4.6205198833524674</c:v>
                </c:pt>
                <c:pt idx="159">
                  <c:v>1.2767355489283529</c:v>
                </c:pt>
                <c:pt idx="160">
                  <c:v>1.1270637593755588</c:v>
                </c:pt>
                <c:pt idx="161">
                  <c:v>-2.2222847964993546</c:v>
                </c:pt>
                <c:pt idx="162">
                  <c:v>-7.3618344808826605E-2</c:v>
                </c:pt>
                <c:pt idx="163">
                  <c:v>1.2701736246860746</c:v>
                </c:pt>
                <c:pt idx="164">
                  <c:v>-5.0574594356478091</c:v>
                </c:pt>
                <c:pt idx="165">
                  <c:v>0.57745373328152694</c:v>
                </c:pt>
                <c:pt idx="166">
                  <c:v>-3.4680126024588418</c:v>
                </c:pt>
                <c:pt idx="167">
                  <c:v>3.9357904418542894E-2</c:v>
                </c:pt>
                <c:pt idx="168">
                  <c:v>2.0172913180947156</c:v>
                </c:pt>
                <c:pt idx="169">
                  <c:v>1.0494828408133878</c:v>
                </c:pt>
                <c:pt idx="170">
                  <c:v>2.5060864984351512</c:v>
                </c:pt>
                <c:pt idx="171">
                  <c:v>-0.91332152257084331</c:v>
                </c:pt>
                <c:pt idx="172">
                  <c:v>1.1628968432806317</c:v>
                </c:pt>
                <c:pt idx="173">
                  <c:v>0.18015636082106323</c:v>
                </c:pt>
                <c:pt idx="174">
                  <c:v>3.1859534174229909</c:v>
                </c:pt>
                <c:pt idx="175">
                  <c:v>3.0762920669187642E-2</c:v>
                </c:pt>
                <c:pt idx="176">
                  <c:v>1.8437681050929893</c:v>
                </c:pt>
                <c:pt idx="177">
                  <c:v>-2.0259198544703598</c:v>
                </c:pt>
                <c:pt idx="178">
                  <c:v>3.4971774561258293</c:v>
                </c:pt>
                <c:pt idx="179">
                  <c:v>-1.9682125741787084</c:v>
                </c:pt>
                <c:pt idx="180">
                  <c:v>0.73070270691667383</c:v>
                </c:pt>
                <c:pt idx="181">
                  <c:v>2.9242138987108031</c:v>
                </c:pt>
                <c:pt idx="182">
                  <c:v>8.2862161106951715E-2</c:v>
                </c:pt>
                <c:pt idx="183">
                  <c:v>1.347791257040811</c:v>
                </c:pt>
                <c:pt idx="184">
                  <c:v>8.1685611057719959E-2</c:v>
                </c:pt>
                <c:pt idx="185">
                  <c:v>-6.0056454870964004E-2</c:v>
                </c:pt>
                <c:pt idx="186">
                  <c:v>-5.1147861455587584</c:v>
                </c:pt>
                <c:pt idx="187">
                  <c:v>2.5790003007708315</c:v>
                </c:pt>
                <c:pt idx="188">
                  <c:v>-1.1302636125265375</c:v>
                </c:pt>
                <c:pt idx="189">
                  <c:v>-1.2516624184424381</c:v>
                </c:pt>
                <c:pt idx="190">
                  <c:v>1.0145742478882602</c:v>
                </c:pt>
                <c:pt idx="191">
                  <c:v>0.49848066930392843</c:v>
                </c:pt>
                <c:pt idx="192">
                  <c:v>1.6838195353250398</c:v>
                </c:pt>
                <c:pt idx="193">
                  <c:v>0.61660139546954806</c:v>
                </c:pt>
                <c:pt idx="194">
                  <c:v>0.40735229210558649</c:v>
                </c:pt>
                <c:pt idx="195">
                  <c:v>-0.13802290465258557</c:v>
                </c:pt>
                <c:pt idx="196">
                  <c:v>-0.78819100727354729</c:v>
                </c:pt>
                <c:pt idx="197">
                  <c:v>0.79788304285090961</c:v>
                </c:pt>
                <c:pt idx="198">
                  <c:v>-6.1376000389020886</c:v>
                </c:pt>
                <c:pt idx="199">
                  <c:v>0.98187035053047955</c:v>
                </c:pt>
                <c:pt idx="200">
                  <c:v>-0.48588475296520023</c:v>
                </c:pt>
                <c:pt idx="201">
                  <c:v>0.2662503812942808</c:v>
                </c:pt>
                <c:pt idx="202">
                  <c:v>2.3174280454247032</c:v>
                </c:pt>
                <c:pt idx="203">
                  <c:v>1.5025200224816193</c:v>
                </c:pt>
                <c:pt idx="204">
                  <c:v>1.2034781523904832</c:v>
                </c:pt>
                <c:pt idx="205">
                  <c:v>1.1987769234798971</c:v>
                </c:pt>
                <c:pt idx="206">
                  <c:v>0.41715675080570974</c:v>
                </c:pt>
                <c:pt idx="207">
                  <c:v>-3.1842857584282762</c:v>
                </c:pt>
                <c:pt idx="208">
                  <c:v>2.8847803171585147</c:v>
                </c:pt>
                <c:pt idx="209">
                  <c:v>1.4626273128555598</c:v>
                </c:pt>
                <c:pt idx="210">
                  <c:v>0.73275936044911394</c:v>
                </c:pt>
                <c:pt idx="211">
                  <c:v>0.58750037321924098</c:v>
                </c:pt>
                <c:pt idx="212">
                  <c:v>0.88523911309393832</c:v>
                </c:pt>
                <c:pt idx="213">
                  <c:v>-0.57765411001955436</c:v>
                </c:pt>
                <c:pt idx="214">
                  <c:v>8.6047517489623165E-2</c:v>
                </c:pt>
                <c:pt idx="215">
                  <c:v>-0.24438224216485829</c:v>
                </c:pt>
                <c:pt idx="216">
                  <c:v>-5.8274380735610365E-2</c:v>
                </c:pt>
                <c:pt idx="217">
                  <c:v>1.0945290606154245</c:v>
                </c:pt>
                <c:pt idx="218">
                  <c:v>0.6665925154220449</c:v>
                </c:pt>
                <c:pt idx="219">
                  <c:v>-0.64353244383363206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5-4279-A558-0CC2E4191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3592"/>
        <c:axId val="729047472"/>
      </c:lineChart>
      <c:dateAx>
        <c:axId val="729053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7472"/>
        <c:crosses val="autoZero"/>
        <c:auto val="1"/>
        <c:lblOffset val="100"/>
        <c:baseTimeUnit val="days"/>
      </c:dateAx>
      <c:valAx>
        <c:axId val="7290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3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Peace!$Q$1</c:f>
              <c:strCache>
                <c:ptCount val="1"/>
                <c:pt idx="0">
                  <c:v>Rm_SRI_PL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Peace!$Q$2:$Q$222</c:f>
              <c:numCache>
                <c:formatCode>General</c:formatCode>
                <c:ptCount val="220"/>
                <c:pt idx="0">
                  <c:v>0</c:v>
                </c:pt>
                <c:pt idx="1">
                  <c:v>-0.45746131850012156</c:v>
                </c:pt>
                <c:pt idx="2">
                  <c:v>-1.7459794794658221</c:v>
                </c:pt>
                <c:pt idx="3">
                  <c:v>-1.3464780810641437</c:v>
                </c:pt>
                <c:pt idx="4">
                  <c:v>-1.8357039051442818</c:v>
                </c:pt>
                <c:pt idx="5">
                  <c:v>1.5027664929462596</c:v>
                </c:pt>
                <c:pt idx="6">
                  <c:v>-2.9512802971415595</c:v>
                </c:pt>
                <c:pt idx="7">
                  <c:v>-3.0872249858703622</c:v>
                </c:pt>
                <c:pt idx="8">
                  <c:v>-5.1077680212533219</c:v>
                </c:pt>
                <c:pt idx="9">
                  <c:v>3.9387634310669775</c:v>
                </c:pt>
                <c:pt idx="10">
                  <c:v>1.2257382191640627</c:v>
                </c:pt>
                <c:pt idx="11">
                  <c:v>-0.20788674030401719</c:v>
                </c:pt>
                <c:pt idx="12">
                  <c:v>-5.9790258095702118</c:v>
                </c:pt>
                <c:pt idx="13">
                  <c:v>-0.11653899294093162</c:v>
                </c:pt>
                <c:pt idx="14">
                  <c:v>-1.5678473095527619</c:v>
                </c:pt>
                <c:pt idx="15">
                  <c:v>2.8643606931179204</c:v>
                </c:pt>
                <c:pt idx="16">
                  <c:v>0.85792492219475269</c:v>
                </c:pt>
                <c:pt idx="17">
                  <c:v>-1.8578260365108128</c:v>
                </c:pt>
                <c:pt idx="18">
                  <c:v>3.5979389528631667</c:v>
                </c:pt>
                <c:pt idx="19">
                  <c:v>0.68980426602056077</c:v>
                </c:pt>
                <c:pt idx="20">
                  <c:v>1.3675430879977257</c:v>
                </c:pt>
                <c:pt idx="21">
                  <c:v>1.6701320425746915</c:v>
                </c:pt>
                <c:pt idx="22">
                  <c:v>2.1581325503919269</c:v>
                </c:pt>
                <c:pt idx="23">
                  <c:v>-0.90310529081042323</c:v>
                </c:pt>
                <c:pt idx="24">
                  <c:v>1.5131493145249972</c:v>
                </c:pt>
                <c:pt idx="25">
                  <c:v>-1.9788390118617925</c:v>
                </c:pt>
                <c:pt idx="26">
                  <c:v>1.1278567371606587</c:v>
                </c:pt>
                <c:pt idx="27">
                  <c:v>0.72706635539286413</c:v>
                </c:pt>
                <c:pt idx="28">
                  <c:v>-1.6743310521683881</c:v>
                </c:pt>
                <c:pt idx="29">
                  <c:v>-2.0748597641521696</c:v>
                </c:pt>
                <c:pt idx="30">
                  <c:v>-1.2941347695310474</c:v>
                </c:pt>
                <c:pt idx="31">
                  <c:v>-0.60732852438367579</c:v>
                </c:pt>
                <c:pt idx="32">
                  <c:v>1.8390398072810203</c:v>
                </c:pt>
                <c:pt idx="33">
                  <c:v>-2.4103560959326584</c:v>
                </c:pt>
                <c:pt idx="34">
                  <c:v>-0.38676372845326118</c:v>
                </c:pt>
                <c:pt idx="35">
                  <c:v>-1.648282562604779</c:v>
                </c:pt>
                <c:pt idx="36">
                  <c:v>0.37343713350670804</c:v>
                </c:pt>
                <c:pt idx="37">
                  <c:v>-4.4008677344805486E-2</c:v>
                </c:pt>
                <c:pt idx="38">
                  <c:v>-1.6432011951306151</c:v>
                </c:pt>
                <c:pt idx="39">
                  <c:v>3.3854304311643748</c:v>
                </c:pt>
                <c:pt idx="40">
                  <c:v>2.1744234284644612</c:v>
                </c:pt>
                <c:pt idx="41">
                  <c:v>-0.7980980611116909</c:v>
                </c:pt>
                <c:pt idx="42">
                  <c:v>3.055392331700074</c:v>
                </c:pt>
                <c:pt idx="43">
                  <c:v>2.1348822558409046</c:v>
                </c:pt>
                <c:pt idx="44">
                  <c:v>-2.2767770307410489</c:v>
                </c:pt>
                <c:pt idx="45">
                  <c:v>-0.1691913119769968</c:v>
                </c:pt>
                <c:pt idx="46">
                  <c:v>-0.10678663202938642</c:v>
                </c:pt>
                <c:pt idx="47">
                  <c:v>-0.1679900027554358</c:v>
                </c:pt>
                <c:pt idx="48">
                  <c:v>-0.33752864667180948</c:v>
                </c:pt>
                <c:pt idx="49">
                  <c:v>1.4713345011010204</c:v>
                </c:pt>
                <c:pt idx="50">
                  <c:v>-1.6447639427529237</c:v>
                </c:pt>
                <c:pt idx="51">
                  <c:v>1.4294098529443002</c:v>
                </c:pt>
                <c:pt idx="52">
                  <c:v>-1.0040647875945503</c:v>
                </c:pt>
                <c:pt idx="53">
                  <c:v>1.3558742251152422</c:v>
                </c:pt>
                <c:pt idx="54">
                  <c:v>2.3499774569881264</c:v>
                </c:pt>
                <c:pt idx="55">
                  <c:v>-3.0204495705368419</c:v>
                </c:pt>
                <c:pt idx="56">
                  <c:v>1.7421918658334752</c:v>
                </c:pt>
                <c:pt idx="57">
                  <c:v>-3.2232324096465774</c:v>
                </c:pt>
                <c:pt idx="58">
                  <c:v>3.4942714559132679</c:v>
                </c:pt>
                <c:pt idx="59">
                  <c:v>-0.21647949462923716</c:v>
                </c:pt>
                <c:pt idx="60">
                  <c:v>4.4774438222606463</c:v>
                </c:pt>
                <c:pt idx="61">
                  <c:v>0.8280453929023206</c:v>
                </c:pt>
                <c:pt idx="62">
                  <c:v>0.35215058551556871</c:v>
                </c:pt>
                <c:pt idx="63">
                  <c:v>0.88977148888636726</c:v>
                </c:pt>
                <c:pt idx="64">
                  <c:v>1.8524262965997291</c:v>
                </c:pt>
                <c:pt idx="65">
                  <c:v>1.4622563533021222</c:v>
                </c:pt>
                <c:pt idx="66">
                  <c:v>0.14013063093356276</c:v>
                </c:pt>
                <c:pt idx="67">
                  <c:v>3.8169996611990205</c:v>
                </c:pt>
                <c:pt idx="68">
                  <c:v>-0.44922942533313348</c:v>
                </c:pt>
                <c:pt idx="69">
                  <c:v>3.5055329240621367</c:v>
                </c:pt>
                <c:pt idx="70">
                  <c:v>1.0188397174874835</c:v>
                </c:pt>
                <c:pt idx="71">
                  <c:v>1.174051040366443</c:v>
                </c:pt>
                <c:pt idx="72">
                  <c:v>1.1122537434529192</c:v>
                </c:pt>
                <c:pt idx="73">
                  <c:v>-1.6956528414688172</c:v>
                </c:pt>
                <c:pt idx="74">
                  <c:v>3.5782183684996376</c:v>
                </c:pt>
                <c:pt idx="75">
                  <c:v>-2.2944835698741941</c:v>
                </c:pt>
                <c:pt idx="76">
                  <c:v>-1.9803030211061681</c:v>
                </c:pt>
                <c:pt idx="77">
                  <c:v>2.3492873011811866</c:v>
                </c:pt>
                <c:pt idx="78">
                  <c:v>-1.0044897589421424</c:v>
                </c:pt>
                <c:pt idx="79">
                  <c:v>1.0005259724325275</c:v>
                </c:pt>
                <c:pt idx="80">
                  <c:v>3.9019048214603558</c:v>
                </c:pt>
                <c:pt idx="81">
                  <c:v>0.30263403921136828</c:v>
                </c:pt>
                <c:pt idx="82">
                  <c:v>-0.38244583173675267</c:v>
                </c:pt>
                <c:pt idx="83">
                  <c:v>-1.3985231290340059</c:v>
                </c:pt>
                <c:pt idx="84">
                  <c:v>0.27587879824427936</c:v>
                </c:pt>
                <c:pt idx="85">
                  <c:v>-0.25205876433089458</c:v>
                </c:pt>
                <c:pt idx="86">
                  <c:v>0.70061635989068405</c:v>
                </c:pt>
                <c:pt idx="87">
                  <c:v>-1.1515576860812635</c:v>
                </c:pt>
                <c:pt idx="88">
                  <c:v>0.82514308157503946</c:v>
                </c:pt>
                <c:pt idx="89">
                  <c:v>5.9294816391804929E-2</c:v>
                </c:pt>
                <c:pt idx="90">
                  <c:v>-0.51072241277775343</c:v>
                </c:pt>
                <c:pt idx="91">
                  <c:v>2.3124687788923479</c:v>
                </c:pt>
                <c:pt idx="92">
                  <c:v>-0.23882582586100234</c:v>
                </c:pt>
                <c:pt idx="93">
                  <c:v>0.62242643447200297</c:v>
                </c:pt>
                <c:pt idx="94">
                  <c:v>0.17910242138351284</c:v>
                </c:pt>
                <c:pt idx="95">
                  <c:v>-0.43606043363909025</c:v>
                </c:pt>
                <c:pt idx="96">
                  <c:v>-0.24648378128615092</c:v>
                </c:pt>
                <c:pt idx="97">
                  <c:v>3.3004490311120578</c:v>
                </c:pt>
                <c:pt idx="98">
                  <c:v>1.659117720870749</c:v>
                </c:pt>
                <c:pt idx="99">
                  <c:v>-1.3928340527910756</c:v>
                </c:pt>
                <c:pt idx="100">
                  <c:v>0.35569128993887317</c:v>
                </c:pt>
                <c:pt idx="101">
                  <c:v>-0.21460768589831222</c:v>
                </c:pt>
                <c:pt idx="102">
                  <c:v>-0.16727410963435332</c:v>
                </c:pt>
                <c:pt idx="103">
                  <c:v>0.25844751008223305</c:v>
                </c:pt>
                <c:pt idx="104">
                  <c:v>1.3294920732348594</c:v>
                </c:pt>
                <c:pt idx="105">
                  <c:v>-2.478693532899797</c:v>
                </c:pt>
                <c:pt idx="106">
                  <c:v>0.52444201435774684</c:v>
                </c:pt>
                <c:pt idx="107">
                  <c:v>0.24868115899110799</c:v>
                </c:pt>
                <c:pt idx="108">
                  <c:v>-1.2513080520359852</c:v>
                </c:pt>
                <c:pt idx="109">
                  <c:v>-0.58290907406925052</c:v>
                </c:pt>
                <c:pt idx="110">
                  <c:v>1.2780601276683357</c:v>
                </c:pt>
                <c:pt idx="111">
                  <c:v>-2.9026815988374164</c:v>
                </c:pt>
                <c:pt idx="112">
                  <c:v>0.64151908657596401</c:v>
                </c:pt>
                <c:pt idx="113">
                  <c:v>0.30285547704244242</c:v>
                </c:pt>
                <c:pt idx="114">
                  <c:v>0.98172538657208785</c:v>
                </c:pt>
                <c:pt idx="115">
                  <c:v>0.80139924107491445</c:v>
                </c:pt>
                <c:pt idx="116">
                  <c:v>2.4301733380807571</c:v>
                </c:pt>
                <c:pt idx="117">
                  <c:v>0.23142698005154555</c:v>
                </c:pt>
                <c:pt idx="118">
                  <c:v>2.1629741346832669</c:v>
                </c:pt>
                <c:pt idx="119">
                  <c:v>-5.3394758758665846E-2</c:v>
                </c:pt>
                <c:pt idx="120">
                  <c:v>-2.7905540061306335</c:v>
                </c:pt>
                <c:pt idx="121">
                  <c:v>-4.8345931946074368</c:v>
                </c:pt>
                <c:pt idx="122">
                  <c:v>1.3883059686179655</c:v>
                </c:pt>
                <c:pt idx="123">
                  <c:v>-0.24489235028479003</c:v>
                </c:pt>
                <c:pt idx="124">
                  <c:v>-3.3833287398567196</c:v>
                </c:pt>
                <c:pt idx="125">
                  <c:v>1.8119971241743194</c:v>
                </c:pt>
                <c:pt idx="126">
                  <c:v>-2.1243677508319769</c:v>
                </c:pt>
                <c:pt idx="127">
                  <c:v>-1.5940881559207987</c:v>
                </c:pt>
                <c:pt idx="128">
                  <c:v>-1.7976989078384051</c:v>
                </c:pt>
                <c:pt idx="129">
                  <c:v>1.9939684060686025</c:v>
                </c:pt>
                <c:pt idx="130">
                  <c:v>1.5403035796963722</c:v>
                </c:pt>
                <c:pt idx="131">
                  <c:v>-0.55240523852132539</c:v>
                </c:pt>
                <c:pt idx="132">
                  <c:v>-0.9638219008796195</c:v>
                </c:pt>
                <c:pt idx="133">
                  <c:v>-1.1546156707784445</c:v>
                </c:pt>
                <c:pt idx="134">
                  <c:v>3.1764943141971611</c:v>
                </c:pt>
                <c:pt idx="135">
                  <c:v>-3.4201862398170593</c:v>
                </c:pt>
                <c:pt idx="136">
                  <c:v>-0.86703897324153301</c:v>
                </c:pt>
                <c:pt idx="137">
                  <c:v>-0.59095957552307432</c:v>
                </c:pt>
                <c:pt idx="138">
                  <c:v>1.9248649047477548</c:v>
                </c:pt>
                <c:pt idx="139">
                  <c:v>-2.2657798315169337</c:v>
                </c:pt>
                <c:pt idx="140">
                  <c:v>-1.8938689118326524</c:v>
                </c:pt>
                <c:pt idx="141">
                  <c:v>-1.1660931680823838</c:v>
                </c:pt>
                <c:pt idx="142">
                  <c:v>0.96501052208502436</c:v>
                </c:pt>
                <c:pt idx="143">
                  <c:v>0.17276245450986302</c:v>
                </c:pt>
                <c:pt idx="144">
                  <c:v>1.2451595713103871</c:v>
                </c:pt>
                <c:pt idx="145">
                  <c:v>4.013558472485582</c:v>
                </c:pt>
                <c:pt idx="146">
                  <c:v>-7.5199460712345012E-2</c:v>
                </c:pt>
                <c:pt idx="147">
                  <c:v>-1.3882525771826455</c:v>
                </c:pt>
                <c:pt idx="148">
                  <c:v>-1.1170469819110149</c:v>
                </c:pt>
                <c:pt idx="149">
                  <c:v>2.9986643317723609</c:v>
                </c:pt>
                <c:pt idx="150">
                  <c:v>0.50059408518821402</c:v>
                </c:pt>
                <c:pt idx="151">
                  <c:v>-4.4514138812466166</c:v>
                </c:pt>
                <c:pt idx="152">
                  <c:v>9.0684736687167602E-2</c:v>
                </c:pt>
                <c:pt idx="153">
                  <c:v>1.0452142671296329</c:v>
                </c:pt>
                <c:pt idx="154">
                  <c:v>1.2574412185585557</c:v>
                </c:pt>
                <c:pt idx="155">
                  <c:v>-0.95224698305679434</c:v>
                </c:pt>
                <c:pt idx="156">
                  <c:v>-3.306294814832162</c:v>
                </c:pt>
                <c:pt idx="157">
                  <c:v>0.22414515857868667</c:v>
                </c:pt>
                <c:pt idx="158">
                  <c:v>-4.7275744818543588</c:v>
                </c:pt>
                <c:pt idx="159">
                  <c:v>4.1587920880725902</c:v>
                </c:pt>
                <c:pt idx="160">
                  <c:v>1.0646130604639708</c:v>
                </c:pt>
                <c:pt idx="161">
                  <c:v>-2.6384663086050582</c:v>
                </c:pt>
                <c:pt idx="162">
                  <c:v>2.3986507223099749</c:v>
                </c:pt>
                <c:pt idx="163">
                  <c:v>2.4617860288514208</c:v>
                </c:pt>
                <c:pt idx="164">
                  <c:v>-3.9421280990699296E-2</c:v>
                </c:pt>
                <c:pt idx="165">
                  <c:v>1.0261630217269238</c:v>
                </c:pt>
                <c:pt idx="166">
                  <c:v>-2.4963423347384381</c:v>
                </c:pt>
                <c:pt idx="167">
                  <c:v>0.62449207208517854</c:v>
                </c:pt>
                <c:pt idx="168">
                  <c:v>0.44450855420920687</c:v>
                </c:pt>
                <c:pt idx="169">
                  <c:v>2.3451565607281033</c:v>
                </c:pt>
                <c:pt idx="170">
                  <c:v>1.6168958690017783</c:v>
                </c:pt>
                <c:pt idx="171">
                  <c:v>0.61487969712907709</c:v>
                </c:pt>
                <c:pt idx="172">
                  <c:v>-1.7309356193802694E-3</c:v>
                </c:pt>
                <c:pt idx="173">
                  <c:v>-0.62807784589853111</c:v>
                </c:pt>
                <c:pt idx="174">
                  <c:v>-0.77647401724752352</c:v>
                </c:pt>
                <c:pt idx="175">
                  <c:v>0.76660300974061624</c:v>
                </c:pt>
                <c:pt idx="176">
                  <c:v>-0.32895430680553045</c:v>
                </c:pt>
                <c:pt idx="177">
                  <c:v>-1.0713916044601675</c:v>
                </c:pt>
                <c:pt idx="178">
                  <c:v>2.114526438815266</c:v>
                </c:pt>
                <c:pt idx="179">
                  <c:v>-1.0090341975376922</c:v>
                </c:pt>
                <c:pt idx="180">
                  <c:v>-0.71652213915206808</c:v>
                </c:pt>
                <c:pt idx="181">
                  <c:v>1.8067501586634542</c:v>
                </c:pt>
                <c:pt idx="182">
                  <c:v>0.35059350692018537</c:v>
                </c:pt>
                <c:pt idx="183">
                  <c:v>-9.7063193949715992E-2</c:v>
                </c:pt>
                <c:pt idx="184">
                  <c:v>0.13135328567101362</c:v>
                </c:pt>
                <c:pt idx="185">
                  <c:v>-2.0638914875217109</c:v>
                </c:pt>
                <c:pt idx="186">
                  <c:v>-4.8545434367073685</c:v>
                </c:pt>
                <c:pt idx="187">
                  <c:v>-0.61946855092027242</c:v>
                </c:pt>
                <c:pt idx="188">
                  <c:v>0.33887693773459304</c:v>
                </c:pt>
                <c:pt idx="189">
                  <c:v>2.0166779556068279</c:v>
                </c:pt>
                <c:pt idx="190">
                  <c:v>1.614560560783157</c:v>
                </c:pt>
                <c:pt idx="191">
                  <c:v>0.40608972505727992</c:v>
                </c:pt>
                <c:pt idx="192">
                  <c:v>0.575609430791585</c:v>
                </c:pt>
                <c:pt idx="193">
                  <c:v>1.2611711530568523</c:v>
                </c:pt>
                <c:pt idx="194">
                  <c:v>0.72951203854954272</c:v>
                </c:pt>
                <c:pt idx="195">
                  <c:v>-0.41338467317211991</c:v>
                </c:pt>
                <c:pt idx="196">
                  <c:v>0.86418715125159795</c:v>
                </c:pt>
                <c:pt idx="197">
                  <c:v>-1.2480592399599026</c:v>
                </c:pt>
                <c:pt idx="198">
                  <c:v>-3.0145931418797312</c:v>
                </c:pt>
                <c:pt idx="199">
                  <c:v>-3.5658087459617938</c:v>
                </c:pt>
                <c:pt idx="200">
                  <c:v>-1.9519232089052276</c:v>
                </c:pt>
                <c:pt idx="201">
                  <c:v>1.4734754542800201</c:v>
                </c:pt>
                <c:pt idx="202">
                  <c:v>1.2273563080941434</c:v>
                </c:pt>
                <c:pt idx="203">
                  <c:v>-0.25817792007282842</c:v>
                </c:pt>
                <c:pt idx="204">
                  <c:v>2.7044332560119106</c:v>
                </c:pt>
                <c:pt idx="205">
                  <c:v>-1.1406349897536772</c:v>
                </c:pt>
                <c:pt idx="206">
                  <c:v>0.31410893083030883</c:v>
                </c:pt>
                <c:pt idx="207">
                  <c:v>-2.966555881087404</c:v>
                </c:pt>
                <c:pt idx="208">
                  <c:v>1.6211087087764295</c:v>
                </c:pt>
                <c:pt idx="209">
                  <c:v>0.22689620459199769</c:v>
                </c:pt>
                <c:pt idx="210">
                  <c:v>0.53252447370311828</c:v>
                </c:pt>
                <c:pt idx="211">
                  <c:v>0.7886787114256536</c:v>
                </c:pt>
                <c:pt idx="212">
                  <c:v>2.4086537407833388</c:v>
                </c:pt>
                <c:pt idx="213">
                  <c:v>-0.74619201483450126</c:v>
                </c:pt>
                <c:pt idx="214">
                  <c:v>-1.5240912191034022</c:v>
                </c:pt>
                <c:pt idx="215">
                  <c:v>-0.6256501459092193</c:v>
                </c:pt>
                <c:pt idx="216">
                  <c:v>-2.6565478279695784</c:v>
                </c:pt>
                <c:pt idx="217">
                  <c:v>1.3030796644732463</c:v>
                </c:pt>
                <c:pt idx="218">
                  <c:v>0.83169387178625731</c:v>
                </c:pt>
                <c:pt idx="219">
                  <c:v>1.1729642558551734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E-4212-89EB-06BB7BFB9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1703512"/>
        <c:axId val="741704592"/>
      </c:lineChart>
      <c:dateAx>
        <c:axId val="7417035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4592"/>
        <c:crosses val="autoZero"/>
        <c:auto val="1"/>
        <c:lblOffset val="100"/>
        <c:baseTimeUnit val="days"/>
      </c:dateAx>
      <c:valAx>
        <c:axId val="7417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4170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Peace!$R$1</c:f>
              <c:strCache>
                <c:ptCount val="1"/>
                <c:pt idx="0">
                  <c:v>Rm_FIO_Z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Peace!$R$2:$R$222</c:f>
              <c:numCache>
                <c:formatCode>General</c:formatCode>
                <c:ptCount val="220"/>
                <c:pt idx="0">
                  <c:v>0</c:v>
                </c:pt>
                <c:pt idx="1">
                  <c:v>2.0466799813393219</c:v>
                </c:pt>
                <c:pt idx="2">
                  <c:v>0.20267138319908362</c:v>
                </c:pt>
                <c:pt idx="3">
                  <c:v>0.94961657090890228</c:v>
                </c:pt>
                <c:pt idx="4">
                  <c:v>-3.6954989162571663</c:v>
                </c:pt>
                <c:pt idx="5">
                  <c:v>3.21655273083767</c:v>
                </c:pt>
                <c:pt idx="6">
                  <c:v>4.4983825723633138E-2</c:v>
                </c:pt>
                <c:pt idx="7">
                  <c:v>7.5565549532911586E-2</c:v>
                </c:pt>
                <c:pt idx="8">
                  <c:v>-3.8659219715142914</c:v>
                </c:pt>
                <c:pt idx="9">
                  <c:v>-0.33947945951289726</c:v>
                </c:pt>
                <c:pt idx="10">
                  <c:v>2.7268112527233801</c:v>
                </c:pt>
                <c:pt idx="11">
                  <c:v>-0.83071321797866837</c:v>
                </c:pt>
                <c:pt idx="12">
                  <c:v>-6.1497398535997974</c:v>
                </c:pt>
                <c:pt idx="13">
                  <c:v>-2.1934625814353064</c:v>
                </c:pt>
                <c:pt idx="14">
                  <c:v>1.4031593505616728</c:v>
                </c:pt>
                <c:pt idx="15">
                  <c:v>1.7332789905381922</c:v>
                </c:pt>
                <c:pt idx="16">
                  <c:v>-3.151330453094809</c:v>
                </c:pt>
                <c:pt idx="17">
                  <c:v>-0.81552885617061432</c:v>
                </c:pt>
                <c:pt idx="18">
                  <c:v>2.8025183395770656</c:v>
                </c:pt>
                <c:pt idx="19">
                  <c:v>1.5660605175129103</c:v>
                </c:pt>
                <c:pt idx="20">
                  <c:v>2.6313308305373435</c:v>
                </c:pt>
                <c:pt idx="21">
                  <c:v>1.1038902006202465</c:v>
                </c:pt>
                <c:pt idx="22">
                  <c:v>1.3453811557514119</c:v>
                </c:pt>
                <c:pt idx="23">
                  <c:v>-0.66772654052547509</c:v>
                </c:pt>
                <c:pt idx="24">
                  <c:v>1.7933072729053079</c:v>
                </c:pt>
                <c:pt idx="25">
                  <c:v>-1.2222325833669174</c:v>
                </c:pt>
                <c:pt idx="26">
                  <c:v>1.6050418077802227</c:v>
                </c:pt>
                <c:pt idx="27">
                  <c:v>0.52009675492734408</c:v>
                </c:pt>
                <c:pt idx="28">
                  <c:v>-1.2644266916899591</c:v>
                </c:pt>
                <c:pt idx="29">
                  <c:v>-0.39588256746790668</c:v>
                </c:pt>
                <c:pt idx="30">
                  <c:v>-0.51319028255639698</c:v>
                </c:pt>
                <c:pt idx="31">
                  <c:v>0.27860947581795625</c:v>
                </c:pt>
                <c:pt idx="32">
                  <c:v>2.2518764901043187</c:v>
                </c:pt>
                <c:pt idx="33">
                  <c:v>3.3347704609163475E-3</c:v>
                </c:pt>
                <c:pt idx="34">
                  <c:v>-0.14588103273609659</c:v>
                </c:pt>
                <c:pt idx="35">
                  <c:v>-1.1926357201195776</c:v>
                </c:pt>
                <c:pt idx="36">
                  <c:v>-1.6458412268361373</c:v>
                </c:pt>
                <c:pt idx="37">
                  <c:v>3.1661727501055941</c:v>
                </c:pt>
                <c:pt idx="38">
                  <c:v>1.2733909383223749</c:v>
                </c:pt>
                <c:pt idx="39">
                  <c:v>1.4838422703476639</c:v>
                </c:pt>
                <c:pt idx="40">
                  <c:v>0.61290045830775663</c:v>
                </c:pt>
                <c:pt idx="41">
                  <c:v>-6.5767841897093407E-2</c:v>
                </c:pt>
                <c:pt idx="42">
                  <c:v>0.42557455880698358</c:v>
                </c:pt>
                <c:pt idx="43">
                  <c:v>5.4042667542317159E-2</c:v>
                </c:pt>
                <c:pt idx="44">
                  <c:v>-8.2419091971566941E-3</c:v>
                </c:pt>
                <c:pt idx="45">
                  <c:v>-0.68138589486381662</c:v>
                </c:pt>
                <c:pt idx="46">
                  <c:v>0.50310290941024394</c:v>
                </c:pt>
                <c:pt idx="47">
                  <c:v>-2.4222420668081246</c:v>
                </c:pt>
                <c:pt idx="48">
                  <c:v>0.53199468329074973</c:v>
                </c:pt>
                <c:pt idx="49">
                  <c:v>1.1863935523418918</c:v>
                </c:pt>
                <c:pt idx="50">
                  <c:v>0.16524504332495688</c:v>
                </c:pt>
                <c:pt idx="51">
                  <c:v>-0.67237487836808285</c:v>
                </c:pt>
                <c:pt idx="52">
                  <c:v>-0.96858028046191025</c:v>
                </c:pt>
                <c:pt idx="53">
                  <c:v>0.38276752690191435</c:v>
                </c:pt>
                <c:pt idx="54">
                  <c:v>-0.69126264993666897</c:v>
                </c:pt>
                <c:pt idx="55">
                  <c:v>-1.9579929290118085</c:v>
                </c:pt>
                <c:pt idx="56">
                  <c:v>3.7311105150272743</c:v>
                </c:pt>
                <c:pt idx="57">
                  <c:v>0.8029769236479215</c:v>
                </c:pt>
                <c:pt idx="58">
                  <c:v>1.431114806589586</c:v>
                </c:pt>
                <c:pt idx="59">
                  <c:v>-0.97156463057295439</c:v>
                </c:pt>
                <c:pt idx="60">
                  <c:v>3.0365268448154357</c:v>
                </c:pt>
                <c:pt idx="61">
                  <c:v>-6.4636092209585522E-2</c:v>
                </c:pt>
                <c:pt idx="62">
                  <c:v>0.25299337223775498</c:v>
                </c:pt>
                <c:pt idx="63">
                  <c:v>-1.1086991874048915</c:v>
                </c:pt>
                <c:pt idx="64">
                  <c:v>1.6896595574962006</c:v>
                </c:pt>
                <c:pt idx="65">
                  <c:v>-0.10282054328592954</c:v>
                </c:pt>
                <c:pt idx="66">
                  <c:v>-0.14650405726460766</c:v>
                </c:pt>
                <c:pt idx="67">
                  <c:v>1.0241000585688758</c:v>
                </c:pt>
                <c:pt idx="68">
                  <c:v>0.11889960482739374</c:v>
                </c:pt>
                <c:pt idx="69">
                  <c:v>0.80979824870887041</c:v>
                </c:pt>
                <c:pt idx="70">
                  <c:v>1.5024086717009346</c:v>
                </c:pt>
                <c:pt idx="71">
                  <c:v>0.68581385684211038</c:v>
                </c:pt>
                <c:pt idx="72">
                  <c:v>0.66435915850333738</c:v>
                </c:pt>
                <c:pt idx="73">
                  <c:v>-0.44241532971273478</c:v>
                </c:pt>
                <c:pt idx="74">
                  <c:v>0.23785228595635607</c:v>
                </c:pt>
                <c:pt idx="75">
                  <c:v>-1.4514583849272658</c:v>
                </c:pt>
                <c:pt idx="76">
                  <c:v>0.79631584881700335</c:v>
                </c:pt>
                <c:pt idx="77">
                  <c:v>-0.30434971969691688</c:v>
                </c:pt>
                <c:pt idx="78">
                  <c:v>-1.1352478315994994</c:v>
                </c:pt>
                <c:pt idx="79">
                  <c:v>0.84402036859565976</c:v>
                </c:pt>
                <c:pt idx="80">
                  <c:v>1.5005912385445153</c:v>
                </c:pt>
                <c:pt idx="81">
                  <c:v>0.63092219514898884</c:v>
                </c:pt>
                <c:pt idx="82">
                  <c:v>-0.35029961565031337</c:v>
                </c:pt>
                <c:pt idx="83">
                  <c:v>-0.38427497141980699</c:v>
                </c:pt>
                <c:pt idx="84">
                  <c:v>1.4211659603247999</c:v>
                </c:pt>
                <c:pt idx="85">
                  <c:v>0.95780451231401253</c:v>
                </c:pt>
                <c:pt idx="86">
                  <c:v>-0.29974318456897447</c:v>
                </c:pt>
                <c:pt idx="87">
                  <c:v>5.6732691884521527E-2</c:v>
                </c:pt>
                <c:pt idx="88">
                  <c:v>0.21143609884528555</c:v>
                </c:pt>
                <c:pt idx="89">
                  <c:v>-0.61254359298418037</c:v>
                </c:pt>
                <c:pt idx="90">
                  <c:v>7.3010919819014697E-2</c:v>
                </c:pt>
                <c:pt idx="91">
                  <c:v>1.3958809499503995</c:v>
                </c:pt>
                <c:pt idx="92">
                  <c:v>0.53814044030000119</c:v>
                </c:pt>
                <c:pt idx="93">
                  <c:v>-1.779704897268345E-2</c:v>
                </c:pt>
                <c:pt idx="94">
                  <c:v>0.19115248913425922</c:v>
                </c:pt>
                <c:pt idx="95">
                  <c:v>-1.4440640110226535</c:v>
                </c:pt>
                <c:pt idx="96">
                  <c:v>-0.64805738357996867</c:v>
                </c:pt>
                <c:pt idx="97">
                  <c:v>0.71889559085516319</c:v>
                </c:pt>
                <c:pt idx="98">
                  <c:v>1.3619203920771372</c:v>
                </c:pt>
                <c:pt idx="99">
                  <c:v>-0.61239807589044781</c:v>
                </c:pt>
                <c:pt idx="100">
                  <c:v>1.5640245775005299</c:v>
                </c:pt>
                <c:pt idx="101">
                  <c:v>7.9561019299402555E-2</c:v>
                </c:pt>
                <c:pt idx="102">
                  <c:v>0.68265631785567016</c:v>
                </c:pt>
                <c:pt idx="103">
                  <c:v>1.1825678534789477</c:v>
                </c:pt>
                <c:pt idx="104">
                  <c:v>0.15051448211455776</c:v>
                </c:pt>
                <c:pt idx="105">
                  <c:v>0.85953598185598312</c:v>
                </c:pt>
                <c:pt idx="106">
                  <c:v>0.22729574510668552</c:v>
                </c:pt>
                <c:pt idx="107">
                  <c:v>0.26195092857932467</c:v>
                </c:pt>
                <c:pt idx="108">
                  <c:v>-0.21430762495140387</c:v>
                </c:pt>
                <c:pt idx="109">
                  <c:v>-0.13369115464027342</c:v>
                </c:pt>
                <c:pt idx="110">
                  <c:v>0.90982182317190141</c:v>
                </c:pt>
                <c:pt idx="111">
                  <c:v>1.5177691522046879</c:v>
                </c:pt>
                <c:pt idx="112">
                  <c:v>0.35060447118782162</c:v>
                </c:pt>
                <c:pt idx="113">
                  <c:v>0.91266206554406426</c:v>
                </c:pt>
                <c:pt idx="114">
                  <c:v>0.28101489808375429</c:v>
                </c:pt>
                <c:pt idx="115">
                  <c:v>-0.36326681040440911</c:v>
                </c:pt>
                <c:pt idx="116">
                  <c:v>2.5677275984874592</c:v>
                </c:pt>
                <c:pt idx="117">
                  <c:v>1.5586121545957463</c:v>
                </c:pt>
                <c:pt idx="118">
                  <c:v>0.85982225547666358</c:v>
                </c:pt>
                <c:pt idx="119">
                  <c:v>2.2020290891732852</c:v>
                </c:pt>
                <c:pt idx="120">
                  <c:v>-3.9309408882640033</c:v>
                </c:pt>
                <c:pt idx="121">
                  <c:v>-5.2999573925862276</c:v>
                </c:pt>
                <c:pt idx="122">
                  <c:v>4.2111918256684362</c:v>
                </c:pt>
                <c:pt idx="123">
                  <c:v>0.55041456446826764</c:v>
                </c:pt>
                <c:pt idx="124">
                  <c:v>-2.0612841501042429</c:v>
                </c:pt>
                <c:pt idx="125">
                  <c:v>3.4805679135172554</c:v>
                </c:pt>
                <c:pt idx="126">
                  <c:v>-1.2479895046182652</c:v>
                </c:pt>
                <c:pt idx="127">
                  <c:v>-6.1345718514392527</c:v>
                </c:pt>
                <c:pt idx="128">
                  <c:v>2.0122573053560409</c:v>
                </c:pt>
                <c:pt idx="129">
                  <c:v>-1.3879208713451832</c:v>
                </c:pt>
                <c:pt idx="130">
                  <c:v>1.9704977431699671</c:v>
                </c:pt>
                <c:pt idx="131">
                  <c:v>0.51967284516075196</c:v>
                </c:pt>
                <c:pt idx="132">
                  <c:v>-8.614151558219053E-3</c:v>
                </c:pt>
                <c:pt idx="133">
                  <c:v>-0.24337527223846103</c:v>
                </c:pt>
                <c:pt idx="134">
                  <c:v>2.3855084160772697</c:v>
                </c:pt>
                <c:pt idx="135">
                  <c:v>-0.54221196711160957</c:v>
                </c:pt>
                <c:pt idx="136">
                  <c:v>0.30767556428397663</c:v>
                </c:pt>
                <c:pt idx="137">
                  <c:v>0.4871755161023279</c:v>
                </c:pt>
                <c:pt idx="138">
                  <c:v>1.6109459402186419</c:v>
                </c:pt>
                <c:pt idx="139">
                  <c:v>2.2667211256497656E-2</c:v>
                </c:pt>
                <c:pt idx="140">
                  <c:v>-0.89547335773006165</c:v>
                </c:pt>
                <c:pt idx="141">
                  <c:v>-1.3341448516291008</c:v>
                </c:pt>
                <c:pt idx="142">
                  <c:v>1.5133024239845911</c:v>
                </c:pt>
                <c:pt idx="143">
                  <c:v>1.4921704701979046</c:v>
                </c:pt>
                <c:pt idx="144">
                  <c:v>1.8561021194999784E-2</c:v>
                </c:pt>
                <c:pt idx="145">
                  <c:v>0.60455825384458872</c:v>
                </c:pt>
                <c:pt idx="146">
                  <c:v>0.76089263529961892</c:v>
                </c:pt>
                <c:pt idx="147">
                  <c:v>-0.24922328947942682</c:v>
                </c:pt>
                <c:pt idx="148">
                  <c:v>0.59295561537738095</c:v>
                </c:pt>
                <c:pt idx="149">
                  <c:v>0.85802350733484611</c:v>
                </c:pt>
                <c:pt idx="150">
                  <c:v>0.9289895262448894</c:v>
                </c:pt>
                <c:pt idx="151">
                  <c:v>-1.0337513245729004</c:v>
                </c:pt>
                <c:pt idx="152">
                  <c:v>1.1529281233164921</c:v>
                </c:pt>
                <c:pt idx="153">
                  <c:v>0.84632831010284304</c:v>
                </c:pt>
                <c:pt idx="154">
                  <c:v>-0.53699443681422898</c:v>
                </c:pt>
                <c:pt idx="155">
                  <c:v>-0.97973902296734694</c:v>
                </c:pt>
                <c:pt idx="156">
                  <c:v>-4.1911772109358401</c:v>
                </c:pt>
                <c:pt idx="157">
                  <c:v>2.3487283550703595E-2</c:v>
                </c:pt>
                <c:pt idx="158">
                  <c:v>-4.0212034546050184</c:v>
                </c:pt>
                <c:pt idx="159">
                  <c:v>2.3922727687712362</c:v>
                </c:pt>
                <c:pt idx="160">
                  <c:v>2.1057923104586136</c:v>
                </c:pt>
                <c:pt idx="161">
                  <c:v>-1.6218491972337539</c:v>
                </c:pt>
                <c:pt idx="162">
                  <c:v>-3.8638922312812669</c:v>
                </c:pt>
                <c:pt idx="163">
                  <c:v>4.7335515246060789</c:v>
                </c:pt>
                <c:pt idx="164">
                  <c:v>-4.7138008389652031</c:v>
                </c:pt>
                <c:pt idx="165">
                  <c:v>-1.2662049572168261</c:v>
                </c:pt>
                <c:pt idx="166">
                  <c:v>-7.3122344406092967</c:v>
                </c:pt>
                <c:pt idx="167">
                  <c:v>2.8200532272049759</c:v>
                </c:pt>
                <c:pt idx="168">
                  <c:v>1.8415405379445737</c:v>
                </c:pt>
                <c:pt idx="169">
                  <c:v>2.5086140591268635</c:v>
                </c:pt>
                <c:pt idx="170">
                  <c:v>2.8272406755372046</c:v>
                </c:pt>
                <c:pt idx="171">
                  <c:v>-0.22303573880162733</c:v>
                </c:pt>
                <c:pt idx="172">
                  <c:v>1.555337434252575</c:v>
                </c:pt>
                <c:pt idx="173">
                  <c:v>4.9866930209408182E-2</c:v>
                </c:pt>
                <c:pt idx="174">
                  <c:v>2.470089912131805</c:v>
                </c:pt>
                <c:pt idx="175">
                  <c:v>0.61311874150560342</c:v>
                </c:pt>
                <c:pt idx="176">
                  <c:v>0.39382792541532291</c:v>
                </c:pt>
                <c:pt idx="177">
                  <c:v>-2.185867557842426</c:v>
                </c:pt>
                <c:pt idx="178">
                  <c:v>2.8538199965792592</c:v>
                </c:pt>
                <c:pt idx="179">
                  <c:v>-0.77429746339056515</c:v>
                </c:pt>
                <c:pt idx="180">
                  <c:v>1.1957318103196506</c:v>
                </c:pt>
                <c:pt idx="181">
                  <c:v>2.0373875281051941</c:v>
                </c:pt>
                <c:pt idx="182">
                  <c:v>0.50585006532042265</c:v>
                </c:pt>
                <c:pt idx="183">
                  <c:v>-8.189332304548036E-2</c:v>
                </c:pt>
                <c:pt idx="184">
                  <c:v>1.1925046918124171</c:v>
                </c:pt>
                <c:pt idx="185">
                  <c:v>0.19573467897412733</c:v>
                </c:pt>
                <c:pt idx="186">
                  <c:v>-2.2049823835556355</c:v>
                </c:pt>
                <c:pt idx="187">
                  <c:v>-0.76190114823947896</c:v>
                </c:pt>
                <c:pt idx="188">
                  <c:v>-1.1773760203383301</c:v>
                </c:pt>
                <c:pt idx="189">
                  <c:v>-2.6533793300446171</c:v>
                </c:pt>
                <c:pt idx="190">
                  <c:v>4.3125394031403914</c:v>
                </c:pt>
                <c:pt idx="191">
                  <c:v>0.4735856859874778</c:v>
                </c:pt>
                <c:pt idx="192">
                  <c:v>2.1750117348665725</c:v>
                </c:pt>
                <c:pt idx="193">
                  <c:v>-0.29530487057031091</c:v>
                </c:pt>
                <c:pt idx="194">
                  <c:v>1.6402460054560006</c:v>
                </c:pt>
                <c:pt idx="195">
                  <c:v>0.77812849939293749</c:v>
                </c:pt>
                <c:pt idx="196">
                  <c:v>-1.2406717656736863</c:v>
                </c:pt>
                <c:pt idx="197">
                  <c:v>1.6410279513578145</c:v>
                </c:pt>
                <c:pt idx="198">
                  <c:v>-3.1493511513580126</c:v>
                </c:pt>
                <c:pt idx="199">
                  <c:v>-0.45806564788329174</c:v>
                </c:pt>
                <c:pt idx="200">
                  <c:v>-1.0321530227542892</c:v>
                </c:pt>
                <c:pt idx="201">
                  <c:v>-1.4495205667198254</c:v>
                </c:pt>
                <c:pt idx="202">
                  <c:v>2.7489056739958708</c:v>
                </c:pt>
                <c:pt idx="203">
                  <c:v>1.7696819437732614</c:v>
                </c:pt>
                <c:pt idx="204">
                  <c:v>0.95822720800908945</c:v>
                </c:pt>
                <c:pt idx="205">
                  <c:v>-0.51071374087312982</c:v>
                </c:pt>
                <c:pt idx="206">
                  <c:v>-1.0171640270121902</c:v>
                </c:pt>
                <c:pt idx="207">
                  <c:v>-0.33075210239946379</c:v>
                </c:pt>
                <c:pt idx="208">
                  <c:v>0.616656350717246</c:v>
                </c:pt>
                <c:pt idx="209">
                  <c:v>0.53488183368901276</c:v>
                </c:pt>
                <c:pt idx="210">
                  <c:v>1.209916985674484</c:v>
                </c:pt>
                <c:pt idx="211">
                  <c:v>1.4569694097928263</c:v>
                </c:pt>
                <c:pt idx="212">
                  <c:v>0.84968181594700432</c:v>
                </c:pt>
                <c:pt idx="213">
                  <c:v>0.88130686266533875</c:v>
                </c:pt>
                <c:pt idx="214">
                  <c:v>-0.32644574189420816</c:v>
                </c:pt>
                <c:pt idx="215">
                  <c:v>0.98188837050389444</c:v>
                </c:pt>
                <c:pt idx="216">
                  <c:v>0.15683433336758654</c:v>
                </c:pt>
                <c:pt idx="217">
                  <c:v>0.72497708545740058</c:v>
                </c:pt>
                <c:pt idx="218">
                  <c:v>1.6407202460669001</c:v>
                </c:pt>
                <c:pt idx="219">
                  <c:v>0.58193328384535292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CE-4F9E-8801-36D2465F2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36064"/>
        <c:axId val="728634264"/>
      </c:lineChart>
      <c:dateAx>
        <c:axId val="728636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4264"/>
        <c:crosses val="autoZero"/>
        <c:auto val="1"/>
        <c:lblOffset val="100"/>
        <c:baseTimeUnit val="days"/>
      </c:dateAx>
      <c:valAx>
        <c:axId val="72863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863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Peace!$S$1</c:f>
              <c:strCache>
                <c:ptCount val="1"/>
                <c:pt idx="0">
                  <c:v>Rm_SFIO_Z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Peace!$S$2:$S$222</c:f>
              <c:numCache>
                <c:formatCode>General</c:formatCode>
                <c:ptCount val="220"/>
                <c:pt idx="0">
                  <c:v>0</c:v>
                </c:pt>
                <c:pt idx="1">
                  <c:v>-1.3278155241142089E-2</c:v>
                </c:pt>
                <c:pt idx="2">
                  <c:v>-0.90930939240013653</c:v>
                </c:pt>
                <c:pt idx="3">
                  <c:v>3.2692557596853624</c:v>
                </c:pt>
                <c:pt idx="4">
                  <c:v>-3.1732661102670181</c:v>
                </c:pt>
                <c:pt idx="5">
                  <c:v>2.7269915394417907</c:v>
                </c:pt>
                <c:pt idx="6">
                  <c:v>0.24504766835206129</c:v>
                </c:pt>
                <c:pt idx="7">
                  <c:v>-3.4080815350618456</c:v>
                </c:pt>
                <c:pt idx="8">
                  <c:v>-4.5620819890444935</c:v>
                </c:pt>
                <c:pt idx="9">
                  <c:v>1.1079993456751185</c:v>
                </c:pt>
                <c:pt idx="10">
                  <c:v>1.68152374260397</c:v>
                </c:pt>
                <c:pt idx="11">
                  <c:v>-0.22608169120031846</c:v>
                </c:pt>
                <c:pt idx="12">
                  <c:v>-6.6228715668197431</c:v>
                </c:pt>
                <c:pt idx="13">
                  <c:v>-2.6259660419966848</c:v>
                </c:pt>
                <c:pt idx="14">
                  <c:v>1.4662763787207682</c:v>
                </c:pt>
                <c:pt idx="15">
                  <c:v>1.8389127534223424</c:v>
                </c:pt>
                <c:pt idx="16">
                  <c:v>-5.2525051381199894</c:v>
                </c:pt>
                <c:pt idx="17">
                  <c:v>-3.539547676225383</c:v>
                </c:pt>
                <c:pt idx="18">
                  <c:v>4.9764853225612873</c:v>
                </c:pt>
                <c:pt idx="19">
                  <c:v>2.756995202850856</c:v>
                </c:pt>
                <c:pt idx="20">
                  <c:v>4.1945388582071601</c:v>
                </c:pt>
                <c:pt idx="21">
                  <c:v>0.14802460380733221</c:v>
                </c:pt>
                <c:pt idx="22">
                  <c:v>-0.42822587262017842</c:v>
                </c:pt>
                <c:pt idx="23">
                  <c:v>-1.1907443995780989</c:v>
                </c:pt>
                <c:pt idx="24">
                  <c:v>-0.78574570608515637</c:v>
                </c:pt>
                <c:pt idx="25">
                  <c:v>-1.2877168790203199</c:v>
                </c:pt>
                <c:pt idx="26">
                  <c:v>4.0860972517180842</c:v>
                </c:pt>
                <c:pt idx="27">
                  <c:v>2.3436947665048895</c:v>
                </c:pt>
                <c:pt idx="28">
                  <c:v>-2.8477694520372845</c:v>
                </c:pt>
                <c:pt idx="29">
                  <c:v>-2.6460539477823635</c:v>
                </c:pt>
                <c:pt idx="30">
                  <c:v>0.14711382267142312</c:v>
                </c:pt>
                <c:pt idx="31">
                  <c:v>1.6776190417144385</c:v>
                </c:pt>
                <c:pt idx="32">
                  <c:v>3.3991601416375152</c:v>
                </c:pt>
                <c:pt idx="33">
                  <c:v>-2.167353523199143</c:v>
                </c:pt>
                <c:pt idx="34">
                  <c:v>-0.79906418117863787</c:v>
                </c:pt>
                <c:pt idx="35">
                  <c:v>-0.76031584069681057</c:v>
                </c:pt>
                <c:pt idx="36">
                  <c:v>-1.1237685208836328</c:v>
                </c:pt>
                <c:pt idx="37">
                  <c:v>2.5402562381425686</c:v>
                </c:pt>
                <c:pt idx="38">
                  <c:v>0.36035231805894063</c:v>
                </c:pt>
                <c:pt idx="39">
                  <c:v>3.1996110071403878</c:v>
                </c:pt>
                <c:pt idx="40">
                  <c:v>0.98820149357006382</c:v>
                </c:pt>
                <c:pt idx="41">
                  <c:v>-0.97915315280338744</c:v>
                </c:pt>
                <c:pt idx="42">
                  <c:v>0.39055935683510329</c:v>
                </c:pt>
                <c:pt idx="43">
                  <c:v>0.6333826174273699</c:v>
                </c:pt>
                <c:pt idx="44">
                  <c:v>-1.5842183602177478</c:v>
                </c:pt>
                <c:pt idx="45">
                  <c:v>0.44711323790215624</c:v>
                </c:pt>
                <c:pt idx="46">
                  <c:v>1.9287866096918276</c:v>
                </c:pt>
                <c:pt idx="47">
                  <c:v>-1.1505550108829505</c:v>
                </c:pt>
                <c:pt idx="48">
                  <c:v>-1.3641973908024763</c:v>
                </c:pt>
                <c:pt idx="49">
                  <c:v>1.5011698717713182</c:v>
                </c:pt>
                <c:pt idx="50">
                  <c:v>-0.52194768542953818</c:v>
                </c:pt>
                <c:pt idx="51">
                  <c:v>0.65201004398936657</c:v>
                </c:pt>
                <c:pt idx="52">
                  <c:v>0.10751003342523145</c:v>
                </c:pt>
                <c:pt idx="53">
                  <c:v>2.2204686706868864</c:v>
                </c:pt>
                <c:pt idx="54">
                  <c:v>-0.30699085595693998</c:v>
                </c:pt>
                <c:pt idx="55">
                  <c:v>-3.9213685462422312</c:v>
                </c:pt>
                <c:pt idx="56">
                  <c:v>5.6932526947407496</c:v>
                </c:pt>
                <c:pt idx="57">
                  <c:v>2.3645896749736219</c:v>
                </c:pt>
                <c:pt idx="58">
                  <c:v>0.79335512455785784</c:v>
                </c:pt>
                <c:pt idx="59">
                  <c:v>-0.72594838554485297</c:v>
                </c:pt>
                <c:pt idx="60">
                  <c:v>4.5889048534834531</c:v>
                </c:pt>
                <c:pt idx="61">
                  <c:v>1.3127717376925019</c:v>
                </c:pt>
                <c:pt idx="62">
                  <c:v>-0.69720009114444237</c:v>
                </c:pt>
                <c:pt idx="63">
                  <c:v>-1.2815142941002753</c:v>
                </c:pt>
                <c:pt idx="64">
                  <c:v>1.4871955607601688</c:v>
                </c:pt>
                <c:pt idx="65">
                  <c:v>-0.35571580274113607</c:v>
                </c:pt>
                <c:pt idx="66">
                  <c:v>-0.941334867005438</c:v>
                </c:pt>
                <c:pt idx="67">
                  <c:v>0.51601573854023042</c:v>
                </c:pt>
                <c:pt idx="68">
                  <c:v>-0.5059117686818877</c:v>
                </c:pt>
                <c:pt idx="69">
                  <c:v>1.6473648560513408</c:v>
                </c:pt>
                <c:pt idx="70">
                  <c:v>1.3798223240231076</c:v>
                </c:pt>
                <c:pt idx="71">
                  <c:v>0.54352210131520384</c:v>
                </c:pt>
                <c:pt idx="72">
                  <c:v>0.96246013160514332</c:v>
                </c:pt>
                <c:pt idx="73">
                  <c:v>-1.1322378027199855</c:v>
                </c:pt>
                <c:pt idx="74">
                  <c:v>0.16197811958510236</c:v>
                </c:pt>
                <c:pt idx="75">
                  <c:v>-1.5425581704652538</c:v>
                </c:pt>
                <c:pt idx="76">
                  <c:v>1.591295390094382</c:v>
                </c:pt>
                <c:pt idx="77">
                  <c:v>-3.3138724852254789E-2</c:v>
                </c:pt>
                <c:pt idx="78">
                  <c:v>-1.0662795314937692</c:v>
                </c:pt>
                <c:pt idx="79">
                  <c:v>-0.40280437521423573</c:v>
                </c:pt>
                <c:pt idx="80">
                  <c:v>0.21345147144172555</c:v>
                </c:pt>
                <c:pt idx="81">
                  <c:v>0.21102671302929316</c:v>
                </c:pt>
                <c:pt idx="82">
                  <c:v>5.9086524083274264E-2</c:v>
                </c:pt>
                <c:pt idx="83">
                  <c:v>-2.1433869626576381</c:v>
                </c:pt>
                <c:pt idx="84">
                  <c:v>0.29527283954422934</c:v>
                </c:pt>
                <c:pt idx="85">
                  <c:v>-0.12844701320449492</c:v>
                </c:pt>
                <c:pt idx="86">
                  <c:v>0.67051880972300071</c:v>
                </c:pt>
                <c:pt idx="87">
                  <c:v>-0.52001157201639714</c:v>
                </c:pt>
                <c:pt idx="88">
                  <c:v>9.8209193458853983E-2</c:v>
                </c:pt>
                <c:pt idx="89">
                  <c:v>-1.7419156466616867</c:v>
                </c:pt>
                <c:pt idx="90">
                  <c:v>0.18533044010215635</c:v>
                </c:pt>
                <c:pt idx="91">
                  <c:v>1.0263144103289474</c:v>
                </c:pt>
                <c:pt idx="92">
                  <c:v>-1.6488352748690598</c:v>
                </c:pt>
                <c:pt idx="93">
                  <c:v>-0.3096390363146142</c:v>
                </c:pt>
                <c:pt idx="94">
                  <c:v>0.65913609637518566</c:v>
                </c:pt>
                <c:pt idx="95">
                  <c:v>-2.2343955874089882</c:v>
                </c:pt>
                <c:pt idx="96">
                  <c:v>-0.23394755207981358</c:v>
                </c:pt>
                <c:pt idx="97">
                  <c:v>-0.24497756156084557</c:v>
                </c:pt>
                <c:pt idx="98">
                  <c:v>0.91195239644404502</c:v>
                </c:pt>
                <c:pt idx="99">
                  <c:v>-1.2668717571794088</c:v>
                </c:pt>
                <c:pt idx="100">
                  <c:v>1.9665661678461006</c:v>
                </c:pt>
                <c:pt idx="101">
                  <c:v>0.57389261808413039</c:v>
                </c:pt>
                <c:pt idx="102">
                  <c:v>1.601303837626411</c:v>
                </c:pt>
                <c:pt idx="103">
                  <c:v>0.8802130743459794</c:v>
                </c:pt>
                <c:pt idx="104">
                  <c:v>-0.51553226923570239</c:v>
                </c:pt>
                <c:pt idx="105">
                  <c:v>0.79126222873748331</c:v>
                </c:pt>
                <c:pt idx="106">
                  <c:v>0.75535065348363639</c:v>
                </c:pt>
                <c:pt idx="107">
                  <c:v>-6.1407420341989219E-2</c:v>
                </c:pt>
                <c:pt idx="108">
                  <c:v>-0.41499190855649293</c:v>
                </c:pt>
                <c:pt idx="109">
                  <c:v>-1.3541873607911779</c:v>
                </c:pt>
                <c:pt idx="110">
                  <c:v>0.23569475360484599</c:v>
                </c:pt>
                <c:pt idx="111">
                  <c:v>1.4581594249627672</c:v>
                </c:pt>
                <c:pt idx="112">
                  <c:v>1.0729674346291251</c:v>
                </c:pt>
                <c:pt idx="113">
                  <c:v>0.24688467748184251</c:v>
                </c:pt>
                <c:pt idx="114">
                  <c:v>-2.3486583397263755E-2</c:v>
                </c:pt>
                <c:pt idx="115">
                  <c:v>-1.3459524705130521</c:v>
                </c:pt>
                <c:pt idx="116">
                  <c:v>1.8633347002030181</c:v>
                </c:pt>
                <c:pt idx="117">
                  <c:v>0.59024713146886676</c:v>
                </c:pt>
                <c:pt idx="118">
                  <c:v>-0.19959506282289258</c:v>
                </c:pt>
                <c:pt idx="119">
                  <c:v>0.16280650945668121</c:v>
                </c:pt>
                <c:pt idx="120">
                  <c:v>-3.9884798667264043</c:v>
                </c:pt>
                <c:pt idx="121">
                  <c:v>-3.6616987406566555</c:v>
                </c:pt>
                <c:pt idx="122">
                  <c:v>1.995264469602025</c:v>
                </c:pt>
                <c:pt idx="123">
                  <c:v>1.3131162507459528</c:v>
                </c:pt>
                <c:pt idx="124">
                  <c:v>-2.5959519180774704</c:v>
                </c:pt>
                <c:pt idx="125">
                  <c:v>2.0219312958456142</c:v>
                </c:pt>
                <c:pt idx="126">
                  <c:v>-0.27499126154241682</c:v>
                </c:pt>
                <c:pt idx="127">
                  <c:v>-5.0880056826426232</c:v>
                </c:pt>
                <c:pt idx="128">
                  <c:v>2.1298408836923315</c:v>
                </c:pt>
                <c:pt idx="129">
                  <c:v>-1.2606895988791111E-2</c:v>
                </c:pt>
                <c:pt idx="130">
                  <c:v>1.5574657811030026</c:v>
                </c:pt>
                <c:pt idx="131">
                  <c:v>0.44998631022683444</c:v>
                </c:pt>
                <c:pt idx="132">
                  <c:v>1.5328319737975145</c:v>
                </c:pt>
                <c:pt idx="133">
                  <c:v>0.76373264911711691</c:v>
                </c:pt>
                <c:pt idx="134">
                  <c:v>1.5200987818164586</c:v>
                </c:pt>
                <c:pt idx="135">
                  <c:v>0.78196362276253073</c:v>
                </c:pt>
                <c:pt idx="136">
                  <c:v>-0.12990337804079036</c:v>
                </c:pt>
                <c:pt idx="137">
                  <c:v>-0.54902873174363243</c:v>
                </c:pt>
                <c:pt idx="138">
                  <c:v>-0.16450468980514277</c:v>
                </c:pt>
                <c:pt idx="139">
                  <c:v>0.82179795187214078</c:v>
                </c:pt>
                <c:pt idx="140">
                  <c:v>-0.609776036178864</c:v>
                </c:pt>
                <c:pt idx="141">
                  <c:v>-1.5117656933035328</c:v>
                </c:pt>
                <c:pt idx="142">
                  <c:v>0.80459974125483458</c:v>
                </c:pt>
                <c:pt idx="143">
                  <c:v>0.83376827945087562</c:v>
                </c:pt>
                <c:pt idx="144">
                  <c:v>-0.23354785479567172</c:v>
                </c:pt>
                <c:pt idx="145">
                  <c:v>2.0087771849694702</c:v>
                </c:pt>
                <c:pt idx="146">
                  <c:v>0.94714151552942305</c:v>
                </c:pt>
                <c:pt idx="147">
                  <c:v>0.15378703530753113</c:v>
                </c:pt>
                <c:pt idx="148">
                  <c:v>-0.11147201861565346</c:v>
                </c:pt>
                <c:pt idx="149">
                  <c:v>-0.85747918211218477</c:v>
                </c:pt>
                <c:pt idx="150">
                  <c:v>-1.3577864222825378E-2</c:v>
                </c:pt>
                <c:pt idx="151">
                  <c:v>-1.0667547895617222</c:v>
                </c:pt>
                <c:pt idx="152">
                  <c:v>0.76173731086604501</c:v>
                </c:pt>
                <c:pt idx="153">
                  <c:v>1.6709825962510558</c:v>
                </c:pt>
                <c:pt idx="154">
                  <c:v>0.17397792383873201</c:v>
                </c:pt>
                <c:pt idx="155">
                  <c:v>0.36608426493078333</c:v>
                </c:pt>
                <c:pt idx="156">
                  <c:v>-3.9599141522716574</c:v>
                </c:pt>
                <c:pt idx="157">
                  <c:v>0.66113659869368813</c:v>
                </c:pt>
                <c:pt idx="158">
                  <c:v>-2.346446349824391</c:v>
                </c:pt>
                <c:pt idx="159">
                  <c:v>1.8989301025563992</c:v>
                </c:pt>
                <c:pt idx="160">
                  <c:v>1.2195392842602271</c:v>
                </c:pt>
                <c:pt idx="161">
                  <c:v>-1.7703411205974937</c:v>
                </c:pt>
                <c:pt idx="162">
                  <c:v>-1.9338228758415521</c:v>
                </c:pt>
                <c:pt idx="163">
                  <c:v>2.875080739692506</c:v>
                </c:pt>
                <c:pt idx="164">
                  <c:v>-4.2866864978051229</c:v>
                </c:pt>
                <c:pt idx="165">
                  <c:v>-0.31687269312201005</c:v>
                </c:pt>
                <c:pt idx="166">
                  <c:v>-5.8780548995411159</c:v>
                </c:pt>
                <c:pt idx="167">
                  <c:v>1.1279663194143148</c:v>
                </c:pt>
                <c:pt idx="168">
                  <c:v>2.1846411021167786</c:v>
                </c:pt>
                <c:pt idx="169">
                  <c:v>1.4859239149058872</c:v>
                </c:pt>
                <c:pt idx="170">
                  <c:v>2.8970870762122343</c:v>
                </c:pt>
                <c:pt idx="171">
                  <c:v>-0.15595097794566823</c:v>
                </c:pt>
                <c:pt idx="172">
                  <c:v>0.53367960416900195</c:v>
                </c:pt>
                <c:pt idx="173">
                  <c:v>0.12693553178752986</c:v>
                </c:pt>
                <c:pt idx="174">
                  <c:v>2.8974304744608239</c:v>
                </c:pt>
                <c:pt idx="175">
                  <c:v>0.31053196185707649</c:v>
                </c:pt>
                <c:pt idx="176">
                  <c:v>0.20064876651003602</c:v>
                </c:pt>
                <c:pt idx="177">
                  <c:v>-0.8894160180523204</c:v>
                </c:pt>
                <c:pt idx="178">
                  <c:v>2.1925549879963251</c:v>
                </c:pt>
                <c:pt idx="179">
                  <c:v>-0.94181917827466377</c:v>
                </c:pt>
                <c:pt idx="180">
                  <c:v>0.94181917827466555</c:v>
                </c:pt>
                <c:pt idx="181">
                  <c:v>2.4590003292051552</c:v>
                </c:pt>
                <c:pt idx="182">
                  <c:v>-0.77140551861102447</c:v>
                </c:pt>
                <c:pt idx="183">
                  <c:v>1.808089984336319</c:v>
                </c:pt>
                <c:pt idx="184">
                  <c:v>0.42941558202784191</c:v>
                </c:pt>
                <c:pt idx="185">
                  <c:v>0.76173321401547156</c:v>
                </c:pt>
                <c:pt idx="186">
                  <c:v>-3.5560794934274478</c:v>
                </c:pt>
                <c:pt idx="187">
                  <c:v>-0.30625564877313582</c:v>
                </c:pt>
                <c:pt idx="188">
                  <c:v>-1.7857102501548241</c:v>
                </c:pt>
                <c:pt idx="189">
                  <c:v>-1.5676630662147195</c:v>
                </c:pt>
                <c:pt idx="190">
                  <c:v>2.1555246783278417</c:v>
                </c:pt>
                <c:pt idx="191">
                  <c:v>1.169267682290539</c:v>
                </c:pt>
                <c:pt idx="192">
                  <c:v>1.5486888772111274</c:v>
                </c:pt>
                <c:pt idx="193">
                  <c:v>-0.48528262263356647</c:v>
                </c:pt>
                <c:pt idx="194">
                  <c:v>2.3350699896791705</c:v>
                </c:pt>
                <c:pt idx="195">
                  <c:v>-0.71169414850670554</c:v>
                </c:pt>
                <c:pt idx="196">
                  <c:v>-0.36799595473401786</c:v>
                </c:pt>
                <c:pt idx="197">
                  <c:v>2.0037721451741213</c:v>
                </c:pt>
                <c:pt idx="198">
                  <c:v>-2.9974087482297223</c:v>
                </c:pt>
                <c:pt idx="199">
                  <c:v>-2.2363873459017931</c:v>
                </c:pt>
                <c:pt idx="200">
                  <c:v>-0.71796961763993949</c:v>
                </c:pt>
                <c:pt idx="201">
                  <c:v>-0.84419875022817248</c:v>
                </c:pt>
                <c:pt idx="202">
                  <c:v>3.2479122209520552</c:v>
                </c:pt>
                <c:pt idx="203">
                  <c:v>1.8324727707261217</c:v>
                </c:pt>
                <c:pt idx="204">
                  <c:v>2.3867656560491857</c:v>
                </c:pt>
                <c:pt idx="205">
                  <c:v>0.63249031713721326</c:v>
                </c:pt>
                <c:pt idx="206">
                  <c:v>-0.47127738156690557</c:v>
                </c:pt>
                <c:pt idx="207">
                  <c:v>-1.7527972435404968</c:v>
                </c:pt>
                <c:pt idx="208">
                  <c:v>1.270195341672405</c:v>
                </c:pt>
                <c:pt idx="209">
                  <c:v>-0.5379543404216488</c:v>
                </c:pt>
                <c:pt idx="210">
                  <c:v>2.0612570286069047</c:v>
                </c:pt>
                <c:pt idx="211">
                  <c:v>0.31475248189523142</c:v>
                </c:pt>
                <c:pt idx="212">
                  <c:v>2.8237833032382951</c:v>
                </c:pt>
                <c:pt idx="213">
                  <c:v>-0.59717261253417098</c:v>
                </c:pt>
                <c:pt idx="214">
                  <c:v>-0.31481766591789212</c:v>
                </c:pt>
                <c:pt idx="215">
                  <c:v>0.46488138390058453</c:v>
                </c:pt>
                <c:pt idx="216">
                  <c:v>0.33942886747385315</c:v>
                </c:pt>
                <c:pt idx="217">
                  <c:v>1.0165886895261877</c:v>
                </c:pt>
                <c:pt idx="218">
                  <c:v>1.4108316267968417</c:v>
                </c:pt>
                <c:pt idx="219">
                  <c:v>-0.16974762610018418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7-43C5-ADE6-DDDCBF3BC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249880"/>
        <c:axId val="635248440"/>
      </c:lineChart>
      <c:dateAx>
        <c:axId val="635249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8440"/>
        <c:crosses val="autoZero"/>
        <c:auto val="1"/>
        <c:lblOffset val="100"/>
        <c:baseTimeUnit val="days"/>
      </c:dateAx>
      <c:valAx>
        <c:axId val="63524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24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Peace!$T$1</c:f>
              <c:strCache>
                <c:ptCount val="1"/>
                <c:pt idx="0">
                  <c:v>Rm_SRI_Z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Peace!$T$2:$T$222</c:f>
              <c:numCache>
                <c:formatCode>General</c:formatCode>
                <c:ptCount val="220"/>
                <c:pt idx="0">
                  <c:v>0</c:v>
                </c:pt>
                <c:pt idx="1">
                  <c:v>-2.5611474080328486E-2</c:v>
                </c:pt>
                <c:pt idx="2">
                  <c:v>-3.8429514339587439E-2</c:v>
                </c:pt>
                <c:pt idx="3">
                  <c:v>2.5801355374149733</c:v>
                </c:pt>
                <c:pt idx="4">
                  <c:v>-3.2511840903341942</c:v>
                </c:pt>
                <c:pt idx="5">
                  <c:v>3.2886349365368757</c:v>
                </c:pt>
                <c:pt idx="6">
                  <c:v>0.42097983432454716</c:v>
                </c:pt>
                <c:pt idx="7">
                  <c:v>-3.2463411775801227</c:v>
                </c:pt>
                <c:pt idx="8">
                  <c:v>-4.4660709101710054</c:v>
                </c:pt>
                <c:pt idx="9">
                  <c:v>1.7539873441211582</c:v>
                </c:pt>
                <c:pt idx="10">
                  <c:v>1.5602410747825441</c:v>
                </c:pt>
                <c:pt idx="11">
                  <c:v>7.7895779391193937E-2</c:v>
                </c:pt>
                <c:pt idx="12">
                  <c:v>-7.2543900781356845</c:v>
                </c:pt>
                <c:pt idx="13">
                  <c:v>-3.4698691257745975</c:v>
                </c:pt>
                <c:pt idx="14">
                  <c:v>1.9031840091624768</c:v>
                </c:pt>
                <c:pt idx="15">
                  <c:v>1.600169128309529</c:v>
                </c:pt>
                <c:pt idx="16">
                  <c:v>-6.3936091319157455</c:v>
                </c:pt>
                <c:pt idx="17">
                  <c:v>-3.0314500509947813</c:v>
                </c:pt>
                <c:pt idx="18">
                  <c:v>4.5954112272179568</c:v>
                </c:pt>
                <c:pt idx="19">
                  <c:v>2.3668031853597369</c:v>
                </c:pt>
                <c:pt idx="20">
                  <c:v>2.7887276574427937</c:v>
                </c:pt>
                <c:pt idx="21">
                  <c:v>-0.65283124391041514</c:v>
                </c:pt>
                <c:pt idx="22">
                  <c:v>-0.46571737188516887</c:v>
                </c:pt>
                <c:pt idx="23">
                  <c:v>0.43772341839628476</c:v>
                </c:pt>
                <c:pt idx="24">
                  <c:v>-0.25229885551982267</c:v>
                </c:pt>
                <c:pt idx="25">
                  <c:v>-1.2284993317462514</c:v>
                </c:pt>
                <c:pt idx="26">
                  <c:v>3.4546376693372967</c:v>
                </c:pt>
                <c:pt idx="27">
                  <c:v>0.4027126872608548</c:v>
                </c:pt>
                <c:pt idx="28">
                  <c:v>-3.5707643620535903</c:v>
                </c:pt>
                <c:pt idx="29">
                  <c:v>-0.96517326476946697</c:v>
                </c:pt>
                <c:pt idx="30">
                  <c:v>0.99350348196839688</c:v>
                </c:pt>
                <c:pt idx="31">
                  <c:v>1.0117749948001324</c:v>
                </c:pt>
                <c:pt idx="32">
                  <c:v>3.5777606572670395</c:v>
                </c:pt>
                <c:pt idx="33">
                  <c:v>-1.2770244201297298</c:v>
                </c:pt>
                <c:pt idx="34">
                  <c:v>-0.94991008739788108</c:v>
                </c:pt>
                <c:pt idx="35">
                  <c:v>-1.8004924686637134</c:v>
                </c:pt>
                <c:pt idx="36">
                  <c:v>-0.71518728610623516</c:v>
                </c:pt>
                <c:pt idx="37">
                  <c:v>3.1801889898265725</c:v>
                </c:pt>
                <c:pt idx="38">
                  <c:v>1.6192257824978962</c:v>
                </c:pt>
                <c:pt idx="39">
                  <c:v>1.5747934465210642</c:v>
                </c:pt>
                <c:pt idx="40">
                  <c:v>2.4089312736275792</c:v>
                </c:pt>
                <c:pt idx="41">
                  <c:v>-1.2866622755053707</c:v>
                </c:pt>
                <c:pt idx="42">
                  <c:v>1.4709797690494615</c:v>
                </c:pt>
                <c:pt idx="43">
                  <c:v>6.4819738582864189E-2</c:v>
                </c:pt>
                <c:pt idx="44">
                  <c:v>-2.4798888163031099</c:v>
                </c:pt>
                <c:pt idx="45">
                  <c:v>-0.62101240372529198</c:v>
                </c:pt>
                <c:pt idx="46">
                  <c:v>1.3806873074263915</c:v>
                </c:pt>
                <c:pt idx="47">
                  <c:v>-2.0997867060270461</c:v>
                </c:pt>
                <c:pt idx="48">
                  <c:v>0.58800797701555352</c:v>
                </c:pt>
                <c:pt idx="49">
                  <c:v>1.2054269774652107</c:v>
                </c:pt>
                <c:pt idx="50">
                  <c:v>-0.99683171021521988</c:v>
                </c:pt>
                <c:pt idx="51">
                  <c:v>-0.27018728901366662</c:v>
                </c:pt>
                <c:pt idx="52">
                  <c:v>-0.21452905709637518</c:v>
                </c:pt>
                <c:pt idx="53">
                  <c:v>1.9881053487830904</c:v>
                </c:pt>
                <c:pt idx="54">
                  <c:v>-2.2219292811579621</c:v>
                </c:pt>
                <c:pt idx="55">
                  <c:v>-4.4344137321846571</c:v>
                </c:pt>
                <c:pt idx="56">
                  <c:v>3.194381597906081</c:v>
                </c:pt>
                <c:pt idx="57">
                  <c:v>1.315345495200329</c:v>
                </c:pt>
                <c:pt idx="58">
                  <c:v>0.44801620188373675</c:v>
                </c:pt>
                <c:pt idx="59">
                  <c:v>-2.0771537877910036</c:v>
                </c:pt>
                <c:pt idx="60">
                  <c:v>3.3802250925970152</c:v>
                </c:pt>
                <c:pt idx="61">
                  <c:v>0.80260420581446335</c:v>
                </c:pt>
                <c:pt idx="62">
                  <c:v>-0.47552206461850516</c:v>
                </c:pt>
                <c:pt idx="63">
                  <c:v>-0.49102527379585525</c:v>
                </c:pt>
                <c:pt idx="64">
                  <c:v>2.4391134279194082</c:v>
                </c:pt>
                <c:pt idx="65">
                  <c:v>-0.50229243684099634</c:v>
                </c:pt>
                <c:pt idx="66">
                  <c:v>-0.93096702112932783</c:v>
                </c:pt>
                <c:pt idx="67">
                  <c:v>0.90241079762561194</c:v>
                </c:pt>
                <c:pt idx="68">
                  <c:v>-5.4539081199692398E-2</c:v>
                </c:pt>
                <c:pt idx="69">
                  <c:v>2.2933427627151004</c:v>
                </c:pt>
                <c:pt idx="70">
                  <c:v>2.5369219565426269</c:v>
                </c:pt>
                <c:pt idx="71">
                  <c:v>1.0391622691321829</c:v>
                </c:pt>
                <c:pt idx="72">
                  <c:v>0.2544468380367676</c:v>
                </c:pt>
                <c:pt idx="73">
                  <c:v>-0.7135968681779844</c:v>
                </c:pt>
                <c:pt idx="74">
                  <c:v>9.8391310146486874E-2</c:v>
                </c:pt>
                <c:pt idx="75">
                  <c:v>-0.91631598075463605</c:v>
                </c:pt>
                <c:pt idx="76">
                  <c:v>1.2256173540778856</c:v>
                </c:pt>
                <c:pt idx="77">
                  <c:v>0.7861176686293917</c:v>
                </c:pt>
                <c:pt idx="78">
                  <c:v>7.2927051874429202E-2</c:v>
                </c:pt>
                <c:pt idx="79">
                  <c:v>0.17723398305083685</c:v>
                </c:pt>
                <c:pt idx="80">
                  <c:v>0.98962912421200078</c:v>
                </c:pt>
                <c:pt idx="81">
                  <c:v>0.92283336372366398</c:v>
                </c:pt>
                <c:pt idx="82">
                  <c:v>0.956831779527066</c:v>
                </c:pt>
                <c:pt idx="83">
                  <c:v>-1.8964793344677082</c:v>
                </c:pt>
                <c:pt idx="84">
                  <c:v>1.0086368643344077</c:v>
                </c:pt>
                <c:pt idx="85">
                  <c:v>0.3086788631671582</c:v>
                </c:pt>
                <c:pt idx="86">
                  <c:v>0.34790052485016859</c:v>
                </c:pt>
                <c:pt idx="87">
                  <c:v>-0.40956011842748513</c:v>
                </c:pt>
                <c:pt idx="88">
                  <c:v>1.6586078880503798</c:v>
                </c:pt>
                <c:pt idx="89">
                  <c:v>-3.3548410951869791</c:v>
                </c:pt>
                <c:pt idx="90">
                  <c:v>-9.4144917696974931E-2</c:v>
                </c:pt>
                <c:pt idx="91">
                  <c:v>2.0604500712264673</c:v>
                </c:pt>
                <c:pt idx="92">
                  <c:v>-0.51709121598273</c:v>
                </c:pt>
                <c:pt idx="93">
                  <c:v>-0.86220813814561081</c:v>
                </c:pt>
                <c:pt idx="94">
                  <c:v>0.69560093549860347</c:v>
                </c:pt>
                <c:pt idx="95">
                  <c:v>-2.043121929229812</c:v>
                </c:pt>
                <c:pt idx="96">
                  <c:v>1.2371192160893141</c:v>
                </c:pt>
                <c:pt idx="97">
                  <c:v>0.72259490371758983</c:v>
                </c:pt>
                <c:pt idx="98">
                  <c:v>1.732432868117511</c:v>
                </c:pt>
                <c:pt idx="99">
                  <c:v>-0.66531342234667312</c:v>
                </c:pt>
                <c:pt idx="100">
                  <c:v>1.0558521365115823</c:v>
                </c:pt>
                <c:pt idx="101">
                  <c:v>-0.29919846541147799</c:v>
                </c:pt>
                <c:pt idx="102">
                  <c:v>1.036351105230475</c:v>
                </c:pt>
                <c:pt idx="103">
                  <c:v>1.3896781712896407</c:v>
                </c:pt>
                <c:pt idx="104">
                  <c:v>-0.18524664821103512</c:v>
                </c:pt>
                <c:pt idx="105">
                  <c:v>-0.24064642335840811</c:v>
                </c:pt>
                <c:pt idx="106">
                  <c:v>0.92958062010395337</c:v>
                </c:pt>
                <c:pt idx="107">
                  <c:v>0.471752479539787</c:v>
                </c:pt>
                <c:pt idx="108">
                  <c:v>-0.95487823409957462</c:v>
                </c:pt>
                <c:pt idx="109">
                  <c:v>-0.97331071606783903</c:v>
                </c:pt>
                <c:pt idx="110">
                  <c:v>-0.32346785441650144</c:v>
                </c:pt>
                <c:pt idx="111">
                  <c:v>-0.73864500099703467</c:v>
                </c:pt>
                <c:pt idx="112">
                  <c:v>1.4902508816502564</c:v>
                </c:pt>
                <c:pt idx="113">
                  <c:v>0.55659408211127182</c:v>
                </c:pt>
                <c:pt idx="114">
                  <c:v>0.32154735176656041</c:v>
                </c:pt>
                <c:pt idx="115">
                  <c:v>-0.64871512818189359</c:v>
                </c:pt>
                <c:pt idx="116">
                  <c:v>2.4023343558667212</c:v>
                </c:pt>
                <c:pt idx="117">
                  <c:v>-0.93053198920106484</c:v>
                </c:pt>
                <c:pt idx="118">
                  <c:v>1.2722446803056213</c:v>
                </c:pt>
                <c:pt idx="119">
                  <c:v>0.20046336007477111</c:v>
                </c:pt>
                <c:pt idx="120">
                  <c:v>-3.7706095651433769</c:v>
                </c:pt>
                <c:pt idx="121">
                  <c:v>-4.7532809954703517</c:v>
                </c:pt>
                <c:pt idx="122">
                  <c:v>4.1716212824316008</c:v>
                </c:pt>
                <c:pt idx="123">
                  <c:v>1.1139987627019645</c:v>
                </c:pt>
                <c:pt idx="124">
                  <c:v>-2.792071371910001</c:v>
                </c:pt>
                <c:pt idx="125">
                  <c:v>4.2409917947807525</c:v>
                </c:pt>
                <c:pt idx="126">
                  <c:v>-0.58844414308492965</c:v>
                </c:pt>
                <c:pt idx="127">
                  <c:v>-4.1691119964112424</c:v>
                </c:pt>
                <c:pt idx="128">
                  <c:v>1.1103875191011594</c:v>
                </c:pt>
                <c:pt idx="129">
                  <c:v>0.60433051909627189</c:v>
                </c:pt>
                <c:pt idx="130">
                  <c:v>1.3499926679396379</c:v>
                </c:pt>
                <c:pt idx="131">
                  <c:v>0.44597775068661671</c:v>
                </c:pt>
                <c:pt idx="132">
                  <c:v>-7.5721943476557793E-2</c:v>
                </c:pt>
                <c:pt idx="133">
                  <c:v>0.80475971590460127</c:v>
                </c:pt>
                <c:pt idx="134">
                  <c:v>2.3294289238729426</c:v>
                </c:pt>
                <c:pt idx="135">
                  <c:v>0.54577053428568112</c:v>
                </c:pt>
                <c:pt idx="136">
                  <c:v>5.9720641891766624E-2</c:v>
                </c:pt>
                <c:pt idx="137">
                  <c:v>3.9793956265419067E-2</c:v>
                </c:pt>
                <c:pt idx="138">
                  <c:v>0.53347568268326206</c:v>
                </c:pt>
                <c:pt idx="139">
                  <c:v>1.2236845290339371</c:v>
                </c:pt>
                <c:pt idx="140">
                  <c:v>-1.3821073750528379</c:v>
                </c:pt>
                <c:pt idx="141">
                  <c:v>-1.8670528117479643</c:v>
                </c:pt>
                <c:pt idx="142">
                  <c:v>0.43207249013116056</c:v>
                </c:pt>
                <c:pt idx="143">
                  <c:v>2.377411738605534</c:v>
                </c:pt>
                <c:pt idx="144">
                  <c:v>0.47441929203645256</c:v>
                </c:pt>
                <c:pt idx="145">
                  <c:v>1.1247838274603321</c:v>
                </c:pt>
                <c:pt idx="146">
                  <c:v>-0.36993267265702784</c:v>
                </c:pt>
                <c:pt idx="147">
                  <c:v>0.12274564125241631</c:v>
                </c:pt>
                <c:pt idx="148">
                  <c:v>-0.85371775414306716</c:v>
                </c:pt>
                <c:pt idx="149">
                  <c:v>0.5606014616891587</c:v>
                </c:pt>
                <c:pt idx="150">
                  <c:v>0.8960383124089869</c:v>
                </c:pt>
                <c:pt idx="151">
                  <c:v>-2.5632151514981261</c:v>
                </c:pt>
                <c:pt idx="152">
                  <c:v>-0.34516528536256785</c:v>
                </c:pt>
                <c:pt idx="153">
                  <c:v>-0.39278041582449968</c:v>
                </c:pt>
                <c:pt idx="154">
                  <c:v>0.34872464050127344</c:v>
                </c:pt>
                <c:pt idx="155">
                  <c:v>-2.774605007726187</c:v>
                </c:pt>
                <c:pt idx="156">
                  <c:v>-4.2172624940966053</c:v>
                </c:pt>
                <c:pt idx="157">
                  <c:v>4.4883834305350416E-2</c:v>
                </c:pt>
                <c:pt idx="158">
                  <c:v>-2.712347149234922</c:v>
                </c:pt>
                <c:pt idx="159">
                  <c:v>4.3683359923834502</c:v>
                </c:pt>
                <c:pt idx="160">
                  <c:v>0.3964441187574696</c:v>
                </c:pt>
                <c:pt idx="161">
                  <c:v>-1.3745440531635063</c:v>
                </c:pt>
                <c:pt idx="162">
                  <c:v>-1.3057265966030476</c:v>
                </c:pt>
                <c:pt idx="163">
                  <c:v>3.9356904307373708</c:v>
                </c:pt>
                <c:pt idx="164">
                  <c:v>-5.3478390260447597</c:v>
                </c:pt>
                <c:pt idx="165">
                  <c:v>-0.22200781319270907</c:v>
                </c:pt>
                <c:pt idx="166">
                  <c:v>-5.1962315797022507</c:v>
                </c:pt>
                <c:pt idx="167">
                  <c:v>1.113428173589335</c:v>
                </c:pt>
                <c:pt idx="168">
                  <c:v>0.78956683451702503</c:v>
                </c:pt>
                <c:pt idx="169">
                  <c:v>2.3929307949999523</c:v>
                </c:pt>
                <c:pt idx="170">
                  <c:v>2.7813290024561517</c:v>
                </c:pt>
                <c:pt idx="171">
                  <c:v>-0.40146862964204083</c:v>
                </c:pt>
                <c:pt idx="172">
                  <c:v>1.1878422756634912</c:v>
                </c:pt>
                <c:pt idx="173">
                  <c:v>1.0226736919421333</c:v>
                </c:pt>
                <c:pt idx="174">
                  <c:v>3.639591584839339</c:v>
                </c:pt>
                <c:pt idx="175">
                  <c:v>0.41447818357140548</c:v>
                </c:pt>
                <c:pt idx="176">
                  <c:v>0.28577188968752215</c:v>
                </c:pt>
                <c:pt idx="177">
                  <c:v>-0.15394744286073009</c:v>
                </c:pt>
                <c:pt idx="178">
                  <c:v>2.2039094524161422</c:v>
                </c:pt>
                <c:pt idx="179">
                  <c:v>-0.36761529364848311</c:v>
                </c:pt>
                <c:pt idx="180">
                  <c:v>1.2634682082524791</c:v>
                </c:pt>
                <c:pt idx="181">
                  <c:v>1.6445549797915116</c:v>
                </c:pt>
                <c:pt idx="182">
                  <c:v>-1.1306814534379044</c:v>
                </c:pt>
                <c:pt idx="183">
                  <c:v>-0.23070050442950035</c:v>
                </c:pt>
                <c:pt idx="184">
                  <c:v>1.9727709467669818</c:v>
                </c:pt>
                <c:pt idx="185">
                  <c:v>0.41184914859701677</c:v>
                </c:pt>
                <c:pt idx="186">
                  <c:v>-2.5942207425587744</c:v>
                </c:pt>
                <c:pt idx="187">
                  <c:v>-0.29895388483660484</c:v>
                </c:pt>
                <c:pt idx="188">
                  <c:v>0.38760158093709129</c:v>
                </c:pt>
                <c:pt idx="189">
                  <c:v>-0.69833291818922638</c:v>
                </c:pt>
                <c:pt idx="190">
                  <c:v>0.91853075337342172</c:v>
                </c:pt>
                <c:pt idx="191">
                  <c:v>0.74977525099231368</c:v>
                </c:pt>
                <c:pt idx="192">
                  <c:v>1.8071247695412702</c:v>
                </c:pt>
                <c:pt idx="193">
                  <c:v>-0.83587112808829522</c:v>
                </c:pt>
                <c:pt idx="194">
                  <c:v>2.6790397362296727</c:v>
                </c:pt>
                <c:pt idx="195">
                  <c:v>-0.18176190070725057</c:v>
                </c:pt>
                <c:pt idx="196">
                  <c:v>-0.55143387794301013</c:v>
                </c:pt>
                <c:pt idx="197">
                  <c:v>1.1984852617491621</c:v>
                </c:pt>
                <c:pt idx="198">
                  <c:v>-3.0002980159152588</c:v>
                </c:pt>
                <c:pt idx="199">
                  <c:v>-0.25219090856546417</c:v>
                </c:pt>
                <c:pt idx="200">
                  <c:v>0.18020123809103084</c:v>
                </c:pt>
                <c:pt idx="201">
                  <c:v>-1.8383656539828053</c:v>
                </c:pt>
                <c:pt idx="202">
                  <c:v>2.2484361941656599</c:v>
                </c:pt>
                <c:pt idx="203">
                  <c:v>0.96566373037716002</c:v>
                </c:pt>
                <c:pt idx="204">
                  <c:v>-0.56146967245019552</c:v>
                </c:pt>
                <c:pt idx="205">
                  <c:v>1.3874477999129327</c:v>
                </c:pt>
                <c:pt idx="206">
                  <c:v>-1.2614714668000273</c:v>
                </c:pt>
                <c:pt idx="207">
                  <c:v>-0.81535072310318557</c:v>
                </c:pt>
                <c:pt idx="208">
                  <c:v>0.63893938702986897</c:v>
                </c:pt>
                <c:pt idx="209">
                  <c:v>-0.91220700965773027</c:v>
                </c:pt>
                <c:pt idx="210">
                  <c:v>1.8078353284786512</c:v>
                </c:pt>
                <c:pt idx="211">
                  <c:v>0.97230042562768926</c:v>
                </c:pt>
                <c:pt idx="212">
                  <c:v>0.83617165331543764</c:v>
                </c:pt>
                <c:pt idx="213">
                  <c:v>1.1169436093565506</c:v>
                </c:pt>
                <c:pt idx="214">
                  <c:v>-0.32626456348162713</c:v>
                </c:pt>
                <c:pt idx="215">
                  <c:v>2.0552177362543635</c:v>
                </c:pt>
                <c:pt idx="216">
                  <c:v>0.69554125186702764</c:v>
                </c:pt>
                <c:pt idx="217">
                  <c:v>-6.9139219505614663E-2</c:v>
                </c:pt>
                <c:pt idx="218">
                  <c:v>1.6151830052589158</c:v>
                </c:pt>
                <c:pt idx="219">
                  <c:v>0.94633351592031545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E-443B-8165-1811533BB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62232"/>
        <c:axId val="729061512"/>
      </c:lineChart>
      <c:dateAx>
        <c:axId val="729062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1512"/>
        <c:crosses val="autoZero"/>
        <c:auto val="1"/>
        <c:lblOffset val="100"/>
        <c:baseTimeUnit val="days"/>
      </c:dateAx>
      <c:valAx>
        <c:axId val="72906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62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Peace!$N$1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Peace!$A$2:$A$222</c:f>
              <c:numCache>
                <c:formatCode>m/d/yyyy</c:formatCode>
                <c:ptCount val="220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</c:numCache>
            </c:numRef>
          </c:cat>
          <c:val>
            <c:numRef>
              <c:f>Peace!$N$2:$N$222</c:f>
              <c:numCache>
                <c:formatCode>General</c:formatCode>
                <c:ptCount val="220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6-439D-9B68-3ADDCDAF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238720"/>
        <c:axId val="767538072"/>
      </c:lineChart>
      <c:dateAx>
        <c:axId val="100723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7538072"/>
        <c:crosses val="autoZero"/>
        <c:auto val="1"/>
        <c:lblOffset val="100"/>
        <c:baseTimeUnit val="days"/>
      </c:dateAx>
      <c:valAx>
        <c:axId val="76753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2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SRI_Z!$F$1</c:f>
              <c:strCache>
                <c:ptCount val="1"/>
                <c:pt idx="0">
                  <c:v>Risk-free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SRI_Z!$F$2:$F$419</c:f>
              <c:numCache>
                <c:formatCode>General</c:formatCode>
                <c:ptCount val="418"/>
                <c:pt idx="0">
                  <c:v>0</c:v>
                </c:pt>
                <c:pt idx="1">
                  <c:v>1.6263632177175322</c:v>
                </c:pt>
                <c:pt idx="2">
                  <c:v>4.5903009991074839</c:v>
                </c:pt>
                <c:pt idx="3">
                  <c:v>3.41250983963663</c:v>
                </c:pt>
                <c:pt idx="4">
                  <c:v>5.6204131670057214</c:v>
                </c:pt>
                <c:pt idx="5">
                  <c:v>2.4377485264204659</c:v>
                </c:pt>
                <c:pt idx="6">
                  <c:v>5.5333932030287167</c:v>
                </c:pt>
                <c:pt idx="7">
                  <c:v>5.7209388734823969</c:v>
                </c:pt>
                <c:pt idx="8">
                  <c:v>7.5231793677190861</c:v>
                </c:pt>
                <c:pt idx="9">
                  <c:v>7.7928051290703726</c:v>
                </c:pt>
                <c:pt idx="10">
                  <c:v>2.4843717926188464</c:v>
                </c:pt>
                <c:pt idx="11">
                  <c:v>2.252926265795749</c:v>
                </c:pt>
                <c:pt idx="12">
                  <c:v>0.54804344719873188</c:v>
                </c:pt>
                <c:pt idx="13">
                  <c:v>-0.20590059337720784</c:v>
                </c:pt>
                <c:pt idx="14">
                  <c:v>1.8611429539569131</c:v>
                </c:pt>
                <c:pt idx="15">
                  <c:v>-0.55064622542895969</c:v>
                </c:pt>
                <c:pt idx="16">
                  <c:v>0.80465860077919682</c:v>
                </c:pt>
                <c:pt idx="17">
                  <c:v>-1.0840371655946845</c:v>
                </c:pt>
                <c:pt idx="18">
                  <c:v>1.1647241620764195</c:v>
                </c:pt>
                <c:pt idx="19">
                  <c:v>1.4583770528105466</c:v>
                </c:pt>
                <c:pt idx="20">
                  <c:v>1.2861913642407823</c:v>
                </c:pt>
                <c:pt idx="21">
                  <c:v>1.4965092502755568</c:v>
                </c:pt>
                <c:pt idx="22">
                  <c:v>-1.5918408150448431</c:v>
                </c:pt>
                <c:pt idx="23">
                  <c:v>2.1864252577744598</c:v>
                </c:pt>
                <c:pt idx="24">
                  <c:v>-1.0816882509772514</c:v>
                </c:pt>
                <c:pt idx="25">
                  <c:v>-0.69042590521790781</c:v>
                </c:pt>
                <c:pt idx="26">
                  <c:v>0.77916689828498809</c:v>
                </c:pt>
                <c:pt idx="27">
                  <c:v>0.74563323556077421</c:v>
                </c:pt>
                <c:pt idx="28">
                  <c:v>-0.49647056962816588</c:v>
                </c:pt>
                <c:pt idx="29">
                  <c:v>0.33125409851835858</c:v>
                </c:pt>
                <c:pt idx="30">
                  <c:v>-2.7562636265004218E-2</c:v>
                </c:pt>
                <c:pt idx="31">
                  <c:v>5.2097910502339388</c:v>
                </c:pt>
                <c:pt idx="32">
                  <c:v>2.3481813340585731</c:v>
                </c:pt>
                <c:pt idx="33">
                  <c:v>0.77401343749460538</c:v>
                </c:pt>
                <c:pt idx="34">
                  <c:v>-4.3066996843806393</c:v>
                </c:pt>
                <c:pt idx="35">
                  <c:v>-2.0869764296701416</c:v>
                </c:pt>
                <c:pt idx="36">
                  <c:v>-3.359766178961316</c:v>
                </c:pt>
                <c:pt idx="37">
                  <c:v>3.2515586263373866</c:v>
                </c:pt>
                <c:pt idx="38">
                  <c:v>1.4776873483959334</c:v>
                </c:pt>
                <c:pt idx="39">
                  <c:v>5.8425893679614536</c:v>
                </c:pt>
                <c:pt idx="40">
                  <c:v>4.9661857656753501</c:v>
                </c:pt>
                <c:pt idx="41">
                  <c:v>6.2447817414595361</c:v>
                </c:pt>
                <c:pt idx="42">
                  <c:v>4.3132896135007712</c:v>
                </c:pt>
                <c:pt idx="43">
                  <c:v>3.8866089704978268</c:v>
                </c:pt>
                <c:pt idx="44">
                  <c:v>0.64925101889030368</c:v>
                </c:pt>
                <c:pt idx="45">
                  <c:v>1.3851067292134498</c:v>
                </c:pt>
                <c:pt idx="46">
                  <c:v>1.255584243907659</c:v>
                </c:pt>
                <c:pt idx="47">
                  <c:v>0.23547702966776099</c:v>
                </c:pt>
                <c:pt idx="48">
                  <c:v>-0.21382845017100688</c:v>
                </c:pt>
                <c:pt idx="49">
                  <c:v>-0.20946617879294044</c:v>
                </c:pt>
                <c:pt idx="50">
                  <c:v>-0.40250573573530968</c:v>
                </c:pt>
                <c:pt idx="51">
                  <c:v>1.7986527724638508</c:v>
                </c:pt>
                <c:pt idx="52">
                  <c:v>4.753416519038222E-3</c:v>
                </c:pt>
                <c:pt idx="53">
                  <c:v>-0.41041738333957023</c:v>
                </c:pt>
                <c:pt idx="54">
                  <c:v>8.8258802785637872E-2</c:v>
                </c:pt>
                <c:pt idx="55">
                  <c:v>-1.0209142616112779</c:v>
                </c:pt>
                <c:pt idx="56">
                  <c:v>1.32960424180973</c:v>
                </c:pt>
                <c:pt idx="57">
                  <c:v>1.355157983680273</c:v>
                </c:pt>
                <c:pt idx="58">
                  <c:v>0.82204400296519187</c:v>
                </c:pt>
                <c:pt idx="59">
                  <c:v>0.12938466621243891</c:v>
                </c:pt>
                <c:pt idx="60">
                  <c:v>0.34318078480127651</c:v>
                </c:pt>
                <c:pt idx="61">
                  <c:v>1.8265801862448039</c:v>
                </c:pt>
                <c:pt idx="62">
                  <c:v>-0.25261254875407124</c:v>
                </c:pt>
                <c:pt idx="63">
                  <c:v>8.4275106250880902E-2</c:v>
                </c:pt>
                <c:pt idx="64">
                  <c:v>0.50416458040052126</c:v>
                </c:pt>
                <c:pt idx="65">
                  <c:v>0.54445160452812902</c:v>
                </c:pt>
                <c:pt idx="66">
                  <c:v>1.9823831744166882</c:v>
                </c:pt>
                <c:pt idx="67">
                  <c:v>4.1221936542503182E-2</c:v>
                </c:pt>
                <c:pt idx="68">
                  <c:v>-0.65641306773170593</c:v>
                </c:pt>
                <c:pt idx="69">
                  <c:v>-0.86827349450522906</c:v>
                </c:pt>
                <c:pt idx="70">
                  <c:v>1.4223365531180918</c:v>
                </c:pt>
                <c:pt idx="71">
                  <c:v>0.24502331885100023</c:v>
                </c:pt>
                <c:pt idx="72">
                  <c:v>4.4521416362760329</c:v>
                </c:pt>
                <c:pt idx="73">
                  <c:v>0.23379342056447455</c:v>
                </c:pt>
                <c:pt idx="74">
                  <c:v>0.38914367617021095</c:v>
                </c:pt>
                <c:pt idx="75">
                  <c:v>-0.31133384367141886</c:v>
                </c:pt>
                <c:pt idx="76">
                  <c:v>-0.27295102076705946</c:v>
                </c:pt>
                <c:pt idx="77">
                  <c:v>0.44797696928212843</c:v>
                </c:pt>
                <c:pt idx="78">
                  <c:v>-1.8632084132346411</c:v>
                </c:pt>
                <c:pt idx="79">
                  <c:v>-7.9135079147681905E-2</c:v>
                </c:pt>
                <c:pt idx="80">
                  <c:v>1.7091411275056818</c:v>
                </c:pt>
                <c:pt idx="81">
                  <c:v>0.44701800595905045</c:v>
                </c:pt>
                <c:pt idx="82">
                  <c:v>0.27115305384384825</c:v>
                </c:pt>
                <c:pt idx="83">
                  <c:v>-1.5001701529941347</c:v>
                </c:pt>
                <c:pt idx="84">
                  <c:v>-9.8269683936398594E-2</c:v>
                </c:pt>
                <c:pt idx="85">
                  <c:v>1.0161945293569212</c:v>
                </c:pt>
                <c:pt idx="86">
                  <c:v>-0.8006931935762247</c:v>
                </c:pt>
                <c:pt idx="87">
                  <c:v>1.1117854473060036</c:v>
                </c:pt>
                <c:pt idx="88">
                  <c:v>0.85694853513287317</c:v>
                </c:pt>
                <c:pt idx="89">
                  <c:v>0.18460458733656912</c:v>
                </c:pt>
                <c:pt idx="90">
                  <c:v>1.2200171234779085</c:v>
                </c:pt>
                <c:pt idx="91">
                  <c:v>-0.64625888980462443</c:v>
                </c:pt>
                <c:pt idx="92">
                  <c:v>-0.20212721641749853</c:v>
                </c:pt>
                <c:pt idx="93">
                  <c:v>0.13342230131366623</c:v>
                </c:pt>
                <c:pt idx="94">
                  <c:v>-0.38286256846152417</c:v>
                </c:pt>
                <c:pt idx="95">
                  <c:v>0.43989097771210867</c:v>
                </c:pt>
                <c:pt idx="96">
                  <c:v>3.8458633406977125E-2</c:v>
                </c:pt>
                <c:pt idx="97">
                  <c:v>-9.5487042657577376E-2</c:v>
                </c:pt>
                <c:pt idx="98">
                  <c:v>-0.11484255112344732</c:v>
                </c:pt>
                <c:pt idx="99">
                  <c:v>-0.39021076744601196</c:v>
                </c:pt>
                <c:pt idx="100">
                  <c:v>1.6061850447587158</c:v>
                </c:pt>
                <c:pt idx="101">
                  <c:v>1.733232064942454</c:v>
                </c:pt>
                <c:pt idx="102">
                  <c:v>0.61075908429288506</c:v>
                </c:pt>
                <c:pt idx="103">
                  <c:v>0.84502516203498124</c:v>
                </c:pt>
                <c:pt idx="104">
                  <c:v>1.0186422670385116</c:v>
                </c:pt>
                <c:pt idx="105">
                  <c:v>1.3310999910761778</c:v>
                </c:pt>
                <c:pt idx="106">
                  <c:v>1.1370008278107822</c:v>
                </c:pt>
                <c:pt idx="107">
                  <c:v>1.1066116898480112</c:v>
                </c:pt>
                <c:pt idx="108">
                  <c:v>1.5252512688266628</c:v>
                </c:pt>
                <c:pt idx="109">
                  <c:v>1.0780214787236408</c:v>
                </c:pt>
                <c:pt idx="110">
                  <c:v>1.3286664016946999</c:v>
                </c:pt>
                <c:pt idx="111">
                  <c:v>1.220498355978618</c:v>
                </c:pt>
                <c:pt idx="112">
                  <c:v>3.2686738134010582</c:v>
                </c:pt>
                <c:pt idx="113">
                  <c:v>2.5427202652543155</c:v>
                </c:pt>
                <c:pt idx="114">
                  <c:v>3.281836406640759</c:v>
                </c:pt>
                <c:pt idx="115">
                  <c:v>0.1874302452972241</c:v>
                </c:pt>
                <c:pt idx="116">
                  <c:v>1.5126674789522194</c:v>
                </c:pt>
                <c:pt idx="117">
                  <c:v>1.2055273423115342</c:v>
                </c:pt>
                <c:pt idx="118">
                  <c:v>2.3072468504962269</c:v>
                </c:pt>
                <c:pt idx="119">
                  <c:v>1.4339558036522153</c:v>
                </c:pt>
                <c:pt idx="120">
                  <c:v>1.6443551949223387</c:v>
                </c:pt>
                <c:pt idx="121">
                  <c:v>2.2911595327369541</c:v>
                </c:pt>
                <c:pt idx="122">
                  <c:v>3.2731107057054794</c:v>
                </c:pt>
                <c:pt idx="123">
                  <c:v>3.533475027980078</c:v>
                </c:pt>
                <c:pt idx="124">
                  <c:v>2.1110411166420637</c:v>
                </c:pt>
                <c:pt idx="125">
                  <c:v>1.7878823422231671</c:v>
                </c:pt>
                <c:pt idx="126">
                  <c:v>4.1022447841615426</c:v>
                </c:pt>
                <c:pt idx="127">
                  <c:v>3.5771077291934641</c:v>
                </c:pt>
                <c:pt idx="128">
                  <c:v>0.10974867026661808</c:v>
                </c:pt>
                <c:pt idx="129">
                  <c:v>0.80372605768293459</c:v>
                </c:pt>
                <c:pt idx="130">
                  <c:v>0.71783129933911338</c:v>
                </c:pt>
                <c:pt idx="131">
                  <c:v>0.84979266703907563</c:v>
                </c:pt>
                <c:pt idx="132">
                  <c:v>0.33036459568128157</c:v>
                </c:pt>
                <c:pt idx="133">
                  <c:v>2.5001240271104931E-2</c:v>
                </c:pt>
                <c:pt idx="134">
                  <c:v>-0.20614919548283384</c:v>
                </c:pt>
                <c:pt idx="135">
                  <c:v>-0.64821967192299279</c:v>
                </c:pt>
                <c:pt idx="136">
                  <c:v>-0.67742693252304775</c:v>
                </c:pt>
                <c:pt idx="137">
                  <c:v>-0.30264779187247648</c:v>
                </c:pt>
                <c:pt idx="138">
                  <c:v>0.57907168077515592</c:v>
                </c:pt>
                <c:pt idx="139">
                  <c:v>0.60090316016220879</c:v>
                </c:pt>
                <c:pt idx="140">
                  <c:v>0.14966328560624589</c:v>
                </c:pt>
                <c:pt idx="141">
                  <c:v>-0.24956339381472409</c:v>
                </c:pt>
                <c:pt idx="142">
                  <c:v>0.27468486423074184</c:v>
                </c:pt>
                <c:pt idx="143">
                  <c:v>0.50705913560784655</c:v>
                </c:pt>
                <c:pt idx="144">
                  <c:v>0.13359419881012857</c:v>
                </c:pt>
                <c:pt idx="145">
                  <c:v>0.22278818822186169</c:v>
                </c:pt>
                <c:pt idx="146">
                  <c:v>-0.20298228599826049</c:v>
                </c:pt>
                <c:pt idx="147">
                  <c:v>-0.50110490652878426</c:v>
                </c:pt>
                <c:pt idx="148">
                  <c:v>-5.4948556793018404E-2</c:v>
                </c:pt>
                <c:pt idx="149">
                  <c:v>0.48671563676095636</c:v>
                </c:pt>
                <c:pt idx="150">
                  <c:v>0.49934572181286085</c:v>
                </c:pt>
                <c:pt idx="151">
                  <c:v>0.23123310277708573</c:v>
                </c:pt>
                <c:pt idx="152">
                  <c:v>1.0664941357587616</c:v>
                </c:pt>
                <c:pt idx="153">
                  <c:v>0.90103792276205519</c:v>
                </c:pt>
                <c:pt idx="154">
                  <c:v>0.45728618451341119</c:v>
                </c:pt>
                <c:pt idx="155">
                  <c:v>0.72703103608466912</c:v>
                </c:pt>
                <c:pt idx="156">
                  <c:v>1.1090140034028566</c:v>
                </c:pt>
                <c:pt idx="157">
                  <c:v>2.6554727111554577</c:v>
                </c:pt>
                <c:pt idx="158">
                  <c:v>1.93633612235002</c:v>
                </c:pt>
                <c:pt idx="159">
                  <c:v>1.8599694539194376</c:v>
                </c:pt>
                <c:pt idx="160">
                  <c:v>1.0241205903389048</c:v>
                </c:pt>
                <c:pt idx="161">
                  <c:v>0.16187031886208747</c:v>
                </c:pt>
                <c:pt idx="162">
                  <c:v>0.82172989902714877</c:v>
                </c:pt>
                <c:pt idx="163">
                  <c:v>0.28992146073960956</c:v>
                </c:pt>
                <c:pt idx="164">
                  <c:v>-0.3051673175343006</c:v>
                </c:pt>
                <c:pt idx="165">
                  <c:v>0.50981986800121337</c:v>
                </c:pt>
                <c:pt idx="166">
                  <c:v>0.25204715466435967</c:v>
                </c:pt>
                <c:pt idx="167">
                  <c:v>-1.2022265503045151</c:v>
                </c:pt>
                <c:pt idx="168">
                  <c:v>-0.60675222103122572</c:v>
                </c:pt>
                <c:pt idx="169">
                  <c:v>0.31046913432112327</c:v>
                </c:pt>
                <c:pt idx="170">
                  <c:v>-0.44607710446150378</c:v>
                </c:pt>
                <c:pt idx="171">
                  <c:v>-0.6906977159054466</c:v>
                </c:pt>
                <c:pt idx="172">
                  <c:v>-1.5029852938186703</c:v>
                </c:pt>
                <c:pt idx="173">
                  <c:v>-1.7397779326957945</c:v>
                </c:pt>
                <c:pt idx="174">
                  <c:v>0.43198026280995222</c:v>
                </c:pt>
                <c:pt idx="175">
                  <c:v>-1.7492089385819569</c:v>
                </c:pt>
                <c:pt idx="176">
                  <c:v>-0.88602747737224796</c:v>
                </c:pt>
                <c:pt idx="177">
                  <c:v>-0.11676644124021185</c:v>
                </c:pt>
                <c:pt idx="178">
                  <c:v>-0.27099021396026424</c:v>
                </c:pt>
                <c:pt idx="179">
                  <c:v>0.15894538431131436</c:v>
                </c:pt>
                <c:pt idx="180">
                  <c:v>-0.61850070657468992</c:v>
                </c:pt>
                <c:pt idx="181">
                  <c:v>-0.51344220098034055</c:v>
                </c:pt>
                <c:pt idx="182">
                  <c:v>-0.30774321503673624</c:v>
                </c:pt>
                <c:pt idx="183">
                  <c:v>-0.33227352923203834</c:v>
                </c:pt>
                <c:pt idx="184">
                  <c:v>-0.50526824687245853</c:v>
                </c:pt>
                <c:pt idx="185">
                  <c:v>6.2295416040235516E-2</c:v>
                </c:pt>
                <c:pt idx="186">
                  <c:v>-1.1674914235529767</c:v>
                </c:pt>
                <c:pt idx="187">
                  <c:v>-1.2936036054197406</c:v>
                </c:pt>
                <c:pt idx="188">
                  <c:v>-0.20069072544479272</c:v>
                </c:pt>
                <c:pt idx="189">
                  <c:v>-1.2635254944983605</c:v>
                </c:pt>
                <c:pt idx="190">
                  <c:v>-5.9292625659414009</c:v>
                </c:pt>
                <c:pt idx="191">
                  <c:v>-4.0602419879365561</c:v>
                </c:pt>
                <c:pt idx="192">
                  <c:v>-2.5459906683222329</c:v>
                </c:pt>
                <c:pt idx="193">
                  <c:v>-0.88811454592522021</c:v>
                </c:pt>
                <c:pt idx="194">
                  <c:v>0.41947796899113293</c:v>
                </c:pt>
                <c:pt idx="195">
                  <c:v>0.8785819073931308</c:v>
                </c:pt>
                <c:pt idx="196">
                  <c:v>-3.8875365144457956</c:v>
                </c:pt>
                <c:pt idx="197">
                  <c:v>2.7883244760789871</c:v>
                </c:pt>
                <c:pt idx="198">
                  <c:v>-3.3143646159970221</c:v>
                </c:pt>
                <c:pt idx="199">
                  <c:v>-3.8714512180690392</c:v>
                </c:pt>
                <c:pt idx="200">
                  <c:v>-1.7327622473576456</c:v>
                </c:pt>
                <c:pt idx="201">
                  <c:v>3.0943086925236187</c:v>
                </c:pt>
                <c:pt idx="202">
                  <c:v>-2.1197743653852723</c:v>
                </c:pt>
                <c:pt idx="203">
                  <c:v>-0.11644390513477808</c:v>
                </c:pt>
                <c:pt idx="204">
                  <c:v>1.7601163876689967</c:v>
                </c:pt>
                <c:pt idx="205">
                  <c:v>6.279237702596174E-3</c:v>
                </c:pt>
                <c:pt idx="206">
                  <c:v>-0.35709312195836318</c:v>
                </c:pt>
                <c:pt idx="207">
                  <c:v>-5.6008836768493548</c:v>
                </c:pt>
                <c:pt idx="208">
                  <c:v>1.273493750859062</c:v>
                </c:pt>
                <c:pt idx="209">
                  <c:v>-1.2160928810948621</c:v>
                </c:pt>
                <c:pt idx="210">
                  <c:v>-0.95238815112555897</c:v>
                </c:pt>
                <c:pt idx="211">
                  <c:v>-1.6096790644054573</c:v>
                </c:pt>
                <c:pt idx="212">
                  <c:v>1.0780732743689556</c:v>
                </c:pt>
                <c:pt idx="213">
                  <c:v>-0.23428359017726072</c:v>
                </c:pt>
                <c:pt idx="214">
                  <c:v>-0.58812167166684948</c:v>
                </c:pt>
                <c:pt idx="215">
                  <c:v>-0.54519828116168489</c:v>
                </c:pt>
                <c:pt idx="216">
                  <c:v>-0.53546589937440681</c:v>
                </c:pt>
                <c:pt idx="217">
                  <c:v>0.85127558139573345</c:v>
                </c:pt>
                <c:pt idx="218">
                  <c:v>0.92170408070244514</c:v>
                </c:pt>
                <c:pt idx="219">
                  <c:v>1.3016596178480605E-2</c:v>
                </c:pt>
                <c:pt idx="220">
                  <c:v>-1.4616255989899203</c:v>
                </c:pt>
                <c:pt idx="221">
                  <c:v>-1.1022658687017091</c:v>
                </c:pt>
                <c:pt idx="222">
                  <c:v>-1.4662585361841702</c:v>
                </c:pt>
                <c:pt idx="223">
                  <c:v>-2.1715148377695193</c:v>
                </c:pt>
                <c:pt idx="224">
                  <c:v>-3.3801274480780283</c:v>
                </c:pt>
                <c:pt idx="225">
                  <c:v>-0.27943316811386792</c:v>
                </c:pt>
                <c:pt idx="226">
                  <c:v>-1.7610109672666616</c:v>
                </c:pt>
                <c:pt idx="227">
                  <c:v>-2.0829470108328589</c:v>
                </c:pt>
                <c:pt idx="228">
                  <c:v>-18.115788123856934</c:v>
                </c:pt>
                <c:pt idx="229">
                  <c:v>-46.247576361228504</c:v>
                </c:pt>
                <c:pt idx="230">
                  <c:v>-6.8799681984495402</c:v>
                </c:pt>
                <c:pt idx="231">
                  <c:v>19.100283153477278</c:v>
                </c:pt>
                <c:pt idx="232">
                  <c:v>7.5292657542947392</c:v>
                </c:pt>
                <c:pt idx="233">
                  <c:v>12.01682484747573</c:v>
                </c:pt>
                <c:pt idx="234">
                  <c:v>1.3964642317943885</c:v>
                </c:pt>
                <c:pt idx="235">
                  <c:v>-10.607862510244754</c:v>
                </c:pt>
                <c:pt idx="236">
                  <c:v>-17.8519270844216</c:v>
                </c:pt>
                <c:pt idx="237">
                  <c:v>-25.733491606248922</c:v>
                </c:pt>
                <c:pt idx="238">
                  <c:v>-3.5692582480952306</c:v>
                </c:pt>
                <c:pt idx="239">
                  <c:v>-4.3065303430836286</c:v>
                </c:pt>
                <c:pt idx="240">
                  <c:v>-14.508717367391148</c:v>
                </c:pt>
                <c:pt idx="241">
                  <c:v>-11.171595137403109</c:v>
                </c:pt>
                <c:pt idx="242">
                  <c:v>-5.7533523852570596</c:v>
                </c:pt>
                <c:pt idx="243">
                  <c:v>-10.796129735788373</c:v>
                </c:pt>
                <c:pt idx="244">
                  <c:v>-4.1352613668760689</c:v>
                </c:pt>
                <c:pt idx="245">
                  <c:v>-13.714293829166499</c:v>
                </c:pt>
                <c:pt idx="246">
                  <c:v>1.3386124047592549</c:v>
                </c:pt>
                <c:pt idx="247">
                  <c:v>-5.8670900174753164</c:v>
                </c:pt>
                <c:pt idx="248">
                  <c:v>-3.4612665657663757</c:v>
                </c:pt>
                <c:pt idx="249">
                  <c:v>-4.6410119486642154</c:v>
                </c:pt>
                <c:pt idx="250">
                  <c:v>-3.9612626676047999</c:v>
                </c:pt>
                <c:pt idx="251">
                  <c:v>0.97520520612169059</c:v>
                </c:pt>
                <c:pt idx="252">
                  <c:v>7.2877959698521968</c:v>
                </c:pt>
                <c:pt idx="253">
                  <c:v>-5.6037414795817</c:v>
                </c:pt>
                <c:pt idx="254">
                  <c:v>-1.4417319536390103</c:v>
                </c:pt>
                <c:pt idx="255">
                  <c:v>-5.8986217090522768</c:v>
                </c:pt>
                <c:pt idx="256">
                  <c:v>-3.5717460214357164</c:v>
                </c:pt>
                <c:pt idx="257">
                  <c:v>-2.3801672856032505</c:v>
                </c:pt>
                <c:pt idx="258">
                  <c:v>-1.463887074812003</c:v>
                </c:pt>
                <c:pt idx="259">
                  <c:v>-10.280362344404947</c:v>
                </c:pt>
                <c:pt idx="260">
                  <c:v>0.40774776166560789</c:v>
                </c:pt>
                <c:pt idx="261">
                  <c:v>4.6704961076514948</c:v>
                </c:pt>
                <c:pt idx="262">
                  <c:v>-3.2041882535350776</c:v>
                </c:pt>
                <c:pt idx="263">
                  <c:v>-2.9503065564049322</c:v>
                </c:pt>
                <c:pt idx="264">
                  <c:v>0.51492359042633007</c:v>
                </c:pt>
                <c:pt idx="265">
                  <c:v>1.0707528023708759</c:v>
                </c:pt>
                <c:pt idx="266">
                  <c:v>1.1116840106339394</c:v>
                </c:pt>
                <c:pt idx="267">
                  <c:v>3.4105216026816669</c:v>
                </c:pt>
                <c:pt idx="268">
                  <c:v>-0.63531872337829776</c:v>
                </c:pt>
                <c:pt idx="269">
                  <c:v>-2.775202879303357</c:v>
                </c:pt>
                <c:pt idx="270">
                  <c:v>3.8447317909781598</c:v>
                </c:pt>
                <c:pt idx="271">
                  <c:v>3.0966235597342027</c:v>
                </c:pt>
                <c:pt idx="272">
                  <c:v>-3.4337482469193992</c:v>
                </c:pt>
                <c:pt idx="273">
                  <c:v>-4.4162453593887117</c:v>
                </c:pt>
                <c:pt idx="274">
                  <c:v>0.6590808889179961</c:v>
                </c:pt>
                <c:pt idx="275">
                  <c:v>-5.012099734631474</c:v>
                </c:pt>
                <c:pt idx="276">
                  <c:v>-5.5539585269001543</c:v>
                </c:pt>
                <c:pt idx="277">
                  <c:v>-7.5573426491239397</c:v>
                </c:pt>
                <c:pt idx="278">
                  <c:v>-3.0658440438497929</c:v>
                </c:pt>
                <c:pt idx="279">
                  <c:v>-2.9060794263124254</c:v>
                </c:pt>
                <c:pt idx="280">
                  <c:v>4.0206420478040608</c:v>
                </c:pt>
                <c:pt idx="281">
                  <c:v>-3.5703752207670756</c:v>
                </c:pt>
                <c:pt idx="282">
                  <c:v>-0.96440677707884059</c:v>
                </c:pt>
                <c:pt idx="283">
                  <c:v>4.2288959238285688</c:v>
                </c:pt>
                <c:pt idx="284">
                  <c:v>0.42896301263059394</c:v>
                </c:pt>
                <c:pt idx="285">
                  <c:v>-0.98888321292470871</c:v>
                </c:pt>
                <c:pt idx="286">
                  <c:v>4.9109545282528524</c:v>
                </c:pt>
                <c:pt idx="287">
                  <c:v>5.6335438857424407</c:v>
                </c:pt>
                <c:pt idx="288">
                  <c:v>-9.1235854653133099</c:v>
                </c:pt>
                <c:pt idx="289">
                  <c:v>0.36673961057771753</c:v>
                </c:pt>
                <c:pt idx="290">
                  <c:v>-6.1030429447830974</c:v>
                </c:pt>
                <c:pt idx="291">
                  <c:v>-2.6922073944155684</c:v>
                </c:pt>
                <c:pt idx="292">
                  <c:v>-4.8483756925166235</c:v>
                </c:pt>
                <c:pt idx="293">
                  <c:v>-4.4324625071457078</c:v>
                </c:pt>
                <c:pt idx="294">
                  <c:v>-3.6445619920456322</c:v>
                </c:pt>
                <c:pt idx="295">
                  <c:v>-7.805334053473727</c:v>
                </c:pt>
                <c:pt idx="296">
                  <c:v>2.4292692569044485</c:v>
                </c:pt>
                <c:pt idx="297">
                  <c:v>5.7513906200606844</c:v>
                </c:pt>
                <c:pt idx="298">
                  <c:v>-1.5220994010355242</c:v>
                </c:pt>
                <c:pt idx="299">
                  <c:v>-7.6470363991838024</c:v>
                </c:pt>
                <c:pt idx="300">
                  <c:v>0.7455581660113102</c:v>
                </c:pt>
                <c:pt idx="301">
                  <c:v>4.101917484229805</c:v>
                </c:pt>
                <c:pt idx="302">
                  <c:v>-3.446735949021912</c:v>
                </c:pt>
                <c:pt idx="303">
                  <c:v>-2.4793838898195566</c:v>
                </c:pt>
                <c:pt idx="304">
                  <c:v>4.7392941161649951</c:v>
                </c:pt>
                <c:pt idx="305">
                  <c:v>-2.5869644163540069</c:v>
                </c:pt>
                <c:pt idx="306">
                  <c:v>1.3794219637674847</c:v>
                </c:pt>
                <c:pt idx="307">
                  <c:v>-4.2034360803325583</c:v>
                </c:pt>
                <c:pt idx="308">
                  <c:v>0.67168441675407686</c:v>
                </c:pt>
                <c:pt idx="309">
                  <c:v>1.9030511661085687</c:v>
                </c:pt>
                <c:pt idx="310">
                  <c:v>2.0349822932268218</c:v>
                </c:pt>
                <c:pt idx="311">
                  <c:v>1.0372075826033427</c:v>
                </c:pt>
                <c:pt idx="312">
                  <c:v>-0.31897953681001495</c:v>
                </c:pt>
                <c:pt idx="313">
                  <c:v>2.5237932589862755</c:v>
                </c:pt>
                <c:pt idx="314">
                  <c:v>6.9200534243382394</c:v>
                </c:pt>
                <c:pt idx="315">
                  <c:v>15.581043124562278</c:v>
                </c:pt>
                <c:pt idx="316">
                  <c:v>9.4314659562823238</c:v>
                </c:pt>
                <c:pt idx="317">
                  <c:v>2.2915431650386866</c:v>
                </c:pt>
                <c:pt idx="318">
                  <c:v>1.4845017664090485</c:v>
                </c:pt>
                <c:pt idx="319">
                  <c:v>6.9951518995986426</c:v>
                </c:pt>
                <c:pt idx="320">
                  <c:v>9.7266874722822632</c:v>
                </c:pt>
                <c:pt idx="321">
                  <c:v>6.1229748493983056</c:v>
                </c:pt>
                <c:pt idx="322">
                  <c:v>8.1575990197852057</c:v>
                </c:pt>
                <c:pt idx="323">
                  <c:v>9.305489530105989</c:v>
                </c:pt>
                <c:pt idx="324">
                  <c:v>-1.3196672454169809</c:v>
                </c:pt>
                <c:pt idx="325">
                  <c:v>10.546973478545123</c:v>
                </c:pt>
                <c:pt idx="326">
                  <c:v>4.8153657921760118</c:v>
                </c:pt>
                <c:pt idx="327">
                  <c:v>11.790679733654983</c:v>
                </c:pt>
                <c:pt idx="328">
                  <c:v>18.440819613365193</c:v>
                </c:pt>
                <c:pt idx="329">
                  <c:v>3.8541830166845843</c:v>
                </c:pt>
                <c:pt idx="330">
                  <c:v>41.417107708254889</c:v>
                </c:pt>
                <c:pt idx="331">
                  <c:v>-7.2967265880782479</c:v>
                </c:pt>
                <c:pt idx="332">
                  <c:v>5.8923875135291119</c:v>
                </c:pt>
                <c:pt idx="333">
                  <c:v>12.540303348558417</c:v>
                </c:pt>
                <c:pt idx="334">
                  <c:v>18.520390094492374</c:v>
                </c:pt>
                <c:pt idx="335">
                  <c:v>13.00347906862582</c:v>
                </c:pt>
                <c:pt idx="336">
                  <c:v>11.959273342043133</c:v>
                </c:pt>
                <c:pt idx="337">
                  <c:v>2.5849317685831377</c:v>
                </c:pt>
                <c:pt idx="338">
                  <c:v>3.3862826113772462</c:v>
                </c:pt>
                <c:pt idx="339">
                  <c:v>1.0513021654455879</c:v>
                </c:pt>
                <c:pt idx="340">
                  <c:v>15.829826789927671</c:v>
                </c:pt>
                <c:pt idx="341">
                  <c:v>4.6602012949962885</c:v>
                </c:pt>
                <c:pt idx="342">
                  <c:v>2.7798491124425695</c:v>
                </c:pt>
                <c:pt idx="343">
                  <c:v>1.5370658483814021</c:v>
                </c:pt>
                <c:pt idx="344">
                  <c:v>3.4762167037848575</c:v>
                </c:pt>
                <c:pt idx="345">
                  <c:v>0.99092510408150414</c:v>
                </c:pt>
                <c:pt idx="346">
                  <c:v>1.1035929550053483</c:v>
                </c:pt>
                <c:pt idx="347">
                  <c:v>9.1575549382847239</c:v>
                </c:pt>
                <c:pt idx="348">
                  <c:v>18.467864464700821</c:v>
                </c:pt>
                <c:pt idx="349">
                  <c:v>3.0510601092157006</c:v>
                </c:pt>
                <c:pt idx="350">
                  <c:v>1.1349686338499085</c:v>
                </c:pt>
                <c:pt idx="351">
                  <c:v>5.0160824558530663</c:v>
                </c:pt>
                <c:pt idx="352">
                  <c:v>8.27111375717935</c:v>
                </c:pt>
                <c:pt idx="353">
                  <c:v>0.34880163186838092</c:v>
                </c:pt>
                <c:pt idx="354">
                  <c:v>0.2104403186455874</c:v>
                </c:pt>
                <c:pt idx="355">
                  <c:v>2.8337620158503185</c:v>
                </c:pt>
                <c:pt idx="356">
                  <c:v>2.4145856589275949</c:v>
                </c:pt>
                <c:pt idx="357">
                  <c:v>1.0849124248863911</c:v>
                </c:pt>
                <c:pt idx="358">
                  <c:v>0.53022333948023215</c:v>
                </c:pt>
                <c:pt idx="359">
                  <c:v>4.6602982864223037</c:v>
                </c:pt>
                <c:pt idx="360">
                  <c:v>1.9760278659685382</c:v>
                </c:pt>
                <c:pt idx="361">
                  <c:v>7.8723031402505708</c:v>
                </c:pt>
                <c:pt idx="362">
                  <c:v>1.874023260337589</c:v>
                </c:pt>
                <c:pt idx="363">
                  <c:v>0.72830735682440739</c:v>
                </c:pt>
                <c:pt idx="364">
                  <c:v>3.544879453156133</c:v>
                </c:pt>
                <c:pt idx="365">
                  <c:v>6.6304324366948952</c:v>
                </c:pt>
                <c:pt idx="366">
                  <c:v>3.9692290995301862</c:v>
                </c:pt>
                <c:pt idx="367">
                  <c:v>1.1393310582187965</c:v>
                </c:pt>
                <c:pt idx="368">
                  <c:v>1.6179951951134</c:v>
                </c:pt>
                <c:pt idx="369">
                  <c:v>1.4404986344075101</c:v>
                </c:pt>
                <c:pt idx="370">
                  <c:v>1.1481824553172477</c:v>
                </c:pt>
                <c:pt idx="371">
                  <c:v>1.4670067036616166</c:v>
                </c:pt>
                <c:pt idx="372">
                  <c:v>-1.342053447704455</c:v>
                </c:pt>
                <c:pt idx="373">
                  <c:v>-0.18330527980221406</c:v>
                </c:pt>
                <c:pt idx="374">
                  <c:v>0.91318468097759253</c:v>
                </c:pt>
                <c:pt idx="375">
                  <c:v>-0.65222668350515822</c:v>
                </c:pt>
                <c:pt idx="376">
                  <c:v>-0.27749726318618778</c:v>
                </c:pt>
                <c:pt idx="377">
                  <c:v>1.1250271041513027</c:v>
                </c:pt>
                <c:pt idx="378">
                  <c:v>-1.8617491863236746</c:v>
                </c:pt>
                <c:pt idx="379">
                  <c:v>1.6857555655155936E-2</c:v>
                </c:pt>
                <c:pt idx="380">
                  <c:v>5.6838839366214946E-3</c:v>
                </c:pt>
                <c:pt idx="381">
                  <c:v>-0.88310094254573623</c:v>
                </c:pt>
                <c:pt idx="382">
                  <c:v>1.3689549712229625</c:v>
                </c:pt>
                <c:pt idx="383">
                  <c:v>2.2345854744637772</c:v>
                </c:pt>
                <c:pt idx="384">
                  <c:v>-0.15002665500315621</c:v>
                </c:pt>
                <c:pt idx="385">
                  <c:v>1.5273000027645565</c:v>
                </c:pt>
                <c:pt idx="386">
                  <c:v>2.0957580153951092</c:v>
                </c:pt>
                <c:pt idx="387">
                  <c:v>-7.1782561372496385</c:v>
                </c:pt>
                <c:pt idx="388">
                  <c:v>-1.2948929783092094</c:v>
                </c:pt>
                <c:pt idx="389">
                  <c:v>6.3263971402433743</c:v>
                </c:pt>
                <c:pt idx="390">
                  <c:v>-1.4325727464995834</c:v>
                </c:pt>
                <c:pt idx="391">
                  <c:v>1.2873515978027719</c:v>
                </c:pt>
                <c:pt idx="392">
                  <c:v>2.4075964626106332</c:v>
                </c:pt>
                <c:pt idx="393">
                  <c:v>-0.50859902080764852</c:v>
                </c:pt>
                <c:pt idx="394">
                  <c:v>-1.0063412889385976</c:v>
                </c:pt>
                <c:pt idx="395">
                  <c:v>-0.18175023701728393</c:v>
                </c:pt>
                <c:pt idx="396">
                  <c:v>2.2837867938560139</c:v>
                </c:pt>
                <c:pt idx="397">
                  <c:v>2.0716608727427652</c:v>
                </c:pt>
                <c:pt idx="398">
                  <c:v>0.75738262143205282</c:v>
                </c:pt>
                <c:pt idx="399">
                  <c:v>0.64308561327105629</c:v>
                </c:pt>
                <c:pt idx="400">
                  <c:v>0.11107472549970888</c:v>
                </c:pt>
                <c:pt idx="401">
                  <c:v>0.42778120392455737</c:v>
                </c:pt>
                <c:pt idx="402">
                  <c:v>1.2573751694882769</c:v>
                </c:pt>
                <c:pt idx="403">
                  <c:v>1.3953895129396787</c:v>
                </c:pt>
                <c:pt idx="404">
                  <c:v>-0.67759848374309994</c:v>
                </c:pt>
                <c:pt idx="405">
                  <c:v>0.90717221522855285</c:v>
                </c:pt>
                <c:pt idx="406">
                  <c:v>0.33359075336321425</c:v>
                </c:pt>
                <c:pt idx="407">
                  <c:v>-0.23529001689577617</c:v>
                </c:pt>
                <c:pt idx="408">
                  <c:v>-0.3265053785684523</c:v>
                </c:pt>
                <c:pt idx="409">
                  <c:v>0.50289706487397967</c:v>
                </c:pt>
                <c:pt idx="410">
                  <c:v>0.3869699612478168</c:v>
                </c:pt>
                <c:pt idx="411">
                  <c:v>-0.2389390008553704</c:v>
                </c:pt>
                <c:pt idx="412">
                  <c:v>0.3179501784342893</c:v>
                </c:pt>
                <c:pt idx="413">
                  <c:v>-0.10394826246115597</c:v>
                </c:pt>
                <c:pt idx="414">
                  <c:v>0.23165830691920697</c:v>
                </c:pt>
                <c:pt idx="415">
                  <c:v>-0.20739969987194751</c:v>
                </c:pt>
                <c:pt idx="416">
                  <c:v>-0.21751966634865078</c:v>
                </c:pt>
                <c:pt idx="417">
                  <c:v>-0.24712971222413038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4-4997-9F5F-1AB523BED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905912"/>
        <c:axId val="638906272"/>
      </c:lineChart>
      <c:dateAx>
        <c:axId val="638905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906272"/>
        <c:crosses val="autoZero"/>
        <c:auto val="1"/>
        <c:lblOffset val="100"/>
        <c:baseTimeUnit val="days"/>
      </c:dateAx>
      <c:valAx>
        <c:axId val="63890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905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Crisis!$H$1</c:f>
              <c:strCache>
                <c:ptCount val="1"/>
                <c:pt idx="0">
                  <c:v>Rl_FIO_PL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Crisis!$H$2:$H$204</c:f>
              <c:numCache>
                <c:formatCode>General</c:formatCode>
                <c:ptCount val="203"/>
                <c:pt idx="0">
                  <c:v>0.74301112653391244</c:v>
                </c:pt>
                <c:pt idx="1">
                  <c:v>0.54636059030748374</c:v>
                </c:pt>
                <c:pt idx="2">
                  <c:v>0.9008051872424514</c:v>
                </c:pt>
                <c:pt idx="3">
                  <c:v>-0.69021399635881409</c:v>
                </c:pt>
                <c:pt idx="4">
                  <c:v>-2.8527875482377438</c:v>
                </c:pt>
                <c:pt idx="5">
                  <c:v>1.8934461961010829</c:v>
                </c:pt>
                <c:pt idx="6">
                  <c:v>0.89135268096244624</c:v>
                </c:pt>
                <c:pt idx="7">
                  <c:v>0.21352321279744152</c:v>
                </c:pt>
                <c:pt idx="8">
                  <c:v>-13.690270454674138</c:v>
                </c:pt>
                <c:pt idx="9">
                  <c:v>0.95525096164518974</c:v>
                </c:pt>
                <c:pt idx="10">
                  <c:v>-22.762260523456625</c:v>
                </c:pt>
                <c:pt idx="11">
                  <c:v>5.0200380464471328</c:v>
                </c:pt>
                <c:pt idx="12">
                  <c:v>0.70322856360446084</c:v>
                </c:pt>
                <c:pt idx="13">
                  <c:v>2.0079957673099962</c:v>
                </c:pt>
                <c:pt idx="14">
                  <c:v>5.0655319498707767</c:v>
                </c:pt>
                <c:pt idx="15">
                  <c:v>2.3367328422880385</c:v>
                </c:pt>
                <c:pt idx="16">
                  <c:v>-0.12685326366102956</c:v>
                </c:pt>
                <c:pt idx="17">
                  <c:v>2.3637499793866525</c:v>
                </c:pt>
                <c:pt idx="18">
                  <c:v>-1.1807708839975009</c:v>
                </c:pt>
                <c:pt idx="19">
                  <c:v>-1.9235167790819396</c:v>
                </c:pt>
                <c:pt idx="20">
                  <c:v>3.7068154601957439</c:v>
                </c:pt>
                <c:pt idx="21">
                  <c:v>2.1146464541763086</c:v>
                </c:pt>
                <c:pt idx="22">
                  <c:v>4.367119665373723</c:v>
                </c:pt>
                <c:pt idx="23">
                  <c:v>-2.9483375607353626</c:v>
                </c:pt>
                <c:pt idx="24">
                  <c:v>1.5564229509597389</c:v>
                </c:pt>
                <c:pt idx="25">
                  <c:v>-0.66091667051878977</c:v>
                </c:pt>
                <c:pt idx="26">
                  <c:v>2.5209126447794321</c:v>
                </c:pt>
                <c:pt idx="27">
                  <c:v>0.24755596103064897</c:v>
                </c:pt>
                <c:pt idx="28">
                  <c:v>1.0515343999522908</c:v>
                </c:pt>
                <c:pt idx="29">
                  <c:v>1.0862005509542425</c:v>
                </c:pt>
                <c:pt idx="30">
                  <c:v>-2.0660940122118236</c:v>
                </c:pt>
                <c:pt idx="31">
                  <c:v>2.4441927682080768</c:v>
                </c:pt>
                <c:pt idx="32">
                  <c:v>1.2190402233559683</c:v>
                </c:pt>
                <c:pt idx="33">
                  <c:v>-0.91549690985027554</c:v>
                </c:pt>
                <c:pt idx="34">
                  <c:v>0.4657314132188537</c:v>
                </c:pt>
                <c:pt idx="35">
                  <c:v>-2.5709982114627818</c:v>
                </c:pt>
                <c:pt idx="36">
                  <c:v>-0.35641767067496599</c:v>
                </c:pt>
                <c:pt idx="37">
                  <c:v>-0.78861935041890863</c:v>
                </c:pt>
                <c:pt idx="38">
                  <c:v>-1.3623892741628865</c:v>
                </c:pt>
                <c:pt idx="39">
                  <c:v>1.5026442735091687</c:v>
                </c:pt>
                <c:pt idx="40">
                  <c:v>1.4485250953283928</c:v>
                </c:pt>
                <c:pt idx="41">
                  <c:v>1.3614746543920468</c:v>
                </c:pt>
                <c:pt idx="42">
                  <c:v>-1.0961709030300031</c:v>
                </c:pt>
                <c:pt idx="43">
                  <c:v>-7.6739212490075914</c:v>
                </c:pt>
                <c:pt idx="44">
                  <c:v>10.054653628876755</c:v>
                </c:pt>
                <c:pt idx="45">
                  <c:v>1.1523946854258098</c:v>
                </c:pt>
                <c:pt idx="46">
                  <c:v>2.9169714894806114</c:v>
                </c:pt>
                <c:pt idx="47">
                  <c:v>1.6326759197299503</c:v>
                </c:pt>
                <c:pt idx="48">
                  <c:v>3.1559286437889522</c:v>
                </c:pt>
                <c:pt idx="49">
                  <c:v>-1.0569010546053466</c:v>
                </c:pt>
                <c:pt idx="50">
                  <c:v>0.99057863045840278</c:v>
                </c:pt>
                <c:pt idx="51">
                  <c:v>0.68008196379213381</c:v>
                </c:pt>
                <c:pt idx="52">
                  <c:v>2.2862570051476436</c:v>
                </c:pt>
                <c:pt idx="53">
                  <c:v>4.8372391592316211</c:v>
                </c:pt>
                <c:pt idx="54">
                  <c:v>-3.0680347307739919</c:v>
                </c:pt>
                <c:pt idx="55">
                  <c:v>-0.67723079009018217</c:v>
                </c:pt>
                <c:pt idx="56">
                  <c:v>-0.91425028838624778</c:v>
                </c:pt>
                <c:pt idx="57">
                  <c:v>1.2957567916246193</c:v>
                </c:pt>
                <c:pt idx="58">
                  <c:v>-1.5111446949783459E-2</c:v>
                </c:pt>
                <c:pt idx="59">
                  <c:v>1.1479871235256855</c:v>
                </c:pt>
                <c:pt idx="60">
                  <c:v>-2.6339619101012639</c:v>
                </c:pt>
                <c:pt idx="61">
                  <c:v>1.0315662494389237</c:v>
                </c:pt>
                <c:pt idx="62">
                  <c:v>3.0470745295785471</c:v>
                </c:pt>
                <c:pt idx="63">
                  <c:v>-2.2245970316845289</c:v>
                </c:pt>
                <c:pt idx="64">
                  <c:v>-0.17481468072441461</c:v>
                </c:pt>
                <c:pt idx="65">
                  <c:v>1.773080191943065</c:v>
                </c:pt>
                <c:pt idx="66">
                  <c:v>0.73524315092395742</c:v>
                </c:pt>
                <c:pt idx="67">
                  <c:v>0.84371380824711384</c:v>
                </c:pt>
                <c:pt idx="68">
                  <c:v>-1.5848844657671501</c:v>
                </c:pt>
                <c:pt idx="69">
                  <c:v>2.1898364313961154</c:v>
                </c:pt>
                <c:pt idx="70">
                  <c:v>2.6044629354108744</c:v>
                </c:pt>
                <c:pt idx="71">
                  <c:v>-0.41331731356747065</c:v>
                </c:pt>
                <c:pt idx="72">
                  <c:v>1.6738087159188293</c:v>
                </c:pt>
                <c:pt idx="73">
                  <c:v>3.4627542985447688</c:v>
                </c:pt>
                <c:pt idx="74">
                  <c:v>1.0188028817541308</c:v>
                </c:pt>
                <c:pt idx="75">
                  <c:v>-0.79807600882748653</c:v>
                </c:pt>
                <c:pt idx="76">
                  <c:v>-0.23150651020226756</c:v>
                </c:pt>
                <c:pt idx="77">
                  <c:v>2.4492106723259672</c:v>
                </c:pt>
                <c:pt idx="78">
                  <c:v>-1.2810169089255088</c:v>
                </c:pt>
                <c:pt idx="79">
                  <c:v>-0.40303800670792062</c:v>
                </c:pt>
                <c:pt idx="80">
                  <c:v>0.98470522882776934</c:v>
                </c:pt>
                <c:pt idx="81">
                  <c:v>-0.58166722211985045</c:v>
                </c:pt>
                <c:pt idx="82">
                  <c:v>1.1362705187609359</c:v>
                </c:pt>
                <c:pt idx="83">
                  <c:v>0.98016876136191311</c:v>
                </c:pt>
                <c:pt idx="84">
                  <c:v>1.4935888861125544</c:v>
                </c:pt>
                <c:pt idx="85">
                  <c:v>-1.6658632102574362</c:v>
                </c:pt>
                <c:pt idx="86">
                  <c:v>2.2652809587019758</c:v>
                </c:pt>
                <c:pt idx="87">
                  <c:v>1.914890235583518</c:v>
                </c:pt>
                <c:pt idx="88">
                  <c:v>-0.19813160911310712</c:v>
                </c:pt>
                <c:pt idx="89">
                  <c:v>-7.5317274052318526E-3</c:v>
                </c:pt>
                <c:pt idx="90">
                  <c:v>-0.96116987654081865</c:v>
                </c:pt>
                <c:pt idx="91">
                  <c:v>0.74753485969313005</c:v>
                </c:pt>
                <c:pt idx="92">
                  <c:v>3.651230599267103</c:v>
                </c:pt>
                <c:pt idx="93">
                  <c:v>1.267914589645307</c:v>
                </c:pt>
                <c:pt idx="94">
                  <c:v>-0.56206912002062293</c:v>
                </c:pt>
                <c:pt idx="95">
                  <c:v>0.2117472337649759</c:v>
                </c:pt>
                <c:pt idx="96">
                  <c:v>1.6780276943086856</c:v>
                </c:pt>
                <c:pt idx="97">
                  <c:v>-2.899309847705188</c:v>
                </c:pt>
                <c:pt idx="98">
                  <c:v>-3.7130340257243608</c:v>
                </c:pt>
                <c:pt idx="99">
                  <c:v>-4.2875869955903729</c:v>
                </c:pt>
                <c:pt idx="100">
                  <c:v>1.009698983398402</c:v>
                </c:pt>
                <c:pt idx="101">
                  <c:v>1.0641711722176057</c:v>
                </c:pt>
                <c:pt idx="102">
                  <c:v>-1.2940623364502724</c:v>
                </c:pt>
                <c:pt idx="103">
                  <c:v>2.0041062241103829</c:v>
                </c:pt>
                <c:pt idx="104">
                  <c:v>0.98465159603588936</c:v>
                </c:pt>
                <c:pt idx="105">
                  <c:v>1.651473729401558</c:v>
                </c:pt>
                <c:pt idx="106">
                  <c:v>2.3686681411521979</c:v>
                </c:pt>
                <c:pt idx="107">
                  <c:v>-3.9947611597575921</c:v>
                </c:pt>
                <c:pt idx="108">
                  <c:v>-3.1764252381129947</c:v>
                </c:pt>
                <c:pt idx="109">
                  <c:v>0.21719512914860217</c:v>
                </c:pt>
                <c:pt idx="110">
                  <c:v>0.22976511413612694</c:v>
                </c:pt>
                <c:pt idx="111">
                  <c:v>-2.8892427197918837</c:v>
                </c:pt>
                <c:pt idx="112">
                  <c:v>-7.8777357308978848</c:v>
                </c:pt>
                <c:pt idx="113">
                  <c:v>-5.3236572711835635</c:v>
                </c:pt>
                <c:pt idx="114">
                  <c:v>4.7498386482055492</c:v>
                </c:pt>
                <c:pt idx="115">
                  <c:v>3.6708735509992478</c:v>
                </c:pt>
                <c:pt idx="116">
                  <c:v>1.8884010945006284</c:v>
                </c:pt>
                <c:pt idx="117">
                  <c:v>1.4811022255924922</c:v>
                </c:pt>
                <c:pt idx="118">
                  <c:v>-2.5534240822883341</c:v>
                </c:pt>
                <c:pt idx="119">
                  <c:v>8.9335572663933063E-2</c:v>
                </c:pt>
                <c:pt idx="120">
                  <c:v>-3.8109599448800062</c:v>
                </c:pt>
                <c:pt idx="121">
                  <c:v>-4.9256993896695764</c:v>
                </c:pt>
                <c:pt idx="122">
                  <c:v>-3.950578941311087</c:v>
                </c:pt>
                <c:pt idx="123">
                  <c:v>-0.17756362075419491</c:v>
                </c:pt>
                <c:pt idx="124">
                  <c:v>1.4930821988860916</c:v>
                </c:pt>
                <c:pt idx="125">
                  <c:v>1.2274286753274897</c:v>
                </c:pt>
                <c:pt idx="126">
                  <c:v>0.89165515116728744</c:v>
                </c:pt>
                <c:pt idx="127">
                  <c:v>-4.1818593279089553</c:v>
                </c:pt>
                <c:pt idx="128">
                  <c:v>-2.9803637675530004</c:v>
                </c:pt>
                <c:pt idx="129">
                  <c:v>0.89695507726880552</c:v>
                </c:pt>
                <c:pt idx="130">
                  <c:v>0.71764039704428251</c:v>
                </c:pt>
                <c:pt idx="131">
                  <c:v>2.3408589964884547</c:v>
                </c:pt>
                <c:pt idx="132">
                  <c:v>-4.9235930111760018</c:v>
                </c:pt>
                <c:pt idx="133">
                  <c:v>4.1398227961190619</c:v>
                </c:pt>
                <c:pt idx="134">
                  <c:v>1.8245455632356851</c:v>
                </c:pt>
                <c:pt idx="135">
                  <c:v>-1.9074061709468741</c:v>
                </c:pt>
                <c:pt idx="136">
                  <c:v>3.6162663130903288</c:v>
                </c:pt>
                <c:pt idx="137">
                  <c:v>-2.9014669865616018</c:v>
                </c:pt>
                <c:pt idx="138">
                  <c:v>-3.2134766763795368</c:v>
                </c:pt>
                <c:pt idx="139">
                  <c:v>-4.4108583256275864</c:v>
                </c:pt>
                <c:pt idx="140">
                  <c:v>1.6399920302892754</c:v>
                </c:pt>
                <c:pt idx="141">
                  <c:v>-2.9397833849978481</c:v>
                </c:pt>
                <c:pt idx="142">
                  <c:v>-2.6513915051925796</c:v>
                </c:pt>
                <c:pt idx="143">
                  <c:v>-3.4567236390067575</c:v>
                </c:pt>
                <c:pt idx="144">
                  <c:v>1.9058607295277388</c:v>
                </c:pt>
                <c:pt idx="145">
                  <c:v>-1.0960803669204038</c:v>
                </c:pt>
                <c:pt idx="146">
                  <c:v>0.44786791778267987</c:v>
                </c:pt>
                <c:pt idx="147">
                  <c:v>5.1994229419962075</c:v>
                </c:pt>
                <c:pt idx="148">
                  <c:v>5.1129453967752561</c:v>
                </c:pt>
                <c:pt idx="149">
                  <c:v>3.8634448743856256</c:v>
                </c:pt>
                <c:pt idx="150">
                  <c:v>0.67558270432379985</c:v>
                </c:pt>
                <c:pt idx="151">
                  <c:v>2.5355387135381262</c:v>
                </c:pt>
                <c:pt idx="152">
                  <c:v>-9.1639435804872701E-2</c:v>
                </c:pt>
                <c:pt idx="153">
                  <c:v>-0.89637142416582349</c:v>
                </c:pt>
                <c:pt idx="154">
                  <c:v>0.45532936161866328</c:v>
                </c:pt>
                <c:pt idx="155">
                  <c:v>1.2233781329423326</c:v>
                </c:pt>
                <c:pt idx="156">
                  <c:v>0.4175750439487903</c:v>
                </c:pt>
                <c:pt idx="157">
                  <c:v>3.4807020770504633</c:v>
                </c:pt>
                <c:pt idx="158">
                  <c:v>2.8178977773131662</c:v>
                </c:pt>
                <c:pt idx="159">
                  <c:v>-1.1664018394261655</c:v>
                </c:pt>
                <c:pt idx="160">
                  <c:v>0.69178710512314767</c:v>
                </c:pt>
                <c:pt idx="161">
                  <c:v>0.58512920452606998</c:v>
                </c:pt>
                <c:pt idx="162">
                  <c:v>-2.2222500349156595</c:v>
                </c:pt>
                <c:pt idx="163">
                  <c:v>0.81329397934753844</c:v>
                </c:pt>
                <c:pt idx="164">
                  <c:v>-2.1014908559358529</c:v>
                </c:pt>
                <c:pt idx="165">
                  <c:v>2.0325312807524458</c:v>
                </c:pt>
                <c:pt idx="166">
                  <c:v>-0.648819266437478</c:v>
                </c:pt>
                <c:pt idx="167">
                  <c:v>-5.0705727945957859</c:v>
                </c:pt>
                <c:pt idx="168">
                  <c:v>-0.71165982002439165</c:v>
                </c:pt>
                <c:pt idx="169">
                  <c:v>4.1135824623060326</c:v>
                </c:pt>
                <c:pt idx="170">
                  <c:v>-0.13835535978969662</c:v>
                </c:pt>
                <c:pt idx="171">
                  <c:v>4.1515776833548372</c:v>
                </c:pt>
                <c:pt idx="172">
                  <c:v>1.5729369759114935</c:v>
                </c:pt>
                <c:pt idx="173">
                  <c:v>1.0433048377655962</c:v>
                </c:pt>
                <c:pt idx="174">
                  <c:v>-0.64074456953276449</c:v>
                </c:pt>
                <c:pt idx="175">
                  <c:v>1.4523305114110212</c:v>
                </c:pt>
                <c:pt idx="176">
                  <c:v>1.4934348117639644</c:v>
                </c:pt>
                <c:pt idx="177">
                  <c:v>-0.26669196739837381</c:v>
                </c:pt>
                <c:pt idx="178">
                  <c:v>1.7593566286198761</c:v>
                </c:pt>
                <c:pt idx="179">
                  <c:v>1.2589383793917708</c:v>
                </c:pt>
                <c:pt idx="180">
                  <c:v>2.0824373339631777</c:v>
                </c:pt>
                <c:pt idx="181">
                  <c:v>-2.5415087190147605</c:v>
                </c:pt>
                <c:pt idx="182">
                  <c:v>1.8134469495753858</c:v>
                </c:pt>
                <c:pt idx="183">
                  <c:v>-0.20160254954338144</c:v>
                </c:pt>
                <c:pt idx="184">
                  <c:v>4.4653098248139758</c:v>
                </c:pt>
                <c:pt idx="185">
                  <c:v>0.82055533403827208</c:v>
                </c:pt>
                <c:pt idx="186">
                  <c:v>0.39921190403674867</c:v>
                </c:pt>
                <c:pt idx="187">
                  <c:v>-0.80495182844419733</c:v>
                </c:pt>
                <c:pt idx="188">
                  <c:v>-1.4744477405661847</c:v>
                </c:pt>
                <c:pt idx="189">
                  <c:v>-3.4367293766484783</c:v>
                </c:pt>
                <c:pt idx="190">
                  <c:v>-0.6022394445001199</c:v>
                </c:pt>
                <c:pt idx="191">
                  <c:v>2.1864564140361291</c:v>
                </c:pt>
                <c:pt idx="192">
                  <c:v>-2.585616881925989</c:v>
                </c:pt>
                <c:pt idx="193">
                  <c:v>0.7759849369689269</c:v>
                </c:pt>
                <c:pt idx="194">
                  <c:v>-1.0875483721829635</c:v>
                </c:pt>
                <c:pt idx="195">
                  <c:v>-1.6258371478178046</c:v>
                </c:pt>
                <c:pt idx="196">
                  <c:v>-2.209736907749936</c:v>
                </c:pt>
                <c:pt idx="197">
                  <c:v>3.2068810560925995</c:v>
                </c:pt>
                <c:pt idx="198">
                  <c:v>0.11068370596406231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3-4B86-92FC-EBFA9416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574552"/>
        <c:axId val="762998928"/>
      </c:lineChart>
      <c:catAx>
        <c:axId val="63957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998928"/>
        <c:crosses val="autoZero"/>
        <c:auto val="1"/>
        <c:lblAlgn val="ctr"/>
        <c:lblOffset val="100"/>
        <c:noMultiLvlLbl val="0"/>
      </c:catAx>
      <c:valAx>
        <c:axId val="76299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9574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Crisis!$I$1</c:f>
              <c:strCache>
                <c:ptCount val="1"/>
                <c:pt idx="0">
                  <c:v>Rl_SFIO_PL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Crisis!$I$2:$I$204</c:f>
              <c:numCache>
                <c:formatCode>General</c:formatCode>
                <c:ptCount val="203"/>
                <c:pt idx="0">
                  <c:v>-8.7556096213979265E-2</c:v>
                </c:pt>
                <c:pt idx="1">
                  <c:v>6.5674258052272713E-2</c:v>
                </c:pt>
                <c:pt idx="2">
                  <c:v>0.82273599998900615</c:v>
                </c:pt>
                <c:pt idx="3">
                  <c:v>-0.4786519881004544</c:v>
                </c:pt>
                <c:pt idx="4">
                  <c:v>-2.6239525689248246</c:v>
                </c:pt>
                <c:pt idx="5">
                  <c:v>2.9940210184777771</c:v>
                </c:pt>
                <c:pt idx="6">
                  <c:v>1.9899548761644099</c:v>
                </c:pt>
                <c:pt idx="7">
                  <c:v>-0.54999471173786874</c:v>
                </c:pt>
                <c:pt idx="8">
                  <c:v>-13.215547704153854</c:v>
                </c:pt>
                <c:pt idx="9">
                  <c:v>-2.1620460416710072</c:v>
                </c:pt>
                <c:pt idx="10">
                  <c:v>-20.406236688600011</c:v>
                </c:pt>
                <c:pt idx="11">
                  <c:v>-1.5979343439437739</c:v>
                </c:pt>
                <c:pt idx="12">
                  <c:v>5.1413900296219079</c:v>
                </c:pt>
                <c:pt idx="13">
                  <c:v>-0.25903874159895157</c:v>
                </c:pt>
                <c:pt idx="14">
                  <c:v>6.3593210087667007</c:v>
                </c:pt>
                <c:pt idx="15">
                  <c:v>-0.33435528501934081</c:v>
                </c:pt>
                <c:pt idx="16">
                  <c:v>-0.18856729406336947</c:v>
                </c:pt>
                <c:pt idx="17">
                  <c:v>2.961648968758432</c:v>
                </c:pt>
                <c:pt idx="18">
                  <c:v>0.4941959081538429</c:v>
                </c:pt>
                <c:pt idx="19">
                  <c:v>-3.295191051278576</c:v>
                </c:pt>
                <c:pt idx="20">
                  <c:v>3.1465122376497776</c:v>
                </c:pt>
                <c:pt idx="21">
                  <c:v>3.1226531033724578</c:v>
                </c:pt>
                <c:pt idx="22">
                  <c:v>6.5459925422790723</c:v>
                </c:pt>
                <c:pt idx="23">
                  <c:v>-5.2887698465210491</c:v>
                </c:pt>
                <c:pt idx="24">
                  <c:v>3.2543388290836055</c:v>
                </c:pt>
                <c:pt idx="25">
                  <c:v>-1.4834725857435453</c:v>
                </c:pt>
                <c:pt idx="26">
                  <c:v>1.8025319449009309</c:v>
                </c:pt>
                <c:pt idx="27">
                  <c:v>0.11860546351206055</c:v>
                </c:pt>
                <c:pt idx="28">
                  <c:v>1.7501451628410203</c:v>
                </c:pt>
                <c:pt idx="29">
                  <c:v>-1.6503758710333976</c:v>
                </c:pt>
                <c:pt idx="30">
                  <c:v>-3.2301731716809474</c:v>
                </c:pt>
                <c:pt idx="31">
                  <c:v>2.4606257821375848</c:v>
                </c:pt>
                <c:pt idx="32">
                  <c:v>1.136588767110398</c:v>
                </c:pt>
                <c:pt idx="33">
                  <c:v>-0.89820963158275913</c:v>
                </c:pt>
                <c:pt idx="34">
                  <c:v>0.97269753074382181</c:v>
                </c:pt>
                <c:pt idx="35">
                  <c:v>-1.041643598848371</c:v>
                </c:pt>
                <c:pt idx="36">
                  <c:v>1.8635237080022071</c:v>
                </c:pt>
                <c:pt idx="37">
                  <c:v>-0.49355396629617931</c:v>
                </c:pt>
                <c:pt idx="38">
                  <c:v>-4.3159438793145597</c:v>
                </c:pt>
                <c:pt idx="39">
                  <c:v>1.652295034536573</c:v>
                </c:pt>
                <c:pt idx="40">
                  <c:v>1.9747827452594711</c:v>
                </c:pt>
                <c:pt idx="41">
                  <c:v>-0.995095359592019</c:v>
                </c:pt>
                <c:pt idx="42">
                  <c:v>-1.7128051306515624</c:v>
                </c:pt>
                <c:pt idx="43">
                  <c:v>-6.4551317943488407</c:v>
                </c:pt>
                <c:pt idx="44">
                  <c:v>6.2694069338923351</c:v>
                </c:pt>
                <c:pt idx="45">
                  <c:v>5.7905997577441459</c:v>
                </c:pt>
                <c:pt idx="46">
                  <c:v>0.51289899736248001</c:v>
                </c:pt>
                <c:pt idx="47">
                  <c:v>1.4815970881489873</c:v>
                </c:pt>
                <c:pt idx="48">
                  <c:v>-0.24343191478020748</c:v>
                </c:pt>
                <c:pt idx="49">
                  <c:v>-1.1539394434468275</c:v>
                </c:pt>
                <c:pt idx="50">
                  <c:v>1.2193086331167511</c:v>
                </c:pt>
                <c:pt idx="51">
                  <c:v>-0.48235913087636229</c:v>
                </c:pt>
                <c:pt idx="52">
                  <c:v>1.3341832700315392</c:v>
                </c:pt>
                <c:pt idx="53">
                  <c:v>2.7021603976297177</c:v>
                </c:pt>
                <c:pt idx="54">
                  <c:v>-0.26407960694017696</c:v>
                </c:pt>
                <c:pt idx="55">
                  <c:v>-0.20139834755805625</c:v>
                </c:pt>
                <c:pt idx="56">
                  <c:v>-3.1360435729020004</c:v>
                </c:pt>
                <c:pt idx="57">
                  <c:v>2.9515523127316836</c:v>
                </c:pt>
                <c:pt idx="58">
                  <c:v>0.57540868814362245</c:v>
                </c:pt>
                <c:pt idx="59">
                  <c:v>0.114685487654844</c:v>
                </c:pt>
                <c:pt idx="60">
                  <c:v>-0.95589809977371654</c:v>
                </c:pt>
                <c:pt idx="61">
                  <c:v>2.2258106699460267</c:v>
                </c:pt>
                <c:pt idx="62">
                  <c:v>2.9989427621700488</c:v>
                </c:pt>
                <c:pt idx="63">
                  <c:v>-1.6475821768874195E-2</c:v>
                </c:pt>
                <c:pt idx="64">
                  <c:v>0.59142607089500199</c:v>
                </c:pt>
                <c:pt idx="65">
                  <c:v>0.9130994469765632</c:v>
                </c:pt>
                <c:pt idx="66">
                  <c:v>0.56110209256724375</c:v>
                </c:pt>
                <c:pt idx="67">
                  <c:v>0.78776431607229613</c:v>
                </c:pt>
                <c:pt idx="68">
                  <c:v>-0.94929784247370452</c:v>
                </c:pt>
                <c:pt idx="69">
                  <c:v>0.16153352640141286</c:v>
                </c:pt>
                <c:pt idx="70">
                  <c:v>2.2870904343922995</c:v>
                </c:pt>
                <c:pt idx="71">
                  <c:v>0.13137498933606814</c:v>
                </c:pt>
                <c:pt idx="72">
                  <c:v>-0.19449634222874396</c:v>
                </c:pt>
                <c:pt idx="73">
                  <c:v>0.67124904616536374</c:v>
                </c:pt>
                <c:pt idx="74">
                  <c:v>1.0088489100464937</c:v>
                </c:pt>
                <c:pt idx="75">
                  <c:v>1.0499864851423435</c:v>
                </c:pt>
                <c:pt idx="76">
                  <c:v>-0.92071735470280291</c:v>
                </c:pt>
                <c:pt idx="77">
                  <c:v>0.9155971580861394</c:v>
                </c:pt>
                <c:pt idx="78">
                  <c:v>-0.24607825398237126</c:v>
                </c:pt>
                <c:pt idx="79">
                  <c:v>-1.4632768004745211</c:v>
                </c:pt>
                <c:pt idx="80">
                  <c:v>0.56095301096609429</c:v>
                </c:pt>
                <c:pt idx="81">
                  <c:v>-1.0046673609691832</c:v>
                </c:pt>
                <c:pt idx="82">
                  <c:v>1.1288974095566882</c:v>
                </c:pt>
                <c:pt idx="83">
                  <c:v>1.8096098064176918</c:v>
                </c:pt>
                <c:pt idx="84">
                  <c:v>1.7974052167559398</c:v>
                </c:pt>
                <c:pt idx="85">
                  <c:v>-1.7212302137072761</c:v>
                </c:pt>
                <c:pt idx="86">
                  <c:v>0.38000704407227925</c:v>
                </c:pt>
                <c:pt idx="87">
                  <c:v>-0.644328857091508</c:v>
                </c:pt>
                <c:pt idx="88">
                  <c:v>-1.3064045017122323</c:v>
                </c:pt>
                <c:pt idx="89">
                  <c:v>-0.70379094061330516</c:v>
                </c:pt>
                <c:pt idx="90">
                  <c:v>0.93043160628859001</c:v>
                </c:pt>
                <c:pt idx="91">
                  <c:v>-0.66592920899769603</c:v>
                </c:pt>
                <c:pt idx="92">
                  <c:v>1.577587251644895</c:v>
                </c:pt>
                <c:pt idx="93">
                  <c:v>1.718602752118676</c:v>
                </c:pt>
                <c:pt idx="94">
                  <c:v>-0.13540284408681633</c:v>
                </c:pt>
                <c:pt idx="95">
                  <c:v>0.9091879993483255</c:v>
                </c:pt>
                <c:pt idx="96">
                  <c:v>1.5690079125008991</c:v>
                </c:pt>
                <c:pt idx="97">
                  <c:v>8.3188573709387356E-2</c:v>
                </c:pt>
                <c:pt idx="98">
                  <c:v>-0.34298627381584224</c:v>
                </c:pt>
                <c:pt idx="99">
                  <c:v>-3.9495611050080015</c:v>
                </c:pt>
                <c:pt idx="100">
                  <c:v>0.54484947781595139</c:v>
                </c:pt>
                <c:pt idx="101">
                  <c:v>2.5618646335451474</c:v>
                </c:pt>
                <c:pt idx="102">
                  <c:v>0.35081687288024782</c:v>
                </c:pt>
                <c:pt idx="103">
                  <c:v>1.4543040010129087</c:v>
                </c:pt>
                <c:pt idx="104">
                  <c:v>0.92420758007165582</c:v>
                </c:pt>
                <c:pt idx="105">
                  <c:v>1.6717206429969231</c:v>
                </c:pt>
                <c:pt idx="106">
                  <c:v>0.68916959103671127</c:v>
                </c:pt>
                <c:pt idx="107">
                  <c:v>-1.0925968925092562</c:v>
                </c:pt>
                <c:pt idx="108">
                  <c:v>-0.77821404420550744</c:v>
                </c:pt>
                <c:pt idx="109">
                  <c:v>-0.51416465594587268</c:v>
                </c:pt>
                <c:pt idx="110">
                  <c:v>2.2578838576973603</c:v>
                </c:pt>
                <c:pt idx="111">
                  <c:v>-1.2083450740413377</c:v>
                </c:pt>
                <c:pt idx="112">
                  <c:v>-2.3783653202825286</c:v>
                </c:pt>
                <c:pt idx="113">
                  <c:v>-7.9798632594830927</c:v>
                </c:pt>
                <c:pt idx="114">
                  <c:v>2.2016839126677392</c:v>
                </c:pt>
                <c:pt idx="115">
                  <c:v>4.0049959133866126</c:v>
                </c:pt>
                <c:pt idx="116">
                  <c:v>0.45614636085030841</c:v>
                </c:pt>
                <c:pt idx="117">
                  <c:v>1.2877401973688913</c:v>
                </c:pt>
                <c:pt idx="118">
                  <c:v>0.37532641364580799</c:v>
                </c:pt>
                <c:pt idx="119">
                  <c:v>0.15556639014864188</c:v>
                </c:pt>
                <c:pt idx="120">
                  <c:v>-0.73621160881271386</c:v>
                </c:pt>
                <c:pt idx="121">
                  <c:v>2.4464831926312391E-2</c:v>
                </c:pt>
                <c:pt idx="122">
                  <c:v>-2.6271647259398803</c:v>
                </c:pt>
                <c:pt idx="123">
                  <c:v>1.5103843688755971</c:v>
                </c:pt>
                <c:pt idx="124">
                  <c:v>-0.39160334576292039</c:v>
                </c:pt>
                <c:pt idx="125">
                  <c:v>2.9847119929131729</c:v>
                </c:pt>
                <c:pt idx="126">
                  <c:v>-0.58985811406114597</c:v>
                </c:pt>
                <c:pt idx="127">
                  <c:v>-3.8003337880809944</c:v>
                </c:pt>
                <c:pt idx="128">
                  <c:v>-5.1576998504621372</c:v>
                </c:pt>
                <c:pt idx="129">
                  <c:v>1.7819599485115425</c:v>
                </c:pt>
                <c:pt idx="130">
                  <c:v>-1.5912112020720632</c:v>
                </c:pt>
                <c:pt idx="131">
                  <c:v>2.0590118368660657</c:v>
                </c:pt>
                <c:pt idx="132">
                  <c:v>-1.0111098805719563</c:v>
                </c:pt>
                <c:pt idx="133">
                  <c:v>2.2889508461757533</c:v>
                </c:pt>
                <c:pt idx="134">
                  <c:v>3.0306113644798112</c:v>
                </c:pt>
                <c:pt idx="135">
                  <c:v>0.70776607658908941</c:v>
                </c:pt>
                <c:pt idx="136">
                  <c:v>1.2010831448524357</c:v>
                </c:pt>
                <c:pt idx="137">
                  <c:v>-2.9242616447789169E-2</c:v>
                </c:pt>
                <c:pt idx="138">
                  <c:v>-2.1282639839608377</c:v>
                </c:pt>
                <c:pt idx="139">
                  <c:v>-1.753064961956619</c:v>
                </c:pt>
                <c:pt idx="140">
                  <c:v>0.86279200173055881</c:v>
                </c:pt>
                <c:pt idx="141">
                  <c:v>-2.0659060245200802</c:v>
                </c:pt>
                <c:pt idx="142">
                  <c:v>-4.0345563428708306</c:v>
                </c:pt>
                <c:pt idx="143">
                  <c:v>-0.68585169453816286</c:v>
                </c:pt>
                <c:pt idx="144">
                  <c:v>0.78725804913044128</c:v>
                </c:pt>
                <c:pt idx="145">
                  <c:v>0.4895710076331331</c:v>
                </c:pt>
                <c:pt idx="146">
                  <c:v>1.3759871260392071</c:v>
                </c:pt>
                <c:pt idx="147">
                  <c:v>3.3365603414154927</c:v>
                </c:pt>
                <c:pt idx="148">
                  <c:v>1.8265347977293405</c:v>
                </c:pt>
                <c:pt idx="149">
                  <c:v>1.9645643031823268</c:v>
                </c:pt>
                <c:pt idx="150">
                  <c:v>1.0524626090478419</c:v>
                </c:pt>
                <c:pt idx="151">
                  <c:v>1.3799270282312397</c:v>
                </c:pt>
                <c:pt idx="152">
                  <c:v>0.28035847202557657</c:v>
                </c:pt>
                <c:pt idx="153">
                  <c:v>-0.56150516313626009</c:v>
                </c:pt>
                <c:pt idx="154">
                  <c:v>-2.8214506746209249</c:v>
                </c:pt>
                <c:pt idx="155">
                  <c:v>1.0449313827407327</c:v>
                </c:pt>
                <c:pt idx="156">
                  <c:v>-0.52598377729960033</c:v>
                </c:pt>
                <c:pt idx="157">
                  <c:v>3.5591286574737486</c:v>
                </c:pt>
                <c:pt idx="158">
                  <c:v>2.5909028494956585</c:v>
                </c:pt>
                <c:pt idx="159">
                  <c:v>-0.3910658062944673</c:v>
                </c:pt>
                <c:pt idx="160">
                  <c:v>0.42779337993292793</c:v>
                </c:pt>
                <c:pt idx="161">
                  <c:v>0.74540187365650734</c:v>
                </c:pt>
                <c:pt idx="162">
                  <c:v>0.53616995041246829</c:v>
                </c:pt>
                <c:pt idx="163">
                  <c:v>1.4843741419390113</c:v>
                </c:pt>
                <c:pt idx="164">
                  <c:v>-1.027721375965631</c:v>
                </c:pt>
                <c:pt idx="165">
                  <c:v>1.5265421671024144</c:v>
                </c:pt>
                <c:pt idx="166">
                  <c:v>-1.6168030270980733</c:v>
                </c:pt>
                <c:pt idx="167">
                  <c:v>-3.8101599663076975</c:v>
                </c:pt>
                <c:pt idx="168">
                  <c:v>0.73835561383810722</c:v>
                </c:pt>
                <c:pt idx="169">
                  <c:v>3.2206911132627516</c:v>
                </c:pt>
                <c:pt idx="170">
                  <c:v>1.3790234207695893</c:v>
                </c:pt>
                <c:pt idx="171">
                  <c:v>1.0131261032881764</c:v>
                </c:pt>
                <c:pt idx="172">
                  <c:v>1.0900841225047844</c:v>
                </c:pt>
                <c:pt idx="173">
                  <c:v>-0.23103255628437719</c:v>
                </c:pt>
                <c:pt idx="174">
                  <c:v>4.3640489653357026E-3</c:v>
                </c:pt>
                <c:pt idx="175">
                  <c:v>3.9267872840373579E-2</c:v>
                </c:pt>
                <c:pt idx="176">
                  <c:v>0.71286053420239059</c:v>
                </c:pt>
                <c:pt idx="177">
                  <c:v>-1.5803358535697698</c:v>
                </c:pt>
                <c:pt idx="178">
                  <c:v>-0.30407885405002472</c:v>
                </c:pt>
                <c:pt idx="179">
                  <c:v>-0.70868879679550278</c:v>
                </c:pt>
                <c:pt idx="180">
                  <c:v>1.3904746306930451</c:v>
                </c:pt>
                <c:pt idx="181">
                  <c:v>-1.9700054966159428</c:v>
                </c:pt>
                <c:pt idx="182">
                  <c:v>1.2440734497464434</c:v>
                </c:pt>
                <c:pt idx="183">
                  <c:v>-3.0759239880441465</c:v>
                </c:pt>
                <c:pt idx="184">
                  <c:v>2.3313387105127368</c:v>
                </c:pt>
                <c:pt idx="185">
                  <c:v>1.3564772225640667</c:v>
                </c:pt>
                <c:pt idx="186">
                  <c:v>0.83474033196421393</c:v>
                </c:pt>
                <c:pt idx="187">
                  <c:v>-2.6191973438079152</c:v>
                </c:pt>
                <c:pt idx="188">
                  <c:v>0.5258010509706772</c:v>
                </c:pt>
                <c:pt idx="189">
                  <c:v>-1.75749872241113</c:v>
                </c:pt>
                <c:pt idx="190">
                  <c:v>0.63572431691667664</c:v>
                </c:pt>
                <c:pt idx="191">
                  <c:v>1.1262185536630889</c:v>
                </c:pt>
                <c:pt idx="192">
                  <c:v>-0.49004419357278806</c:v>
                </c:pt>
                <c:pt idx="193">
                  <c:v>1.5685553549100548</c:v>
                </c:pt>
                <c:pt idx="194">
                  <c:v>-1.0785111613372667</c:v>
                </c:pt>
                <c:pt idx="195">
                  <c:v>-0.98250165117553934</c:v>
                </c:pt>
                <c:pt idx="196">
                  <c:v>-1.0829453367774611</c:v>
                </c:pt>
                <c:pt idx="197">
                  <c:v>1.4323924017548246</c:v>
                </c:pt>
                <c:pt idx="198">
                  <c:v>0.10169529245215729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F-4A6F-BF56-234792933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67888"/>
        <c:axId val="756466448"/>
      </c:lineChart>
      <c:catAx>
        <c:axId val="75646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66448"/>
        <c:crosses val="autoZero"/>
        <c:auto val="1"/>
        <c:lblAlgn val="ctr"/>
        <c:lblOffset val="100"/>
        <c:noMultiLvlLbl val="0"/>
      </c:catAx>
      <c:valAx>
        <c:axId val="75646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Crisis!$J$1</c:f>
              <c:strCache>
                <c:ptCount val="1"/>
                <c:pt idx="0">
                  <c:v>Rl_SRI_PL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Crisis!$J$2:$J$204</c:f>
              <c:numCache>
                <c:formatCode>General</c:formatCode>
                <c:ptCount val="203"/>
                <c:pt idx="0">
                  <c:v>0.79390151542805021</c:v>
                </c:pt>
                <c:pt idx="1">
                  <c:v>0.17175642297337926</c:v>
                </c:pt>
                <c:pt idx="2">
                  <c:v>0.39734244234525329</c:v>
                </c:pt>
                <c:pt idx="3">
                  <c:v>0.10250453625857961</c:v>
                </c:pt>
                <c:pt idx="4">
                  <c:v>-2.2657597009265529</c:v>
                </c:pt>
                <c:pt idx="5">
                  <c:v>2.1359028669044644</c:v>
                </c:pt>
                <c:pt idx="6">
                  <c:v>1.1288797203261303</c:v>
                </c:pt>
                <c:pt idx="7">
                  <c:v>0.97574880007462672</c:v>
                </c:pt>
                <c:pt idx="8">
                  <c:v>-13.073231745268346</c:v>
                </c:pt>
                <c:pt idx="9">
                  <c:v>1.462202649064424</c:v>
                </c:pt>
                <c:pt idx="10">
                  <c:v>-20.921424119805717</c:v>
                </c:pt>
                <c:pt idx="11">
                  <c:v>4.9558060832392226</c:v>
                </c:pt>
                <c:pt idx="12">
                  <c:v>0.14106861799841297</c:v>
                </c:pt>
                <c:pt idx="13">
                  <c:v>1.9802627296179729</c:v>
                </c:pt>
                <c:pt idx="14">
                  <c:v>4.59191142647835</c:v>
                </c:pt>
                <c:pt idx="15">
                  <c:v>2.9187877452906639</c:v>
                </c:pt>
                <c:pt idx="16">
                  <c:v>-0.5785937067043887</c:v>
                </c:pt>
                <c:pt idx="17">
                  <c:v>3.0009396470297323</c:v>
                </c:pt>
                <c:pt idx="18">
                  <c:v>-1.4257261704651927</c:v>
                </c:pt>
                <c:pt idx="19">
                  <c:v>-1.7849755542842749</c:v>
                </c:pt>
                <c:pt idx="20">
                  <c:v>3.6710825464806551</c:v>
                </c:pt>
                <c:pt idx="21">
                  <c:v>1.6446342202594999</c:v>
                </c:pt>
                <c:pt idx="22">
                  <c:v>4.5948973048847837</c:v>
                </c:pt>
                <c:pt idx="23">
                  <c:v>-2.8789642298789602</c:v>
                </c:pt>
                <c:pt idx="24">
                  <c:v>1.6721799008821168</c:v>
                </c:pt>
                <c:pt idx="25">
                  <c:v>0.16273396593754075</c:v>
                </c:pt>
                <c:pt idx="26">
                  <c:v>2.9709480833630306</c:v>
                </c:pt>
                <c:pt idx="27">
                  <c:v>1.3256555049812935</c:v>
                </c:pt>
                <c:pt idx="28">
                  <c:v>1.154454606800323</c:v>
                </c:pt>
                <c:pt idx="29">
                  <c:v>1.5004449318406741</c:v>
                </c:pt>
                <c:pt idx="30">
                  <c:v>-1.921261936634111</c:v>
                </c:pt>
                <c:pt idx="31">
                  <c:v>2.5124508448485519</c:v>
                </c:pt>
                <c:pt idx="32">
                  <c:v>1.7057258378986924</c:v>
                </c:pt>
                <c:pt idx="33">
                  <c:v>-0.97502295891337543</c:v>
                </c:pt>
                <c:pt idx="34">
                  <c:v>2.7212735728165672E-2</c:v>
                </c:pt>
                <c:pt idx="35">
                  <c:v>-1.777489065283929</c:v>
                </c:pt>
                <c:pt idx="36">
                  <c:v>-0.68786097169137117</c:v>
                </c:pt>
                <c:pt idx="37">
                  <c:v>3.485413579599566E-2</c:v>
                </c:pt>
                <c:pt idx="38">
                  <c:v>6.9671848425525706E-2</c:v>
                </c:pt>
                <c:pt idx="39">
                  <c:v>1.5754886407750059</c:v>
                </c:pt>
                <c:pt idx="40">
                  <c:v>1.5713005664555895</c:v>
                </c:pt>
                <c:pt idx="41">
                  <c:v>1.5270539855411116</c:v>
                </c:pt>
                <c:pt idx="42">
                  <c:v>-1.0557361187088312</c:v>
                </c:pt>
                <c:pt idx="43">
                  <c:v>-7.3937471371847003</c:v>
                </c:pt>
                <c:pt idx="44">
                  <c:v>8.7348848368028484</c:v>
                </c:pt>
                <c:pt idx="45">
                  <c:v>1.1138688239963495</c:v>
                </c:pt>
                <c:pt idx="46">
                  <c:v>2.3385681109418335</c:v>
                </c:pt>
                <c:pt idx="47">
                  <c:v>1.0952733027067407</c:v>
                </c:pt>
                <c:pt idx="48">
                  <c:v>1.1898531889700654</c:v>
                </c:pt>
                <c:pt idx="49">
                  <c:v>-0.36991797410145333</c:v>
                </c:pt>
                <c:pt idx="50">
                  <c:v>0.50125418235444141</c:v>
                </c:pt>
                <c:pt idx="51">
                  <c:v>0.473875434717347</c:v>
                </c:pt>
                <c:pt idx="52">
                  <c:v>2.0928992401404316</c:v>
                </c:pt>
                <c:pt idx="53">
                  <c:v>4.1348171854152547</c:v>
                </c:pt>
                <c:pt idx="54">
                  <c:v>-2.8937684753538395</c:v>
                </c:pt>
                <c:pt idx="55">
                  <c:v>-0.37371954286258885</c:v>
                </c:pt>
                <c:pt idx="56">
                  <c:v>-0.92826390797890113</c:v>
                </c:pt>
                <c:pt idx="57">
                  <c:v>1.2839323662231406</c:v>
                </c:pt>
                <c:pt idx="58">
                  <c:v>8.4210531292208929E-2</c:v>
                </c:pt>
                <c:pt idx="59">
                  <c:v>-3.0067049746937059E-2</c:v>
                </c:pt>
                <c:pt idx="60">
                  <c:v>-1.6922314356211627</c:v>
                </c:pt>
                <c:pt idx="61">
                  <c:v>0.6159119387990325</c:v>
                </c:pt>
                <c:pt idx="62">
                  <c:v>3.2536809461947307</c:v>
                </c:pt>
                <c:pt idx="63">
                  <c:v>-2.1412820743570506</c:v>
                </c:pt>
                <c:pt idx="64">
                  <c:v>0.45588226036084389</c:v>
                </c:pt>
                <c:pt idx="65">
                  <c:v>1.5676349767387916</c:v>
                </c:pt>
                <c:pt idx="66">
                  <c:v>0.70451767947368416</c:v>
                </c:pt>
                <c:pt idx="67">
                  <c:v>0.49604723699018316</c:v>
                </c:pt>
                <c:pt idx="68">
                  <c:v>-1.6079215030277441</c:v>
                </c:pt>
                <c:pt idx="69">
                  <c:v>1.5380402982272638</c:v>
                </c:pt>
                <c:pt idx="70">
                  <c:v>0.89889548921148388</c:v>
                </c:pt>
                <c:pt idx="71">
                  <c:v>0.58715342526250081</c:v>
                </c:pt>
                <c:pt idx="72">
                  <c:v>2.3988221037191515</c:v>
                </c:pt>
                <c:pt idx="73">
                  <c:v>2.9483723449581403</c:v>
                </c:pt>
                <c:pt idx="74">
                  <c:v>0.91527623170002492</c:v>
                </c:pt>
                <c:pt idx="75">
                  <c:v>-0.22128081997882204</c:v>
                </c:pt>
                <c:pt idx="76">
                  <c:v>-1.0806721791466654E-2</c:v>
                </c:pt>
                <c:pt idx="77">
                  <c:v>2.2124559796893637</c:v>
                </c:pt>
                <c:pt idx="78">
                  <c:v>-0.59372523859637427</c:v>
                </c:pt>
                <c:pt idx="79">
                  <c:v>-0.21823029286329346</c:v>
                </c:pt>
                <c:pt idx="80">
                  <c:v>1.2917750700354251</c:v>
                </c:pt>
                <c:pt idx="81">
                  <c:v>-0.47453426598657561</c:v>
                </c:pt>
                <c:pt idx="82">
                  <c:v>1.0671674414233125</c:v>
                </c:pt>
                <c:pt idx="83">
                  <c:v>0.76572844519266392</c:v>
                </c:pt>
                <c:pt idx="84">
                  <c:v>1.4015790832156281</c:v>
                </c:pt>
                <c:pt idx="85">
                  <c:v>-1.6249616016225537</c:v>
                </c:pt>
                <c:pt idx="86">
                  <c:v>1.6658885986638765</c:v>
                </c:pt>
                <c:pt idx="87">
                  <c:v>1.6083961226751056</c:v>
                </c:pt>
                <c:pt idx="88">
                  <c:v>-4.027386280776496E-2</c:v>
                </c:pt>
                <c:pt idx="89">
                  <c:v>-1.0071000562410753E-2</c:v>
                </c:pt>
                <c:pt idx="90">
                  <c:v>-0.89532452701021426</c:v>
                </c:pt>
                <c:pt idx="91">
                  <c:v>0.49165055064987212</c:v>
                </c:pt>
                <c:pt idx="92">
                  <c:v>3.2483146409875858</c:v>
                </c:pt>
                <c:pt idx="93">
                  <c:v>1.1194509972996078</c:v>
                </c:pt>
                <c:pt idx="94">
                  <c:v>-3.3885998145878254E-2</c:v>
                </c:pt>
                <c:pt idx="95">
                  <c:v>0.32869325803478772</c:v>
                </c:pt>
                <c:pt idx="96">
                  <c:v>1.9497893798405403</c:v>
                </c:pt>
                <c:pt idx="97">
                  <c:v>-2.7103229945577962</c:v>
                </c:pt>
                <c:pt idx="98">
                  <c:v>-3.2468940686079639</c:v>
                </c:pt>
                <c:pt idx="99">
                  <c:v>-3.9080076067050022</c:v>
                </c:pt>
                <c:pt idx="100">
                  <c:v>0.67673345201354307</c:v>
                </c:pt>
                <c:pt idx="101">
                  <c:v>1.160554612030789</c:v>
                </c:pt>
                <c:pt idx="102">
                  <c:v>-1.5973046433590852</c:v>
                </c:pt>
                <c:pt idx="103">
                  <c:v>2.0526765065153056</c:v>
                </c:pt>
                <c:pt idx="104">
                  <c:v>1.0309631448868659</c:v>
                </c:pt>
                <c:pt idx="105">
                  <c:v>1.1054277975826503</c:v>
                </c:pt>
                <c:pt idx="106">
                  <c:v>1.8172865251315822</c:v>
                </c:pt>
                <c:pt idx="107">
                  <c:v>-3.98941819453949</c:v>
                </c:pt>
                <c:pt idx="108">
                  <c:v>-2.7753671160025313</c:v>
                </c:pt>
                <c:pt idx="109">
                  <c:v>0.15738946641236107</c:v>
                </c:pt>
                <c:pt idx="110">
                  <c:v>-0.20990771771137451</c:v>
                </c:pt>
                <c:pt idx="111">
                  <c:v>-3.2297893689378467</c:v>
                </c:pt>
                <c:pt idx="112">
                  <c:v>-7.4546293099330878</c:v>
                </c:pt>
                <c:pt idx="113">
                  <c:v>-7.7012483389871562</c:v>
                </c:pt>
                <c:pt idx="114">
                  <c:v>4.6324851122070054</c:v>
                </c:pt>
                <c:pt idx="115">
                  <c:v>3.9533642346913012</c:v>
                </c:pt>
                <c:pt idx="116">
                  <c:v>1.677718179628688</c:v>
                </c:pt>
                <c:pt idx="117">
                  <c:v>1.3862784598242326</c:v>
                </c:pt>
                <c:pt idx="118">
                  <c:v>-2.0264635556472279</c:v>
                </c:pt>
                <c:pt idx="119">
                  <c:v>-0.17217635107422025</c:v>
                </c:pt>
                <c:pt idx="120">
                  <c:v>-3.3170924402663671</c:v>
                </c:pt>
                <c:pt idx="121">
                  <c:v>-5.060286246529393</c:v>
                </c:pt>
                <c:pt idx="122">
                  <c:v>-3.7094305978820761</c:v>
                </c:pt>
                <c:pt idx="123">
                  <c:v>3.2405457362550134E-2</c:v>
                </c:pt>
                <c:pt idx="124">
                  <c:v>0.19421252948550621</c:v>
                </c:pt>
                <c:pt idx="125">
                  <c:v>1.0358786531482893</c:v>
                </c:pt>
                <c:pt idx="126">
                  <c:v>0.90481055672580868</c:v>
                </c:pt>
                <c:pt idx="127">
                  <c:v>-4.5683671767312521</c:v>
                </c:pt>
                <c:pt idx="128">
                  <c:v>-3.7959971803182966</c:v>
                </c:pt>
                <c:pt idx="129">
                  <c:v>1.7297802508901066</c:v>
                </c:pt>
                <c:pt idx="130">
                  <c:v>1.1993136609096879</c:v>
                </c:pt>
                <c:pt idx="131">
                  <c:v>2.930322514805471</c:v>
                </c:pt>
                <c:pt idx="132">
                  <c:v>-4.7074563483501954</c:v>
                </c:pt>
                <c:pt idx="133">
                  <c:v>4.0941976414040449</c:v>
                </c:pt>
                <c:pt idx="134">
                  <c:v>2.0596583013611429</c:v>
                </c:pt>
                <c:pt idx="135">
                  <c:v>-1.1346907895254406</c:v>
                </c:pt>
                <c:pt idx="136">
                  <c:v>3.6166162235827706</c:v>
                </c:pt>
                <c:pt idx="137">
                  <c:v>-2.2578034179166311</c:v>
                </c:pt>
                <c:pt idx="138">
                  <c:v>-3.1645537253250375</c:v>
                </c:pt>
                <c:pt idx="139">
                  <c:v>-4.4067721857798636</c:v>
                </c:pt>
                <c:pt idx="140">
                  <c:v>1.4520803086940801</c:v>
                </c:pt>
                <c:pt idx="141">
                  <c:v>-2.7646447271956833</c:v>
                </c:pt>
                <c:pt idx="142">
                  <c:v>-2.6779724431118637</c:v>
                </c:pt>
                <c:pt idx="143">
                  <c:v>-3.3290175354523983</c:v>
                </c:pt>
                <c:pt idx="144">
                  <c:v>2.115392872924851</c:v>
                </c:pt>
                <c:pt idx="145">
                  <c:v>-0.40053944238607431</c:v>
                </c:pt>
                <c:pt idx="146">
                  <c:v>0.6763416204077799</c:v>
                </c:pt>
                <c:pt idx="147">
                  <c:v>4.7695469529959293</c:v>
                </c:pt>
                <c:pt idx="148">
                  <c:v>4.6051885398169432</c:v>
                </c:pt>
                <c:pt idx="149">
                  <c:v>3.8006710835231994</c:v>
                </c:pt>
                <c:pt idx="150">
                  <c:v>0.65225194036486411</c:v>
                </c:pt>
                <c:pt idx="151">
                  <c:v>2.7148171233467018</c:v>
                </c:pt>
                <c:pt idx="152">
                  <c:v>-1.228652170115677E-2</c:v>
                </c:pt>
                <c:pt idx="153">
                  <c:v>-0.85763289830464573</c:v>
                </c:pt>
                <c:pt idx="154">
                  <c:v>0.42665082496676093</c:v>
                </c:pt>
                <c:pt idx="155">
                  <c:v>1.403080334518092</c:v>
                </c:pt>
                <c:pt idx="156">
                  <c:v>0.39469341095045279</c:v>
                </c:pt>
                <c:pt idx="157">
                  <c:v>3.3374171862104602</c:v>
                </c:pt>
                <c:pt idx="158">
                  <c:v>2.3747206499535234</c:v>
                </c:pt>
                <c:pt idx="159">
                  <c:v>-0.79301645331341863</c:v>
                </c:pt>
                <c:pt idx="160">
                  <c:v>0.68993546835261388</c:v>
                </c:pt>
                <c:pt idx="161">
                  <c:v>0.96365678018384671</c:v>
                </c:pt>
                <c:pt idx="162">
                  <c:v>-1.965623011355341</c:v>
                </c:pt>
                <c:pt idx="163">
                  <c:v>0.96185046800420781</c:v>
                </c:pt>
                <c:pt idx="164">
                  <c:v>-1.9505755168515355</c:v>
                </c:pt>
                <c:pt idx="165">
                  <c:v>2.0708745603744259</c:v>
                </c:pt>
                <c:pt idx="166">
                  <c:v>-0.45905859006029615</c:v>
                </c:pt>
                <c:pt idx="167">
                  <c:v>-4.8370398369580423</c:v>
                </c:pt>
                <c:pt idx="168">
                  <c:v>-0.45376246294393779</c:v>
                </c:pt>
                <c:pt idx="169">
                  <c:v>3.8483442700293997</c:v>
                </c:pt>
                <c:pt idx="170">
                  <c:v>0.15159468823510652</c:v>
                </c:pt>
                <c:pt idx="171">
                  <c:v>3.8516846114737366</c:v>
                </c:pt>
                <c:pt idx="172">
                  <c:v>1.7670071350203636</c:v>
                </c:pt>
                <c:pt idx="173">
                  <c:v>1.1608935542936816</c:v>
                </c:pt>
                <c:pt idx="174">
                  <c:v>-0.61162270174360944</c:v>
                </c:pt>
                <c:pt idx="175">
                  <c:v>1.3763307154859832</c:v>
                </c:pt>
                <c:pt idx="176">
                  <c:v>1.8149707194596398</c:v>
                </c:pt>
                <c:pt idx="177">
                  <c:v>-0.11679143441477025</c:v>
                </c:pt>
                <c:pt idx="178">
                  <c:v>1.4868202402687145</c:v>
                </c:pt>
                <c:pt idx="179">
                  <c:v>1.4444060542700743</c:v>
                </c:pt>
                <c:pt idx="180">
                  <c:v>1.8197189925279866</c:v>
                </c:pt>
                <c:pt idx="181">
                  <c:v>-2.352446725822813</c:v>
                </c:pt>
                <c:pt idx="182">
                  <c:v>1.8293506395617771</c:v>
                </c:pt>
                <c:pt idx="183">
                  <c:v>-0.22429534814911622</c:v>
                </c:pt>
                <c:pt idx="184">
                  <c:v>4.3050690555030853</c:v>
                </c:pt>
                <c:pt idx="185">
                  <c:v>1.0067933586913884</c:v>
                </c:pt>
                <c:pt idx="186">
                  <c:v>0.26098318423709499</c:v>
                </c:pt>
                <c:pt idx="187">
                  <c:v>-0.82879427520325144</c:v>
                </c:pt>
                <c:pt idx="188">
                  <c:v>-1.2882546951105154</c:v>
                </c:pt>
                <c:pt idx="189">
                  <c:v>-3.3079090976584431</c:v>
                </c:pt>
                <c:pt idx="190">
                  <c:v>-0.63901247527384297</c:v>
                </c:pt>
                <c:pt idx="191">
                  <c:v>1.9853910662431171</c:v>
                </c:pt>
                <c:pt idx="192">
                  <c:v>-2.5304916651777134</c:v>
                </c:pt>
                <c:pt idx="193">
                  <c:v>0.91877972127734109</c:v>
                </c:pt>
                <c:pt idx="194">
                  <c:v>-1.0271248885894437</c:v>
                </c:pt>
                <c:pt idx="195">
                  <c:v>-1.8179951154978464</c:v>
                </c:pt>
                <c:pt idx="196">
                  <c:v>-2.0607240454782474</c:v>
                </c:pt>
                <c:pt idx="197">
                  <c:v>3.2521474505266124</c:v>
                </c:pt>
                <c:pt idx="198">
                  <c:v>0.14565264868444186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E38-BECF-EB78F826D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3450912"/>
        <c:axId val="793449472"/>
      </c:lineChart>
      <c:catAx>
        <c:axId val="79345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49472"/>
        <c:crosses val="autoZero"/>
        <c:auto val="1"/>
        <c:lblAlgn val="ctr"/>
        <c:lblOffset val="100"/>
        <c:noMultiLvlLbl val="0"/>
      </c:catAx>
      <c:valAx>
        <c:axId val="7934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345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Crisis!$K$1</c:f>
              <c:strCache>
                <c:ptCount val="1"/>
                <c:pt idx="0">
                  <c:v>Rl_FIO_Z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Crisis!$K$2:$K$204</c:f>
              <c:numCache>
                <c:formatCode>General</c:formatCode>
                <c:ptCount val="203"/>
                <c:pt idx="0">
                  <c:v>-0.47566704969456647</c:v>
                </c:pt>
                <c:pt idx="1">
                  <c:v>1.3243571369093104E-2</c:v>
                </c:pt>
                <c:pt idx="2">
                  <c:v>1.5331677072985905</c:v>
                </c:pt>
                <c:pt idx="3">
                  <c:v>-0.59732906345498815</c:v>
                </c:pt>
                <c:pt idx="4">
                  <c:v>-2.2242300052558983</c:v>
                </c:pt>
                <c:pt idx="5">
                  <c:v>2.7519817481096207</c:v>
                </c:pt>
                <c:pt idx="6">
                  <c:v>0.72383992872202119</c:v>
                </c:pt>
                <c:pt idx="7">
                  <c:v>-1.2253564287492813</c:v>
                </c:pt>
                <c:pt idx="8">
                  <c:v>-11.540314785064371</c:v>
                </c:pt>
                <c:pt idx="9">
                  <c:v>0.67485218709421957</c:v>
                </c:pt>
                <c:pt idx="10">
                  <c:v>-10.672610307253899</c:v>
                </c:pt>
                <c:pt idx="11">
                  <c:v>-15.10915386026713</c:v>
                </c:pt>
                <c:pt idx="12">
                  <c:v>8.4211286736275923</c:v>
                </c:pt>
                <c:pt idx="13">
                  <c:v>-1.6131267386508132</c:v>
                </c:pt>
                <c:pt idx="14">
                  <c:v>10.627336779501007</c:v>
                </c:pt>
                <c:pt idx="15">
                  <c:v>1.0959591229688479</c:v>
                </c:pt>
                <c:pt idx="16">
                  <c:v>-1.5100603730318594</c:v>
                </c:pt>
                <c:pt idx="17">
                  <c:v>1.6566802872385999</c:v>
                </c:pt>
                <c:pt idx="18">
                  <c:v>-0.37220561436249278</c:v>
                </c:pt>
                <c:pt idx="19">
                  <c:v>-3.2182514274965537</c:v>
                </c:pt>
                <c:pt idx="20">
                  <c:v>2.3054849141222111</c:v>
                </c:pt>
                <c:pt idx="21">
                  <c:v>3.7706955420390598</c:v>
                </c:pt>
                <c:pt idx="22">
                  <c:v>4.4718029247357567</c:v>
                </c:pt>
                <c:pt idx="23">
                  <c:v>-5.8491502205063783</c:v>
                </c:pt>
                <c:pt idx="24">
                  <c:v>0.97330634207014344</c:v>
                </c:pt>
                <c:pt idx="25">
                  <c:v>-3.1019921429335438</c:v>
                </c:pt>
                <c:pt idx="26">
                  <c:v>2.9737902843960367</c:v>
                </c:pt>
                <c:pt idx="27">
                  <c:v>0.45054346128840422</c:v>
                </c:pt>
                <c:pt idx="28">
                  <c:v>2.8651792502939992</c:v>
                </c:pt>
                <c:pt idx="29">
                  <c:v>-4.9641341319155994E-3</c:v>
                </c:pt>
                <c:pt idx="30">
                  <c:v>0.25285717133848107</c:v>
                </c:pt>
                <c:pt idx="31">
                  <c:v>1.7571866673495571</c:v>
                </c:pt>
                <c:pt idx="32">
                  <c:v>0.616013395135668</c:v>
                </c:pt>
                <c:pt idx="33">
                  <c:v>-1.1233068102550847</c:v>
                </c:pt>
                <c:pt idx="34">
                  <c:v>2.004327361005938</c:v>
                </c:pt>
                <c:pt idx="35">
                  <c:v>-1.2880372963842031</c:v>
                </c:pt>
                <c:pt idx="36">
                  <c:v>-2.0603102961331219</c:v>
                </c:pt>
                <c:pt idx="37">
                  <c:v>0.1931123870170442</c:v>
                </c:pt>
                <c:pt idx="38">
                  <c:v>-1.9228960561029556</c:v>
                </c:pt>
                <c:pt idx="39">
                  <c:v>1.8437155699548873</c:v>
                </c:pt>
                <c:pt idx="40">
                  <c:v>3.7602797966704244</c:v>
                </c:pt>
                <c:pt idx="41">
                  <c:v>0.48990561490815593</c:v>
                </c:pt>
                <c:pt idx="42">
                  <c:v>-0.10918845586210138</c:v>
                </c:pt>
                <c:pt idx="43">
                  <c:v>-4.9811918110691398</c:v>
                </c:pt>
                <c:pt idx="44">
                  <c:v>4.5050684529244114</c:v>
                </c:pt>
                <c:pt idx="45">
                  <c:v>4.7805617828165667</c:v>
                </c:pt>
                <c:pt idx="46">
                  <c:v>-0.57492401471213816</c:v>
                </c:pt>
                <c:pt idx="47">
                  <c:v>2.0696796556425867</c:v>
                </c:pt>
                <c:pt idx="48">
                  <c:v>0.94576008303926318</c:v>
                </c:pt>
                <c:pt idx="49">
                  <c:v>-0.61461913517084443</c:v>
                </c:pt>
                <c:pt idx="50">
                  <c:v>0.3567609920275247</c:v>
                </c:pt>
                <c:pt idx="51">
                  <c:v>-0.80899719385693103</c:v>
                </c:pt>
                <c:pt idx="52">
                  <c:v>0.5549354138207977</c:v>
                </c:pt>
                <c:pt idx="53">
                  <c:v>2.4205930203076838</c:v>
                </c:pt>
                <c:pt idx="54">
                  <c:v>-0.5284893609153879</c:v>
                </c:pt>
                <c:pt idx="55">
                  <c:v>-0.21481343610381592</c:v>
                </c:pt>
                <c:pt idx="56">
                  <c:v>-2.6910245707271736</c:v>
                </c:pt>
                <c:pt idx="57">
                  <c:v>3.1376689179156743</c:v>
                </c:pt>
                <c:pt idx="58">
                  <c:v>0.54030632532378609</c:v>
                </c:pt>
                <c:pt idx="59">
                  <c:v>7.3847226483202952E-2</c:v>
                </c:pt>
                <c:pt idx="60">
                  <c:v>-1.5579502021373584</c:v>
                </c:pt>
                <c:pt idx="61">
                  <c:v>2.5603349183265043</c:v>
                </c:pt>
                <c:pt idx="62">
                  <c:v>2.0088346279598479</c:v>
                </c:pt>
                <c:pt idx="63">
                  <c:v>-0.91003993061450406</c:v>
                </c:pt>
                <c:pt idx="64">
                  <c:v>2.7015065696148048</c:v>
                </c:pt>
                <c:pt idx="65">
                  <c:v>4.1378740194005691E-2</c:v>
                </c:pt>
                <c:pt idx="66">
                  <c:v>1.2579816460834659</c:v>
                </c:pt>
                <c:pt idx="67">
                  <c:v>1.1616230696838901</c:v>
                </c:pt>
                <c:pt idx="68">
                  <c:v>0.26616138630896174</c:v>
                </c:pt>
                <c:pt idx="69">
                  <c:v>-0.15719154402564978</c:v>
                </c:pt>
                <c:pt idx="70">
                  <c:v>2.4976900380059974</c:v>
                </c:pt>
                <c:pt idx="71">
                  <c:v>-0.43370331752407654</c:v>
                </c:pt>
                <c:pt idx="72">
                  <c:v>-0.71377890482925177</c:v>
                </c:pt>
                <c:pt idx="73">
                  <c:v>0.27421775752542848</c:v>
                </c:pt>
                <c:pt idx="74">
                  <c:v>0.77879858359998899</c:v>
                </c:pt>
                <c:pt idx="75">
                  <c:v>-0.28788346807361398</c:v>
                </c:pt>
                <c:pt idx="76">
                  <c:v>-3.7255897699062976</c:v>
                </c:pt>
                <c:pt idx="77">
                  <c:v>2.4777592407715963</c:v>
                </c:pt>
                <c:pt idx="78">
                  <c:v>1.2912632978667387</c:v>
                </c:pt>
                <c:pt idx="79">
                  <c:v>-0.86031414521758276</c:v>
                </c:pt>
                <c:pt idx="80">
                  <c:v>1.0968886582045212</c:v>
                </c:pt>
                <c:pt idx="81">
                  <c:v>-0.39460235876864314</c:v>
                </c:pt>
                <c:pt idx="82">
                  <c:v>1.296321723787538</c:v>
                </c:pt>
                <c:pt idx="83">
                  <c:v>0.28450630099507779</c:v>
                </c:pt>
                <c:pt idx="84">
                  <c:v>1.0876614356351815</c:v>
                </c:pt>
                <c:pt idx="85">
                  <c:v>-0.24282615181012915</c:v>
                </c:pt>
                <c:pt idx="86">
                  <c:v>0.46586027618251347</c:v>
                </c:pt>
                <c:pt idx="87">
                  <c:v>9.2144673647116843E-2</c:v>
                </c:pt>
                <c:pt idx="88">
                  <c:v>-1.9022365350982573</c:v>
                </c:pt>
                <c:pt idx="89">
                  <c:v>-0.83265081827747556</c:v>
                </c:pt>
                <c:pt idx="90">
                  <c:v>0.24422922405294609</c:v>
                </c:pt>
                <c:pt idx="91">
                  <c:v>-1.4304921679119429</c:v>
                </c:pt>
                <c:pt idx="92">
                  <c:v>1.3753957477854044</c:v>
                </c:pt>
                <c:pt idx="93">
                  <c:v>1.2168313375810373</c:v>
                </c:pt>
                <c:pt idx="94">
                  <c:v>1.5206190110913937</c:v>
                </c:pt>
                <c:pt idx="95">
                  <c:v>1.5319800872569206E-2</c:v>
                </c:pt>
                <c:pt idx="96">
                  <c:v>0.8921482025938734</c:v>
                </c:pt>
                <c:pt idx="97">
                  <c:v>0.1858137467944154</c:v>
                </c:pt>
                <c:pt idx="98">
                  <c:v>-1.3041673559177185</c:v>
                </c:pt>
                <c:pt idx="99">
                  <c:v>-1.2825145853967375</c:v>
                </c:pt>
                <c:pt idx="100">
                  <c:v>-0.61226670743995359</c:v>
                </c:pt>
                <c:pt idx="101">
                  <c:v>3.3352451905066882</c:v>
                </c:pt>
                <c:pt idx="102">
                  <c:v>-0.60338304230843165</c:v>
                </c:pt>
                <c:pt idx="103">
                  <c:v>1.0789633151450639</c:v>
                </c:pt>
                <c:pt idx="104">
                  <c:v>1.3427538904603338</c:v>
                </c:pt>
                <c:pt idx="105">
                  <c:v>0.77717722144513157</c:v>
                </c:pt>
                <c:pt idx="106">
                  <c:v>8.1070130098886126E-2</c:v>
                </c:pt>
                <c:pt idx="107">
                  <c:v>-3.4475836440139109</c:v>
                </c:pt>
                <c:pt idx="108">
                  <c:v>0.5209830581060082</c:v>
                </c:pt>
                <c:pt idx="109">
                  <c:v>0.7820656820561761</c:v>
                </c:pt>
                <c:pt idx="110">
                  <c:v>-0.75551885519415685</c:v>
                </c:pt>
                <c:pt idx="111">
                  <c:v>-0.76509137462690358</c:v>
                </c:pt>
                <c:pt idx="112">
                  <c:v>0.91665248275405664</c:v>
                </c:pt>
                <c:pt idx="113">
                  <c:v>0.46084771624000864</c:v>
                </c:pt>
                <c:pt idx="114">
                  <c:v>-2.0061196940111903</c:v>
                </c:pt>
                <c:pt idx="115">
                  <c:v>3.2346915932270419</c:v>
                </c:pt>
                <c:pt idx="116">
                  <c:v>1.9574857815429336</c:v>
                </c:pt>
                <c:pt idx="117">
                  <c:v>0.16778527426159132</c:v>
                </c:pt>
                <c:pt idx="118">
                  <c:v>0.18933193349178934</c:v>
                </c:pt>
                <c:pt idx="119">
                  <c:v>-1.2923718656085583</c:v>
                </c:pt>
                <c:pt idx="120">
                  <c:v>-1.2309216667456189</c:v>
                </c:pt>
                <c:pt idx="121">
                  <c:v>-2.5886154541716739</c:v>
                </c:pt>
                <c:pt idx="122">
                  <c:v>0.99044655617952004</c:v>
                </c:pt>
                <c:pt idx="123">
                  <c:v>-1.4547516054901346</c:v>
                </c:pt>
                <c:pt idx="124">
                  <c:v>-2.1655881973809326</c:v>
                </c:pt>
                <c:pt idx="125">
                  <c:v>5.23342962001953</c:v>
                </c:pt>
                <c:pt idx="126">
                  <c:v>-1.2234175185268421</c:v>
                </c:pt>
                <c:pt idx="127">
                  <c:v>-3.7313455946501373</c:v>
                </c:pt>
                <c:pt idx="128">
                  <c:v>-5.6766548949946438</c:v>
                </c:pt>
                <c:pt idx="129">
                  <c:v>4.9489212189320684</c:v>
                </c:pt>
                <c:pt idx="130">
                  <c:v>-0.60588245933667972</c:v>
                </c:pt>
                <c:pt idx="131">
                  <c:v>1.9858212428982971E-2</c:v>
                </c:pt>
                <c:pt idx="132">
                  <c:v>-0.64142368476305522</c:v>
                </c:pt>
                <c:pt idx="133">
                  <c:v>1.219551532424711</c:v>
                </c:pt>
                <c:pt idx="134">
                  <c:v>4.1341463158162934</c:v>
                </c:pt>
                <c:pt idx="135">
                  <c:v>-0.38336764798675921</c:v>
                </c:pt>
                <c:pt idx="136">
                  <c:v>2.9859674311349909</c:v>
                </c:pt>
                <c:pt idx="137">
                  <c:v>-0.22171319406685286</c:v>
                </c:pt>
                <c:pt idx="138">
                  <c:v>-3.3784200845034538</c:v>
                </c:pt>
                <c:pt idx="139">
                  <c:v>-2.5539569458165796</c:v>
                </c:pt>
                <c:pt idx="140">
                  <c:v>2.9625493997039118</c:v>
                </c:pt>
                <c:pt idx="141">
                  <c:v>-3.4702146445955222</c:v>
                </c:pt>
                <c:pt idx="142">
                  <c:v>-3.980164411145338</c:v>
                </c:pt>
                <c:pt idx="143">
                  <c:v>-2.9667606452580015</c:v>
                </c:pt>
                <c:pt idx="144">
                  <c:v>1.631781839326897</c:v>
                </c:pt>
                <c:pt idx="145">
                  <c:v>-2.0806025500019892E-2</c:v>
                </c:pt>
                <c:pt idx="146">
                  <c:v>3.238834554235321</c:v>
                </c:pt>
                <c:pt idx="147">
                  <c:v>4.7061953588939076</c:v>
                </c:pt>
                <c:pt idx="148">
                  <c:v>-0.98500130069427838</c:v>
                </c:pt>
                <c:pt idx="149">
                  <c:v>3.7597983833274791</c:v>
                </c:pt>
                <c:pt idx="150">
                  <c:v>0.38433600174612437</c:v>
                </c:pt>
                <c:pt idx="151">
                  <c:v>1.6656895371592386</c:v>
                </c:pt>
                <c:pt idx="152">
                  <c:v>-4.0298207275140337E-2</c:v>
                </c:pt>
                <c:pt idx="153">
                  <c:v>-1.8490967287210174</c:v>
                </c:pt>
                <c:pt idx="154">
                  <c:v>-1.2356268600605158</c:v>
                </c:pt>
                <c:pt idx="155">
                  <c:v>0.77921005576509095</c:v>
                </c:pt>
                <c:pt idx="156">
                  <c:v>0.18356533897502431</c:v>
                </c:pt>
                <c:pt idx="157">
                  <c:v>-0.25483449557668075</c:v>
                </c:pt>
                <c:pt idx="158">
                  <c:v>2.9212652245830921</c:v>
                </c:pt>
                <c:pt idx="159">
                  <c:v>-2.1959470561691519</c:v>
                </c:pt>
                <c:pt idx="160">
                  <c:v>0.97496648183194412</c:v>
                </c:pt>
                <c:pt idx="161">
                  <c:v>1.4648520621561099</c:v>
                </c:pt>
                <c:pt idx="162">
                  <c:v>-0.54680801162352388</c:v>
                </c:pt>
                <c:pt idx="163">
                  <c:v>4.3854841180894021E-2</c:v>
                </c:pt>
                <c:pt idx="164">
                  <c:v>-2.0300394480795454</c:v>
                </c:pt>
                <c:pt idx="165">
                  <c:v>0.79847415109843378</c:v>
                </c:pt>
                <c:pt idx="166">
                  <c:v>-4.1347705417584324</c:v>
                </c:pt>
                <c:pt idx="167">
                  <c:v>0.61876866845960887</c:v>
                </c:pt>
                <c:pt idx="168">
                  <c:v>1.0329607198456463</c:v>
                </c:pt>
                <c:pt idx="169">
                  <c:v>3.5024629912084562</c:v>
                </c:pt>
                <c:pt idx="170">
                  <c:v>-3.2959185840277475E-2</c:v>
                </c:pt>
                <c:pt idx="171">
                  <c:v>0.80620591709281797</c:v>
                </c:pt>
                <c:pt idx="172">
                  <c:v>-0.27287131955656141</c:v>
                </c:pt>
                <c:pt idx="173">
                  <c:v>0.30556589799691525</c:v>
                </c:pt>
                <c:pt idx="174">
                  <c:v>-0.10538749044818679</c:v>
                </c:pt>
                <c:pt idx="175">
                  <c:v>-0.27307002095180255</c:v>
                </c:pt>
                <c:pt idx="176">
                  <c:v>0.92902395574988517</c:v>
                </c:pt>
                <c:pt idx="177">
                  <c:v>4.6947509935830488E-2</c:v>
                </c:pt>
                <c:pt idx="178">
                  <c:v>1.1808546669050886</c:v>
                </c:pt>
                <c:pt idx="179">
                  <c:v>0.28148457060123117</c:v>
                </c:pt>
                <c:pt idx="180">
                  <c:v>2.5919832744177853</c:v>
                </c:pt>
                <c:pt idx="181">
                  <c:v>-1.9358943884740445</c:v>
                </c:pt>
                <c:pt idx="182">
                  <c:v>2.5373479817405609</c:v>
                </c:pt>
                <c:pt idx="183">
                  <c:v>-1.6785506438258633</c:v>
                </c:pt>
                <c:pt idx="184">
                  <c:v>2.1564364827344038</c:v>
                </c:pt>
                <c:pt idx="185">
                  <c:v>1.4031971939307157</c:v>
                </c:pt>
                <c:pt idx="186">
                  <c:v>-0.30823972241697156</c:v>
                </c:pt>
                <c:pt idx="187">
                  <c:v>-1.6693850549822844</c:v>
                </c:pt>
                <c:pt idx="188">
                  <c:v>0.66699002686919662</c:v>
                </c:pt>
                <c:pt idx="189">
                  <c:v>-0.96755510778344034</c:v>
                </c:pt>
                <c:pt idx="190">
                  <c:v>0.43500845397517285</c:v>
                </c:pt>
                <c:pt idx="191">
                  <c:v>2.3525690492077609</c:v>
                </c:pt>
                <c:pt idx="192">
                  <c:v>0.12778265239981887</c:v>
                </c:pt>
                <c:pt idx="193">
                  <c:v>-0.69806545798592012</c:v>
                </c:pt>
                <c:pt idx="194">
                  <c:v>-2.1342899200567005</c:v>
                </c:pt>
                <c:pt idx="195">
                  <c:v>-1.1753795293807796</c:v>
                </c:pt>
                <c:pt idx="196">
                  <c:v>-0.44171850962641684</c:v>
                </c:pt>
                <c:pt idx="197">
                  <c:v>0.97200163894106617</c:v>
                </c:pt>
                <c:pt idx="198">
                  <c:v>0.11784303489348584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A-414C-A49F-163B8B839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3648"/>
        <c:axId val="756470408"/>
      </c:lineChart>
      <c:catAx>
        <c:axId val="75647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0408"/>
        <c:crosses val="autoZero"/>
        <c:auto val="1"/>
        <c:lblAlgn val="ctr"/>
        <c:lblOffset val="100"/>
        <c:noMultiLvlLbl val="0"/>
      </c:catAx>
      <c:valAx>
        <c:axId val="75647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Crisis!$L$1</c:f>
              <c:strCache>
                <c:ptCount val="1"/>
                <c:pt idx="0">
                  <c:v>Rl_SFIO_Z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Crisis!$L$2:$L$204</c:f>
              <c:numCache>
                <c:formatCode>General</c:formatCode>
                <c:ptCount val="203"/>
                <c:pt idx="0">
                  <c:v>-9.9846398463959984E-2</c:v>
                </c:pt>
                <c:pt idx="1">
                  <c:v>0.68920899227701082</c:v>
                </c:pt>
                <c:pt idx="2">
                  <c:v>0.76404438963589416</c:v>
                </c:pt>
                <c:pt idx="3">
                  <c:v>-0.74878245668245469</c:v>
                </c:pt>
                <c:pt idx="4">
                  <c:v>-2.7892951596043214</c:v>
                </c:pt>
                <c:pt idx="5">
                  <c:v>4.0329130831035114</c:v>
                </c:pt>
                <c:pt idx="6">
                  <c:v>1.0234199276652054</c:v>
                </c:pt>
                <c:pt idx="7">
                  <c:v>-1.272420282681594</c:v>
                </c:pt>
                <c:pt idx="8">
                  <c:v>-12.510018770886902</c:v>
                </c:pt>
                <c:pt idx="9">
                  <c:v>-3.2411755030219815</c:v>
                </c:pt>
                <c:pt idx="10">
                  <c:v>-13.429603219111403</c:v>
                </c:pt>
                <c:pt idx="11">
                  <c:v>-7.2021055426736007</c:v>
                </c:pt>
                <c:pt idx="12">
                  <c:v>5.0861112309855914</c:v>
                </c:pt>
                <c:pt idx="13">
                  <c:v>0.26309695591065452</c:v>
                </c:pt>
                <c:pt idx="14">
                  <c:v>7.9876245121281189</c:v>
                </c:pt>
                <c:pt idx="15">
                  <c:v>1.5855371789794002</c:v>
                </c:pt>
                <c:pt idx="16">
                  <c:v>-0.99273910413810917</c:v>
                </c:pt>
                <c:pt idx="17">
                  <c:v>1.7529507731429119</c:v>
                </c:pt>
                <c:pt idx="18">
                  <c:v>0.44504268902854205</c:v>
                </c:pt>
                <c:pt idx="19">
                  <c:v>-2.6054610969105925</c:v>
                </c:pt>
                <c:pt idx="20">
                  <c:v>1.8905754973302398</c:v>
                </c:pt>
                <c:pt idx="21">
                  <c:v>1.7136282242987237</c:v>
                </c:pt>
                <c:pt idx="22">
                  <c:v>4.7314883576773417</c:v>
                </c:pt>
                <c:pt idx="23">
                  <c:v>-4.9286050182610399</c:v>
                </c:pt>
                <c:pt idx="24">
                  <c:v>2.0078806648985514</c:v>
                </c:pt>
                <c:pt idx="25">
                  <c:v>-2.6246551507300699</c:v>
                </c:pt>
                <c:pt idx="26">
                  <c:v>2.4986482036763404</c:v>
                </c:pt>
                <c:pt idx="27">
                  <c:v>-0.29312970548474404</c:v>
                </c:pt>
                <c:pt idx="28">
                  <c:v>1.6705496316260009</c:v>
                </c:pt>
                <c:pt idx="29">
                  <c:v>-2.1368142548980651</c:v>
                </c:pt>
                <c:pt idx="30">
                  <c:v>-2.2205803005456373</c:v>
                </c:pt>
                <c:pt idx="31">
                  <c:v>2.750053197175943</c:v>
                </c:pt>
                <c:pt idx="32">
                  <c:v>1.0461426646502423</c:v>
                </c:pt>
                <c:pt idx="33">
                  <c:v>-0.7396980805372052</c:v>
                </c:pt>
                <c:pt idx="34">
                  <c:v>1.0874779923351763</c:v>
                </c:pt>
                <c:pt idx="35">
                  <c:v>-0.85377002079175723</c:v>
                </c:pt>
                <c:pt idx="36">
                  <c:v>-1.0378686186298358</c:v>
                </c:pt>
                <c:pt idx="37">
                  <c:v>-0.2043272670379917</c:v>
                </c:pt>
                <c:pt idx="38">
                  <c:v>-1.0233539899930524</c:v>
                </c:pt>
                <c:pt idx="39">
                  <c:v>0.79127725503670665</c:v>
                </c:pt>
                <c:pt idx="40">
                  <c:v>2.8253131240010316</c:v>
                </c:pt>
                <c:pt idx="41">
                  <c:v>0.34927196901061702</c:v>
                </c:pt>
                <c:pt idx="42">
                  <c:v>-1.0514970768962444</c:v>
                </c:pt>
                <c:pt idx="43">
                  <c:v>-4.4832971413006701</c:v>
                </c:pt>
                <c:pt idx="44">
                  <c:v>4.1258507127290338</c:v>
                </c:pt>
                <c:pt idx="45">
                  <c:v>5.287210202273851</c:v>
                </c:pt>
                <c:pt idx="46">
                  <c:v>0.36022330393872609</c:v>
                </c:pt>
                <c:pt idx="47">
                  <c:v>2.010202117095977</c:v>
                </c:pt>
                <c:pt idx="48">
                  <c:v>-3.7321943662407077E-2</c:v>
                </c:pt>
                <c:pt idx="49">
                  <c:v>-0.89574601629581807</c:v>
                </c:pt>
                <c:pt idx="50">
                  <c:v>-0.18430868535815309</c:v>
                </c:pt>
                <c:pt idx="51">
                  <c:v>-0.34018638044373706</c:v>
                </c:pt>
                <c:pt idx="52">
                  <c:v>0.60397801252856909</c:v>
                </c:pt>
                <c:pt idx="53">
                  <c:v>3.3067661670155553</c:v>
                </c:pt>
                <c:pt idx="54">
                  <c:v>0.77777498210486107</c:v>
                </c:pt>
                <c:pt idx="55">
                  <c:v>-0.40626752848827608</c:v>
                </c:pt>
                <c:pt idx="56">
                  <c:v>-3.5445502409057799</c:v>
                </c:pt>
                <c:pt idx="57">
                  <c:v>4.8579350207993848</c:v>
                </c:pt>
                <c:pt idx="58">
                  <c:v>0.22649166299156348</c:v>
                </c:pt>
                <c:pt idx="59">
                  <c:v>0.22597983728177715</c:v>
                </c:pt>
                <c:pt idx="60">
                  <c:v>-1.616833959658837</c:v>
                </c:pt>
                <c:pt idx="61">
                  <c:v>3.1845536302815356</c:v>
                </c:pt>
                <c:pt idx="62">
                  <c:v>1.9572513855354454</c:v>
                </c:pt>
                <c:pt idx="63">
                  <c:v>-3.0588055602869962E-2</c:v>
                </c:pt>
                <c:pt idx="64">
                  <c:v>2.0739465722608732</c:v>
                </c:pt>
                <c:pt idx="65">
                  <c:v>0.70542421855403303</c:v>
                </c:pt>
                <c:pt idx="66">
                  <c:v>0.23775039989150554</c:v>
                </c:pt>
                <c:pt idx="67">
                  <c:v>0.25199198066816347</c:v>
                </c:pt>
                <c:pt idx="68">
                  <c:v>-1.1951665991137215</c:v>
                </c:pt>
                <c:pt idx="69">
                  <c:v>-0.22874295152412316</c:v>
                </c:pt>
                <c:pt idx="70">
                  <c:v>1.6014046976326808</c:v>
                </c:pt>
                <c:pt idx="71">
                  <c:v>-0.70443714110752609</c:v>
                </c:pt>
                <c:pt idx="72">
                  <c:v>-0.7131818963322023</c:v>
                </c:pt>
                <c:pt idx="73">
                  <c:v>0.92874728122682582</c:v>
                </c:pt>
                <c:pt idx="74">
                  <c:v>1.2800587938431256</c:v>
                </c:pt>
                <c:pt idx="75">
                  <c:v>0.29645917952025574</c:v>
                </c:pt>
                <c:pt idx="76">
                  <c:v>-1.0507076824515194</c:v>
                </c:pt>
                <c:pt idx="77">
                  <c:v>0.94466895009928364</c:v>
                </c:pt>
                <c:pt idx="78">
                  <c:v>1.1349703499556922</c:v>
                </c:pt>
                <c:pt idx="79">
                  <c:v>-1.4794570760853922</c:v>
                </c:pt>
                <c:pt idx="80">
                  <c:v>1.294811561015295</c:v>
                </c:pt>
                <c:pt idx="81">
                  <c:v>-0.59243817308454094</c:v>
                </c:pt>
                <c:pt idx="82">
                  <c:v>0.78793457884255869</c:v>
                </c:pt>
                <c:pt idx="83">
                  <c:v>2.072483218953896</c:v>
                </c:pt>
                <c:pt idx="84">
                  <c:v>0.75173729223194141</c:v>
                </c:pt>
                <c:pt idx="85">
                  <c:v>-0.67737073250737467</c:v>
                </c:pt>
                <c:pt idx="86">
                  <c:v>0.53662970790345332</c:v>
                </c:pt>
                <c:pt idx="87">
                  <c:v>-0.47293093018163324</c:v>
                </c:pt>
                <c:pt idx="88">
                  <c:v>-1.0955895166147498</c:v>
                </c:pt>
                <c:pt idx="89">
                  <c:v>6.4359269956093215E-2</c:v>
                </c:pt>
                <c:pt idx="90">
                  <c:v>0.65552979765036057</c:v>
                </c:pt>
                <c:pt idx="91">
                  <c:v>-5.3279344858864687E-2</c:v>
                </c:pt>
                <c:pt idx="92">
                  <c:v>1.0426517486527127</c:v>
                </c:pt>
                <c:pt idx="93">
                  <c:v>0.91350406878370427</c:v>
                </c:pt>
                <c:pt idx="94">
                  <c:v>0.43109509121709394</c:v>
                </c:pt>
                <c:pt idx="95">
                  <c:v>0.56731852726530996</c:v>
                </c:pt>
                <c:pt idx="96">
                  <c:v>1.4587801065406969</c:v>
                </c:pt>
                <c:pt idx="97">
                  <c:v>0.92041797593254304</c:v>
                </c:pt>
                <c:pt idx="98">
                  <c:v>-1.0088443327470504</c:v>
                </c:pt>
                <c:pt idx="99">
                  <c:v>-1.9827806245354556</c:v>
                </c:pt>
                <c:pt idx="100">
                  <c:v>-0.66859600665967767</c:v>
                </c:pt>
                <c:pt idx="101">
                  <c:v>2.7024013793044905</c:v>
                </c:pt>
                <c:pt idx="102">
                  <c:v>0.49866955449646438</c:v>
                </c:pt>
                <c:pt idx="103">
                  <c:v>0.80213432683068109</c:v>
                </c:pt>
                <c:pt idx="104">
                  <c:v>0.86898942560256953</c:v>
                </c:pt>
                <c:pt idx="105">
                  <c:v>1.8627423948701074</c:v>
                </c:pt>
                <c:pt idx="106">
                  <c:v>-7.5154806092685544E-2</c:v>
                </c:pt>
                <c:pt idx="107">
                  <c:v>-2.7674138437024527</c:v>
                </c:pt>
                <c:pt idx="108">
                  <c:v>0.96651422082654392</c:v>
                </c:pt>
                <c:pt idx="109">
                  <c:v>-1.2593106337501501</c:v>
                </c:pt>
                <c:pt idx="110">
                  <c:v>1.142754682029715</c:v>
                </c:pt>
                <c:pt idx="111">
                  <c:v>-0.94746184915995102</c:v>
                </c:pt>
                <c:pt idx="112">
                  <c:v>0.23854732699007219</c:v>
                </c:pt>
                <c:pt idx="113">
                  <c:v>-0.6666691358189345</c:v>
                </c:pt>
                <c:pt idx="114">
                  <c:v>-1.018649940968962</c:v>
                </c:pt>
                <c:pt idx="115">
                  <c:v>2.8729101769500507</c:v>
                </c:pt>
                <c:pt idx="116">
                  <c:v>1.6640741794875236</c:v>
                </c:pt>
                <c:pt idx="117">
                  <c:v>-0.53959612260338552</c:v>
                </c:pt>
                <c:pt idx="118">
                  <c:v>1.409872763236814</c:v>
                </c:pt>
                <c:pt idx="119">
                  <c:v>-0.34979792752295963</c:v>
                </c:pt>
                <c:pt idx="120">
                  <c:v>-0.72289471431513186</c:v>
                </c:pt>
                <c:pt idx="121">
                  <c:v>-0.40278400750155591</c:v>
                </c:pt>
                <c:pt idx="122">
                  <c:v>7.8719500260267777E-2</c:v>
                </c:pt>
                <c:pt idx="123">
                  <c:v>0.86835005201934568</c:v>
                </c:pt>
                <c:pt idx="124">
                  <c:v>-1.678177699355178</c:v>
                </c:pt>
                <c:pt idx="125">
                  <c:v>3.0020160896400521</c:v>
                </c:pt>
                <c:pt idx="126">
                  <c:v>-0.73078796054939632</c:v>
                </c:pt>
                <c:pt idx="127">
                  <c:v>-2.4929320302290994</c:v>
                </c:pt>
                <c:pt idx="128">
                  <c:v>-5.2502282918578098</c:v>
                </c:pt>
                <c:pt idx="129">
                  <c:v>3.3135509873809856</c:v>
                </c:pt>
                <c:pt idx="130">
                  <c:v>0.14175303598797595</c:v>
                </c:pt>
                <c:pt idx="131">
                  <c:v>2.3268492032093926</c:v>
                </c:pt>
                <c:pt idx="132">
                  <c:v>-2.6364355544238837E-2</c:v>
                </c:pt>
                <c:pt idx="133">
                  <c:v>0.2666185480247909</c:v>
                </c:pt>
                <c:pt idx="134">
                  <c:v>2.6694198347416673</c:v>
                </c:pt>
                <c:pt idx="135">
                  <c:v>0.18226881694911493</c:v>
                </c:pt>
                <c:pt idx="136">
                  <c:v>2.4115046683284089</c:v>
                </c:pt>
                <c:pt idx="137">
                  <c:v>1.0794484292294566</c:v>
                </c:pt>
                <c:pt idx="138">
                  <c:v>-3.1847229944557145</c:v>
                </c:pt>
                <c:pt idx="139">
                  <c:v>-2.2775478316918689</c:v>
                </c:pt>
                <c:pt idx="140">
                  <c:v>2.1373087648831417</c:v>
                </c:pt>
                <c:pt idx="141">
                  <c:v>-2.7943993456737251</c:v>
                </c:pt>
                <c:pt idx="142">
                  <c:v>-1.6668706203265917</c:v>
                </c:pt>
                <c:pt idx="143">
                  <c:v>-3.1575508430803376</c:v>
                </c:pt>
                <c:pt idx="144">
                  <c:v>1.6792776607968001</c:v>
                </c:pt>
                <c:pt idx="145">
                  <c:v>0.68809931836782567</c:v>
                </c:pt>
                <c:pt idx="146">
                  <c:v>2.1975983707957236</c:v>
                </c:pt>
                <c:pt idx="147">
                  <c:v>3.6263114820053683</c:v>
                </c:pt>
                <c:pt idx="148">
                  <c:v>1.078738696926316</c:v>
                </c:pt>
                <c:pt idx="149">
                  <c:v>1.1075692348756303</c:v>
                </c:pt>
                <c:pt idx="150">
                  <c:v>-0.77557193669556435</c:v>
                </c:pt>
                <c:pt idx="151">
                  <c:v>1.4743349443755149</c:v>
                </c:pt>
                <c:pt idx="152">
                  <c:v>-0.28077339066726753</c:v>
                </c:pt>
                <c:pt idx="153">
                  <c:v>-2.2529034838323465</c:v>
                </c:pt>
                <c:pt idx="154">
                  <c:v>-2.1174443801773348</c:v>
                </c:pt>
                <c:pt idx="155">
                  <c:v>1.2924095549874832</c:v>
                </c:pt>
                <c:pt idx="156">
                  <c:v>-0.25523239991399643</c:v>
                </c:pt>
                <c:pt idx="157">
                  <c:v>2.7941025468388343</c:v>
                </c:pt>
                <c:pt idx="158">
                  <c:v>0.98608239393143915</c:v>
                </c:pt>
                <c:pt idx="159">
                  <c:v>-1.6655937673471308</c:v>
                </c:pt>
                <c:pt idx="160">
                  <c:v>1.5363192256586502</c:v>
                </c:pt>
                <c:pt idx="161">
                  <c:v>0.9685602597614581</c:v>
                </c:pt>
                <c:pt idx="162">
                  <c:v>0.85044857128872531</c:v>
                </c:pt>
                <c:pt idx="163">
                  <c:v>0.55796142521944148</c:v>
                </c:pt>
                <c:pt idx="164">
                  <c:v>-0.9458406994022075</c:v>
                </c:pt>
                <c:pt idx="165">
                  <c:v>-0.15800671777167385</c:v>
                </c:pt>
                <c:pt idx="166">
                  <c:v>-3.1352466823900862</c:v>
                </c:pt>
                <c:pt idx="167">
                  <c:v>-1.0472290766382719</c:v>
                </c:pt>
                <c:pt idx="168">
                  <c:v>0.20273059621727327</c:v>
                </c:pt>
                <c:pt idx="169">
                  <c:v>2.6234289250887621</c:v>
                </c:pt>
                <c:pt idx="170">
                  <c:v>0.580905569256564</c:v>
                </c:pt>
                <c:pt idx="171">
                  <c:v>8.5773807488870937E-2</c:v>
                </c:pt>
                <c:pt idx="172">
                  <c:v>0.33930978493977704</c:v>
                </c:pt>
                <c:pt idx="173">
                  <c:v>-9.7700981728277389E-2</c:v>
                </c:pt>
                <c:pt idx="174">
                  <c:v>-0.23854681322398372</c:v>
                </c:pt>
                <c:pt idx="175">
                  <c:v>0.52831809683110076</c:v>
                </c:pt>
                <c:pt idx="176">
                  <c:v>1.1597931568900042</c:v>
                </c:pt>
                <c:pt idx="177">
                  <c:v>9.6295635017803055E-2</c:v>
                </c:pt>
                <c:pt idx="178">
                  <c:v>0.67148548117699269</c:v>
                </c:pt>
                <c:pt idx="179">
                  <c:v>-0.31120046659968431</c:v>
                </c:pt>
                <c:pt idx="180">
                  <c:v>0.8297069027125934</c:v>
                </c:pt>
                <c:pt idx="181">
                  <c:v>-1.6875128820251903</c:v>
                </c:pt>
                <c:pt idx="182">
                  <c:v>1.7914861554096666</c:v>
                </c:pt>
                <c:pt idx="183">
                  <c:v>-1.8277662380424653</c:v>
                </c:pt>
                <c:pt idx="184">
                  <c:v>0.10578013831081076</c:v>
                </c:pt>
                <c:pt idx="185">
                  <c:v>2.3789681319484961</c:v>
                </c:pt>
                <c:pt idx="186">
                  <c:v>0.50312721065115729</c:v>
                </c:pt>
                <c:pt idx="187">
                  <c:v>-1.8423600309208004</c:v>
                </c:pt>
                <c:pt idx="188">
                  <c:v>0.325320010540743</c:v>
                </c:pt>
                <c:pt idx="189">
                  <c:v>-1.4194425606885936</c:v>
                </c:pt>
                <c:pt idx="190">
                  <c:v>1.1090686694158138</c:v>
                </c:pt>
                <c:pt idx="191">
                  <c:v>1.1619226451997586</c:v>
                </c:pt>
                <c:pt idx="192">
                  <c:v>3.5447375788406475E-2</c:v>
                </c:pt>
                <c:pt idx="193">
                  <c:v>1.6229557071080887</c:v>
                </c:pt>
                <c:pt idx="194">
                  <c:v>-1.4577005569197536</c:v>
                </c:pt>
                <c:pt idx="195">
                  <c:v>-0.84091337326139204</c:v>
                </c:pt>
                <c:pt idx="196">
                  <c:v>-0.6952242715188115</c:v>
                </c:pt>
                <c:pt idx="197">
                  <c:v>1.3058860375648746</c:v>
                </c:pt>
                <c:pt idx="198">
                  <c:v>0.13203128970176078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C3C-B25C-983C19286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7968"/>
        <c:axId val="756480128"/>
      </c:lineChart>
      <c:catAx>
        <c:axId val="75647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80128"/>
        <c:crosses val="autoZero"/>
        <c:auto val="1"/>
        <c:lblAlgn val="ctr"/>
        <c:lblOffset val="100"/>
        <c:noMultiLvlLbl val="0"/>
      </c:catAx>
      <c:valAx>
        <c:axId val="75648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Crisis!$M$1</c:f>
              <c:strCache>
                <c:ptCount val="1"/>
                <c:pt idx="0">
                  <c:v>Rl_SRI_Z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Crisis!$M$2:$M$204</c:f>
              <c:numCache>
                <c:formatCode>General</c:formatCode>
                <c:ptCount val="203"/>
                <c:pt idx="0">
                  <c:v>9.3865243231048862E-2</c:v>
                </c:pt>
                <c:pt idx="1">
                  <c:v>0.52135670528875477</c:v>
                </c:pt>
                <c:pt idx="2">
                  <c:v>2.0717241588721551</c:v>
                </c:pt>
                <c:pt idx="3">
                  <c:v>0.8841560652822853</c:v>
                </c:pt>
                <c:pt idx="4">
                  <c:v>-3.1694414371965984</c:v>
                </c:pt>
                <c:pt idx="5">
                  <c:v>2.0891940612865065</c:v>
                </c:pt>
                <c:pt idx="6">
                  <c:v>3.2316941701557202</c:v>
                </c:pt>
                <c:pt idx="7">
                  <c:v>2.5335698134003222E-2</c:v>
                </c:pt>
                <c:pt idx="8">
                  <c:v>-12.117700906642142</c:v>
                </c:pt>
                <c:pt idx="9">
                  <c:v>-2.1680282611237041</c:v>
                </c:pt>
                <c:pt idx="10">
                  <c:v>-10.286347351590608</c:v>
                </c:pt>
                <c:pt idx="11">
                  <c:v>-7.7764602771715374</c:v>
                </c:pt>
                <c:pt idx="12">
                  <c:v>3.8459675546212742</c:v>
                </c:pt>
                <c:pt idx="13">
                  <c:v>-2.3001269589326045</c:v>
                </c:pt>
                <c:pt idx="14">
                  <c:v>10.043631236838747</c:v>
                </c:pt>
                <c:pt idx="15">
                  <c:v>3.5526626991844856</c:v>
                </c:pt>
                <c:pt idx="16">
                  <c:v>-1.2260805980043938</c:v>
                </c:pt>
                <c:pt idx="17">
                  <c:v>4.1175267476012145</c:v>
                </c:pt>
                <c:pt idx="18">
                  <c:v>1.4941889650894074</c:v>
                </c:pt>
                <c:pt idx="19">
                  <c:v>-1.0566791524352941</c:v>
                </c:pt>
                <c:pt idx="20">
                  <c:v>2.5004895237091564</c:v>
                </c:pt>
                <c:pt idx="21">
                  <c:v>2.3286225422025035</c:v>
                </c:pt>
                <c:pt idx="22">
                  <c:v>3.6620167549196996</c:v>
                </c:pt>
                <c:pt idx="23">
                  <c:v>-4.3437585257953746</c:v>
                </c:pt>
                <c:pt idx="24">
                  <c:v>2.6587419109760648</c:v>
                </c:pt>
                <c:pt idx="25">
                  <c:v>-2.2129966402743539</c:v>
                </c:pt>
                <c:pt idx="26">
                  <c:v>2.8228785875998299</c:v>
                </c:pt>
                <c:pt idx="27">
                  <c:v>0.32375584734339591</c:v>
                </c:pt>
                <c:pt idx="28">
                  <c:v>-0.1078021934342229</c:v>
                </c:pt>
                <c:pt idx="29">
                  <c:v>-1.0435820127996727</c:v>
                </c:pt>
                <c:pt idx="30">
                  <c:v>-0.64238586243281692</c:v>
                </c:pt>
                <c:pt idx="31">
                  <c:v>2.918731711565087</c:v>
                </c:pt>
                <c:pt idx="32">
                  <c:v>-0.44044115244304127</c:v>
                </c:pt>
                <c:pt idx="33">
                  <c:v>0.7462721201589374</c:v>
                </c:pt>
                <c:pt idx="34">
                  <c:v>1.6981912739778036</c:v>
                </c:pt>
                <c:pt idx="35">
                  <c:v>-2.3642387608729591</c:v>
                </c:pt>
                <c:pt idx="36">
                  <c:v>-0.42861035344861403</c:v>
                </c:pt>
                <c:pt idx="37">
                  <c:v>-0.33613477027048833</c:v>
                </c:pt>
                <c:pt idx="38">
                  <c:v>0.26899814472089356</c:v>
                </c:pt>
                <c:pt idx="39">
                  <c:v>3.0946664212434345</c:v>
                </c:pt>
                <c:pt idx="40">
                  <c:v>3.9325889586845353</c:v>
                </c:pt>
                <c:pt idx="41">
                  <c:v>0.68625885398302611</c:v>
                </c:pt>
                <c:pt idx="42">
                  <c:v>-1.8448160767476864</c:v>
                </c:pt>
                <c:pt idx="43">
                  <c:v>-3.7160771692441377</c:v>
                </c:pt>
                <c:pt idx="44">
                  <c:v>5.3866554918927738</c:v>
                </c:pt>
                <c:pt idx="45">
                  <c:v>0.32334314951708848</c:v>
                </c:pt>
                <c:pt idx="46">
                  <c:v>-0.56029530877172262</c:v>
                </c:pt>
                <c:pt idx="47">
                  <c:v>0.33655376111426977</c:v>
                </c:pt>
                <c:pt idx="48">
                  <c:v>-0.3865100504009964</c:v>
                </c:pt>
                <c:pt idx="49">
                  <c:v>0.11236657652749006</c:v>
                </c:pt>
                <c:pt idx="50">
                  <c:v>2.4284706512698957</c:v>
                </c:pt>
                <c:pt idx="51">
                  <c:v>0.42535155580564415</c:v>
                </c:pt>
                <c:pt idx="52">
                  <c:v>1.3730192811902038</c:v>
                </c:pt>
                <c:pt idx="53">
                  <c:v>3.6756324605708572</c:v>
                </c:pt>
                <c:pt idx="54">
                  <c:v>-2.9367421962582734</c:v>
                </c:pt>
                <c:pt idx="55">
                  <c:v>1.4850007717165234</c:v>
                </c:pt>
                <c:pt idx="56">
                  <c:v>-2.8839594391643089</c:v>
                </c:pt>
                <c:pt idx="57">
                  <c:v>4.4394173812143514</c:v>
                </c:pt>
                <c:pt idx="58">
                  <c:v>1.9391505311401405</c:v>
                </c:pt>
                <c:pt idx="59">
                  <c:v>-2.5630693661893216</c:v>
                </c:pt>
                <c:pt idx="60">
                  <c:v>-3.8636739054011318</c:v>
                </c:pt>
                <c:pt idx="61">
                  <c:v>-0.66477551881904506</c:v>
                </c:pt>
                <c:pt idx="62">
                  <c:v>2.0406421710645892</c:v>
                </c:pt>
                <c:pt idx="63">
                  <c:v>-0.38095284166676185</c:v>
                </c:pt>
                <c:pt idx="64">
                  <c:v>1.6795190764332362</c:v>
                </c:pt>
                <c:pt idx="65">
                  <c:v>2.1925360628965684</c:v>
                </c:pt>
                <c:pt idx="66">
                  <c:v>0.85690327251013665</c:v>
                </c:pt>
                <c:pt idx="67">
                  <c:v>0.22727282510023972</c:v>
                </c:pt>
                <c:pt idx="68">
                  <c:v>0.19277660900076737</c:v>
                </c:pt>
                <c:pt idx="69">
                  <c:v>-1.2654788955722325</c:v>
                </c:pt>
                <c:pt idx="70">
                  <c:v>-1.6776005165627721</c:v>
                </c:pt>
                <c:pt idx="71">
                  <c:v>-1.4099634354400365</c:v>
                </c:pt>
                <c:pt idx="72">
                  <c:v>1.840722585708324</c:v>
                </c:pt>
                <c:pt idx="73">
                  <c:v>1.7389739761523355</c:v>
                </c:pt>
                <c:pt idx="74">
                  <c:v>1.141617673480962E-2</c:v>
                </c:pt>
                <c:pt idx="75">
                  <c:v>0.71660432916677452</c:v>
                </c:pt>
                <c:pt idx="76">
                  <c:v>1.3061777865747801</c:v>
                </c:pt>
                <c:pt idx="77">
                  <c:v>1.0903534814103308</c:v>
                </c:pt>
                <c:pt idx="78">
                  <c:v>2.1023439363620904</c:v>
                </c:pt>
                <c:pt idx="79">
                  <c:v>-0.32559177884195817</c:v>
                </c:pt>
                <c:pt idx="80">
                  <c:v>-0.11964976681684164</c:v>
                </c:pt>
                <c:pt idx="81">
                  <c:v>1.5872492166834111</c:v>
                </c:pt>
                <c:pt idx="82">
                  <c:v>0.93827322309333727</c:v>
                </c:pt>
                <c:pt idx="83">
                  <c:v>2.2975046758811279</c:v>
                </c:pt>
                <c:pt idx="84">
                  <c:v>0.20721101487844243</c:v>
                </c:pt>
                <c:pt idx="85">
                  <c:v>1.7136533452277476</c:v>
                </c:pt>
                <c:pt idx="86">
                  <c:v>0.46691112026931325</c:v>
                </c:pt>
                <c:pt idx="87">
                  <c:v>0.56548671340359147</c:v>
                </c:pt>
                <c:pt idx="88">
                  <c:v>-0.16124159494621232</c:v>
                </c:pt>
                <c:pt idx="89">
                  <c:v>0.11088151934897726</c:v>
                </c:pt>
                <c:pt idx="90">
                  <c:v>-5.0385449748378157E-2</c:v>
                </c:pt>
                <c:pt idx="91">
                  <c:v>-3.9684483615382993</c:v>
                </c:pt>
                <c:pt idx="92">
                  <c:v>-1.3515146062568051</c:v>
                </c:pt>
                <c:pt idx="93">
                  <c:v>2.8091145926031107</c:v>
                </c:pt>
                <c:pt idx="94">
                  <c:v>2.420090541099583</c:v>
                </c:pt>
                <c:pt idx="95">
                  <c:v>1.3428401001011623</c:v>
                </c:pt>
                <c:pt idx="96">
                  <c:v>-1.2823257260910763</c:v>
                </c:pt>
                <c:pt idx="97">
                  <c:v>2.0063556680680659</c:v>
                </c:pt>
                <c:pt idx="98">
                  <c:v>1.1398374365629846</c:v>
                </c:pt>
                <c:pt idx="99">
                  <c:v>-2.7637834607907172</c:v>
                </c:pt>
                <c:pt idx="100">
                  <c:v>-3.0181736280919069</c:v>
                </c:pt>
                <c:pt idx="101">
                  <c:v>2.363160453327704</c:v>
                </c:pt>
                <c:pt idx="102">
                  <c:v>-1.9396279778557082</c:v>
                </c:pt>
                <c:pt idx="103">
                  <c:v>1.5445507279144928</c:v>
                </c:pt>
                <c:pt idx="104">
                  <c:v>1.0701767961699475</c:v>
                </c:pt>
                <c:pt idx="105">
                  <c:v>-8.0042707673536366</c:v>
                </c:pt>
                <c:pt idx="106">
                  <c:v>-3.3406491020641278</c:v>
                </c:pt>
                <c:pt idx="107">
                  <c:v>-3.2932315164268733</c:v>
                </c:pt>
                <c:pt idx="108">
                  <c:v>-1.3341333049862536</c:v>
                </c:pt>
                <c:pt idx="109">
                  <c:v>0</c:v>
                </c:pt>
                <c:pt idx="110">
                  <c:v>-1.3282927743446167</c:v>
                </c:pt>
                <c:pt idx="111">
                  <c:v>-2.6984515887462033</c:v>
                </c:pt>
                <c:pt idx="112">
                  <c:v>2.4354508394209975</c:v>
                </c:pt>
                <c:pt idx="113">
                  <c:v>-0.51605275040943377</c:v>
                </c:pt>
                <c:pt idx="114">
                  <c:v>-1.5643319063682499</c:v>
                </c:pt>
                <c:pt idx="115">
                  <c:v>7.5198622769423062</c:v>
                </c:pt>
                <c:pt idx="116">
                  <c:v>-1.795873257794034</c:v>
                </c:pt>
                <c:pt idx="117">
                  <c:v>2.1127948586523471</c:v>
                </c:pt>
                <c:pt idx="118">
                  <c:v>-0.38496424353794445</c:v>
                </c:pt>
                <c:pt idx="119">
                  <c:v>-2.3995181433425739</c:v>
                </c:pt>
                <c:pt idx="120">
                  <c:v>-3.3797379583290614</c:v>
                </c:pt>
                <c:pt idx="121">
                  <c:v>-1.6359044010019137</c:v>
                </c:pt>
                <c:pt idx="122">
                  <c:v>-4.7923099738633494</c:v>
                </c:pt>
                <c:pt idx="123">
                  <c:v>0.46035886929749453</c:v>
                </c:pt>
                <c:pt idx="124">
                  <c:v>-0.74273615871394538</c:v>
                </c:pt>
                <c:pt idx="125">
                  <c:v>3.436416958724489</c:v>
                </c:pt>
                <c:pt idx="126">
                  <c:v>-0.81052878422930297</c:v>
                </c:pt>
                <c:pt idx="127">
                  <c:v>-2.0747107232308362</c:v>
                </c:pt>
                <c:pt idx="128">
                  <c:v>-5.7617196719600603</c:v>
                </c:pt>
                <c:pt idx="129">
                  <c:v>5.5313637984052404</c:v>
                </c:pt>
                <c:pt idx="130">
                  <c:v>-0.11537723220810467</c:v>
                </c:pt>
                <c:pt idx="131">
                  <c:v>5.7692733183265617</c:v>
                </c:pt>
                <c:pt idx="132">
                  <c:v>-2.0922033110409748</c:v>
                </c:pt>
                <c:pt idx="133">
                  <c:v>4.3548245245735462</c:v>
                </c:pt>
                <c:pt idx="134">
                  <c:v>6.2405566187429651</c:v>
                </c:pt>
                <c:pt idx="135">
                  <c:v>1.215887644311481</c:v>
                </c:pt>
                <c:pt idx="136">
                  <c:v>0.99481552871675749</c:v>
                </c:pt>
                <c:pt idx="137">
                  <c:v>-1.7889957452723655</c:v>
                </c:pt>
                <c:pt idx="138">
                  <c:v>-3.6654794208741723</c:v>
                </c:pt>
                <c:pt idx="139">
                  <c:v>-3.4357200239852053</c:v>
                </c:pt>
                <c:pt idx="140">
                  <c:v>5.0425006465834628</c:v>
                </c:pt>
                <c:pt idx="141">
                  <c:v>-5.6746215420411312</c:v>
                </c:pt>
                <c:pt idx="142">
                  <c:v>-3.3084992807144511</c:v>
                </c:pt>
                <c:pt idx="143">
                  <c:v>-2.5552492445767254</c:v>
                </c:pt>
                <c:pt idx="144">
                  <c:v>1.0977335642799204</c:v>
                </c:pt>
                <c:pt idx="145">
                  <c:v>-2.5288850036054988</c:v>
                </c:pt>
                <c:pt idx="146">
                  <c:v>1.621277613588781</c:v>
                </c:pt>
                <c:pt idx="147">
                  <c:v>3.9965606650919057</c:v>
                </c:pt>
                <c:pt idx="148">
                  <c:v>-2.0528039388817971</c:v>
                </c:pt>
                <c:pt idx="149">
                  <c:v>5.4145655718725756</c:v>
                </c:pt>
                <c:pt idx="150">
                  <c:v>-0.43624428083019273</c:v>
                </c:pt>
                <c:pt idx="151">
                  <c:v>1.4196284640428414</c:v>
                </c:pt>
                <c:pt idx="152">
                  <c:v>0.84682369052392836</c:v>
                </c:pt>
                <c:pt idx="153">
                  <c:v>-1.7126299648353902</c:v>
                </c:pt>
                <c:pt idx="154">
                  <c:v>-3.2120246804036268</c:v>
                </c:pt>
                <c:pt idx="155">
                  <c:v>-0.96324587976324216</c:v>
                </c:pt>
                <c:pt idx="156">
                  <c:v>-0.18394756551093058</c:v>
                </c:pt>
                <c:pt idx="157">
                  <c:v>0.69720788816295043</c:v>
                </c:pt>
                <c:pt idx="158">
                  <c:v>2.78864224063939</c:v>
                </c:pt>
                <c:pt idx="159">
                  <c:v>-0.91694598995090504</c:v>
                </c:pt>
                <c:pt idx="160">
                  <c:v>1.2719339381712762</c:v>
                </c:pt>
                <c:pt idx="161">
                  <c:v>1.4424172685355787</c:v>
                </c:pt>
                <c:pt idx="162">
                  <c:v>-1.3007741853642305</c:v>
                </c:pt>
                <c:pt idx="163">
                  <c:v>0.36498539369749772</c:v>
                </c:pt>
                <c:pt idx="164">
                  <c:v>-1.8024915848121295</c:v>
                </c:pt>
                <c:pt idx="165">
                  <c:v>2.271480602479746</c:v>
                </c:pt>
                <c:pt idx="166">
                  <c:v>-5.2839761081676349</c:v>
                </c:pt>
                <c:pt idx="167">
                  <c:v>0.1232437917889052</c:v>
                </c:pt>
                <c:pt idx="168">
                  <c:v>0.79740347690159907</c:v>
                </c:pt>
                <c:pt idx="169">
                  <c:v>2.8428799604909978</c:v>
                </c:pt>
                <c:pt idx="170">
                  <c:v>-2.1124165226022877</c:v>
                </c:pt>
                <c:pt idx="171">
                  <c:v>1.6839464550473922</c:v>
                </c:pt>
                <c:pt idx="172">
                  <c:v>9.5374351530963491E-2</c:v>
                </c:pt>
                <c:pt idx="173">
                  <c:v>-0.78957223212122951</c:v>
                </c:pt>
                <c:pt idx="174">
                  <c:v>-0.50572052394459355</c:v>
                </c:pt>
                <c:pt idx="175">
                  <c:v>1.0805724063613857</c:v>
                </c:pt>
                <c:pt idx="176">
                  <c:v>0.63091691932647553</c:v>
                </c:pt>
                <c:pt idx="177">
                  <c:v>-0.83413257709172273</c:v>
                </c:pt>
                <c:pt idx="178">
                  <c:v>2.00208073237197</c:v>
                </c:pt>
                <c:pt idx="179">
                  <c:v>-1.0138009735152842</c:v>
                </c:pt>
                <c:pt idx="180">
                  <c:v>1.3299789990778763</c:v>
                </c:pt>
                <c:pt idx="181">
                  <c:v>-2.7499658680351846</c:v>
                </c:pt>
                <c:pt idx="182">
                  <c:v>2.1283723577977929</c:v>
                </c:pt>
                <c:pt idx="183">
                  <c:v>-3.2523191705560062</c:v>
                </c:pt>
                <c:pt idx="184">
                  <c:v>2.5083823392778934</c:v>
                </c:pt>
                <c:pt idx="185">
                  <c:v>0.95547763175321043</c:v>
                </c:pt>
                <c:pt idx="186">
                  <c:v>-0.2468411479617546</c:v>
                </c:pt>
                <c:pt idx="187">
                  <c:v>-3.826553807895372</c:v>
                </c:pt>
                <c:pt idx="188">
                  <c:v>-0.92132584638623927</c:v>
                </c:pt>
                <c:pt idx="189">
                  <c:v>-2.6891746178253944</c:v>
                </c:pt>
                <c:pt idx="190">
                  <c:v>0.87094270950634234</c:v>
                </c:pt>
                <c:pt idx="191">
                  <c:v>1.8058900385100982</c:v>
                </c:pt>
                <c:pt idx="192">
                  <c:v>-1.067140043798982</c:v>
                </c:pt>
                <c:pt idx="193">
                  <c:v>-0.22480339178822306</c:v>
                </c:pt>
                <c:pt idx="194">
                  <c:v>-2.9693845117862789</c:v>
                </c:pt>
                <c:pt idx="195">
                  <c:v>-0.29667870841875332</c:v>
                </c:pt>
                <c:pt idx="196">
                  <c:v>-7.7539419754691002E-2</c:v>
                </c:pt>
                <c:pt idx="197">
                  <c:v>-0.11642197809397657</c:v>
                </c:pt>
                <c:pt idx="198">
                  <c:v>1.810124403384987E-2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A-4795-B4B7-32441EE5D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01088"/>
        <c:axId val="762996408"/>
      </c:lineChart>
      <c:catAx>
        <c:axId val="7630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2996408"/>
        <c:crosses val="autoZero"/>
        <c:auto val="1"/>
        <c:lblAlgn val="ctr"/>
        <c:lblOffset val="100"/>
        <c:noMultiLvlLbl val="0"/>
      </c:catAx>
      <c:valAx>
        <c:axId val="7629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Crisis!$O$1</c:f>
              <c:strCache>
                <c:ptCount val="1"/>
                <c:pt idx="0">
                  <c:v>Rm_FIO_PL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Crisis!$O$2:$O$204</c:f>
              <c:numCache>
                <c:formatCode>General</c:formatCode>
                <c:ptCount val="203"/>
                <c:pt idx="0">
                  <c:v>1.245643293036182</c:v>
                </c:pt>
                <c:pt idx="1">
                  <c:v>0.21957584100348845</c:v>
                </c:pt>
                <c:pt idx="2">
                  <c:v>0.52262147775375301</c:v>
                </c:pt>
                <c:pt idx="3">
                  <c:v>-0.73530374310631819</c:v>
                </c:pt>
                <c:pt idx="4">
                  <c:v>-3.3415611766333613</c:v>
                </c:pt>
                <c:pt idx="5">
                  <c:v>1.9826056969826484</c:v>
                </c:pt>
                <c:pt idx="6">
                  <c:v>0.13644288282414949</c:v>
                </c:pt>
                <c:pt idx="7">
                  <c:v>-0.81637877592362051</c:v>
                </c:pt>
                <c:pt idx="8">
                  <c:v>-15.302241338148661</c:v>
                </c:pt>
                <c:pt idx="9">
                  <c:v>0.10078825210766275</c:v>
                </c:pt>
                <c:pt idx="10">
                  <c:v>-24.443638965829866</c:v>
                </c:pt>
                <c:pt idx="11">
                  <c:v>6.3282089792458436</c:v>
                </c:pt>
                <c:pt idx="12">
                  <c:v>-0.64919700312921536</c:v>
                </c:pt>
                <c:pt idx="13">
                  <c:v>1.5663404849407019</c:v>
                </c:pt>
                <c:pt idx="14">
                  <c:v>6.8998762456958946</c:v>
                </c:pt>
                <c:pt idx="15">
                  <c:v>1.9009512187921247</c:v>
                </c:pt>
                <c:pt idx="16">
                  <c:v>-1.0394444138961312</c:v>
                </c:pt>
                <c:pt idx="17">
                  <c:v>2.7094691882854138</c:v>
                </c:pt>
                <c:pt idx="18">
                  <c:v>-1.9462186087697824</c:v>
                </c:pt>
                <c:pt idx="19">
                  <c:v>-1.9646886833158701</c:v>
                </c:pt>
                <c:pt idx="20">
                  <c:v>3.4734969429828206</c:v>
                </c:pt>
                <c:pt idx="21">
                  <c:v>4.7049106153718734</c:v>
                </c:pt>
                <c:pt idx="22">
                  <c:v>6.7620882142136161</c:v>
                </c:pt>
                <c:pt idx="23">
                  <c:v>-2.607803173460276</c:v>
                </c:pt>
                <c:pt idx="24">
                  <c:v>0.99360996763284448</c:v>
                </c:pt>
                <c:pt idx="25">
                  <c:v>-1.8809875308780633</c:v>
                </c:pt>
                <c:pt idx="26">
                  <c:v>2.4504299171250814</c:v>
                </c:pt>
                <c:pt idx="27">
                  <c:v>-5.0857287913900442E-2</c:v>
                </c:pt>
                <c:pt idx="28">
                  <c:v>0.22149450122271572</c:v>
                </c:pt>
                <c:pt idx="29">
                  <c:v>1.218816961832849</c:v>
                </c:pt>
                <c:pt idx="30">
                  <c:v>-2.358192155773545</c:v>
                </c:pt>
                <c:pt idx="31">
                  <c:v>2.4742408504456868</c:v>
                </c:pt>
                <c:pt idx="32">
                  <c:v>1.7232408924346414</c:v>
                </c:pt>
                <c:pt idx="33">
                  <c:v>-1.3611653984636256</c:v>
                </c:pt>
                <c:pt idx="34">
                  <c:v>0.60902275325176913</c:v>
                </c:pt>
                <c:pt idx="35">
                  <c:v>-3.3383585584365552</c:v>
                </c:pt>
                <c:pt idx="36">
                  <c:v>0.42542140356848529</c:v>
                </c:pt>
                <c:pt idx="37">
                  <c:v>-1.8138155040519897</c:v>
                </c:pt>
                <c:pt idx="38">
                  <c:v>-3.1205854737017749</c:v>
                </c:pt>
                <c:pt idx="39">
                  <c:v>1.5380113727654878</c:v>
                </c:pt>
                <c:pt idx="40">
                  <c:v>0.30097437728015691</c:v>
                </c:pt>
                <c:pt idx="41">
                  <c:v>-2.0143552012567127</c:v>
                </c:pt>
                <c:pt idx="42">
                  <c:v>-0.75762126026506127</c:v>
                </c:pt>
                <c:pt idx="43">
                  <c:v>-8.1578768506867885</c:v>
                </c:pt>
                <c:pt idx="44">
                  <c:v>10.464031410093417</c:v>
                </c:pt>
                <c:pt idx="45">
                  <c:v>3.3614617366399901</c:v>
                </c:pt>
                <c:pt idx="46">
                  <c:v>3.3352559013096319</c:v>
                </c:pt>
                <c:pt idx="47">
                  <c:v>1.7961392274542041</c:v>
                </c:pt>
                <c:pt idx="48">
                  <c:v>3.6875398337992666</c:v>
                </c:pt>
                <c:pt idx="49">
                  <c:v>0.35433216307167187</c:v>
                </c:pt>
                <c:pt idx="50">
                  <c:v>0.19118294677903849</c:v>
                </c:pt>
                <c:pt idx="51">
                  <c:v>0.42390106786914528</c:v>
                </c:pt>
                <c:pt idx="52">
                  <c:v>2.0952079158150996</c:v>
                </c:pt>
                <c:pt idx="53">
                  <c:v>4.8223811038856335</c:v>
                </c:pt>
                <c:pt idx="54">
                  <c:v>-3.3478737246508605</c:v>
                </c:pt>
                <c:pt idx="55">
                  <c:v>-0.98671019518073722</c:v>
                </c:pt>
                <c:pt idx="56">
                  <c:v>-0.57053075056527758</c:v>
                </c:pt>
                <c:pt idx="57">
                  <c:v>0.8304854066588041</c:v>
                </c:pt>
                <c:pt idx="58">
                  <c:v>-4.4880866254217541E-2</c:v>
                </c:pt>
                <c:pt idx="59">
                  <c:v>2.2119954135122528</c:v>
                </c:pt>
                <c:pt idx="60">
                  <c:v>-3.0123082909552421</c:v>
                </c:pt>
                <c:pt idx="61">
                  <c:v>1.1748279001094761</c:v>
                </c:pt>
                <c:pt idx="62">
                  <c:v>3.0741530528773491</c:v>
                </c:pt>
                <c:pt idx="63">
                  <c:v>-3.1583262428737142</c:v>
                </c:pt>
                <c:pt idx="64">
                  <c:v>-0.12058650519002503</c:v>
                </c:pt>
                <c:pt idx="65">
                  <c:v>1.7013234139356097</c:v>
                </c:pt>
                <c:pt idx="66">
                  <c:v>1.4881361295633497</c:v>
                </c:pt>
                <c:pt idx="67">
                  <c:v>1.2861045927393167</c:v>
                </c:pt>
                <c:pt idx="68">
                  <c:v>-1.3438751364897323</c:v>
                </c:pt>
                <c:pt idx="69">
                  <c:v>2.4215642201562861</c:v>
                </c:pt>
                <c:pt idx="70">
                  <c:v>2.1127612318529025</c:v>
                </c:pt>
                <c:pt idx="71">
                  <c:v>0.20676093674658144</c:v>
                </c:pt>
                <c:pt idx="72">
                  <c:v>2.2066662693513739</c:v>
                </c:pt>
                <c:pt idx="73">
                  <c:v>3.958685356290665</c:v>
                </c:pt>
                <c:pt idx="74">
                  <c:v>1.0245771217133834</c:v>
                </c:pt>
                <c:pt idx="75">
                  <c:v>-1.0016778745242343</c:v>
                </c:pt>
                <c:pt idx="76">
                  <c:v>-0.33546295470153004</c:v>
                </c:pt>
                <c:pt idx="77">
                  <c:v>2.925130839464344</c:v>
                </c:pt>
                <c:pt idx="78">
                  <c:v>-1.3628901486168699</c:v>
                </c:pt>
                <c:pt idx="79">
                  <c:v>0.15043605955215117</c:v>
                </c:pt>
                <c:pt idx="80">
                  <c:v>0.29844232517304009</c:v>
                </c:pt>
                <c:pt idx="81">
                  <c:v>-0.20624425241898731</c:v>
                </c:pt>
                <c:pt idx="82">
                  <c:v>0.66340733057654044</c:v>
                </c:pt>
                <c:pt idx="83">
                  <c:v>1.1015286742746841</c:v>
                </c:pt>
                <c:pt idx="84">
                  <c:v>1.2602178151642143</c:v>
                </c:pt>
                <c:pt idx="85">
                  <c:v>-1.8777040969378715</c:v>
                </c:pt>
                <c:pt idx="86">
                  <c:v>2.6264132985312614</c:v>
                </c:pt>
                <c:pt idx="87">
                  <c:v>1.9900736364931153</c:v>
                </c:pt>
                <c:pt idx="88">
                  <c:v>-0.12105275327544632</c:v>
                </c:pt>
                <c:pt idx="89">
                  <c:v>2.3080352288094491E-2</c:v>
                </c:pt>
                <c:pt idx="90">
                  <c:v>-1.3379522322129767</c:v>
                </c:pt>
                <c:pt idx="91">
                  <c:v>0.92127912019354286</c:v>
                </c:pt>
                <c:pt idx="92">
                  <c:v>3.4910655094018548</c:v>
                </c:pt>
                <c:pt idx="93">
                  <c:v>1.5119604839904885</c:v>
                </c:pt>
                <c:pt idx="94">
                  <c:v>-1.1385299666281612</c:v>
                </c:pt>
                <c:pt idx="95">
                  <c:v>-2.1387557985203167E-2</c:v>
                </c:pt>
                <c:pt idx="96">
                  <c:v>1.6535735770702145</c:v>
                </c:pt>
                <c:pt idx="97">
                  <c:v>-3.038084083395229</c:v>
                </c:pt>
                <c:pt idx="98">
                  <c:v>-4.4501399297803035</c:v>
                </c:pt>
                <c:pt idx="99">
                  <c:v>-4.3801007901065834</c:v>
                </c:pt>
                <c:pt idx="100">
                  <c:v>1.9217734240256756</c:v>
                </c:pt>
                <c:pt idx="101">
                  <c:v>0.93876581386567792</c:v>
                </c:pt>
                <c:pt idx="102">
                  <c:v>-1.7941931805293669</c:v>
                </c:pt>
                <c:pt idx="103">
                  <c:v>1.4298117382745448</c:v>
                </c:pt>
                <c:pt idx="104">
                  <c:v>1.7117731897579511</c:v>
                </c:pt>
                <c:pt idx="105">
                  <c:v>2.2188002736295496</c:v>
                </c:pt>
                <c:pt idx="106">
                  <c:v>2.3880207343235331</c:v>
                </c:pt>
                <c:pt idx="107">
                  <c:v>-4.6514365410906056</c:v>
                </c:pt>
                <c:pt idx="108">
                  <c:v>-3.4863758194864261</c:v>
                </c:pt>
                <c:pt idx="109">
                  <c:v>0.38400072014232345</c:v>
                </c:pt>
                <c:pt idx="110">
                  <c:v>0.69531896333854171</c:v>
                </c:pt>
                <c:pt idx="111">
                  <c:v>-2.8827654882869869</c:v>
                </c:pt>
                <c:pt idx="112">
                  <c:v>-8.3822553788263932</c:v>
                </c:pt>
                <c:pt idx="113">
                  <c:v>-3.4144793128991644</c:v>
                </c:pt>
                <c:pt idx="114">
                  <c:v>4.9078204553246456</c:v>
                </c:pt>
                <c:pt idx="115">
                  <c:v>3.7380777337356612</c:v>
                </c:pt>
                <c:pt idx="116">
                  <c:v>1.1887962023249246</c:v>
                </c:pt>
                <c:pt idx="117">
                  <c:v>1.9919156360988657</c:v>
                </c:pt>
                <c:pt idx="118">
                  <c:v>-3.0868333771995791</c:v>
                </c:pt>
                <c:pt idx="119">
                  <c:v>6.4999101353546987E-2</c:v>
                </c:pt>
                <c:pt idx="120">
                  <c:v>-4.5832883109813611</c:v>
                </c:pt>
                <c:pt idx="121">
                  <c:v>-5.3084512950342093</c:v>
                </c:pt>
                <c:pt idx="122">
                  <c:v>-4.4574388401500045</c:v>
                </c:pt>
                <c:pt idx="123">
                  <c:v>-0.16955872961864613</c:v>
                </c:pt>
                <c:pt idx="124">
                  <c:v>0.98177176388054443</c:v>
                </c:pt>
                <c:pt idx="125">
                  <c:v>1.6426030240532437</c:v>
                </c:pt>
                <c:pt idx="126">
                  <c:v>0.43674241554642979</c:v>
                </c:pt>
                <c:pt idx="127">
                  <c:v>-4.5883649297482929</c:v>
                </c:pt>
                <c:pt idx="128">
                  <c:v>-3.1388807395413942</c:v>
                </c:pt>
                <c:pt idx="129">
                  <c:v>0.72797854408144691</c:v>
                </c:pt>
                <c:pt idx="130">
                  <c:v>0.78807213009919641</c:v>
                </c:pt>
                <c:pt idx="131">
                  <c:v>2.1796868051208849</c:v>
                </c:pt>
                <c:pt idx="132">
                  <c:v>-5.6064619903639255</c:v>
                </c:pt>
                <c:pt idx="133">
                  <c:v>4.6771978400856113</c:v>
                </c:pt>
                <c:pt idx="134">
                  <c:v>1.6523942076764737</c:v>
                </c:pt>
                <c:pt idx="135">
                  <c:v>-2.1008727587408127</c:v>
                </c:pt>
                <c:pt idx="136">
                  <c:v>4.0150133870203693</c:v>
                </c:pt>
                <c:pt idx="137">
                  <c:v>-3.0268328054635667</c:v>
                </c:pt>
                <c:pt idx="138">
                  <c:v>-3.9681617214366396</c:v>
                </c:pt>
                <c:pt idx="139">
                  <c:v>-5.1227731464729889</c:v>
                </c:pt>
                <c:pt idx="140">
                  <c:v>2.066499465364005</c:v>
                </c:pt>
                <c:pt idx="141">
                  <c:v>-2.7156534345937717</c:v>
                </c:pt>
                <c:pt idx="142">
                  <c:v>-2.604876792638009</c:v>
                </c:pt>
                <c:pt idx="143">
                  <c:v>-4.4887484547472285</c:v>
                </c:pt>
                <c:pt idx="144">
                  <c:v>2.0250323532661696</c:v>
                </c:pt>
                <c:pt idx="145">
                  <c:v>-0.7288323927775292</c:v>
                </c:pt>
                <c:pt idx="146">
                  <c:v>0.42391948001385832</c:v>
                </c:pt>
                <c:pt idx="147">
                  <c:v>5.7724651764458104</c:v>
                </c:pt>
                <c:pt idx="148">
                  <c:v>5.4071417141511899</c:v>
                </c:pt>
                <c:pt idx="149">
                  <c:v>3.9752302409022811</c:v>
                </c:pt>
                <c:pt idx="150">
                  <c:v>0.8601457556498906</c:v>
                </c:pt>
                <c:pt idx="151">
                  <c:v>2.4994694280697378</c:v>
                </c:pt>
                <c:pt idx="152">
                  <c:v>-0.13021856117283215</c:v>
                </c:pt>
                <c:pt idx="153">
                  <c:v>-0.6621372801636225</c:v>
                </c:pt>
                <c:pt idx="154">
                  <c:v>0.35000067463025525</c:v>
                </c:pt>
                <c:pt idx="155">
                  <c:v>1.7826100530183082</c:v>
                </c:pt>
                <c:pt idx="156">
                  <c:v>0.73844953404594627</c:v>
                </c:pt>
                <c:pt idx="157">
                  <c:v>4.0785935684204002</c:v>
                </c:pt>
                <c:pt idx="158">
                  <c:v>2.818537955063344</c:v>
                </c:pt>
                <c:pt idx="159">
                  <c:v>-1.2713785238197479</c:v>
                </c:pt>
                <c:pt idx="160">
                  <c:v>0.78922067634206727</c:v>
                </c:pt>
                <c:pt idx="161">
                  <c:v>0.31963056668595158</c:v>
                </c:pt>
                <c:pt idx="162">
                  <c:v>-2.398935140289955</c:v>
                </c:pt>
                <c:pt idx="163">
                  <c:v>0.74758765432332841</c:v>
                </c:pt>
                <c:pt idx="164">
                  <c:v>-2.3561026153137905</c:v>
                </c:pt>
                <c:pt idx="165">
                  <c:v>1.936262084753843</c:v>
                </c:pt>
                <c:pt idx="166">
                  <c:v>-1.0617764226201289</c:v>
                </c:pt>
                <c:pt idx="167">
                  <c:v>-5.6758667543693848</c:v>
                </c:pt>
                <c:pt idx="168">
                  <c:v>-0.46064709593205333</c:v>
                </c:pt>
                <c:pt idx="169">
                  <c:v>4.5097220327766907</c:v>
                </c:pt>
                <c:pt idx="170">
                  <c:v>-0.11931954285708135</c:v>
                </c:pt>
                <c:pt idx="171">
                  <c:v>4.5975644793133412</c:v>
                </c:pt>
                <c:pt idx="172">
                  <c:v>1.8046237808076391</c:v>
                </c:pt>
                <c:pt idx="173">
                  <c:v>0.86040711332008957</c:v>
                </c:pt>
                <c:pt idx="174">
                  <c:v>-0.40677711380176895</c:v>
                </c:pt>
                <c:pt idx="175">
                  <c:v>1.5454752699640719</c:v>
                </c:pt>
                <c:pt idx="176">
                  <c:v>1.9439814453970079</c:v>
                </c:pt>
                <c:pt idx="177">
                  <c:v>-0.20231724130724016</c:v>
                </c:pt>
                <c:pt idx="178">
                  <c:v>1.3283912903312374</c:v>
                </c:pt>
                <c:pt idx="179">
                  <c:v>1.3271502356489617</c:v>
                </c:pt>
                <c:pt idx="180">
                  <c:v>1.9630932199810083</c:v>
                </c:pt>
                <c:pt idx="181">
                  <c:v>-2.3524479296186671</c:v>
                </c:pt>
                <c:pt idx="182">
                  <c:v>1.5128450673163576</c:v>
                </c:pt>
                <c:pt idx="183">
                  <c:v>-0.15104317462555772</c:v>
                </c:pt>
                <c:pt idx="184">
                  <c:v>4.4551532479840317</c:v>
                </c:pt>
                <c:pt idx="185">
                  <c:v>1.4918966459895351</c:v>
                </c:pt>
                <c:pt idx="186">
                  <c:v>0.93146455085499924</c:v>
                </c:pt>
                <c:pt idx="187">
                  <c:v>-0.68849991684392198</c:v>
                </c:pt>
                <c:pt idx="188">
                  <c:v>-1.3635255196791176</c:v>
                </c:pt>
                <c:pt idx="189">
                  <c:v>-3.4916339264404619</c:v>
                </c:pt>
                <c:pt idx="190">
                  <c:v>-0.55678400311472531</c:v>
                </c:pt>
                <c:pt idx="191">
                  <c:v>1.9180536174599205</c:v>
                </c:pt>
                <c:pt idx="192">
                  <c:v>-3.6523252637200758</c:v>
                </c:pt>
                <c:pt idx="193">
                  <c:v>1.2333323760118431</c:v>
                </c:pt>
                <c:pt idx="194">
                  <c:v>-1.2679479098338791</c:v>
                </c:pt>
                <c:pt idx="195">
                  <c:v>-1.7009320395790024</c:v>
                </c:pt>
                <c:pt idx="196">
                  <c:v>-2.3111175380520668</c:v>
                </c:pt>
                <c:pt idx="197">
                  <c:v>4.8244287798567456</c:v>
                </c:pt>
                <c:pt idx="198">
                  <c:v>7.4384853196702461E-2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B-4377-B417-5BD3247B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6475448"/>
        <c:axId val="756476168"/>
      </c:lineChart>
      <c:catAx>
        <c:axId val="756475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6168"/>
        <c:crosses val="autoZero"/>
        <c:auto val="1"/>
        <c:lblAlgn val="ctr"/>
        <c:lblOffset val="100"/>
        <c:noMultiLvlLbl val="0"/>
      </c:catAx>
      <c:valAx>
        <c:axId val="7564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6475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Crisis!$P$1</c:f>
              <c:strCache>
                <c:ptCount val="1"/>
                <c:pt idx="0">
                  <c:v>Rm_SFIO_PL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Crisis!$P$2:$P$204</c:f>
              <c:numCache>
                <c:formatCode>General</c:formatCode>
                <c:ptCount val="203"/>
                <c:pt idx="0">
                  <c:v>0.73055070025777102</c:v>
                </c:pt>
                <c:pt idx="1">
                  <c:v>-0.14430843272613428</c:v>
                </c:pt>
                <c:pt idx="2">
                  <c:v>1.0058129519405963</c:v>
                </c:pt>
                <c:pt idx="3">
                  <c:v>-2.5163040475615763</c:v>
                </c:pt>
                <c:pt idx="4">
                  <c:v>0.94730358323470432</c:v>
                </c:pt>
                <c:pt idx="5">
                  <c:v>1.3827426024161531</c:v>
                </c:pt>
                <c:pt idx="6">
                  <c:v>2.5499675766913681</c:v>
                </c:pt>
                <c:pt idx="7">
                  <c:v>-1.1098596240585199</c:v>
                </c:pt>
                <c:pt idx="8">
                  <c:v>-13.553753992552272</c:v>
                </c:pt>
                <c:pt idx="9">
                  <c:v>-11.445234671222531</c:v>
                </c:pt>
                <c:pt idx="10">
                  <c:v>-11.861426846561104</c:v>
                </c:pt>
                <c:pt idx="11">
                  <c:v>-5.6516354350229472</c:v>
                </c:pt>
                <c:pt idx="12">
                  <c:v>9.6341253847970236</c:v>
                </c:pt>
                <c:pt idx="13">
                  <c:v>3.7819890045622038</c:v>
                </c:pt>
                <c:pt idx="14">
                  <c:v>2.8955844586509949</c:v>
                </c:pt>
                <c:pt idx="15">
                  <c:v>-0.56073275626791463</c:v>
                </c:pt>
                <c:pt idx="16">
                  <c:v>1.7736056563906988</c:v>
                </c:pt>
                <c:pt idx="17">
                  <c:v>1.1983384023493258</c:v>
                </c:pt>
                <c:pt idx="18">
                  <c:v>5.1159619124020887E-2</c:v>
                </c:pt>
                <c:pt idx="19">
                  <c:v>-2.9879656141954274</c:v>
                </c:pt>
                <c:pt idx="20">
                  <c:v>3.3566766791361733</c:v>
                </c:pt>
                <c:pt idx="21">
                  <c:v>4.1968465005384905</c:v>
                </c:pt>
                <c:pt idx="22">
                  <c:v>6.0846560717087721</c:v>
                </c:pt>
                <c:pt idx="23">
                  <c:v>-5.708028203154818</c:v>
                </c:pt>
                <c:pt idx="24">
                  <c:v>4.29054997111347</c:v>
                </c:pt>
                <c:pt idx="25">
                  <c:v>-2.2692515510031388</c:v>
                </c:pt>
                <c:pt idx="26">
                  <c:v>3.2771868741835304</c:v>
                </c:pt>
                <c:pt idx="27">
                  <c:v>-1.2335958648145995</c:v>
                </c:pt>
                <c:pt idx="28">
                  <c:v>2.4268179155116134</c:v>
                </c:pt>
                <c:pt idx="29">
                  <c:v>-2.2711354761797367</c:v>
                </c:pt>
                <c:pt idx="30">
                  <c:v>-3.4151911569334317</c:v>
                </c:pt>
                <c:pt idx="31">
                  <c:v>3.0567585246770856</c:v>
                </c:pt>
                <c:pt idx="32">
                  <c:v>0.76724067398200679</c:v>
                </c:pt>
                <c:pt idx="33">
                  <c:v>0.87408649478375056</c:v>
                </c:pt>
                <c:pt idx="34">
                  <c:v>-0.78375341770376783</c:v>
                </c:pt>
                <c:pt idx="35">
                  <c:v>-1.0763808193442648</c:v>
                </c:pt>
                <c:pt idx="36">
                  <c:v>2.0314832042051383</c:v>
                </c:pt>
                <c:pt idx="37">
                  <c:v>-0.55860341020940019</c:v>
                </c:pt>
                <c:pt idx="38">
                  <c:v>-2.2109677889115185</c:v>
                </c:pt>
                <c:pt idx="39">
                  <c:v>0.5240278197218694</c:v>
                </c:pt>
                <c:pt idx="40">
                  <c:v>1.0398887447499243</c:v>
                </c:pt>
                <c:pt idx="41">
                  <c:v>-1.5744251815474792</c:v>
                </c:pt>
                <c:pt idx="42">
                  <c:v>-1.2132574647776335</c:v>
                </c:pt>
                <c:pt idx="43">
                  <c:v>-4.4565396324532838</c:v>
                </c:pt>
                <c:pt idx="44">
                  <c:v>10.35570886586757</c:v>
                </c:pt>
                <c:pt idx="45">
                  <c:v>0.13528750654195104</c:v>
                </c:pt>
                <c:pt idx="46">
                  <c:v>0.45961014113875254</c:v>
                </c:pt>
                <c:pt idx="47">
                  <c:v>1.6535021622754382</c:v>
                </c:pt>
                <c:pt idx="48">
                  <c:v>-0.70106676661642153</c:v>
                </c:pt>
                <c:pt idx="49">
                  <c:v>-7.6553609783918994E-2</c:v>
                </c:pt>
                <c:pt idx="50">
                  <c:v>0.64516352814885958</c:v>
                </c:pt>
                <c:pt idx="51">
                  <c:v>0.36994884965189379</c:v>
                </c:pt>
                <c:pt idx="52">
                  <c:v>2.6896509728728004E-2</c:v>
                </c:pt>
                <c:pt idx="53">
                  <c:v>2.7322984011295079</c:v>
                </c:pt>
                <c:pt idx="54">
                  <c:v>0.42018364708781653</c:v>
                </c:pt>
                <c:pt idx="55">
                  <c:v>-0.31318980685842424</c:v>
                </c:pt>
                <c:pt idx="56">
                  <c:v>-2.1400823957654738</c:v>
                </c:pt>
                <c:pt idx="57">
                  <c:v>1.9712176733301527</c:v>
                </c:pt>
                <c:pt idx="58">
                  <c:v>1.6455156043737873</c:v>
                </c:pt>
                <c:pt idx="59">
                  <c:v>-1.1492484542488295</c:v>
                </c:pt>
                <c:pt idx="60">
                  <c:v>-0.74890689171842217</c:v>
                </c:pt>
                <c:pt idx="61">
                  <c:v>4.4184034120596527</c:v>
                </c:pt>
                <c:pt idx="62">
                  <c:v>1.0606383709855958</c:v>
                </c:pt>
                <c:pt idx="63">
                  <c:v>-0.21938016963097512</c:v>
                </c:pt>
                <c:pt idx="64">
                  <c:v>1.8951216988251887</c:v>
                </c:pt>
                <c:pt idx="65">
                  <c:v>-7.3340670687479417E-2</c:v>
                </c:pt>
                <c:pt idx="66">
                  <c:v>0.43259859151643193</c:v>
                </c:pt>
                <c:pt idx="67">
                  <c:v>1.0722841773232059</c:v>
                </c:pt>
                <c:pt idx="68">
                  <c:v>-0.72092977695395244</c:v>
                </c:pt>
                <c:pt idx="69">
                  <c:v>-0.45323476620579473</c:v>
                </c:pt>
                <c:pt idx="70">
                  <c:v>2.7990509502897303</c:v>
                </c:pt>
                <c:pt idx="71">
                  <c:v>0.15717349372482686</c:v>
                </c:pt>
                <c:pt idx="72">
                  <c:v>-0.19596659765960289</c:v>
                </c:pt>
                <c:pt idx="73">
                  <c:v>0.18305754193909504</c:v>
                </c:pt>
                <c:pt idx="74">
                  <c:v>1.5839125505406098</c:v>
                </c:pt>
                <c:pt idx="75">
                  <c:v>1.0617331673811781</c:v>
                </c:pt>
                <c:pt idx="76">
                  <c:v>-0.22446698538239729</c:v>
                </c:pt>
                <c:pt idx="77">
                  <c:v>0.20770182334974568</c:v>
                </c:pt>
                <c:pt idx="78">
                  <c:v>7.3326841956033589E-2</c:v>
                </c:pt>
                <c:pt idx="79">
                  <c:v>-0.61973035337318316</c:v>
                </c:pt>
                <c:pt idx="80">
                  <c:v>-0.80399891455709793</c:v>
                </c:pt>
                <c:pt idx="81">
                  <c:v>0.22492423597648467</c:v>
                </c:pt>
                <c:pt idx="82">
                  <c:v>0.1270917349632518</c:v>
                </c:pt>
                <c:pt idx="83">
                  <c:v>2.158997492997579</c:v>
                </c:pt>
                <c:pt idx="84">
                  <c:v>1.2987329180816087</c:v>
                </c:pt>
                <c:pt idx="85">
                  <c:v>-1.4998839009351572</c:v>
                </c:pt>
                <c:pt idx="86">
                  <c:v>0.3233029426390816</c:v>
                </c:pt>
                <c:pt idx="87">
                  <c:v>-0.58519746160181774</c:v>
                </c:pt>
                <c:pt idx="88">
                  <c:v>-0.93887586276411217</c:v>
                </c:pt>
                <c:pt idx="89">
                  <c:v>-1.0496289647471817</c:v>
                </c:pt>
                <c:pt idx="90">
                  <c:v>0.98448032898803972</c:v>
                </c:pt>
                <c:pt idx="91">
                  <c:v>-0.73215573554395819</c:v>
                </c:pt>
                <c:pt idx="92">
                  <c:v>1.6695579797709044</c:v>
                </c:pt>
                <c:pt idx="93">
                  <c:v>1.2315554046540471</c:v>
                </c:pt>
                <c:pt idx="94">
                  <c:v>1.5229757047664947</c:v>
                </c:pt>
                <c:pt idx="95">
                  <c:v>-0.15409885650443711</c:v>
                </c:pt>
                <c:pt idx="96">
                  <c:v>1.4684374203639783</c:v>
                </c:pt>
                <c:pt idx="97">
                  <c:v>0.21372864608201025</c:v>
                </c:pt>
                <c:pt idx="98">
                  <c:v>-0.26773242765912003</c:v>
                </c:pt>
                <c:pt idx="99">
                  <c:v>-4.7842291113442821</c:v>
                </c:pt>
                <c:pt idx="100">
                  <c:v>1.193321625142638</c:v>
                </c:pt>
                <c:pt idx="101">
                  <c:v>2.0383943485538283</c:v>
                </c:pt>
                <c:pt idx="102">
                  <c:v>0.72885144387234724</c:v>
                </c:pt>
                <c:pt idx="103">
                  <c:v>1.7714794661883824</c:v>
                </c:pt>
                <c:pt idx="104">
                  <c:v>2.5900784733491169</c:v>
                </c:pt>
                <c:pt idx="105">
                  <c:v>-0.31139718601420313</c:v>
                </c:pt>
                <c:pt idx="106">
                  <c:v>1.34116556039177</c:v>
                </c:pt>
                <c:pt idx="107">
                  <c:v>-1.7779788817420279</c:v>
                </c:pt>
                <c:pt idx="108">
                  <c:v>-0.83229614555733522</c:v>
                </c:pt>
                <c:pt idx="109">
                  <c:v>0.582943747837117</c:v>
                </c:pt>
                <c:pt idx="110">
                  <c:v>1.1557907861975909</c:v>
                </c:pt>
                <c:pt idx="111">
                  <c:v>-2.4811196696287454</c:v>
                </c:pt>
                <c:pt idx="112">
                  <c:v>-1.113021785460059</c:v>
                </c:pt>
                <c:pt idx="113">
                  <c:v>-9.4507048748910396</c:v>
                </c:pt>
                <c:pt idx="114">
                  <c:v>4.8118363750503299</c:v>
                </c:pt>
                <c:pt idx="115">
                  <c:v>2.882721872513387</c:v>
                </c:pt>
                <c:pt idx="116">
                  <c:v>0.66697322920993174</c:v>
                </c:pt>
                <c:pt idx="117">
                  <c:v>1.0431940879965393</c:v>
                </c:pt>
                <c:pt idx="118">
                  <c:v>0.24963316906795735</c:v>
                </c:pt>
                <c:pt idx="119">
                  <c:v>-0.39570769303613185</c:v>
                </c:pt>
                <c:pt idx="120">
                  <c:v>-0.2345654099287372</c:v>
                </c:pt>
                <c:pt idx="121">
                  <c:v>-1.0654498754922057</c:v>
                </c:pt>
                <c:pt idx="122">
                  <c:v>-1.7414877113668878</c:v>
                </c:pt>
                <c:pt idx="123">
                  <c:v>1.601410341405431</c:v>
                </c:pt>
                <c:pt idx="124">
                  <c:v>-0.65425651459268308</c:v>
                </c:pt>
                <c:pt idx="125">
                  <c:v>2.9656275974584609</c:v>
                </c:pt>
                <c:pt idx="126">
                  <c:v>0.12696650980538576</c:v>
                </c:pt>
                <c:pt idx="127">
                  <c:v>-4.7939993340912324</c:v>
                </c:pt>
                <c:pt idx="128">
                  <c:v>-4.481392912507097</c:v>
                </c:pt>
                <c:pt idx="129">
                  <c:v>0.75630703658222087</c:v>
                </c:pt>
                <c:pt idx="130">
                  <c:v>-1.6302283968144857</c:v>
                </c:pt>
                <c:pt idx="131">
                  <c:v>1.2625411652266219</c:v>
                </c:pt>
                <c:pt idx="132">
                  <c:v>-0.33642660197406382</c:v>
                </c:pt>
                <c:pt idx="133">
                  <c:v>2.6962286157152828</c:v>
                </c:pt>
                <c:pt idx="134">
                  <c:v>2.6295595264708385</c:v>
                </c:pt>
                <c:pt idx="135">
                  <c:v>0.47094718460782437</c:v>
                </c:pt>
                <c:pt idx="136">
                  <c:v>1.3288419562743397</c:v>
                </c:pt>
                <c:pt idx="137">
                  <c:v>-0.40371308065556227</c:v>
                </c:pt>
                <c:pt idx="138">
                  <c:v>-3.0086455503251344</c:v>
                </c:pt>
                <c:pt idx="139">
                  <c:v>-1.6986443539131861</c:v>
                </c:pt>
                <c:pt idx="140">
                  <c:v>0.31698444812113347</c:v>
                </c:pt>
                <c:pt idx="141">
                  <c:v>-1.3557934941444674</c:v>
                </c:pt>
                <c:pt idx="142">
                  <c:v>-4.2935998829689437</c:v>
                </c:pt>
                <c:pt idx="143">
                  <c:v>-8.5441264332165631E-2</c:v>
                </c:pt>
                <c:pt idx="144">
                  <c:v>-3.1496771841299669E-2</c:v>
                </c:pt>
                <c:pt idx="145">
                  <c:v>0.41316805531043793</c:v>
                </c:pt>
                <c:pt idx="146">
                  <c:v>2.760365756242293</c:v>
                </c:pt>
                <c:pt idx="147">
                  <c:v>1.9214753511779807</c:v>
                </c:pt>
                <c:pt idx="148">
                  <c:v>1.7676692726819174</c:v>
                </c:pt>
                <c:pt idx="149">
                  <c:v>1.7142503289307154</c:v>
                </c:pt>
                <c:pt idx="150">
                  <c:v>1.00480641562368</c:v>
                </c:pt>
                <c:pt idx="151">
                  <c:v>0.72521656640904963</c:v>
                </c:pt>
                <c:pt idx="152">
                  <c:v>0.88108077309306843</c:v>
                </c:pt>
                <c:pt idx="153">
                  <c:v>-1.6062973395021114</c:v>
                </c:pt>
                <c:pt idx="154">
                  <c:v>-2.2851165426268993</c:v>
                </c:pt>
                <c:pt idx="155">
                  <c:v>0.79588727719978902</c:v>
                </c:pt>
                <c:pt idx="156">
                  <c:v>0.18452293630392821</c:v>
                </c:pt>
                <c:pt idx="157">
                  <c:v>3.5947361687508042</c:v>
                </c:pt>
                <c:pt idx="158">
                  <c:v>1.8079521374138681</c:v>
                </c:pt>
                <c:pt idx="159">
                  <c:v>-0.57073287253981286</c:v>
                </c:pt>
                <c:pt idx="160">
                  <c:v>0.12426404747047481</c:v>
                </c:pt>
                <c:pt idx="161">
                  <c:v>-2.1685773232085467E-2</c:v>
                </c:pt>
                <c:pt idx="162">
                  <c:v>1.1351171215682485</c:v>
                </c:pt>
                <c:pt idx="163">
                  <c:v>1.5455600465582027</c:v>
                </c:pt>
                <c:pt idx="164">
                  <c:v>-1.1972259555948841</c:v>
                </c:pt>
                <c:pt idx="165">
                  <c:v>1.5536164458649278</c:v>
                </c:pt>
                <c:pt idx="166">
                  <c:v>-4.3089480538103802</c:v>
                </c:pt>
                <c:pt idx="167">
                  <c:v>-1.3813568531008216</c:v>
                </c:pt>
                <c:pt idx="168">
                  <c:v>1.4113056408979237</c:v>
                </c:pt>
                <c:pt idx="169">
                  <c:v>2.7137264499288181</c:v>
                </c:pt>
                <c:pt idx="170">
                  <c:v>1.1263099022309324</c:v>
                </c:pt>
                <c:pt idx="171">
                  <c:v>0.97117839110780335</c:v>
                </c:pt>
                <c:pt idx="172">
                  <c:v>1.1293997329134209</c:v>
                </c:pt>
                <c:pt idx="173">
                  <c:v>-1.5354587594576445</c:v>
                </c:pt>
                <c:pt idx="174">
                  <c:v>1.213263788467112</c:v>
                </c:pt>
                <c:pt idx="175">
                  <c:v>1.8870416903500411E-2</c:v>
                </c:pt>
                <c:pt idx="176">
                  <c:v>0.5344386074105445</c:v>
                </c:pt>
                <c:pt idx="177">
                  <c:v>-1.5433222310995496</c:v>
                </c:pt>
                <c:pt idx="178">
                  <c:v>-0.7326740826239001</c:v>
                </c:pt>
                <c:pt idx="179">
                  <c:v>-0.19218578744158843</c:v>
                </c:pt>
                <c:pt idx="180">
                  <c:v>1.1342999801352276</c:v>
                </c:pt>
                <c:pt idx="181">
                  <c:v>-2.2193645402068682</c:v>
                </c:pt>
                <c:pt idx="182">
                  <c:v>1.3501842112506162</c:v>
                </c:pt>
                <c:pt idx="183">
                  <c:v>-3.0842410004013501</c:v>
                </c:pt>
                <c:pt idx="184">
                  <c:v>2.2577502101663129</c:v>
                </c:pt>
                <c:pt idx="185">
                  <c:v>1.3298170525779596</c:v>
                </c:pt>
                <c:pt idx="186">
                  <c:v>0.68867389083722452</c:v>
                </c:pt>
                <c:pt idx="187">
                  <c:v>-2.5966505967140594</c:v>
                </c:pt>
                <c:pt idx="188">
                  <c:v>0.60137138306383542</c:v>
                </c:pt>
                <c:pt idx="189">
                  <c:v>-1.4533383934667017</c:v>
                </c:pt>
                <c:pt idx="190">
                  <c:v>9.2190310855495422E-2</c:v>
                </c:pt>
                <c:pt idx="191">
                  <c:v>0.80062915466715801</c:v>
                </c:pt>
                <c:pt idx="192">
                  <c:v>-0.2551145990699637</c:v>
                </c:pt>
                <c:pt idx="193">
                  <c:v>0.66853482824868937</c:v>
                </c:pt>
                <c:pt idx="194">
                  <c:v>-1.3612020076427969</c:v>
                </c:pt>
                <c:pt idx="195">
                  <c:v>0</c:v>
                </c:pt>
                <c:pt idx="196">
                  <c:v>-1.0500649146245635</c:v>
                </c:pt>
                <c:pt idx="197">
                  <c:v>0.7393529775663239</c:v>
                </c:pt>
                <c:pt idx="198">
                  <c:v>7.9584375595280116E-2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5-453C-B6C3-8EDDEC3D4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922832"/>
        <c:axId val="640923192"/>
      </c:lineChart>
      <c:catAx>
        <c:axId val="6409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923192"/>
        <c:crosses val="autoZero"/>
        <c:auto val="1"/>
        <c:lblAlgn val="ctr"/>
        <c:lblOffset val="100"/>
        <c:noMultiLvlLbl val="0"/>
      </c:catAx>
      <c:valAx>
        <c:axId val="640923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9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Crisis!$Q$1</c:f>
              <c:strCache>
                <c:ptCount val="1"/>
                <c:pt idx="0">
                  <c:v>Rm_SRI_PL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Crisis!$Q$2:$Q$204</c:f>
              <c:numCache>
                <c:formatCode>General</c:formatCode>
                <c:ptCount val="203"/>
                <c:pt idx="0">
                  <c:v>1.245643293036182</c:v>
                </c:pt>
                <c:pt idx="1">
                  <c:v>0.21957584100348845</c:v>
                </c:pt>
                <c:pt idx="2">
                  <c:v>0.52262147775375301</c:v>
                </c:pt>
                <c:pt idx="3">
                  <c:v>-0.73530374310631819</c:v>
                </c:pt>
                <c:pt idx="4">
                  <c:v>-3.3415611766333613</c:v>
                </c:pt>
                <c:pt idx="5">
                  <c:v>1.9826056969826484</c:v>
                </c:pt>
                <c:pt idx="6">
                  <c:v>0.13644288282414949</c:v>
                </c:pt>
                <c:pt idx="7">
                  <c:v>-0.81637877592362051</c:v>
                </c:pt>
                <c:pt idx="8">
                  <c:v>-15.302241338148661</c:v>
                </c:pt>
                <c:pt idx="9">
                  <c:v>0.10078825210766275</c:v>
                </c:pt>
                <c:pt idx="10">
                  <c:v>-24.443638965829866</c:v>
                </c:pt>
                <c:pt idx="11">
                  <c:v>6.3282089792458436</c:v>
                </c:pt>
                <c:pt idx="12">
                  <c:v>-0.64919700312921536</c:v>
                </c:pt>
                <c:pt idx="13">
                  <c:v>1.5663404849407019</c:v>
                </c:pt>
                <c:pt idx="14">
                  <c:v>6.8998762456958946</c:v>
                </c:pt>
                <c:pt idx="15">
                  <c:v>1.9009512187921247</c:v>
                </c:pt>
                <c:pt idx="16">
                  <c:v>-1.0394444138961312</c:v>
                </c:pt>
                <c:pt idx="17">
                  <c:v>2.7094691882854138</c:v>
                </c:pt>
                <c:pt idx="18">
                  <c:v>-1.9462186087697824</c:v>
                </c:pt>
                <c:pt idx="19">
                  <c:v>-1.9646886833158701</c:v>
                </c:pt>
                <c:pt idx="20">
                  <c:v>3.4734969429828206</c:v>
                </c:pt>
                <c:pt idx="21">
                  <c:v>4.7049106153718734</c:v>
                </c:pt>
                <c:pt idx="22">
                  <c:v>6.7620882142136161</c:v>
                </c:pt>
                <c:pt idx="23">
                  <c:v>-2.607803173460276</c:v>
                </c:pt>
                <c:pt idx="24">
                  <c:v>0.99360996763284448</c:v>
                </c:pt>
                <c:pt idx="25">
                  <c:v>-1.8809875308780633</c:v>
                </c:pt>
                <c:pt idx="26">
                  <c:v>2.4504299171250814</c:v>
                </c:pt>
                <c:pt idx="27">
                  <c:v>-5.0857287913900442E-2</c:v>
                </c:pt>
                <c:pt idx="28">
                  <c:v>0.22149450122271572</c:v>
                </c:pt>
                <c:pt idx="29">
                  <c:v>1.218816961832849</c:v>
                </c:pt>
                <c:pt idx="30">
                  <c:v>-2.358192155773545</c:v>
                </c:pt>
                <c:pt idx="31">
                  <c:v>2.4742408504456868</c:v>
                </c:pt>
                <c:pt idx="32">
                  <c:v>1.7232408924346414</c:v>
                </c:pt>
                <c:pt idx="33">
                  <c:v>-1.3611653984636256</c:v>
                </c:pt>
                <c:pt idx="34">
                  <c:v>0.60902275325176913</c:v>
                </c:pt>
                <c:pt idx="35">
                  <c:v>-3.3383585584365552</c:v>
                </c:pt>
                <c:pt idx="36">
                  <c:v>0.42542140356848529</c:v>
                </c:pt>
                <c:pt idx="37">
                  <c:v>-1.8138155040519897</c:v>
                </c:pt>
                <c:pt idx="38">
                  <c:v>-3.1205854737017749</c:v>
                </c:pt>
                <c:pt idx="39">
                  <c:v>1.5380113727654878</c:v>
                </c:pt>
                <c:pt idx="40">
                  <c:v>0.30097437728015691</c:v>
                </c:pt>
                <c:pt idx="41">
                  <c:v>-2.0143552012567127</c:v>
                </c:pt>
                <c:pt idx="42">
                  <c:v>-0.75762126026506127</c:v>
                </c:pt>
                <c:pt idx="43">
                  <c:v>-8.1578768506867885</c:v>
                </c:pt>
                <c:pt idx="44">
                  <c:v>10.464031410093417</c:v>
                </c:pt>
                <c:pt idx="45">
                  <c:v>3.3614617366399901</c:v>
                </c:pt>
                <c:pt idx="46">
                  <c:v>3.3352559013096319</c:v>
                </c:pt>
                <c:pt idx="47">
                  <c:v>1.7961392274542041</c:v>
                </c:pt>
                <c:pt idx="48">
                  <c:v>3.6875398337992666</c:v>
                </c:pt>
                <c:pt idx="49">
                  <c:v>0.35433216307167187</c:v>
                </c:pt>
                <c:pt idx="50">
                  <c:v>0.19118294677903849</c:v>
                </c:pt>
                <c:pt idx="51">
                  <c:v>0.42390106786914528</c:v>
                </c:pt>
                <c:pt idx="52">
                  <c:v>2.0952079158150996</c:v>
                </c:pt>
                <c:pt idx="53">
                  <c:v>4.8223811038856335</c:v>
                </c:pt>
                <c:pt idx="54">
                  <c:v>-3.3478737246508605</c:v>
                </c:pt>
                <c:pt idx="55">
                  <c:v>-0.98671019518073722</c:v>
                </c:pt>
                <c:pt idx="56">
                  <c:v>-0.57053075056527758</c:v>
                </c:pt>
                <c:pt idx="57">
                  <c:v>0.8304854066588041</c:v>
                </c:pt>
                <c:pt idx="58">
                  <c:v>-4.4880866254217541E-2</c:v>
                </c:pt>
                <c:pt idx="59">
                  <c:v>2.2119954135122528</c:v>
                </c:pt>
                <c:pt idx="60">
                  <c:v>-3.0123082909552421</c:v>
                </c:pt>
                <c:pt idx="61">
                  <c:v>1.1748279001094761</c:v>
                </c:pt>
                <c:pt idx="62">
                  <c:v>3.0741530528773491</c:v>
                </c:pt>
                <c:pt idx="63">
                  <c:v>-3.1583262428737142</c:v>
                </c:pt>
                <c:pt idx="64">
                  <c:v>-0.12058650519002503</c:v>
                </c:pt>
                <c:pt idx="65">
                  <c:v>1.7013234139356097</c:v>
                </c:pt>
                <c:pt idx="66">
                  <c:v>1.4881361295633497</c:v>
                </c:pt>
                <c:pt idx="67">
                  <c:v>1.2861045927393167</c:v>
                </c:pt>
                <c:pt idx="68">
                  <c:v>-1.3438751364897323</c:v>
                </c:pt>
                <c:pt idx="69">
                  <c:v>2.4215642201562861</c:v>
                </c:pt>
                <c:pt idx="70">
                  <c:v>2.1127612318529025</c:v>
                </c:pt>
                <c:pt idx="71">
                  <c:v>0.20676093674658144</c:v>
                </c:pt>
                <c:pt idx="72">
                  <c:v>2.2066662693513739</c:v>
                </c:pt>
                <c:pt idx="73">
                  <c:v>3.958685356290665</c:v>
                </c:pt>
                <c:pt idx="74">
                  <c:v>1.0245771217133834</c:v>
                </c:pt>
                <c:pt idx="75">
                  <c:v>-1.0016778745242343</c:v>
                </c:pt>
                <c:pt idx="76">
                  <c:v>-0.33546295470153004</c:v>
                </c:pt>
                <c:pt idx="77">
                  <c:v>2.925130839464344</c:v>
                </c:pt>
                <c:pt idx="78">
                  <c:v>-1.3628901486168699</c:v>
                </c:pt>
                <c:pt idx="79">
                  <c:v>0.15043605955215117</c:v>
                </c:pt>
                <c:pt idx="80">
                  <c:v>0.29844232517304009</c:v>
                </c:pt>
                <c:pt idx="81">
                  <c:v>-0.20624425241898731</c:v>
                </c:pt>
                <c:pt idx="82">
                  <c:v>0.66340733057654044</c:v>
                </c:pt>
                <c:pt idx="83">
                  <c:v>1.1015286742746841</c:v>
                </c:pt>
                <c:pt idx="84">
                  <c:v>1.2602178151642143</c:v>
                </c:pt>
                <c:pt idx="85">
                  <c:v>-1.8777040969378715</c:v>
                </c:pt>
                <c:pt idx="86">
                  <c:v>2.6264132985312614</c:v>
                </c:pt>
                <c:pt idx="87">
                  <c:v>1.9900736364931153</c:v>
                </c:pt>
                <c:pt idx="88">
                  <c:v>-0.12105275327544632</c:v>
                </c:pt>
                <c:pt idx="89">
                  <c:v>2.3080352288094491E-2</c:v>
                </c:pt>
                <c:pt idx="90">
                  <c:v>-1.3379522322129767</c:v>
                </c:pt>
                <c:pt idx="91">
                  <c:v>0.92127912019354286</c:v>
                </c:pt>
                <c:pt idx="92">
                  <c:v>3.4910655094018548</c:v>
                </c:pt>
                <c:pt idx="93">
                  <c:v>1.5119604839904885</c:v>
                </c:pt>
                <c:pt idx="94">
                  <c:v>-1.1385299666281612</c:v>
                </c:pt>
                <c:pt idx="95">
                  <c:v>-2.1387557985203167E-2</c:v>
                </c:pt>
                <c:pt idx="96">
                  <c:v>1.6535735770702145</c:v>
                </c:pt>
                <c:pt idx="97">
                  <c:v>-3.038084083395229</c:v>
                </c:pt>
                <c:pt idx="98">
                  <c:v>-4.4501399297803035</c:v>
                </c:pt>
                <c:pt idx="99">
                  <c:v>-4.3801007901065834</c:v>
                </c:pt>
                <c:pt idx="100">
                  <c:v>1.9217734240256756</c:v>
                </c:pt>
                <c:pt idx="101">
                  <c:v>0.93876581386567792</c:v>
                </c:pt>
                <c:pt idx="102">
                  <c:v>-1.7941931805293669</c:v>
                </c:pt>
                <c:pt idx="103">
                  <c:v>1.4298117382745448</c:v>
                </c:pt>
                <c:pt idx="104">
                  <c:v>1.7117731897579511</c:v>
                </c:pt>
                <c:pt idx="105">
                  <c:v>2.2188002736295496</c:v>
                </c:pt>
                <c:pt idx="106">
                  <c:v>2.3880207343235331</c:v>
                </c:pt>
                <c:pt idx="107">
                  <c:v>-4.6514365410906056</c:v>
                </c:pt>
                <c:pt idx="108">
                  <c:v>-3.4863758194864261</c:v>
                </c:pt>
                <c:pt idx="109">
                  <c:v>0.38400072014232345</c:v>
                </c:pt>
                <c:pt idx="110">
                  <c:v>0.69531896333854171</c:v>
                </c:pt>
                <c:pt idx="111">
                  <c:v>-2.8827654882869869</c:v>
                </c:pt>
                <c:pt idx="112">
                  <c:v>-8.3822553788263932</c:v>
                </c:pt>
                <c:pt idx="113">
                  <c:v>-3.4144793128991644</c:v>
                </c:pt>
                <c:pt idx="114">
                  <c:v>4.9078204553246456</c:v>
                </c:pt>
                <c:pt idx="115">
                  <c:v>3.7380777337356612</c:v>
                </c:pt>
                <c:pt idx="116">
                  <c:v>1.1887962023249246</c:v>
                </c:pt>
                <c:pt idx="117">
                  <c:v>1.9919156360988657</c:v>
                </c:pt>
                <c:pt idx="118">
                  <c:v>-3.0868333771995791</c:v>
                </c:pt>
                <c:pt idx="119">
                  <c:v>6.4999101353546987E-2</c:v>
                </c:pt>
                <c:pt idx="120">
                  <c:v>-4.5832883109813611</c:v>
                </c:pt>
                <c:pt idx="121">
                  <c:v>-5.3084512950342093</c:v>
                </c:pt>
                <c:pt idx="122">
                  <c:v>-4.4574388401500045</c:v>
                </c:pt>
                <c:pt idx="123">
                  <c:v>-0.16955872961864613</c:v>
                </c:pt>
                <c:pt idx="124">
                  <c:v>0.98177176388054443</c:v>
                </c:pt>
                <c:pt idx="125">
                  <c:v>1.6426030240532437</c:v>
                </c:pt>
                <c:pt idx="126">
                  <c:v>0.43674241554642979</c:v>
                </c:pt>
                <c:pt idx="127">
                  <c:v>-4.5883649297482929</c:v>
                </c:pt>
                <c:pt idx="128">
                  <c:v>-3.1388807395413942</c:v>
                </c:pt>
                <c:pt idx="129">
                  <c:v>0.72797854408144691</c:v>
                </c:pt>
                <c:pt idx="130">
                  <c:v>0.78807213009919641</c:v>
                </c:pt>
                <c:pt idx="131">
                  <c:v>2.1796868051208849</c:v>
                </c:pt>
                <c:pt idx="132">
                  <c:v>-5.6064619903639255</c:v>
                </c:pt>
                <c:pt idx="133">
                  <c:v>4.6771978400856113</c:v>
                </c:pt>
                <c:pt idx="134">
                  <c:v>1.6523942076764737</c:v>
                </c:pt>
                <c:pt idx="135">
                  <c:v>-2.1008727587408127</c:v>
                </c:pt>
                <c:pt idx="136">
                  <c:v>4.0150133870203693</c:v>
                </c:pt>
                <c:pt idx="137">
                  <c:v>-3.0268328054635667</c:v>
                </c:pt>
                <c:pt idx="138">
                  <c:v>-3.9681617214366396</c:v>
                </c:pt>
                <c:pt idx="139">
                  <c:v>-5.1227731464729889</c:v>
                </c:pt>
                <c:pt idx="140">
                  <c:v>2.066499465364005</c:v>
                </c:pt>
                <c:pt idx="141">
                  <c:v>-2.7156534345937717</c:v>
                </c:pt>
                <c:pt idx="142">
                  <c:v>-2.604876792638009</c:v>
                </c:pt>
                <c:pt idx="143">
                  <c:v>-4.4887484547472285</c:v>
                </c:pt>
                <c:pt idx="144">
                  <c:v>2.0250323532661696</c:v>
                </c:pt>
                <c:pt idx="145">
                  <c:v>-0.7288323927775292</c:v>
                </c:pt>
                <c:pt idx="146">
                  <c:v>0.42391948001385832</c:v>
                </c:pt>
                <c:pt idx="147">
                  <c:v>5.7724651764458104</c:v>
                </c:pt>
                <c:pt idx="148">
                  <c:v>5.4071417141511899</c:v>
                </c:pt>
                <c:pt idx="149">
                  <c:v>3.9752302409022811</c:v>
                </c:pt>
                <c:pt idx="150">
                  <c:v>0.8601457556498906</c:v>
                </c:pt>
                <c:pt idx="151">
                  <c:v>2.4994694280697378</c:v>
                </c:pt>
                <c:pt idx="152">
                  <c:v>-0.13021856117283215</c:v>
                </c:pt>
                <c:pt idx="153">
                  <c:v>-0.6621372801636225</c:v>
                </c:pt>
                <c:pt idx="154">
                  <c:v>0.35000067463025525</c:v>
                </c:pt>
                <c:pt idx="155">
                  <c:v>1.7826100530183082</c:v>
                </c:pt>
                <c:pt idx="156">
                  <c:v>0.73844953404594627</c:v>
                </c:pt>
                <c:pt idx="157">
                  <c:v>4.0785935684204002</c:v>
                </c:pt>
                <c:pt idx="158">
                  <c:v>2.818537955063344</c:v>
                </c:pt>
                <c:pt idx="159">
                  <c:v>-1.2713785238197479</c:v>
                </c:pt>
                <c:pt idx="160">
                  <c:v>0.78922067634206727</c:v>
                </c:pt>
                <c:pt idx="161">
                  <c:v>0.31963056668595158</c:v>
                </c:pt>
                <c:pt idx="162">
                  <c:v>-2.398935140289955</c:v>
                </c:pt>
                <c:pt idx="163">
                  <c:v>0.74758765432332841</c:v>
                </c:pt>
                <c:pt idx="164">
                  <c:v>-2.3561026153137905</c:v>
                </c:pt>
                <c:pt idx="165">
                  <c:v>1.936262084753843</c:v>
                </c:pt>
                <c:pt idx="166">
                  <c:v>-1.0617764226201289</c:v>
                </c:pt>
                <c:pt idx="167">
                  <c:v>-5.6758667543693848</c:v>
                </c:pt>
                <c:pt idx="168">
                  <c:v>-0.46064709593205333</c:v>
                </c:pt>
                <c:pt idx="169">
                  <c:v>4.5097220327766907</c:v>
                </c:pt>
                <c:pt idx="170">
                  <c:v>-0.11931954285708135</c:v>
                </c:pt>
                <c:pt idx="171">
                  <c:v>4.5975644793133412</c:v>
                </c:pt>
                <c:pt idx="172">
                  <c:v>1.8046237808076391</c:v>
                </c:pt>
                <c:pt idx="173">
                  <c:v>0.86040711332008957</c:v>
                </c:pt>
                <c:pt idx="174">
                  <c:v>-0.40677711380176895</c:v>
                </c:pt>
                <c:pt idx="175">
                  <c:v>1.5454752699640719</c:v>
                </c:pt>
                <c:pt idx="176">
                  <c:v>1.9439814453970079</c:v>
                </c:pt>
                <c:pt idx="177">
                  <c:v>-0.20231724130724016</c:v>
                </c:pt>
                <c:pt idx="178">
                  <c:v>1.3283912903312374</c:v>
                </c:pt>
                <c:pt idx="179">
                  <c:v>1.3271502356489617</c:v>
                </c:pt>
                <c:pt idx="180">
                  <c:v>1.9630932199810083</c:v>
                </c:pt>
                <c:pt idx="181">
                  <c:v>-2.3524479296186671</c:v>
                </c:pt>
                <c:pt idx="182">
                  <c:v>1.5128450673163576</c:v>
                </c:pt>
                <c:pt idx="183">
                  <c:v>-0.15104317462555772</c:v>
                </c:pt>
                <c:pt idx="184">
                  <c:v>4.4551532479840317</c:v>
                </c:pt>
                <c:pt idx="185">
                  <c:v>1.4918966459895351</c:v>
                </c:pt>
                <c:pt idx="186">
                  <c:v>0.93146455085499924</c:v>
                </c:pt>
                <c:pt idx="187">
                  <c:v>-0.68849991684392198</c:v>
                </c:pt>
                <c:pt idx="188">
                  <c:v>-1.3635255196791176</c:v>
                </c:pt>
                <c:pt idx="189">
                  <c:v>-3.4916339264404619</c:v>
                </c:pt>
                <c:pt idx="190">
                  <c:v>-0.55678400311472531</c:v>
                </c:pt>
                <c:pt idx="191">
                  <c:v>1.9180536174599205</c:v>
                </c:pt>
                <c:pt idx="192">
                  <c:v>-3.6523252637200758</c:v>
                </c:pt>
                <c:pt idx="193">
                  <c:v>1.2333323760118431</c:v>
                </c:pt>
                <c:pt idx="194">
                  <c:v>-1.2679479098338791</c:v>
                </c:pt>
                <c:pt idx="195">
                  <c:v>-1.7009320395790024</c:v>
                </c:pt>
                <c:pt idx="196">
                  <c:v>-2.3111175380520668</c:v>
                </c:pt>
                <c:pt idx="197">
                  <c:v>4.8244287798567456</c:v>
                </c:pt>
                <c:pt idx="198">
                  <c:v>7.4384853196702461E-2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F-43DD-A8D9-326585E32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5632600"/>
        <c:axId val="635631160"/>
      </c:lineChart>
      <c:catAx>
        <c:axId val="6356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31160"/>
        <c:crosses val="autoZero"/>
        <c:auto val="1"/>
        <c:lblAlgn val="ctr"/>
        <c:lblOffset val="100"/>
        <c:noMultiLvlLbl val="0"/>
      </c:catAx>
      <c:valAx>
        <c:axId val="63563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63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Crisis!$R$1</c:f>
              <c:strCache>
                <c:ptCount val="1"/>
                <c:pt idx="0">
                  <c:v>Rm_FIO_Z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Crisis!$R$2:$R$204</c:f>
              <c:numCache>
                <c:formatCode>General</c:formatCode>
                <c:ptCount val="203"/>
                <c:pt idx="0">
                  <c:v>-0.15969435984733729</c:v>
                </c:pt>
                <c:pt idx="1">
                  <c:v>0.93843955066989937</c:v>
                </c:pt>
                <c:pt idx="2">
                  <c:v>1.9491228833809442</c:v>
                </c:pt>
                <c:pt idx="3">
                  <c:v>-1.0309385220238281</c:v>
                </c:pt>
                <c:pt idx="4">
                  <c:v>-2.1454620586497533</c:v>
                </c:pt>
                <c:pt idx="5">
                  <c:v>3.1190202179033415</c:v>
                </c:pt>
                <c:pt idx="6">
                  <c:v>1.5638665913635053</c:v>
                </c:pt>
                <c:pt idx="7">
                  <c:v>-1.2626118364592969</c:v>
                </c:pt>
                <c:pt idx="8">
                  <c:v>-12.206227066428045</c:v>
                </c:pt>
                <c:pt idx="9">
                  <c:v>0.61249577721979054</c:v>
                </c:pt>
                <c:pt idx="10">
                  <c:v>-9.2034666555137932</c:v>
                </c:pt>
                <c:pt idx="11">
                  <c:v>-16.227897915289358</c:v>
                </c:pt>
                <c:pt idx="12">
                  <c:v>9.7696685094473796</c:v>
                </c:pt>
                <c:pt idx="13">
                  <c:v>-2.1002259007089923</c:v>
                </c:pt>
                <c:pt idx="14">
                  <c:v>11.423668284765006</c:v>
                </c:pt>
                <c:pt idx="15">
                  <c:v>2.9922541435717571</c:v>
                </c:pt>
                <c:pt idx="16">
                  <c:v>-1.3244113536791957</c:v>
                </c:pt>
                <c:pt idx="17">
                  <c:v>-0.21279419405159281</c:v>
                </c:pt>
                <c:pt idx="18">
                  <c:v>3.4406597732135724</c:v>
                </c:pt>
                <c:pt idx="19">
                  <c:v>-2.2819666305003512</c:v>
                </c:pt>
                <c:pt idx="20">
                  <c:v>3.1536428519420374</c:v>
                </c:pt>
                <c:pt idx="21">
                  <c:v>2.9623350970806888</c:v>
                </c:pt>
                <c:pt idx="22">
                  <c:v>4.7977858961229556</c:v>
                </c:pt>
                <c:pt idx="23">
                  <c:v>-4.8963789809036387</c:v>
                </c:pt>
                <c:pt idx="24">
                  <c:v>1.8384469708841906</c:v>
                </c:pt>
                <c:pt idx="25">
                  <c:v>-2.9048399033722845</c:v>
                </c:pt>
                <c:pt idx="26">
                  <c:v>3.941178510906874</c:v>
                </c:pt>
                <c:pt idx="27">
                  <c:v>1.7428648379829321</c:v>
                </c:pt>
                <c:pt idx="28">
                  <c:v>1.2384377997744032</c:v>
                </c:pt>
                <c:pt idx="29">
                  <c:v>-0.28259308659647059</c:v>
                </c:pt>
                <c:pt idx="30">
                  <c:v>1.7109138965322359</c:v>
                </c:pt>
                <c:pt idx="31">
                  <c:v>2.42099284995213</c:v>
                </c:pt>
                <c:pt idx="32">
                  <c:v>0.6415721881558567</c:v>
                </c:pt>
                <c:pt idx="33">
                  <c:v>0.71817041588010122</c:v>
                </c:pt>
                <c:pt idx="34">
                  <c:v>3.2109136681062336</c:v>
                </c:pt>
                <c:pt idx="35">
                  <c:v>-2.3375354324999127</c:v>
                </c:pt>
                <c:pt idx="36">
                  <c:v>-2.5412386821208313</c:v>
                </c:pt>
                <c:pt idx="37">
                  <c:v>-0.64560523562141492</c:v>
                </c:pt>
                <c:pt idx="38">
                  <c:v>-0.63494387475993319</c:v>
                </c:pt>
                <c:pt idx="39">
                  <c:v>1.5032899904966135</c:v>
                </c:pt>
                <c:pt idx="40">
                  <c:v>3.7721524023086492</c:v>
                </c:pt>
                <c:pt idx="41">
                  <c:v>0.19164056749032934</c:v>
                </c:pt>
                <c:pt idx="42">
                  <c:v>-0.53013420652648802</c:v>
                </c:pt>
                <c:pt idx="43">
                  <c:v>-5.8047428002238446</c:v>
                </c:pt>
                <c:pt idx="44">
                  <c:v>7.0678728171263803</c:v>
                </c:pt>
                <c:pt idx="45">
                  <c:v>2.1343833590750396</c:v>
                </c:pt>
                <c:pt idx="46">
                  <c:v>-0.77310194107797037</c:v>
                </c:pt>
                <c:pt idx="47">
                  <c:v>2.2460987405666262</c:v>
                </c:pt>
                <c:pt idx="48">
                  <c:v>1.6564671349093076</c:v>
                </c:pt>
                <c:pt idx="49">
                  <c:v>-0.96868974867033786</c:v>
                </c:pt>
                <c:pt idx="50">
                  <c:v>1.24647782854589</c:v>
                </c:pt>
                <c:pt idx="51">
                  <c:v>-0.17133294444003769</c:v>
                </c:pt>
                <c:pt idx="52">
                  <c:v>1.421369314127096</c:v>
                </c:pt>
                <c:pt idx="53">
                  <c:v>1.8101605628013278</c:v>
                </c:pt>
                <c:pt idx="54">
                  <c:v>-1.4864100939574714</c:v>
                </c:pt>
                <c:pt idx="55">
                  <c:v>1.9244403137123229</c:v>
                </c:pt>
                <c:pt idx="56">
                  <c:v>-3.3681024647504034</c:v>
                </c:pt>
                <c:pt idx="57">
                  <c:v>4.5419834186853993</c:v>
                </c:pt>
                <c:pt idx="58">
                  <c:v>1.2273763518120451</c:v>
                </c:pt>
                <c:pt idx="59">
                  <c:v>-0.71720913336848913</c:v>
                </c:pt>
                <c:pt idx="60">
                  <c:v>-2.4764606704163814</c:v>
                </c:pt>
                <c:pt idx="61">
                  <c:v>0.80464664929585927</c:v>
                </c:pt>
                <c:pt idx="62">
                  <c:v>2.6050632579627071</c:v>
                </c:pt>
                <c:pt idx="63">
                  <c:v>-0.76981811965920321</c:v>
                </c:pt>
                <c:pt idx="64">
                  <c:v>1.5579119398160879</c:v>
                </c:pt>
                <c:pt idx="65">
                  <c:v>1.1340545660177004</c:v>
                </c:pt>
                <c:pt idx="66">
                  <c:v>2.673724405280272</c:v>
                </c:pt>
                <c:pt idx="67">
                  <c:v>1.3632195637469313</c:v>
                </c:pt>
                <c:pt idx="68">
                  <c:v>-0.12670879237216007</c:v>
                </c:pt>
                <c:pt idx="69">
                  <c:v>2.3919611085483558E-2</c:v>
                </c:pt>
                <c:pt idx="70">
                  <c:v>1.222534976723322</c:v>
                </c:pt>
                <c:pt idx="71">
                  <c:v>-1.3977590186265443</c:v>
                </c:pt>
                <c:pt idx="72">
                  <c:v>-0.4319484825130171</c:v>
                </c:pt>
                <c:pt idx="73">
                  <c:v>1.1543231796184377</c:v>
                </c:pt>
                <c:pt idx="74">
                  <c:v>0.61133697629203709</c:v>
                </c:pt>
                <c:pt idx="75">
                  <c:v>0.41404605158071189</c:v>
                </c:pt>
                <c:pt idx="76">
                  <c:v>-1.9252094219633884</c:v>
                </c:pt>
                <c:pt idx="77">
                  <c:v>2.7052193334403389</c:v>
                </c:pt>
                <c:pt idx="78">
                  <c:v>1.6597083879540477</c:v>
                </c:pt>
                <c:pt idx="79">
                  <c:v>0.39463974748093411</c:v>
                </c:pt>
                <c:pt idx="80">
                  <c:v>-0.97485912973343003</c:v>
                </c:pt>
                <c:pt idx="81">
                  <c:v>1.9369065117474709</c:v>
                </c:pt>
                <c:pt idx="82">
                  <c:v>-0.37538152753817278</c:v>
                </c:pt>
                <c:pt idx="83">
                  <c:v>0.93435978196378666</c:v>
                </c:pt>
                <c:pt idx="84">
                  <c:v>0.70705958657061696</c:v>
                </c:pt>
                <c:pt idx="85">
                  <c:v>-0.59104493543941627</c:v>
                </c:pt>
                <c:pt idx="86">
                  <c:v>1.5127022325814909</c:v>
                </c:pt>
                <c:pt idx="87">
                  <c:v>0.5762442975362384</c:v>
                </c:pt>
                <c:pt idx="88">
                  <c:v>-1.7089567467460893</c:v>
                </c:pt>
                <c:pt idx="89">
                  <c:v>-0.57560297346119493</c:v>
                </c:pt>
                <c:pt idx="90">
                  <c:v>0.5060499274872533</c:v>
                </c:pt>
                <c:pt idx="91">
                  <c:v>-2.2341871504500737</c:v>
                </c:pt>
                <c:pt idx="92">
                  <c:v>0.7841491968997224</c:v>
                </c:pt>
                <c:pt idx="93">
                  <c:v>1.8060429672433862</c:v>
                </c:pt>
                <c:pt idx="94">
                  <c:v>1.6310875823702589</c:v>
                </c:pt>
                <c:pt idx="95">
                  <c:v>1.3219460116680357</c:v>
                </c:pt>
                <c:pt idx="96">
                  <c:v>1.9811653356971703</c:v>
                </c:pt>
                <c:pt idx="97">
                  <c:v>-0.31299397219323899</c:v>
                </c:pt>
                <c:pt idx="98">
                  <c:v>0.32214730001968123</c:v>
                </c:pt>
                <c:pt idx="99">
                  <c:v>-2.224231813657183</c:v>
                </c:pt>
                <c:pt idx="100">
                  <c:v>-1.2304916535019952</c:v>
                </c:pt>
                <c:pt idx="101">
                  <c:v>3.753555355495608</c:v>
                </c:pt>
                <c:pt idx="102">
                  <c:v>-1.9583467184411976</c:v>
                </c:pt>
                <c:pt idx="103">
                  <c:v>2.2501519099208247</c:v>
                </c:pt>
                <c:pt idx="104">
                  <c:v>0.8510402746061253</c:v>
                </c:pt>
                <c:pt idx="105">
                  <c:v>-1.8881852391946623</c:v>
                </c:pt>
                <c:pt idx="106">
                  <c:v>-0.30364439146871808</c:v>
                </c:pt>
                <c:pt idx="107">
                  <c:v>-5.8490599701968122</c:v>
                </c:pt>
                <c:pt idx="108">
                  <c:v>0.76808546321862514</c:v>
                </c:pt>
                <c:pt idx="109">
                  <c:v>1.5378063511901108</c:v>
                </c:pt>
                <c:pt idx="110">
                  <c:v>-1.8363211183869861</c:v>
                </c:pt>
                <c:pt idx="111">
                  <c:v>-1.5915915195374413</c:v>
                </c:pt>
                <c:pt idx="112">
                  <c:v>0.81937638391426226</c:v>
                </c:pt>
                <c:pt idx="113">
                  <c:v>-1.2803267099789142</c:v>
                </c:pt>
                <c:pt idx="114">
                  <c:v>-2.9196348386897877</c:v>
                </c:pt>
                <c:pt idx="115">
                  <c:v>5.9737883437328874</c:v>
                </c:pt>
                <c:pt idx="116">
                  <c:v>1.7752720792570107</c:v>
                </c:pt>
                <c:pt idx="117">
                  <c:v>6.1613482978787118E-2</c:v>
                </c:pt>
                <c:pt idx="118">
                  <c:v>-1.2747373785583767</c:v>
                </c:pt>
                <c:pt idx="119">
                  <c:v>-2.1550524526210619</c:v>
                </c:pt>
                <c:pt idx="120">
                  <c:v>-2.7888428135418861</c:v>
                </c:pt>
                <c:pt idx="121">
                  <c:v>-3.3285992039279169</c:v>
                </c:pt>
                <c:pt idx="122">
                  <c:v>-0.20810956153450633</c:v>
                </c:pt>
                <c:pt idx="123">
                  <c:v>-2.4414418110146752</c:v>
                </c:pt>
                <c:pt idx="124">
                  <c:v>-3.0923886143361452</c:v>
                </c:pt>
                <c:pt idx="125">
                  <c:v>6.3766697531456318</c:v>
                </c:pt>
                <c:pt idx="126">
                  <c:v>-1.2024173572740582</c:v>
                </c:pt>
                <c:pt idx="127">
                  <c:v>-5.1870692608326925</c:v>
                </c:pt>
                <c:pt idx="128">
                  <c:v>-5.9687447344681885</c:v>
                </c:pt>
                <c:pt idx="129">
                  <c:v>6.2472693494120639</c:v>
                </c:pt>
                <c:pt idx="130">
                  <c:v>-2.2337549729302362</c:v>
                </c:pt>
                <c:pt idx="131">
                  <c:v>1.9172828071991925</c:v>
                </c:pt>
                <c:pt idx="132">
                  <c:v>-0.93320647258546652</c:v>
                </c:pt>
                <c:pt idx="133">
                  <c:v>2.5170055324303306</c:v>
                </c:pt>
                <c:pt idx="134">
                  <c:v>4.1692065688141913</c:v>
                </c:pt>
                <c:pt idx="135">
                  <c:v>0.36010034707275368</c:v>
                </c:pt>
                <c:pt idx="136">
                  <c:v>3.203942981237315</c:v>
                </c:pt>
                <c:pt idx="137">
                  <c:v>-1.2145465289225972</c:v>
                </c:pt>
                <c:pt idx="138">
                  <c:v>-4.1236137641695567</c:v>
                </c:pt>
                <c:pt idx="139">
                  <c:v>-3.3428654350072056</c:v>
                </c:pt>
                <c:pt idx="140">
                  <c:v>3.5816341914742664</c:v>
                </c:pt>
                <c:pt idx="141">
                  <c:v>-4.8879538172216934</c:v>
                </c:pt>
                <c:pt idx="142">
                  <c:v>-4.761318824981041</c:v>
                </c:pt>
                <c:pt idx="143">
                  <c:v>-2.9570012004283939</c:v>
                </c:pt>
                <c:pt idx="144">
                  <c:v>1.4958868776582199</c:v>
                </c:pt>
                <c:pt idx="145">
                  <c:v>-1.5670295859508774</c:v>
                </c:pt>
                <c:pt idx="146">
                  <c:v>4.6268929725082026</c:v>
                </c:pt>
                <c:pt idx="147">
                  <c:v>3.8759406519712263</c:v>
                </c:pt>
                <c:pt idx="148">
                  <c:v>-3.4027431664483005</c:v>
                </c:pt>
                <c:pt idx="149">
                  <c:v>5.7304417835354604</c:v>
                </c:pt>
                <c:pt idx="150">
                  <c:v>-0.69336955230106989</c:v>
                </c:pt>
                <c:pt idx="151">
                  <c:v>1.5211531306994792</c:v>
                </c:pt>
                <c:pt idx="152">
                  <c:v>1.1257469631118191</c:v>
                </c:pt>
                <c:pt idx="153">
                  <c:v>-3.4307293564186394</c:v>
                </c:pt>
                <c:pt idx="154">
                  <c:v>-2.106736158676545</c:v>
                </c:pt>
                <c:pt idx="155">
                  <c:v>-0.19591596953003465</c:v>
                </c:pt>
                <c:pt idx="156">
                  <c:v>-0.13846380291212801</c:v>
                </c:pt>
                <c:pt idx="157">
                  <c:v>1.4372068476084756</c:v>
                </c:pt>
                <c:pt idx="158">
                  <c:v>2.6352616973294203</c:v>
                </c:pt>
                <c:pt idx="159">
                  <c:v>-0.66435258211746273</c:v>
                </c:pt>
                <c:pt idx="160">
                  <c:v>2.4357272710500348</c:v>
                </c:pt>
                <c:pt idx="161">
                  <c:v>1.6064602503806622</c:v>
                </c:pt>
                <c:pt idx="162">
                  <c:v>-1.1187751462822215</c:v>
                </c:pt>
                <c:pt idx="163">
                  <c:v>-0.27835088447110934</c:v>
                </c:pt>
                <c:pt idx="164">
                  <c:v>-2.7097754108347698</c:v>
                </c:pt>
                <c:pt idx="165">
                  <c:v>1.8863587804617388</c:v>
                </c:pt>
                <c:pt idx="166">
                  <c:v>-4.6560742259081485</c:v>
                </c:pt>
                <c:pt idx="167">
                  <c:v>1.4155127627614563</c:v>
                </c:pt>
                <c:pt idx="168">
                  <c:v>1.3781290500335599</c:v>
                </c:pt>
                <c:pt idx="169">
                  <c:v>3.4239697313923032</c:v>
                </c:pt>
                <c:pt idx="170">
                  <c:v>-0.10445162027913513</c:v>
                </c:pt>
                <c:pt idx="171">
                  <c:v>0.79149619890244716</c:v>
                </c:pt>
                <c:pt idx="172">
                  <c:v>-9.9623277527000731E-2</c:v>
                </c:pt>
                <c:pt idx="173">
                  <c:v>0.86619835817166035</c:v>
                </c:pt>
                <c:pt idx="174">
                  <c:v>-0.80017475414956596</c:v>
                </c:pt>
                <c:pt idx="175">
                  <c:v>-0.29466156450275427</c:v>
                </c:pt>
                <c:pt idx="176">
                  <c:v>1.6330211406336101</c:v>
                </c:pt>
                <c:pt idx="177">
                  <c:v>0.32081271419608581</c:v>
                </c:pt>
                <c:pt idx="178">
                  <c:v>1.8125291498019485</c:v>
                </c:pt>
                <c:pt idx="179">
                  <c:v>0.38432766159400245</c:v>
                </c:pt>
                <c:pt idx="180">
                  <c:v>2.5431843344272282</c:v>
                </c:pt>
                <c:pt idx="181">
                  <c:v>-1.3989851272130334</c:v>
                </c:pt>
                <c:pt idx="182">
                  <c:v>2.3197622447723507</c:v>
                </c:pt>
                <c:pt idx="183">
                  <c:v>-1.1623609708387799</c:v>
                </c:pt>
                <c:pt idx="184">
                  <c:v>2.3915240377015441</c:v>
                </c:pt>
                <c:pt idx="185">
                  <c:v>0.68394030652797344</c:v>
                </c:pt>
                <c:pt idx="186">
                  <c:v>1.0065259667596054</c:v>
                </c:pt>
                <c:pt idx="187">
                  <c:v>-2.3002561618776793</c:v>
                </c:pt>
                <c:pt idx="188">
                  <c:v>-0.31267918403774558</c:v>
                </c:pt>
                <c:pt idx="189">
                  <c:v>-2.1359780383718938</c:v>
                </c:pt>
                <c:pt idx="190">
                  <c:v>0.82047815272871716</c:v>
                </c:pt>
                <c:pt idx="191">
                  <c:v>2.4674288087169334</c:v>
                </c:pt>
                <c:pt idx="192">
                  <c:v>-1.2989887621206861</c:v>
                </c:pt>
                <c:pt idx="193">
                  <c:v>-0.16098236375586406</c:v>
                </c:pt>
                <c:pt idx="194">
                  <c:v>-2.9706712656641998</c:v>
                </c:pt>
                <c:pt idx="195">
                  <c:v>-0.7437206900178579</c:v>
                </c:pt>
                <c:pt idx="196">
                  <c:v>0.47577315494047739</c:v>
                </c:pt>
                <c:pt idx="197">
                  <c:v>0.44648927615405576</c:v>
                </c:pt>
                <c:pt idx="198">
                  <c:v>0.14619959890632941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D-498D-84D2-79A364B8F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068232"/>
        <c:axId val="768062832"/>
      </c:lineChart>
      <c:catAx>
        <c:axId val="768068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2832"/>
        <c:crosses val="autoZero"/>
        <c:auto val="1"/>
        <c:lblAlgn val="ctr"/>
        <c:lblOffset val="100"/>
        <c:noMultiLvlLbl val="0"/>
      </c:catAx>
      <c:valAx>
        <c:axId val="7680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8068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Stopa GEIO</a:t>
            </a:r>
            <a:r>
              <a:rPr lang="pl-PL"/>
              <a:t>/Rynkowa stopa zwrotu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39276013406562E-2"/>
          <c:y val="8.4878333333333347E-2"/>
          <c:w val="0.94679917467691488"/>
          <c:h val="0.88689944444444446"/>
        </c:manualLayout>
      </c:layout>
      <c:lineChart>
        <c:grouping val="standard"/>
        <c:varyColors val="0"/>
        <c:ser>
          <c:idx val="0"/>
          <c:order val="0"/>
          <c:tx>
            <c:strRef>
              <c:f>SRI_Z!$H$1</c:f>
              <c:strCache>
                <c:ptCount val="1"/>
                <c:pt idx="0">
                  <c:v>Rate GEIO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SRI_Z!$A$2:$A$419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SRI_Z!$H$2:$H$419</c:f>
              <c:numCache>
                <c:formatCode>General</c:formatCode>
                <c:ptCount val="418"/>
                <c:pt idx="0">
                  <c:v>0</c:v>
                </c:pt>
                <c:pt idx="1">
                  <c:v>-2.5611474080328486E-2</c:v>
                </c:pt>
                <c:pt idx="2">
                  <c:v>-3.8429514339587439E-2</c:v>
                </c:pt>
                <c:pt idx="3">
                  <c:v>2.5801355374149733</c:v>
                </c:pt>
                <c:pt idx="4">
                  <c:v>-3.2511840903341942</c:v>
                </c:pt>
                <c:pt idx="5">
                  <c:v>3.2886349365368757</c:v>
                </c:pt>
                <c:pt idx="6">
                  <c:v>0.42097983432454716</c:v>
                </c:pt>
                <c:pt idx="7">
                  <c:v>-3.2463411775801227</c:v>
                </c:pt>
                <c:pt idx="8">
                  <c:v>-4.4660709101710054</c:v>
                </c:pt>
                <c:pt idx="9">
                  <c:v>1.7539873441211582</c:v>
                </c:pt>
                <c:pt idx="10">
                  <c:v>1.5602410747825441</c:v>
                </c:pt>
                <c:pt idx="11">
                  <c:v>7.7895779391193937E-2</c:v>
                </c:pt>
                <c:pt idx="12">
                  <c:v>-7.2543900781356845</c:v>
                </c:pt>
                <c:pt idx="13">
                  <c:v>-3.4698691257745975</c:v>
                </c:pt>
                <c:pt idx="14">
                  <c:v>1.9031840091624768</c:v>
                </c:pt>
                <c:pt idx="15">
                  <c:v>1.600169128309529</c:v>
                </c:pt>
                <c:pt idx="16">
                  <c:v>-6.3936091319157455</c:v>
                </c:pt>
                <c:pt idx="17">
                  <c:v>-3.0314500509947813</c:v>
                </c:pt>
                <c:pt idx="18">
                  <c:v>4.5954112272179568</c:v>
                </c:pt>
                <c:pt idx="19">
                  <c:v>2.3668031853597369</c:v>
                </c:pt>
                <c:pt idx="20">
                  <c:v>2.7887276574427937</c:v>
                </c:pt>
                <c:pt idx="21">
                  <c:v>-0.65283124391041514</c:v>
                </c:pt>
                <c:pt idx="22">
                  <c:v>-0.46571737188516887</c:v>
                </c:pt>
                <c:pt idx="23">
                  <c:v>0.43772341839628476</c:v>
                </c:pt>
                <c:pt idx="24">
                  <c:v>-0.25229885551982267</c:v>
                </c:pt>
                <c:pt idx="25">
                  <c:v>-1.2284993317462514</c:v>
                </c:pt>
                <c:pt idx="26">
                  <c:v>3.4546376693372967</c:v>
                </c:pt>
                <c:pt idx="27">
                  <c:v>0.4027126872608548</c:v>
                </c:pt>
                <c:pt idx="28">
                  <c:v>-3.5707643620535903</c:v>
                </c:pt>
                <c:pt idx="29">
                  <c:v>-0.96517326476946697</c:v>
                </c:pt>
                <c:pt idx="30">
                  <c:v>0.99350348196839688</c:v>
                </c:pt>
                <c:pt idx="31">
                  <c:v>1.0117749948001324</c:v>
                </c:pt>
                <c:pt idx="32">
                  <c:v>3.5777606572670395</c:v>
                </c:pt>
                <c:pt idx="33">
                  <c:v>-1.2770244201297298</c:v>
                </c:pt>
                <c:pt idx="34">
                  <c:v>-0.94991008739788108</c:v>
                </c:pt>
                <c:pt idx="35">
                  <c:v>-1.8004924686637134</c:v>
                </c:pt>
                <c:pt idx="36">
                  <c:v>-0.71518728610623516</c:v>
                </c:pt>
                <c:pt idx="37">
                  <c:v>3.1801889898265725</c:v>
                </c:pt>
                <c:pt idx="38">
                  <c:v>1.6192257824978962</c:v>
                </c:pt>
                <c:pt idx="39">
                  <c:v>1.5747934465210642</c:v>
                </c:pt>
                <c:pt idx="40">
                  <c:v>2.4089312736275792</c:v>
                </c:pt>
                <c:pt idx="41">
                  <c:v>-1.2866622755053707</c:v>
                </c:pt>
                <c:pt idx="42">
                  <c:v>1.4709797690494615</c:v>
                </c:pt>
                <c:pt idx="43">
                  <c:v>6.4819738582864189E-2</c:v>
                </c:pt>
                <c:pt idx="44">
                  <c:v>-2.4798888163031099</c:v>
                </c:pt>
                <c:pt idx="45">
                  <c:v>-0.62101240372529198</c:v>
                </c:pt>
                <c:pt idx="46">
                  <c:v>1.3806873074263915</c:v>
                </c:pt>
                <c:pt idx="47">
                  <c:v>-2.0997867060270461</c:v>
                </c:pt>
                <c:pt idx="48">
                  <c:v>0.58800797701555352</c:v>
                </c:pt>
                <c:pt idx="49">
                  <c:v>1.2054269774652107</c:v>
                </c:pt>
                <c:pt idx="50">
                  <c:v>-0.99683171021521988</c:v>
                </c:pt>
                <c:pt idx="51">
                  <c:v>-0.27018728901366662</c:v>
                </c:pt>
                <c:pt idx="52">
                  <c:v>-0.21452905709637518</c:v>
                </c:pt>
                <c:pt idx="53">
                  <c:v>1.9881053487830904</c:v>
                </c:pt>
                <c:pt idx="54">
                  <c:v>-2.2219292811579621</c:v>
                </c:pt>
                <c:pt idx="55">
                  <c:v>-4.4344137321846571</c:v>
                </c:pt>
                <c:pt idx="56">
                  <c:v>3.194381597906081</c:v>
                </c:pt>
                <c:pt idx="57">
                  <c:v>1.315345495200329</c:v>
                </c:pt>
                <c:pt idx="58">
                  <c:v>0.44801620188373675</c:v>
                </c:pt>
                <c:pt idx="59">
                  <c:v>-2.0771537877910036</c:v>
                </c:pt>
                <c:pt idx="60">
                  <c:v>3.3802250925970152</c:v>
                </c:pt>
                <c:pt idx="61">
                  <c:v>0.80260420581446335</c:v>
                </c:pt>
                <c:pt idx="62">
                  <c:v>-0.47552206461850516</c:v>
                </c:pt>
                <c:pt idx="63">
                  <c:v>-0.49102527379585525</c:v>
                </c:pt>
                <c:pt idx="64">
                  <c:v>2.4391134279194082</c:v>
                </c:pt>
                <c:pt idx="65">
                  <c:v>-0.50229243684099634</c:v>
                </c:pt>
                <c:pt idx="66">
                  <c:v>-0.93096702112932783</c:v>
                </c:pt>
                <c:pt idx="67">
                  <c:v>0.90241079762561194</c:v>
                </c:pt>
                <c:pt idx="68">
                  <c:v>-5.4539081199692398E-2</c:v>
                </c:pt>
                <c:pt idx="69">
                  <c:v>2.2933427627151004</c:v>
                </c:pt>
                <c:pt idx="70">
                  <c:v>2.5369219565426269</c:v>
                </c:pt>
                <c:pt idx="71">
                  <c:v>1.0391622691321829</c:v>
                </c:pt>
                <c:pt idx="72">
                  <c:v>0.2544468380367676</c:v>
                </c:pt>
                <c:pt idx="73">
                  <c:v>-0.7135968681779844</c:v>
                </c:pt>
                <c:pt idx="74">
                  <c:v>9.8391310146486874E-2</c:v>
                </c:pt>
                <c:pt idx="75">
                  <c:v>-0.91631598075463605</c:v>
                </c:pt>
                <c:pt idx="76">
                  <c:v>1.2256173540778856</c:v>
                </c:pt>
                <c:pt idx="77">
                  <c:v>0.7861176686293917</c:v>
                </c:pt>
                <c:pt idx="78">
                  <c:v>7.2927051874429202E-2</c:v>
                </c:pt>
                <c:pt idx="79">
                  <c:v>0.17723398305083685</c:v>
                </c:pt>
                <c:pt idx="80">
                  <c:v>0.98962912421200078</c:v>
                </c:pt>
                <c:pt idx="81">
                  <c:v>0.92283336372366398</c:v>
                </c:pt>
                <c:pt idx="82">
                  <c:v>0.956831779527066</c:v>
                </c:pt>
                <c:pt idx="83">
                  <c:v>-1.8964793344677082</c:v>
                </c:pt>
                <c:pt idx="84">
                  <c:v>1.0086368643344077</c:v>
                </c:pt>
                <c:pt idx="85">
                  <c:v>0.3086788631671582</c:v>
                </c:pt>
                <c:pt idx="86">
                  <c:v>0.34790052485016859</c:v>
                </c:pt>
                <c:pt idx="87">
                  <c:v>-0.40956011842748513</c:v>
                </c:pt>
                <c:pt idx="88">
                  <c:v>1.6586078880503798</c:v>
                </c:pt>
                <c:pt idx="89">
                  <c:v>-3.3548410951869791</c:v>
                </c:pt>
                <c:pt idx="90">
                  <c:v>-9.4144917696974931E-2</c:v>
                </c:pt>
                <c:pt idx="91">
                  <c:v>2.0604500712264673</c:v>
                </c:pt>
                <c:pt idx="92">
                  <c:v>-0.51709121598273</c:v>
                </c:pt>
                <c:pt idx="93">
                  <c:v>-0.86220813814561081</c:v>
                </c:pt>
                <c:pt idx="94">
                  <c:v>0.69560093549860347</c:v>
                </c:pt>
                <c:pt idx="95">
                  <c:v>-2.043121929229812</c:v>
                </c:pt>
                <c:pt idx="96">
                  <c:v>1.2371192160893141</c:v>
                </c:pt>
                <c:pt idx="97">
                  <c:v>0.72259490371758983</c:v>
                </c:pt>
                <c:pt idx="98">
                  <c:v>1.732432868117511</c:v>
                </c:pt>
                <c:pt idx="99">
                  <c:v>-0.66531342234667312</c:v>
                </c:pt>
                <c:pt idx="100">
                  <c:v>1.0558521365115823</c:v>
                </c:pt>
                <c:pt idx="101">
                  <c:v>-0.29919846541147799</c:v>
                </c:pt>
                <c:pt idx="102">
                  <c:v>1.036351105230475</c:v>
                </c:pt>
                <c:pt idx="103">
                  <c:v>1.3896781712896407</c:v>
                </c:pt>
                <c:pt idx="104">
                  <c:v>-0.18524664821103512</c:v>
                </c:pt>
                <c:pt idx="105">
                  <c:v>-0.24064642335840811</c:v>
                </c:pt>
                <c:pt idx="106">
                  <c:v>0.92958062010395337</c:v>
                </c:pt>
                <c:pt idx="107">
                  <c:v>0.471752479539787</c:v>
                </c:pt>
                <c:pt idx="108">
                  <c:v>-0.95487823409957462</c:v>
                </c:pt>
                <c:pt idx="109">
                  <c:v>-0.97331071606783903</c:v>
                </c:pt>
                <c:pt idx="110">
                  <c:v>-0.32346785441650144</c:v>
                </c:pt>
                <c:pt idx="111">
                  <c:v>-0.73864500099703467</c:v>
                </c:pt>
                <c:pt idx="112">
                  <c:v>1.4902508816502564</c:v>
                </c:pt>
                <c:pt idx="113">
                  <c:v>0.55659408211127182</c:v>
                </c:pt>
                <c:pt idx="114">
                  <c:v>0.32154735176656041</c:v>
                </c:pt>
                <c:pt idx="115">
                  <c:v>-0.64871512818189359</c:v>
                </c:pt>
                <c:pt idx="116">
                  <c:v>2.4023343558667212</c:v>
                </c:pt>
                <c:pt idx="117">
                  <c:v>-0.93053198920106484</c:v>
                </c:pt>
                <c:pt idx="118">
                  <c:v>1.2722446803056213</c:v>
                </c:pt>
                <c:pt idx="119">
                  <c:v>0.20046336007477111</c:v>
                </c:pt>
                <c:pt idx="120">
                  <c:v>-3.7706095651433769</c:v>
                </c:pt>
                <c:pt idx="121">
                  <c:v>-4.7532809954703517</c:v>
                </c:pt>
                <c:pt idx="122">
                  <c:v>4.1716212824316008</c:v>
                </c:pt>
                <c:pt idx="123">
                  <c:v>1.1139987627019645</c:v>
                </c:pt>
                <c:pt idx="124">
                  <c:v>-2.792071371910001</c:v>
                </c:pt>
                <c:pt idx="125">
                  <c:v>4.2409917947807525</c:v>
                </c:pt>
                <c:pt idx="126">
                  <c:v>-0.58844414308492965</c:v>
                </c:pt>
                <c:pt idx="127">
                  <c:v>-4.1691119964112424</c:v>
                </c:pt>
                <c:pt idx="128">
                  <c:v>1.1103875191011594</c:v>
                </c:pt>
                <c:pt idx="129">
                  <c:v>0.60433051909627189</c:v>
                </c:pt>
                <c:pt idx="130">
                  <c:v>1.3499926679396379</c:v>
                </c:pt>
                <c:pt idx="131">
                  <c:v>0.44597775068661671</c:v>
                </c:pt>
                <c:pt idx="132">
                  <c:v>-7.5721943476557793E-2</c:v>
                </c:pt>
                <c:pt idx="133">
                  <c:v>0.80475971590460127</c:v>
                </c:pt>
                <c:pt idx="134">
                  <c:v>2.3294289238729426</c:v>
                </c:pt>
                <c:pt idx="135">
                  <c:v>0.54577053428568112</c:v>
                </c:pt>
                <c:pt idx="136">
                  <c:v>5.9720641891766624E-2</c:v>
                </c:pt>
                <c:pt idx="137">
                  <c:v>3.9793956265419067E-2</c:v>
                </c:pt>
                <c:pt idx="138">
                  <c:v>0.53347568268326206</c:v>
                </c:pt>
                <c:pt idx="139">
                  <c:v>1.2236845290339371</c:v>
                </c:pt>
                <c:pt idx="140">
                  <c:v>-1.3821073750528379</c:v>
                </c:pt>
                <c:pt idx="141">
                  <c:v>-1.8670528117479643</c:v>
                </c:pt>
                <c:pt idx="142">
                  <c:v>0.43207249013116056</c:v>
                </c:pt>
                <c:pt idx="143">
                  <c:v>2.377411738605534</c:v>
                </c:pt>
                <c:pt idx="144">
                  <c:v>0.47441929203645256</c:v>
                </c:pt>
                <c:pt idx="145">
                  <c:v>1.1247838274603321</c:v>
                </c:pt>
                <c:pt idx="146">
                  <c:v>-0.36993267265702784</c:v>
                </c:pt>
                <c:pt idx="147">
                  <c:v>0.12274564125241631</c:v>
                </c:pt>
                <c:pt idx="148">
                  <c:v>-0.85371775414306716</c:v>
                </c:pt>
                <c:pt idx="149">
                  <c:v>0.5606014616891587</c:v>
                </c:pt>
                <c:pt idx="150">
                  <c:v>0.8960383124089869</c:v>
                </c:pt>
                <c:pt idx="151">
                  <c:v>-2.5632151514981261</c:v>
                </c:pt>
                <c:pt idx="152">
                  <c:v>-0.34516528536256785</c:v>
                </c:pt>
                <c:pt idx="153">
                  <c:v>-0.39278041582449968</c:v>
                </c:pt>
                <c:pt idx="154">
                  <c:v>0.34872464050127344</c:v>
                </c:pt>
                <c:pt idx="155">
                  <c:v>-2.774605007726187</c:v>
                </c:pt>
                <c:pt idx="156">
                  <c:v>-4.2172624940966053</c:v>
                </c:pt>
                <c:pt idx="157">
                  <c:v>4.4883834305350416E-2</c:v>
                </c:pt>
                <c:pt idx="158">
                  <c:v>-2.712347149234922</c:v>
                </c:pt>
                <c:pt idx="159">
                  <c:v>4.3683359923834502</c:v>
                </c:pt>
                <c:pt idx="160">
                  <c:v>0.3964441187574696</c:v>
                </c:pt>
                <c:pt idx="161">
                  <c:v>-1.3745440531635063</c:v>
                </c:pt>
                <c:pt idx="162">
                  <c:v>-1.3057265966030476</c:v>
                </c:pt>
                <c:pt idx="163">
                  <c:v>3.9356904307373708</c:v>
                </c:pt>
                <c:pt idx="164">
                  <c:v>-5.3478390260447597</c:v>
                </c:pt>
                <c:pt idx="165">
                  <c:v>-0.22200781319270907</c:v>
                </c:pt>
                <c:pt idx="166">
                  <c:v>-5.1962315797022507</c:v>
                </c:pt>
                <c:pt idx="167">
                  <c:v>1.113428173589335</c:v>
                </c:pt>
                <c:pt idx="168">
                  <c:v>0.78956683451702503</c:v>
                </c:pt>
                <c:pt idx="169">
                  <c:v>2.3929307949999523</c:v>
                </c:pt>
                <c:pt idx="170">
                  <c:v>2.7813290024561517</c:v>
                </c:pt>
                <c:pt idx="171">
                  <c:v>-0.40146862964204083</c:v>
                </c:pt>
                <c:pt idx="172">
                  <c:v>1.1878422756634912</c:v>
                </c:pt>
                <c:pt idx="173">
                  <c:v>1.0226736919421333</c:v>
                </c:pt>
                <c:pt idx="174">
                  <c:v>3.639591584839339</c:v>
                </c:pt>
                <c:pt idx="175">
                  <c:v>0.41447818357140548</c:v>
                </c:pt>
                <c:pt idx="176">
                  <c:v>0.28577188968752215</c:v>
                </c:pt>
                <c:pt idx="177">
                  <c:v>-0.15394744286073009</c:v>
                </c:pt>
                <c:pt idx="178">
                  <c:v>2.2039094524161422</c:v>
                </c:pt>
                <c:pt idx="179">
                  <c:v>-0.36761529364848311</c:v>
                </c:pt>
                <c:pt idx="180">
                  <c:v>1.2634682082524791</c:v>
                </c:pt>
                <c:pt idx="181">
                  <c:v>1.6445549797915116</c:v>
                </c:pt>
                <c:pt idx="182">
                  <c:v>-1.1306814534379044</c:v>
                </c:pt>
                <c:pt idx="183">
                  <c:v>-0.23070050442950035</c:v>
                </c:pt>
                <c:pt idx="184">
                  <c:v>1.9727709467669818</c:v>
                </c:pt>
                <c:pt idx="185">
                  <c:v>0.41184914859701677</c:v>
                </c:pt>
                <c:pt idx="186">
                  <c:v>-2.5942207425587744</c:v>
                </c:pt>
                <c:pt idx="187">
                  <c:v>-0.29895388483660484</c:v>
                </c:pt>
                <c:pt idx="188">
                  <c:v>0.38760158093709129</c:v>
                </c:pt>
                <c:pt idx="189">
                  <c:v>-0.69833291818922638</c:v>
                </c:pt>
                <c:pt idx="190">
                  <c:v>0.91853075337342172</c:v>
                </c:pt>
                <c:pt idx="191">
                  <c:v>0.74977525099231368</c:v>
                </c:pt>
                <c:pt idx="192">
                  <c:v>1.8071247695412702</c:v>
                </c:pt>
                <c:pt idx="193">
                  <c:v>-0.83587112808829522</c:v>
                </c:pt>
                <c:pt idx="194">
                  <c:v>2.6790397362296727</c:v>
                </c:pt>
                <c:pt idx="195">
                  <c:v>-0.18176190070725057</c:v>
                </c:pt>
                <c:pt idx="196">
                  <c:v>-0.55143387794301013</c:v>
                </c:pt>
                <c:pt idx="197">
                  <c:v>1.1984852617491621</c:v>
                </c:pt>
                <c:pt idx="198">
                  <c:v>-3.0002980159152588</c:v>
                </c:pt>
                <c:pt idx="199">
                  <c:v>-0.25219090856546417</c:v>
                </c:pt>
                <c:pt idx="200">
                  <c:v>0.18020123809103084</c:v>
                </c:pt>
                <c:pt idx="201">
                  <c:v>-1.8383656539828053</c:v>
                </c:pt>
                <c:pt idx="202">
                  <c:v>2.2484361941656599</c:v>
                </c:pt>
                <c:pt idx="203">
                  <c:v>0.96566373037716002</c:v>
                </c:pt>
                <c:pt idx="204">
                  <c:v>-0.56146967245019552</c:v>
                </c:pt>
                <c:pt idx="205">
                  <c:v>1.3874477999129327</c:v>
                </c:pt>
                <c:pt idx="206">
                  <c:v>-1.2614714668000273</c:v>
                </c:pt>
                <c:pt idx="207">
                  <c:v>-0.81535072310318557</c:v>
                </c:pt>
                <c:pt idx="208">
                  <c:v>0.63893938702986897</c:v>
                </c:pt>
                <c:pt idx="209">
                  <c:v>-0.91220700965773027</c:v>
                </c:pt>
                <c:pt idx="210">
                  <c:v>1.8078353284786512</c:v>
                </c:pt>
                <c:pt idx="211">
                  <c:v>0.97230042562768926</c:v>
                </c:pt>
                <c:pt idx="212">
                  <c:v>0.83617165331543764</c:v>
                </c:pt>
                <c:pt idx="213">
                  <c:v>1.1169436093565506</c:v>
                </c:pt>
                <c:pt idx="214">
                  <c:v>-0.32626456348162713</c:v>
                </c:pt>
                <c:pt idx="215">
                  <c:v>2.0552177362543635</c:v>
                </c:pt>
                <c:pt idx="216">
                  <c:v>0.69554125186702764</c:v>
                </c:pt>
                <c:pt idx="217">
                  <c:v>-6.9139219505614663E-2</c:v>
                </c:pt>
                <c:pt idx="218">
                  <c:v>1.6151830052589158</c:v>
                </c:pt>
                <c:pt idx="219">
                  <c:v>0.94633351592031545</c:v>
                </c:pt>
                <c:pt idx="220">
                  <c:v>7.8939519102556213E-2</c:v>
                </c:pt>
                <c:pt idx="221">
                  <c:v>0.52978222457888946</c:v>
                </c:pt>
                <c:pt idx="222">
                  <c:v>2.125240984833181</c:v>
                </c:pt>
                <c:pt idx="223">
                  <c:v>0.89929334749155998</c:v>
                </c:pt>
                <c:pt idx="224">
                  <c:v>-3.3697259686002705</c:v>
                </c:pt>
                <c:pt idx="225">
                  <c:v>2.1607157173437601</c:v>
                </c:pt>
                <c:pt idx="226">
                  <c:v>3.4097677225485206</c:v>
                </c:pt>
                <c:pt idx="227">
                  <c:v>0</c:v>
                </c:pt>
                <c:pt idx="228">
                  <c:v>-13.028431259451395</c:v>
                </c:pt>
                <c:pt idx="229">
                  <c:v>-2.0872869047634439</c:v>
                </c:pt>
                <c:pt idx="230">
                  <c:v>-10.713268646621735</c:v>
                </c:pt>
                <c:pt idx="231">
                  <c:v>-9.240443357099922</c:v>
                </c:pt>
                <c:pt idx="232">
                  <c:v>4.4533651857685737</c:v>
                </c:pt>
                <c:pt idx="233">
                  <c:v>-2.29906660371118</c:v>
                </c:pt>
                <c:pt idx="234">
                  <c:v>10.551706510630911</c:v>
                </c:pt>
                <c:pt idx="235">
                  <c:v>3.5382760391576284</c:v>
                </c:pt>
                <c:pt idx="236">
                  <c:v>-1.2669573082911498</c:v>
                </c:pt>
                <c:pt idx="237">
                  <c:v>1.5494959619957798</c:v>
                </c:pt>
                <c:pt idx="238">
                  <c:v>4.3901975955988615</c:v>
                </c:pt>
                <c:pt idx="239">
                  <c:v>-1.0098120900300807</c:v>
                </c:pt>
                <c:pt idx="240">
                  <c:v>2.5695691497606732</c:v>
                </c:pt>
                <c:pt idx="241">
                  <c:v>2.4649887911962494</c:v>
                </c:pt>
                <c:pt idx="242">
                  <c:v>3.8496629288827995</c:v>
                </c:pt>
                <c:pt idx="243">
                  <c:v>-4.5781423034578372</c:v>
                </c:pt>
                <c:pt idx="244">
                  <c:v>2.7900798304644772</c:v>
                </c:pt>
                <c:pt idx="245">
                  <c:v>-2.3192910478353963</c:v>
                </c:pt>
                <c:pt idx="246">
                  <c:v>3.0141063026297008</c:v>
                </c:pt>
                <c:pt idx="247">
                  <c:v>0.35924908799995969</c:v>
                </c:pt>
                <c:pt idx="248">
                  <c:v>-0.10334708964339641</c:v>
                </c:pt>
                <c:pt idx="249">
                  <c:v>-1.082766899347976</c:v>
                </c:pt>
                <c:pt idx="250">
                  <c:v>-0.660891241631541</c:v>
                </c:pt>
                <c:pt idx="251">
                  <c:v>3.0943099046074787</c:v>
                </c:pt>
                <c:pt idx="252">
                  <c:v>-0.45141577900622315</c:v>
                </c:pt>
                <c:pt idx="253">
                  <c:v>0.79919543378996205</c:v>
                </c:pt>
                <c:pt idx="254">
                  <c:v>1.8227419271711838</c:v>
                </c:pt>
                <c:pt idx="255">
                  <c:v>-2.4982706270059074</c:v>
                </c:pt>
                <c:pt idx="256">
                  <c:v>-0.46648104952695563</c:v>
                </c:pt>
                <c:pt idx="257">
                  <c:v>-0.36151642871884643</c:v>
                </c:pt>
                <c:pt idx="258">
                  <c:v>0.31106038262610369</c:v>
                </c:pt>
                <c:pt idx="259">
                  <c:v>3.3029614687307163</c:v>
                </c:pt>
                <c:pt idx="260">
                  <c:v>4.0900869092823946</c:v>
                </c:pt>
                <c:pt idx="261">
                  <c:v>0.63078086064709238</c:v>
                </c:pt>
                <c:pt idx="262">
                  <c:v>-1.9062319889756467</c:v>
                </c:pt>
                <c:pt idx="263">
                  <c:v>-4.1246610374850707</c:v>
                </c:pt>
                <c:pt idx="264">
                  <c:v>5.6395944226444579</c:v>
                </c:pt>
                <c:pt idx="265">
                  <c:v>0.35546337381854032</c:v>
                </c:pt>
                <c:pt idx="266">
                  <c:v>-0.58232699290470202</c:v>
                </c:pt>
                <c:pt idx="267">
                  <c:v>0.38500335409312375</c:v>
                </c:pt>
                <c:pt idx="268">
                  <c:v>-0.3687817306335206</c:v>
                </c:pt>
                <c:pt idx="269">
                  <c:v>0.12607843747866215</c:v>
                </c:pt>
                <c:pt idx="270">
                  <c:v>2.5572023634769603</c:v>
                </c:pt>
                <c:pt idx="271">
                  <c:v>1.0472213689727732</c:v>
                </c:pt>
                <c:pt idx="272">
                  <c:v>1.5659369590180168</c:v>
                </c:pt>
                <c:pt idx="273">
                  <c:v>3.096639458267985</c:v>
                </c:pt>
                <c:pt idx="274">
                  <c:v>-3.0846751801696981</c:v>
                </c:pt>
                <c:pt idx="275">
                  <c:v>1.5836744560875262</c:v>
                </c:pt>
                <c:pt idx="276">
                  <c:v>-2.965570322698218</c:v>
                </c:pt>
                <c:pt idx="277">
                  <c:v>4.6817708517269976</c:v>
                </c:pt>
                <c:pt idx="278">
                  <c:v>2.0021786762152329</c:v>
                </c:pt>
                <c:pt idx="279">
                  <c:v>-2.6475080999684995</c:v>
                </c:pt>
                <c:pt idx="280">
                  <c:v>-3.9827371294729854</c:v>
                </c:pt>
                <c:pt idx="281">
                  <c:v>-0.64113364547534468</c:v>
                </c:pt>
                <c:pt idx="282">
                  <c:v>2.0974241576331298</c:v>
                </c:pt>
                <c:pt idx="283">
                  <c:v>-0.38650365355261235</c:v>
                </c:pt>
                <c:pt idx="284">
                  <c:v>1.7208853922368286</c:v>
                </c:pt>
                <c:pt idx="285">
                  <c:v>2.2960425912493236</c:v>
                </c:pt>
                <c:pt idx="286">
                  <c:v>0.94365051487528084</c:v>
                </c:pt>
                <c:pt idx="287">
                  <c:v>0.24591444477322627</c:v>
                </c:pt>
                <c:pt idx="288">
                  <c:v>0.19499835555397271</c:v>
                </c:pt>
                <c:pt idx="289">
                  <c:v>-1.2957168327790107</c:v>
                </c:pt>
                <c:pt idx="290">
                  <c:v>-1.6983856012176044</c:v>
                </c:pt>
                <c:pt idx="291">
                  <c:v>-1.4591911674208642</c:v>
                </c:pt>
                <c:pt idx="292">
                  <c:v>1.904819497069463</c:v>
                </c:pt>
                <c:pt idx="293">
                  <c:v>1.7874565067598998</c:v>
                </c:pt>
                <c:pt idx="294">
                  <c:v>5.2332048031490629E-2</c:v>
                </c:pt>
                <c:pt idx="295">
                  <c:v>0.70219172680324571</c:v>
                </c:pt>
                <c:pt idx="296">
                  <c:v>1.2872391181675742</c:v>
                </c:pt>
                <c:pt idx="297">
                  <c:v>1.1346916114980792</c:v>
                </c:pt>
                <c:pt idx="298">
                  <c:v>2.1508565350817959</c:v>
                </c:pt>
                <c:pt idx="299">
                  <c:v>-2.1715526686853354E-2</c:v>
                </c:pt>
                <c:pt idx="300">
                  <c:v>-0.6005930609765866</c:v>
                </c:pt>
                <c:pt idx="301">
                  <c:v>2.8720411826149008</c:v>
                </c:pt>
                <c:pt idx="302">
                  <c:v>-7.5850668846951394E-2</c:v>
                </c:pt>
                <c:pt idx="303">
                  <c:v>2.3413318568323396</c:v>
                </c:pt>
                <c:pt idx="304">
                  <c:v>0.21176879216531919</c:v>
                </c:pt>
                <c:pt idx="305">
                  <c:v>1.7552671067346366</c:v>
                </c:pt>
                <c:pt idx="306">
                  <c:v>0.31348443012705124</c:v>
                </c:pt>
                <c:pt idx="307">
                  <c:v>1.013524624772927</c:v>
                </c:pt>
                <c:pt idx="308">
                  <c:v>-0.40244973398117873</c:v>
                </c:pt>
                <c:pt idx="309">
                  <c:v>0.11658955325385156</c:v>
                </c:pt>
                <c:pt idx="310">
                  <c:v>-2.5897045004167153E-2</c:v>
                </c:pt>
                <c:pt idx="311">
                  <c:v>-4.0464129442358754</c:v>
                </c:pt>
                <c:pt idx="312">
                  <c:v>-1.3652655547284542</c:v>
                </c:pt>
                <c:pt idx="313">
                  <c:v>2.2780644112366426</c:v>
                </c:pt>
                <c:pt idx="314">
                  <c:v>3.0947559410601713</c:v>
                </c:pt>
                <c:pt idx="315">
                  <c:v>1.3965649340724342</c:v>
                </c:pt>
                <c:pt idx="316">
                  <c:v>-1.3001669034864169</c:v>
                </c:pt>
                <c:pt idx="317">
                  <c:v>2.0525073632830035</c:v>
                </c:pt>
                <c:pt idx="318">
                  <c:v>1.1040701729780491</c:v>
                </c:pt>
                <c:pt idx="319">
                  <c:v>-2.8449993645849276</c:v>
                </c:pt>
                <c:pt idx="320">
                  <c:v>-3.0464823702809269</c:v>
                </c:pt>
                <c:pt idx="321">
                  <c:v>2.2346400486117788</c:v>
                </c:pt>
                <c:pt idx="322">
                  <c:v>-2.0013951834939299</c:v>
                </c:pt>
                <c:pt idx="323">
                  <c:v>1.507330906515465</c:v>
                </c:pt>
                <c:pt idx="324">
                  <c:v>0.63704626972276002</c:v>
                </c:pt>
                <c:pt idx="325">
                  <c:v>-7.8325535837865061</c:v>
                </c:pt>
                <c:pt idx="326">
                  <c:v>-3.4214302238665235</c:v>
                </c:pt>
                <c:pt idx="327">
                  <c:v>-3.4122126641985417</c:v>
                </c:pt>
                <c:pt idx="328">
                  <c:v>-1.3866440101945103</c:v>
                </c:pt>
                <c:pt idx="329">
                  <c:v>2.3720772730668624E-2</c:v>
                </c:pt>
                <c:pt idx="330">
                  <c:v>-1.398934392597444</c:v>
                </c:pt>
                <c:pt idx="331">
                  <c:v>-2.8279362685345157</c:v>
                </c:pt>
                <c:pt idx="332">
                  <c:v>2.6043456556233089</c:v>
                </c:pt>
                <c:pt idx="333">
                  <c:v>-0.51097143749450047</c:v>
                </c:pt>
                <c:pt idx="334">
                  <c:v>-1.6806824982066149</c:v>
                </c:pt>
                <c:pt idx="335">
                  <c:v>7.5763520564729445</c:v>
                </c:pt>
                <c:pt idx="336">
                  <c:v>-1.8742005421914569</c:v>
                </c:pt>
                <c:pt idx="337">
                  <c:v>2.0763130115666923</c:v>
                </c:pt>
                <c:pt idx="338">
                  <c:v>-0.46187197044836065</c:v>
                </c:pt>
                <c:pt idx="339">
                  <c:v>-2.5028014236983656</c:v>
                </c:pt>
                <c:pt idx="340">
                  <c:v>-3.5458593842264832</c:v>
                </c:pt>
                <c:pt idx="341">
                  <c:v>-1.6558845511889475</c:v>
                </c:pt>
                <c:pt idx="342">
                  <c:v>-4.9789815567935634</c:v>
                </c:pt>
                <c:pt idx="343">
                  <c:v>0.30409250037775049</c:v>
                </c:pt>
                <c:pt idx="344">
                  <c:v>-0.8833076185543598</c:v>
                </c:pt>
                <c:pt idx="345">
                  <c:v>3.3718487365425305</c:v>
                </c:pt>
                <c:pt idx="346">
                  <c:v>-0.87061165860413403</c:v>
                </c:pt>
                <c:pt idx="347">
                  <c:v>-2.2661667284654947</c:v>
                </c:pt>
                <c:pt idx="348">
                  <c:v>-5.9344322191147043</c:v>
                </c:pt>
                <c:pt idx="349">
                  <c:v>5.5666577709184217</c:v>
                </c:pt>
                <c:pt idx="350">
                  <c:v>-0.2509364612649535</c:v>
                </c:pt>
                <c:pt idx="351">
                  <c:v>5.6870870706497625</c:v>
                </c:pt>
                <c:pt idx="352">
                  <c:v>-2.1901757401744586</c:v>
                </c:pt>
                <c:pt idx="353">
                  <c:v>4.3836764392113485</c:v>
                </c:pt>
                <c:pt idx="354">
                  <c:v>6.4326215650843288</c:v>
                </c:pt>
                <c:pt idx="355">
                  <c:v>0.99921606156939302</c:v>
                </c:pt>
                <c:pt idx="356">
                  <c:v>0.9447174484404216</c:v>
                </c:pt>
                <c:pt idx="357">
                  <c:v>-2.0170834299620002</c:v>
                </c:pt>
                <c:pt idx="358">
                  <c:v>-3.9657266677544518</c:v>
                </c:pt>
                <c:pt idx="359">
                  <c:v>-3.6615825118620555</c:v>
                </c:pt>
                <c:pt idx="360">
                  <c:v>4.9292311675157485</c:v>
                </c:pt>
                <c:pt idx="361">
                  <c:v>-5.9098213779312525</c:v>
                </c:pt>
                <c:pt idx="362">
                  <c:v>-3.4988150389582402</c:v>
                </c:pt>
                <c:pt idx="363">
                  <c:v>-2.7068650467868105</c:v>
                </c:pt>
                <c:pt idx="364">
                  <c:v>0.92913921240728348</c:v>
                </c:pt>
                <c:pt idx="365">
                  <c:v>-2.7368873355512795</c:v>
                </c:pt>
                <c:pt idx="366">
                  <c:v>1.5188042661278898</c:v>
                </c:pt>
                <c:pt idx="367">
                  <c:v>3.9584349520924751</c:v>
                </c:pt>
                <c:pt idx="368">
                  <c:v>-2.2762101295360475</c:v>
                </c:pt>
                <c:pt idx="369">
                  <c:v>6.1748563865877459</c:v>
                </c:pt>
                <c:pt idx="370">
                  <c:v>-1.3305604699685505</c:v>
                </c:pt>
                <c:pt idx="371">
                  <c:v>1.3515383907838958</c:v>
                </c:pt>
                <c:pt idx="372">
                  <c:v>0.87365679261168649</c:v>
                </c:pt>
                <c:pt idx="373">
                  <c:v>-2.211022094524302</c:v>
                </c:pt>
                <c:pt idx="374">
                  <c:v>-3.5503913805654186</c:v>
                </c:pt>
                <c:pt idx="375">
                  <c:v>-0.99428051839822706</c:v>
                </c:pt>
                <c:pt idx="376">
                  <c:v>-0.51112027783279468</c:v>
                </c:pt>
                <c:pt idx="377">
                  <c:v>1.2977698268964029</c:v>
                </c:pt>
                <c:pt idx="378">
                  <c:v>2.0697738079483172</c:v>
                </c:pt>
                <c:pt idx="379">
                  <c:v>-0.96857002612460819</c:v>
                </c:pt>
                <c:pt idx="380">
                  <c:v>1.1809416481572819</c:v>
                </c:pt>
                <c:pt idx="381">
                  <c:v>1.3659829034001714</c:v>
                </c:pt>
                <c:pt idx="382">
                  <c:v>-1.4271284857386639</c:v>
                </c:pt>
                <c:pt idx="383">
                  <c:v>0.2963869927290097</c:v>
                </c:pt>
                <c:pt idx="384">
                  <c:v>-1.8976107622872411</c:v>
                </c:pt>
                <c:pt idx="385">
                  <c:v>2.3021507476312952</c:v>
                </c:pt>
                <c:pt idx="386">
                  <c:v>-5.4797920808572025</c:v>
                </c:pt>
                <c:pt idx="387">
                  <c:v>5.8480085425197302E-2</c:v>
                </c:pt>
                <c:pt idx="388">
                  <c:v>0.72157706400891175</c:v>
                </c:pt>
                <c:pt idx="389">
                  <c:v>2.8134989736851073</c:v>
                </c:pt>
                <c:pt idx="390">
                  <c:v>-2.2384735854905911</c:v>
                </c:pt>
                <c:pt idx="391">
                  <c:v>1.6487491191281833</c:v>
                </c:pt>
                <c:pt idx="392">
                  <c:v>4.393834056993981E-2</c:v>
                </c:pt>
                <c:pt idx="393">
                  <c:v>-0.86029942361274125</c:v>
                </c:pt>
                <c:pt idx="394">
                  <c:v>-0.60924422034044001</c:v>
                </c:pt>
                <c:pt idx="395">
                  <c:v>1.0053865018661463</c:v>
                </c:pt>
                <c:pt idx="396">
                  <c:v>0.581231753930055</c:v>
                </c:pt>
                <c:pt idx="397">
                  <c:v>-0.90724392277248012</c:v>
                </c:pt>
                <c:pt idx="398">
                  <c:v>2.0199017546119231</c:v>
                </c:pt>
                <c:pt idx="399">
                  <c:v>-1.0998611077833538</c:v>
                </c:pt>
                <c:pt idx="400">
                  <c:v>1.2804969950505276</c:v>
                </c:pt>
                <c:pt idx="401">
                  <c:v>-2.5220635023284044</c:v>
                </c:pt>
                <c:pt idx="402">
                  <c:v>1.7593717373829521</c:v>
                </c:pt>
                <c:pt idx="403">
                  <c:v>-3.4466714632971613</c:v>
                </c:pt>
                <c:pt idx="404">
                  <c:v>2.5350747998174739</c:v>
                </c:pt>
                <c:pt idx="405">
                  <c:v>0.91159666347968293</c:v>
                </c:pt>
                <c:pt idx="406">
                  <c:v>-0.29321528606690728</c:v>
                </c:pt>
                <c:pt idx="407">
                  <c:v>-3.9870227317643692</c:v>
                </c:pt>
                <c:pt idx="408">
                  <c:v>-0.99765246099066895</c:v>
                </c:pt>
                <c:pt idx="409">
                  <c:v>-2.7777674005926993</c:v>
                </c:pt>
                <c:pt idx="410">
                  <c:v>0.8381390274984708</c:v>
                </c:pt>
                <c:pt idx="411">
                  <c:v>1.8187778006509356</c:v>
                </c:pt>
                <c:pt idx="412">
                  <c:v>-1.2321515483377559</c:v>
                </c:pt>
                <c:pt idx="413">
                  <c:v>-0.3250452961622044</c:v>
                </c:pt>
                <c:pt idx="414">
                  <c:v>-3.1065961532115889</c:v>
                </c:pt>
                <c:pt idx="415">
                  <c:v>-0.34448406834008632</c:v>
                </c:pt>
                <c:pt idx="416">
                  <c:v>-0.15348577211405334</c:v>
                </c:pt>
                <c:pt idx="417">
                  <c:v>-0.74247222102991517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97-9966-D96B21C9E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3360288"/>
        <c:axId val="983359928"/>
      </c:lineChart>
      <c:dateAx>
        <c:axId val="9833602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359928"/>
        <c:crosses val="autoZero"/>
        <c:auto val="1"/>
        <c:lblOffset val="100"/>
        <c:baseTimeUnit val="days"/>
      </c:dateAx>
      <c:valAx>
        <c:axId val="98335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336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Crisis!$S$1</c:f>
              <c:strCache>
                <c:ptCount val="1"/>
                <c:pt idx="0">
                  <c:v>Rm_SFIO_Z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Crisis!$S$2:$S$204</c:f>
              <c:numCache>
                <c:formatCode>General</c:formatCode>
                <c:ptCount val="203"/>
                <c:pt idx="0">
                  <c:v>-0.10878989327053892</c:v>
                </c:pt>
                <c:pt idx="1">
                  <c:v>0.70333908564130332</c:v>
                </c:pt>
                <c:pt idx="2">
                  <c:v>0.76883985020258094</c:v>
                </c:pt>
                <c:pt idx="3">
                  <c:v>-0.76546221353462929</c:v>
                </c:pt>
                <c:pt idx="4">
                  <c:v>-2.8434362886925211</c:v>
                </c:pt>
                <c:pt idx="5">
                  <c:v>4.1270863426805331</c:v>
                </c:pt>
                <c:pt idx="6">
                  <c:v>1.0630370671851954</c:v>
                </c:pt>
                <c:pt idx="7">
                  <c:v>-1.3151092832577056</c:v>
                </c:pt>
                <c:pt idx="8">
                  <c:v>-12.73138349491064</c:v>
                </c:pt>
                <c:pt idx="9">
                  <c:v>-3.237352757887745</c:v>
                </c:pt>
                <c:pt idx="10">
                  <c:v>-13.031515541935413</c:v>
                </c:pt>
                <c:pt idx="11">
                  <c:v>-7.6621562946575015</c:v>
                </c:pt>
                <c:pt idx="12">
                  <c:v>5.7406249465913577</c:v>
                </c:pt>
                <c:pt idx="13">
                  <c:v>0.28196575972629306</c:v>
                </c:pt>
                <c:pt idx="14">
                  <c:v>8.4165152566360923</c:v>
                </c:pt>
                <c:pt idx="15">
                  <c:v>1.7156700256468826</c:v>
                </c:pt>
                <c:pt idx="16">
                  <c:v>-1.0271096358789156</c:v>
                </c:pt>
                <c:pt idx="17">
                  <c:v>-0.80552435314209525</c:v>
                </c:pt>
                <c:pt idx="18">
                  <c:v>3.1555367192631545</c:v>
                </c:pt>
                <c:pt idx="19">
                  <c:v>-2.6760194864642561</c:v>
                </c:pt>
                <c:pt idx="20">
                  <c:v>1.9810783603656155</c:v>
                </c:pt>
                <c:pt idx="21">
                  <c:v>1.8105162161404749</c:v>
                </c:pt>
                <c:pt idx="22">
                  <c:v>4.8925561001543691</c:v>
                </c:pt>
                <c:pt idx="23">
                  <c:v>-4.9967394722962801</c:v>
                </c:pt>
                <c:pt idx="24">
                  <c:v>2.0535009874637105</c:v>
                </c:pt>
                <c:pt idx="25">
                  <c:v>-2.6385389947273885</c:v>
                </c:pt>
                <c:pt idx="26">
                  <c:v>2.601219331742564</c:v>
                </c:pt>
                <c:pt idx="27">
                  <c:v>-0.27541723421679304</c:v>
                </c:pt>
                <c:pt idx="28">
                  <c:v>1.7284067452873202</c:v>
                </c:pt>
                <c:pt idx="29">
                  <c:v>-2.1528514101730121</c:v>
                </c:pt>
                <c:pt idx="30">
                  <c:v>-2.2265149962850028</c:v>
                </c:pt>
                <c:pt idx="31">
                  <c:v>2.8281006526368007</c:v>
                </c:pt>
                <c:pt idx="32">
                  <c:v>1.0991055827160727</c:v>
                </c:pt>
                <c:pt idx="33">
                  <c:v>-0.72225030433068749</c:v>
                </c:pt>
                <c:pt idx="34">
                  <c:v>1.1376155101211296</c:v>
                </c:pt>
                <c:pt idx="35">
                  <c:v>-0.81879195226355805</c:v>
                </c:pt>
                <c:pt idx="36">
                  <c:v>-1.0404082698155177</c:v>
                </c:pt>
                <c:pt idx="37">
                  <c:v>-0.17379973959931005</c:v>
                </c:pt>
                <c:pt idx="38">
                  <c:v>-0.9194325803736898</c:v>
                </c:pt>
                <c:pt idx="39">
                  <c:v>0.79284277372641798</c:v>
                </c:pt>
                <c:pt idx="40">
                  <c:v>2.8871604515411589</c:v>
                </c:pt>
                <c:pt idx="41">
                  <c:v>0.37234698118747961</c:v>
                </c:pt>
                <c:pt idx="42">
                  <c:v>-1.0340836025809266</c:v>
                </c:pt>
                <c:pt idx="43">
                  <c:v>-4.4650627282770179</c:v>
                </c:pt>
                <c:pt idx="44">
                  <c:v>4.3740453609161669</c:v>
                </c:pt>
                <c:pt idx="45">
                  <c:v>5.4608533001057351</c:v>
                </c:pt>
                <c:pt idx="46">
                  <c:v>0.39363281907183406</c:v>
                </c:pt>
                <c:pt idx="47">
                  <c:v>2.084934527943187</c:v>
                </c:pt>
                <c:pt idx="48">
                  <c:v>8.9473448813792225E-3</c:v>
                </c:pt>
                <c:pt idx="49">
                  <c:v>-0.89510986603188425</c:v>
                </c:pt>
                <c:pt idx="50">
                  <c:v>-0.16081676682658813</c:v>
                </c:pt>
                <c:pt idx="51">
                  <c:v>1.0849713397362813E-2</c:v>
                </c:pt>
                <c:pt idx="52">
                  <c:v>1.0397086085988243</c:v>
                </c:pt>
                <c:pt idx="53">
                  <c:v>2.6627747391318923</c:v>
                </c:pt>
                <c:pt idx="54">
                  <c:v>0.80870926494400575</c:v>
                </c:pt>
                <c:pt idx="55">
                  <c:v>-0.36883478033461115</c:v>
                </c:pt>
                <c:pt idx="56">
                  <c:v>-3.6013675851518947</c:v>
                </c:pt>
                <c:pt idx="57">
                  <c:v>4.9711222047188643</c:v>
                </c:pt>
                <c:pt idx="58">
                  <c:v>0.2648872360829167</c:v>
                </c:pt>
                <c:pt idx="59">
                  <c:v>0.26078300771255247</c:v>
                </c:pt>
                <c:pt idx="60">
                  <c:v>-1.619968844417103</c:v>
                </c:pt>
                <c:pt idx="61">
                  <c:v>3.2710572508599101</c:v>
                </c:pt>
                <c:pt idx="62">
                  <c:v>2.0336313019165662</c:v>
                </c:pt>
                <c:pt idx="63">
                  <c:v>-2.6254040811739765E-2</c:v>
                </c:pt>
                <c:pt idx="64">
                  <c:v>2.1559626607652325</c:v>
                </c:pt>
                <c:pt idx="65">
                  <c:v>0.77593561108758957</c:v>
                </c:pt>
                <c:pt idx="66">
                  <c:v>0.30551866422668178</c:v>
                </c:pt>
                <c:pt idx="67">
                  <c:v>0.29666786256790523</c:v>
                </c:pt>
                <c:pt idx="68">
                  <c:v>-1.1967984254640882</c:v>
                </c:pt>
                <c:pt idx="69">
                  <c:v>-0.19899226645352899</c:v>
                </c:pt>
                <c:pt idx="70">
                  <c:v>1.6789448045246513</c:v>
                </c:pt>
                <c:pt idx="71">
                  <c:v>-0.68951032820944003</c:v>
                </c:pt>
                <c:pt idx="72">
                  <c:v>-0.69429760097488824</c:v>
                </c:pt>
                <c:pt idx="73">
                  <c:v>0.98336104675029801</c:v>
                </c:pt>
                <c:pt idx="74">
                  <c:v>1.36566588943495</c:v>
                </c:pt>
                <c:pt idx="75">
                  <c:v>0.31084304037639754</c:v>
                </c:pt>
                <c:pt idx="76">
                  <c:v>-1.1071844119319354</c:v>
                </c:pt>
                <c:pt idx="77">
                  <c:v>1.0369777674999074</c:v>
                </c:pt>
                <c:pt idx="78">
                  <c:v>1.18686087524279</c:v>
                </c:pt>
                <c:pt idx="79">
                  <c:v>-0.37702657576263238</c:v>
                </c:pt>
                <c:pt idx="80">
                  <c:v>-0.41575586174294726</c:v>
                </c:pt>
                <c:pt idx="81">
                  <c:v>0.94689179316126537</c:v>
                </c:pt>
                <c:pt idx="82">
                  <c:v>-5.5452012326487908E-2</c:v>
                </c:pt>
                <c:pt idx="83">
                  <c:v>2.1431786982231973</c:v>
                </c:pt>
                <c:pt idx="84">
                  <c:v>0.7961107928722545</c:v>
                </c:pt>
                <c:pt idx="85">
                  <c:v>-0.6634867775320511</c:v>
                </c:pt>
                <c:pt idx="86">
                  <c:v>0.58865215853987241</c:v>
                </c:pt>
                <c:pt idx="87">
                  <c:v>-0.4140979046033163</c:v>
                </c:pt>
                <c:pt idx="88">
                  <c:v>-1.1127184124628564</c:v>
                </c:pt>
                <c:pt idx="89">
                  <c:v>8.0542832623115804E-2</c:v>
                </c:pt>
                <c:pt idx="90">
                  <c:v>0.70539020669560926</c:v>
                </c:pt>
                <c:pt idx="91">
                  <c:v>-9.050729344122075E-3</c:v>
                </c:pt>
                <c:pt idx="92">
                  <c:v>1.0728187218891538</c:v>
                </c:pt>
                <c:pt idx="93">
                  <c:v>1.031893644603779</c:v>
                </c:pt>
                <c:pt idx="94">
                  <c:v>0.42303305107382833</c:v>
                </c:pt>
                <c:pt idx="95">
                  <c:v>0.61147920218397778</c:v>
                </c:pt>
                <c:pt idx="96">
                  <c:v>1.5175766749545574</c:v>
                </c:pt>
                <c:pt idx="97">
                  <c:v>0.94583680185235608</c:v>
                </c:pt>
                <c:pt idx="98">
                  <c:v>-1.0394731395902534</c:v>
                </c:pt>
                <c:pt idx="99">
                  <c:v>-2.0074769245254109</c:v>
                </c:pt>
                <c:pt idx="100">
                  <c:v>-0.70091848672322454</c:v>
                </c:pt>
                <c:pt idx="101">
                  <c:v>2.6175564422965971</c:v>
                </c:pt>
                <c:pt idx="102">
                  <c:v>0.5194069444963122</c:v>
                </c:pt>
                <c:pt idx="103">
                  <c:v>0.77337473674615964</c:v>
                </c:pt>
                <c:pt idx="104">
                  <c:v>0.51558586208706769</c:v>
                </c:pt>
                <c:pt idx="105">
                  <c:v>2.3078701414595888</c:v>
                </c:pt>
                <c:pt idx="106">
                  <c:v>-6.3701326033787725E-2</c:v>
                </c:pt>
                <c:pt idx="107">
                  <c:v>-2.8281307485529132</c:v>
                </c:pt>
                <c:pt idx="108">
                  <c:v>1.0024258222101305</c:v>
                </c:pt>
                <c:pt idx="109">
                  <c:v>-1.3021220691328255</c:v>
                </c:pt>
                <c:pt idx="110">
                  <c:v>1.1086588056340549</c:v>
                </c:pt>
                <c:pt idx="111">
                  <c:v>-0.9743980053250586</c:v>
                </c:pt>
                <c:pt idx="112">
                  <c:v>0.39459583811758586</c:v>
                </c:pt>
                <c:pt idx="113">
                  <c:v>-0.69192580729177933</c:v>
                </c:pt>
                <c:pt idx="114">
                  <c:v>-1.1214801722763357</c:v>
                </c:pt>
                <c:pt idx="115">
                  <c:v>2.8979677662329415</c:v>
                </c:pt>
                <c:pt idx="116">
                  <c:v>1.6569878956227462</c:v>
                </c:pt>
                <c:pt idx="117">
                  <c:v>-0.52703237022939808</c:v>
                </c:pt>
                <c:pt idx="118">
                  <c:v>1.4056927725043407</c:v>
                </c:pt>
                <c:pt idx="119">
                  <c:v>-0.38742166086143326</c:v>
                </c:pt>
                <c:pt idx="120">
                  <c:v>-0.79463661207704228</c:v>
                </c:pt>
                <c:pt idx="121">
                  <c:v>-0.40596771871071141</c:v>
                </c:pt>
                <c:pt idx="122">
                  <c:v>-3.0653476622899405E-2</c:v>
                </c:pt>
                <c:pt idx="123">
                  <c:v>0.79533492093125935</c:v>
                </c:pt>
                <c:pt idx="124">
                  <c:v>-1.8234703782481594</c:v>
                </c:pt>
                <c:pt idx="125">
                  <c:v>2.9876566821668114</c:v>
                </c:pt>
                <c:pt idx="126">
                  <c:v>-0.77920690569154594</c:v>
                </c:pt>
                <c:pt idx="127">
                  <c:v>-2.6557704831367608</c:v>
                </c:pt>
                <c:pt idx="128">
                  <c:v>-5.4358759932449559</c:v>
                </c:pt>
                <c:pt idx="129">
                  <c:v>3.3335441071829788</c:v>
                </c:pt>
                <c:pt idx="130">
                  <c:v>3.1769870877210157E-2</c:v>
                </c:pt>
                <c:pt idx="131">
                  <c:v>2.2838886481776952</c:v>
                </c:pt>
                <c:pt idx="132">
                  <c:v>-6.4938734000413084E-2</c:v>
                </c:pt>
                <c:pt idx="133">
                  <c:v>0.17636564454695522</c:v>
                </c:pt>
                <c:pt idx="134">
                  <c:v>2.7542979948593795</c:v>
                </c:pt>
                <c:pt idx="135">
                  <c:v>-8.0944447720731991E-2</c:v>
                </c:pt>
                <c:pt idx="136">
                  <c:v>2.3828571705663402</c:v>
                </c:pt>
                <c:pt idx="137">
                  <c:v>0.89523962704055449</c:v>
                </c:pt>
                <c:pt idx="138">
                  <c:v>-3.3577332203736954</c:v>
                </c:pt>
                <c:pt idx="139">
                  <c:v>-2.4176619806941471</c:v>
                </c:pt>
                <c:pt idx="140">
                  <c:v>1.9757651003231249</c:v>
                </c:pt>
                <c:pt idx="141">
                  <c:v>-2.9756390778961381</c:v>
                </c:pt>
                <c:pt idx="142">
                  <c:v>-1.7984393855252943</c:v>
                </c:pt>
                <c:pt idx="143">
                  <c:v>-3.2683705138379162</c:v>
                </c:pt>
                <c:pt idx="144">
                  <c:v>1.5253879171941032</c:v>
                </c:pt>
                <c:pt idx="145">
                  <c:v>0.60779751081358746</c:v>
                </c:pt>
                <c:pt idx="146">
                  <c:v>2.1502468216397048</c:v>
                </c:pt>
                <c:pt idx="147">
                  <c:v>3.6541066507645894</c:v>
                </c:pt>
                <c:pt idx="148">
                  <c:v>0.91835837009087895</c:v>
                </c:pt>
                <c:pt idx="149">
                  <c:v>0.57448287521287544</c:v>
                </c:pt>
                <c:pt idx="150">
                  <c:v>-0.45139415374467662</c:v>
                </c:pt>
                <c:pt idx="151">
                  <c:v>1.4451608785935555</c:v>
                </c:pt>
                <c:pt idx="152">
                  <c:v>-0.26980374665905327</c:v>
                </c:pt>
                <c:pt idx="153">
                  <c:v>-2.7346818106337727</c:v>
                </c:pt>
                <c:pt idx="154">
                  <c:v>-2.3997667326203831</c:v>
                </c:pt>
                <c:pt idx="155">
                  <c:v>1.3208178964547717</c:v>
                </c:pt>
                <c:pt idx="156">
                  <c:v>-0.57421274108187115</c:v>
                </c:pt>
                <c:pt idx="157">
                  <c:v>3.9410695648322838</c:v>
                </c:pt>
                <c:pt idx="158">
                  <c:v>-0.21869808696352414</c:v>
                </c:pt>
                <c:pt idx="159">
                  <c:v>-1.7227380201275788</c:v>
                </c:pt>
                <c:pt idx="160">
                  <c:v>1.4844789676006689</c:v>
                </c:pt>
                <c:pt idx="161">
                  <c:v>0.91453710043623437</c:v>
                </c:pt>
                <c:pt idx="162">
                  <c:v>0.78303035735220716</c:v>
                </c:pt>
                <c:pt idx="163">
                  <c:v>0.51196818127632637</c:v>
                </c:pt>
                <c:pt idx="164">
                  <c:v>-0.99424643223301068</c:v>
                </c:pt>
                <c:pt idx="165">
                  <c:v>-0.16037847358393839</c:v>
                </c:pt>
                <c:pt idx="166">
                  <c:v>-3.2572240165448201</c:v>
                </c:pt>
                <c:pt idx="167">
                  <c:v>-1.1308897788871848</c:v>
                </c:pt>
                <c:pt idx="168">
                  <c:v>0.14083120893412354</c:v>
                </c:pt>
                <c:pt idx="169">
                  <c:v>2.6182232944104546</c:v>
                </c:pt>
                <c:pt idx="170">
                  <c:v>0.54279226244293932</c:v>
                </c:pt>
                <c:pt idx="171">
                  <c:v>6.2702763702101066E-2</c:v>
                </c:pt>
                <c:pt idx="172">
                  <c:v>0.33465776458532659</c:v>
                </c:pt>
                <c:pt idx="173">
                  <c:v>-0.11278784174202508</c:v>
                </c:pt>
                <c:pt idx="174">
                  <c:v>-0.32003077818056497</c:v>
                </c:pt>
                <c:pt idx="175">
                  <c:v>0.50748753465127405</c:v>
                </c:pt>
                <c:pt idx="176">
                  <c:v>1.1201045571160146</c:v>
                </c:pt>
                <c:pt idx="177">
                  <c:v>5.6347855576805619E-2</c:v>
                </c:pt>
                <c:pt idx="178">
                  <c:v>0.6737092719049963</c:v>
                </c:pt>
                <c:pt idx="179">
                  <c:v>-0.33896075691343719</c:v>
                </c:pt>
                <c:pt idx="180">
                  <c:v>0.77763374559210052</c:v>
                </c:pt>
                <c:pt idx="181">
                  <c:v>-1.5115253730962734</c:v>
                </c:pt>
                <c:pt idx="182">
                  <c:v>1.5658930190567126</c:v>
                </c:pt>
                <c:pt idx="183">
                  <c:v>-1.934192715636869</c:v>
                </c:pt>
                <c:pt idx="184">
                  <c:v>0.11481755403246471</c:v>
                </c:pt>
                <c:pt idx="185">
                  <c:v>2.3746163326633067</c:v>
                </c:pt>
                <c:pt idx="186">
                  <c:v>0.50890025866864219</c:v>
                </c:pt>
                <c:pt idx="187">
                  <c:v>-1.9268929234656749</c:v>
                </c:pt>
                <c:pt idx="188">
                  <c:v>0.28441164027920146</c:v>
                </c:pt>
                <c:pt idx="189">
                  <c:v>-1.4735086851750501</c:v>
                </c:pt>
                <c:pt idx="190">
                  <c:v>1.0981283559293611</c:v>
                </c:pt>
                <c:pt idx="191">
                  <c:v>1.1775094640389394</c:v>
                </c:pt>
                <c:pt idx="192">
                  <c:v>2.2483649852361641E-2</c:v>
                </c:pt>
                <c:pt idx="193">
                  <c:v>1.5848566509472903</c:v>
                </c:pt>
                <c:pt idx="194">
                  <c:v>-1.5385826950866628</c:v>
                </c:pt>
                <c:pt idx="195">
                  <c:v>-0.8842213184199359</c:v>
                </c:pt>
                <c:pt idx="196">
                  <c:v>-0.77780773002054238</c:v>
                </c:pt>
                <c:pt idx="197">
                  <c:v>1.4397185162309414</c:v>
                </c:pt>
                <c:pt idx="198">
                  <c:v>0.12564064468157121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D-4AFE-90A2-8A60BE579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01448"/>
        <c:axId val="763002528"/>
      </c:lineChart>
      <c:catAx>
        <c:axId val="76300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2528"/>
        <c:crosses val="autoZero"/>
        <c:auto val="1"/>
        <c:lblAlgn val="ctr"/>
        <c:lblOffset val="100"/>
        <c:noMultiLvlLbl val="0"/>
      </c:catAx>
      <c:valAx>
        <c:axId val="7630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300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Crisis!$T$1</c:f>
              <c:strCache>
                <c:ptCount val="1"/>
                <c:pt idx="0">
                  <c:v>Rm_SRI_Z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Crisis!$T$2:$T$204</c:f>
              <c:numCache>
                <c:formatCode>General</c:formatCode>
                <c:ptCount val="203"/>
                <c:pt idx="0">
                  <c:v>7.8939519102556213E-2</c:v>
                </c:pt>
                <c:pt idx="1">
                  <c:v>0.52978222457888946</c:v>
                </c:pt>
                <c:pt idx="2">
                  <c:v>2.125240984833181</c:v>
                </c:pt>
                <c:pt idx="3">
                  <c:v>0.89929334749155998</c:v>
                </c:pt>
                <c:pt idx="4">
                  <c:v>-3.3697259686002705</c:v>
                </c:pt>
                <c:pt idx="5">
                  <c:v>2.1607157173437601</c:v>
                </c:pt>
                <c:pt idx="6">
                  <c:v>3.4097677225485206</c:v>
                </c:pt>
                <c:pt idx="7">
                  <c:v>0</c:v>
                </c:pt>
                <c:pt idx="8">
                  <c:v>-13.028431259451395</c:v>
                </c:pt>
                <c:pt idx="9">
                  <c:v>-2.0872869047634439</c:v>
                </c:pt>
                <c:pt idx="10">
                  <c:v>-10.713268646621735</c:v>
                </c:pt>
                <c:pt idx="11">
                  <c:v>-9.240443357099922</c:v>
                </c:pt>
                <c:pt idx="12">
                  <c:v>4.4533651857685737</c:v>
                </c:pt>
                <c:pt idx="13">
                  <c:v>-2.29906660371118</c:v>
                </c:pt>
                <c:pt idx="14">
                  <c:v>10.551706510630911</c:v>
                </c:pt>
                <c:pt idx="15">
                  <c:v>3.5382760391576284</c:v>
                </c:pt>
                <c:pt idx="16">
                  <c:v>-1.2669573082911498</c:v>
                </c:pt>
                <c:pt idx="17">
                  <c:v>1.5494959619957798</c:v>
                </c:pt>
                <c:pt idx="18">
                  <c:v>4.3901975955988615</c:v>
                </c:pt>
                <c:pt idx="19">
                  <c:v>-1.0098120900300807</c:v>
                </c:pt>
                <c:pt idx="20">
                  <c:v>2.5695691497606732</c:v>
                </c:pt>
                <c:pt idx="21">
                  <c:v>2.4649887911962494</c:v>
                </c:pt>
                <c:pt idx="22">
                  <c:v>3.8496629288827995</c:v>
                </c:pt>
                <c:pt idx="23">
                  <c:v>-4.5781423034578372</c:v>
                </c:pt>
                <c:pt idx="24">
                  <c:v>2.7900798304644772</c:v>
                </c:pt>
                <c:pt idx="25">
                  <c:v>-2.3192910478353963</c:v>
                </c:pt>
                <c:pt idx="26">
                  <c:v>3.0141063026297008</c:v>
                </c:pt>
                <c:pt idx="27">
                  <c:v>0.35924908799995969</c:v>
                </c:pt>
                <c:pt idx="28">
                  <c:v>-0.10334708964339641</c:v>
                </c:pt>
                <c:pt idx="29">
                  <c:v>-1.082766899347976</c:v>
                </c:pt>
                <c:pt idx="30">
                  <c:v>-0.660891241631541</c:v>
                </c:pt>
                <c:pt idx="31">
                  <c:v>3.0943099046074787</c:v>
                </c:pt>
                <c:pt idx="32">
                  <c:v>-0.45141577900622315</c:v>
                </c:pt>
                <c:pt idx="33">
                  <c:v>0.79919543378996205</c:v>
                </c:pt>
                <c:pt idx="34">
                  <c:v>1.8227419271711838</c:v>
                </c:pt>
                <c:pt idx="35">
                  <c:v>-2.4982706270059074</c:v>
                </c:pt>
                <c:pt idx="36">
                  <c:v>-0.46648104952695563</c:v>
                </c:pt>
                <c:pt idx="37">
                  <c:v>-0.36151642871884643</c:v>
                </c:pt>
                <c:pt idx="38">
                  <c:v>0.31106038262610369</c:v>
                </c:pt>
                <c:pt idx="39">
                  <c:v>3.3029614687307163</c:v>
                </c:pt>
                <c:pt idx="40">
                  <c:v>4.0900869092823946</c:v>
                </c:pt>
                <c:pt idx="41">
                  <c:v>0.63078086064709238</c:v>
                </c:pt>
                <c:pt idx="42">
                  <c:v>-1.9062319889756467</c:v>
                </c:pt>
                <c:pt idx="43">
                  <c:v>-4.1246610374850707</c:v>
                </c:pt>
                <c:pt idx="44">
                  <c:v>5.6395944226444579</c:v>
                </c:pt>
                <c:pt idx="45">
                  <c:v>0.35546337381854032</c:v>
                </c:pt>
                <c:pt idx="46">
                  <c:v>-0.58232699290470202</c:v>
                </c:pt>
                <c:pt idx="47">
                  <c:v>0.38500335409312375</c:v>
                </c:pt>
                <c:pt idx="48">
                  <c:v>-0.3687817306335206</c:v>
                </c:pt>
                <c:pt idx="49">
                  <c:v>0.12607843747866215</c:v>
                </c:pt>
                <c:pt idx="50">
                  <c:v>2.5572023634769603</c:v>
                </c:pt>
                <c:pt idx="51">
                  <c:v>1.0472213689727732</c:v>
                </c:pt>
                <c:pt idx="52">
                  <c:v>1.5659369590180168</c:v>
                </c:pt>
                <c:pt idx="53">
                  <c:v>3.096639458267985</c:v>
                </c:pt>
                <c:pt idx="54">
                  <c:v>-3.0846751801696981</c:v>
                </c:pt>
                <c:pt idx="55">
                  <c:v>1.5836744560875262</c:v>
                </c:pt>
                <c:pt idx="56">
                  <c:v>-2.965570322698218</c:v>
                </c:pt>
                <c:pt idx="57">
                  <c:v>4.6817708517269976</c:v>
                </c:pt>
                <c:pt idx="58">
                  <c:v>2.0021786762152329</c:v>
                </c:pt>
                <c:pt idx="59">
                  <c:v>-2.6475080999684995</c:v>
                </c:pt>
                <c:pt idx="60">
                  <c:v>-3.9827371294729854</c:v>
                </c:pt>
                <c:pt idx="61">
                  <c:v>-0.64113364547534468</c:v>
                </c:pt>
                <c:pt idx="62">
                  <c:v>2.0974241576331298</c:v>
                </c:pt>
                <c:pt idx="63">
                  <c:v>-0.38650365355261235</c:v>
                </c:pt>
                <c:pt idx="64">
                  <c:v>1.7208853922368286</c:v>
                </c:pt>
                <c:pt idx="65">
                  <c:v>2.2960425912493236</c:v>
                </c:pt>
                <c:pt idx="66">
                  <c:v>0.94365051487528084</c:v>
                </c:pt>
                <c:pt idx="67">
                  <c:v>0.24591444477322627</c:v>
                </c:pt>
                <c:pt idx="68">
                  <c:v>0.19499835555397271</c:v>
                </c:pt>
                <c:pt idx="69">
                  <c:v>-1.2957168327790107</c:v>
                </c:pt>
                <c:pt idx="70">
                  <c:v>-1.6983856012176044</c:v>
                </c:pt>
                <c:pt idx="71">
                  <c:v>-1.4591911674208642</c:v>
                </c:pt>
                <c:pt idx="72">
                  <c:v>1.904819497069463</c:v>
                </c:pt>
                <c:pt idx="73">
                  <c:v>1.7874565067598998</c:v>
                </c:pt>
                <c:pt idx="74">
                  <c:v>5.2332048031490629E-2</c:v>
                </c:pt>
                <c:pt idx="75">
                  <c:v>0.70219172680324571</c:v>
                </c:pt>
                <c:pt idx="76">
                  <c:v>1.2872391181675742</c:v>
                </c:pt>
                <c:pt idx="77">
                  <c:v>1.1346916114980792</c:v>
                </c:pt>
                <c:pt idx="78">
                  <c:v>2.1508565350817959</c:v>
                </c:pt>
                <c:pt idx="79">
                  <c:v>-2.1715526686853354E-2</c:v>
                </c:pt>
                <c:pt idx="80">
                  <c:v>-0.6005930609765866</c:v>
                </c:pt>
                <c:pt idx="81">
                  <c:v>2.8720411826149008</c:v>
                </c:pt>
                <c:pt idx="82">
                  <c:v>-7.5850668846951394E-2</c:v>
                </c:pt>
                <c:pt idx="83">
                  <c:v>2.3413318568323396</c:v>
                </c:pt>
                <c:pt idx="84">
                  <c:v>0.21176879216531919</c:v>
                </c:pt>
                <c:pt idx="85">
                  <c:v>1.7552671067346366</c:v>
                </c:pt>
                <c:pt idx="86">
                  <c:v>0.31348443012705124</c:v>
                </c:pt>
                <c:pt idx="87">
                  <c:v>1.013524624772927</c:v>
                </c:pt>
                <c:pt idx="88">
                  <c:v>-0.40244973398117873</c:v>
                </c:pt>
                <c:pt idx="89">
                  <c:v>0.11658955325385156</c:v>
                </c:pt>
                <c:pt idx="90">
                  <c:v>-2.5897045004167153E-2</c:v>
                </c:pt>
                <c:pt idx="91">
                  <c:v>-4.0464129442358754</c:v>
                </c:pt>
                <c:pt idx="92">
                  <c:v>-1.3652655547284542</c:v>
                </c:pt>
                <c:pt idx="93">
                  <c:v>2.2780644112366426</c:v>
                </c:pt>
                <c:pt idx="94">
                  <c:v>3.0947559410601713</c:v>
                </c:pt>
                <c:pt idx="95">
                  <c:v>1.3965649340724342</c:v>
                </c:pt>
                <c:pt idx="96">
                  <c:v>-1.3001669034864169</c:v>
                </c:pt>
                <c:pt idx="97">
                  <c:v>2.0525073632830035</c:v>
                </c:pt>
                <c:pt idx="98">
                  <c:v>1.1040701729780491</c:v>
                </c:pt>
                <c:pt idx="99">
                  <c:v>-2.8449993645849276</c:v>
                </c:pt>
                <c:pt idx="100">
                  <c:v>-3.0464823702809269</c:v>
                </c:pt>
                <c:pt idx="101">
                  <c:v>2.2346400486117788</c:v>
                </c:pt>
                <c:pt idx="102">
                  <c:v>-2.0013951834939299</c:v>
                </c:pt>
                <c:pt idx="103">
                  <c:v>1.507330906515465</c:v>
                </c:pt>
                <c:pt idx="104">
                  <c:v>0.63704626972276002</c:v>
                </c:pt>
                <c:pt idx="105">
                  <c:v>-7.8325535837865061</c:v>
                </c:pt>
                <c:pt idx="106">
                  <c:v>-3.4214302238665235</c:v>
                </c:pt>
                <c:pt idx="107">
                  <c:v>-3.4122126641985417</c:v>
                </c:pt>
                <c:pt idx="108">
                  <c:v>-1.3866440101945103</c:v>
                </c:pt>
                <c:pt idx="109">
                  <c:v>2.3720772730668624E-2</c:v>
                </c:pt>
                <c:pt idx="110">
                  <c:v>-1.398934392597444</c:v>
                </c:pt>
                <c:pt idx="111">
                  <c:v>-2.8279362685345157</c:v>
                </c:pt>
                <c:pt idx="112">
                  <c:v>2.6043456556233089</c:v>
                </c:pt>
                <c:pt idx="113">
                  <c:v>-0.51097143749450047</c:v>
                </c:pt>
                <c:pt idx="114">
                  <c:v>-1.6806824982066149</c:v>
                </c:pt>
                <c:pt idx="115">
                  <c:v>7.5763520564729445</c:v>
                </c:pt>
                <c:pt idx="116">
                  <c:v>-1.8742005421914569</c:v>
                </c:pt>
                <c:pt idx="117">
                  <c:v>2.0763130115666923</c:v>
                </c:pt>
                <c:pt idx="118">
                  <c:v>-0.46187197044836065</c:v>
                </c:pt>
                <c:pt idx="119">
                  <c:v>-2.5028014236983656</c:v>
                </c:pt>
                <c:pt idx="120">
                  <c:v>-3.5458593842264832</c:v>
                </c:pt>
                <c:pt idx="121">
                  <c:v>-1.6558845511889475</c:v>
                </c:pt>
                <c:pt idx="122">
                  <c:v>-4.9789815567935634</c:v>
                </c:pt>
                <c:pt idx="123">
                  <c:v>0.30409250037775049</c:v>
                </c:pt>
                <c:pt idx="124">
                  <c:v>-0.8833076185543598</c:v>
                </c:pt>
                <c:pt idx="125">
                  <c:v>3.3718487365425305</c:v>
                </c:pt>
                <c:pt idx="126">
                  <c:v>-0.87061165860413403</c:v>
                </c:pt>
                <c:pt idx="127">
                  <c:v>-2.2661667284654947</c:v>
                </c:pt>
                <c:pt idx="128">
                  <c:v>-5.9344322191147043</c:v>
                </c:pt>
                <c:pt idx="129">
                  <c:v>5.5666577709184217</c:v>
                </c:pt>
                <c:pt idx="130">
                  <c:v>-0.2509364612649535</c:v>
                </c:pt>
                <c:pt idx="131">
                  <c:v>5.6870870706497625</c:v>
                </c:pt>
                <c:pt idx="132">
                  <c:v>-2.1901757401744586</c:v>
                </c:pt>
                <c:pt idx="133">
                  <c:v>4.3836764392113485</c:v>
                </c:pt>
                <c:pt idx="134">
                  <c:v>6.4326215650843288</c:v>
                </c:pt>
                <c:pt idx="135">
                  <c:v>0.99921606156939302</c:v>
                </c:pt>
                <c:pt idx="136">
                  <c:v>0.9447174484404216</c:v>
                </c:pt>
                <c:pt idx="137">
                  <c:v>-2.0170834299620002</c:v>
                </c:pt>
                <c:pt idx="138">
                  <c:v>-3.9657266677544518</c:v>
                </c:pt>
                <c:pt idx="139">
                  <c:v>-3.6615825118620555</c:v>
                </c:pt>
                <c:pt idx="140">
                  <c:v>4.9292311675157485</c:v>
                </c:pt>
                <c:pt idx="141">
                  <c:v>-5.9098213779312525</c:v>
                </c:pt>
                <c:pt idx="142">
                  <c:v>-3.4988150389582402</c:v>
                </c:pt>
                <c:pt idx="143">
                  <c:v>-2.7068650467868105</c:v>
                </c:pt>
                <c:pt idx="144">
                  <c:v>0.92913921240728348</c:v>
                </c:pt>
                <c:pt idx="145">
                  <c:v>-2.7368873355512795</c:v>
                </c:pt>
                <c:pt idx="146">
                  <c:v>1.5188042661278898</c:v>
                </c:pt>
                <c:pt idx="147">
                  <c:v>3.9584349520924751</c:v>
                </c:pt>
                <c:pt idx="148">
                  <c:v>-2.2762101295360475</c:v>
                </c:pt>
                <c:pt idx="149">
                  <c:v>6.1748563865877459</c:v>
                </c:pt>
                <c:pt idx="150">
                  <c:v>-1.3305604699685505</c:v>
                </c:pt>
                <c:pt idx="151">
                  <c:v>1.3515383907838958</c:v>
                </c:pt>
                <c:pt idx="152">
                  <c:v>0.87365679261168649</c:v>
                </c:pt>
                <c:pt idx="153">
                  <c:v>-2.211022094524302</c:v>
                </c:pt>
                <c:pt idx="154">
                  <c:v>-3.5503913805654186</c:v>
                </c:pt>
                <c:pt idx="155">
                  <c:v>-0.99428051839822706</c:v>
                </c:pt>
                <c:pt idx="156">
                  <c:v>-0.51112027783279468</c:v>
                </c:pt>
                <c:pt idx="157">
                  <c:v>1.2977698268964029</c:v>
                </c:pt>
                <c:pt idx="158">
                  <c:v>2.0697738079483172</c:v>
                </c:pt>
                <c:pt idx="159">
                  <c:v>-0.96857002612460819</c:v>
                </c:pt>
                <c:pt idx="160">
                  <c:v>1.1809416481572819</c:v>
                </c:pt>
                <c:pt idx="161">
                  <c:v>1.3659829034001714</c:v>
                </c:pt>
                <c:pt idx="162">
                  <c:v>-1.4271284857386639</c:v>
                </c:pt>
                <c:pt idx="163">
                  <c:v>0.2963869927290097</c:v>
                </c:pt>
                <c:pt idx="164">
                  <c:v>-1.8976107622872411</c:v>
                </c:pt>
                <c:pt idx="165">
                  <c:v>2.3021507476312952</c:v>
                </c:pt>
                <c:pt idx="166">
                  <c:v>-5.4797920808572025</c:v>
                </c:pt>
                <c:pt idx="167">
                  <c:v>5.8480085425197302E-2</c:v>
                </c:pt>
                <c:pt idx="168">
                  <c:v>0.72157706400891175</c:v>
                </c:pt>
                <c:pt idx="169">
                  <c:v>2.8134989736851073</c:v>
                </c:pt>
                <c:pt idx="170">
                  <c:v>-2.2384735854905911</c:v>
                </c:pt>
                <c:pt idx="171">
                  <c:v>1.6487491191281833</c:v>
                </c:pt>
                <c:pt idx="172">
                  <c:v>4.393834056993981E-2</c:v>
                </c:pt>
                <c:pt idx="173">
                  <c:v>-0.86029942361274125</c:v>
                </c:pt>
                <c:pt idx="174">
                  <c:v>-0.60924422034044001</c:v>
                </c:pt>
                <c:pt idx="175">
                  <c:v>1.0053865018661463</c:v>
                </c:pt>
                <c:pt idx="176">
                  <c:v>0.581231753930055</c:v>
                </c:pt>
                <c:pt idx="177">
                  <c:v>-0.90724392277248012</c:v>
                </c:pt>
                <c:pt idx="178">
                  <c:v>2.0199017546119231</c:v>
                </c:pt>
                <c:pt idx="179">
                  <c:v>-1.0998611077833538</c:v>
                </c:pt>
                <c:pt idx="180">
                  <c:v>1.2804969950505276</c:v>
                </c:pt>
                <c:pt idx="181">
                  <c:v>-2.5220635023284044</c:v>
                </c:pt>
                <c:pt idx="182">
                  <c:v>1.7593717373829521</c:v>
                </c:pt>
                <c:pt idx="183">
                  <c:v>-3.4466714632971613</c:v>
                </c:pt>
                <c:pt idx="184">
                  <c:v>2.5350747998174739</c:v>
                </c:pt>
                <c:pt idx="185">
                  <c:v>0.91159666347968293</c:v>
                </c:pt>
                <c:pt idx="186">
                  <c:v>-0.29321528606690728</c:v>
                </c:pt>
                <c:pt idx="187">
                  <c:v>-3.9870227317643692</c:v>
                </c:pt>
                <c:pt idx="188">
                  <c:v>-0.99765246099066895</c:v>
                </c:pt>
                <c:pt idx="189">
                  <c:v>-2.7777674005926993</c:v>
                </c:pt>
                <c:pt idx="190">
                  <c:v>0.8381390274984708</c:v>
                </c:pt>
                <c:pt idx="191">
                  <c:v>1.8187778006509356</c:v>
                </c:pt>
                <c:pt idx="192">
                  <c:v>-1.2321515483377559</c:v>
                </c:pt>
                <c:pt idx="193">
                  <c:v>-0.3250452961622044</c:v>
                </c:pt>
                <c:pt idx="194">
                  <c:v>-3.1065961532115889</c:v>
                </c:pt>
                <c:pt idx="195">
                  <c:v>-0.34448406834008632</c:v>
                </c:pt>
                <c:pt idx="196">
                  <c:v>-0.15348577211405334</c:v>
                </c:pt>
                <c:pt idx="197">
                  <c:v>-0.74247222102991517</c:v>
                </c:pt>
                <c:pt idx="198">
                  <c:v>-2.8061690266394379E-2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6-4B95-9E93-602F39E7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55032"/>
        <c:axId val="729049272"/>
      </c:lineChart>
      <c:catAx>
        <c:axId val="72905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49272"/>
        <c:crosses val="autoZero"/>
        <c:auto val="1"/>
        <c:lblAlgn val="ctr"/>
        <c:lblOffset val="100"/>
        <c:noMultiLvlLbl val="0"/>
      </c:catAx>
      <c:valAx>
        <c:axId val="72904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2905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Crisis!$N$1</c:f>
              <c:strCache>
                <c:ptCount val="1"/>
                <c:pt idx="0">
                  <c:v>Rf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Crisis!$A$2:$A$204</c:f>
              <c:strCache>
                <c:ptCount val="199"/>
                <c:pt idx="0">
                  <c:v>2020-01-05</c:v>
                </c:pt>
                <c:pt idx="1">
                  <c:v>2020-01-12</c:v>
                </c:pt>
                <c:pt idx="2">
                  <c:v>2020-01-19</c:v>
                </c:pt>
                <c:pt idx="3">
                  <c:v>2020-01-26</c:v>
                </c:pt>
                <c:pt idx="4">
                  <c:v>2020-02-02</c:v>
                </c:pt>
                <c:pt idx="5">
                  <c:v>2020-02-09</c:v>
                </c:pt>
                <c:pt idx="6">
                  <c:v>2020-02-16</c:v>
                </c:pt>
                <c:pt idx="7">
                  <c:v>2020-02-23</c:v>
                </c:pt>
                <c:pt idx="8">
                  <c:v>2020-03-01</c:v>
                </c:pt>
                <c:pt idx="9">
                  <c:v>2020-03-08</c:v>
                </c:pt>
                <c:pt idx="10">
                  <c:v>2020-03-15</c:v>
                </c:pt>
                <c:pt idx="11">
                  <c:v>2020-03-22</c:v>
                </c:pt>
                <c:pt idx="12">
                  <c:v>2020-03-29</c:v>
                </c:pt>
                <c:pt idx="13">
                  <c:v>2020-04-05</c:v>
                </c:pt>
                <c:pt idx="14">
                  <c:v>2020-04-12</c:v>
                </c:pt>
                <c:pt idx="15">
                  <c:v>2020-04-19</c:v>
                </c:pt>
                <c:pt idx="16">
                  <c:v>2020-04-26</c:v>
                </c:pt>
                <c:pt idx="17">
                  <c:v>2020-05-03</c:v>
                </c:pt>
                <c:pt idx="18">
                  <c:v>2020-05-10</c:v>
                </c:pt>
                <c:pt idx="19">
                  <c:v>2020-05-17</c:v>
                </c:pt>
                <c:pt idx="20">
                  <c:v>2020-05-24</c:v>
                </c:pt>
                <c:pt idx="21">
                  <c:v>2020-05-31</c:v>
                </c:pt>
                <c:pt idx="22">
                  <c:v>2020-06-07</c:v>
                </c:pt>
                <c:pt idx="23">
                  <c:v>2020-06-14</c:v>
                </c:pt>
                <c:pt idx="24">
                  <c:v>2020-06-21</c:v>
                </c:pt>
                <c:pt idx="25">
                  <c:v>2020-06-28</c:v>
                </c:pt>
                <c:pt idx="26">
                  <c:v>2020-07-05</c:v>
                </c:pt>
                <c:pt idx="27">
                  <c:v>2020-07-12</c:v>
                </c:pt>
                <c:pt idx="28">
                  <c:v>2020-07-19</c:v>
                </c:pt>
                <c:pt idx="29">
                  <c:v>2020-07-26</c:v>
                </c:pt>
                <c:pt idx="30">
                  <c:v>2020-08-02</c:v>
                </c:pt>
                <c:pt idx="31">
                  <c:v>2020-08-09</c:v>
                </c:pt>
                <c:pt idx="32">
                  <c:v>2020-08-16</c:v>
                </c:pt>
                <c:pt idx="33">
                  <c:v>2020-08-23</c:v>
                </c:pt>
                <c:pt idx="34">
                  <c:v>2020-08-30</c:v>
                </c:pt>
                <c:pt idx="35">
                  <c:v>2020-09-06</c:v>
                </c:pt>
                <c:pt idx="36">
                  <c:v>2020-09-13</c:v>
                </c:pt>
                <c:pt idx="37">
                  <c:v>2020-09-20</c:v>
                </c:pt>
                <c:pt idx="38">
                  <c:v>2020-09-27</c:v>
                </c:pt>
                <c:pt idx="39">
                  <c:v>2020-10-04</c:v>
                </c:pt>
                <c:pt idx="40">
                  <c:v>2020-10-11</c:v>
                </c:pt>
                <c:pt idx="41">
                  <c:v>2020-10-18</c:v>
                </c:pt>
                <c:pt idx="42">
                  <c:v>2020-10-25</c:v>
                </c:pt>
                <c:pt idx="43">
                  <c:v>2020-11-01</c:v>
                </c:pt>
                <c:pt idx="44">
                  <c:v>2020-11-08</c:v>
                </c:pt>
                <c:pt idx="45">
                  <c:v>2020-11-15</c:v>
                </c:pt>
                <c:pt idx="46">
                  <c:v>2020-11-22</c:v>
                </c:pt>
                <c:pt idx="47">
                  <c:v>2020-11-29</c:v>
                </c:pt>
                <c:pt idx="48">
                  <c:v>2020-12-06</c:v>
                </c:pt>
                <c:pt idx="49">
                  <c:v>2020-12-13</c:v>
                </c:pt>
                <c:pt idx="50">
                  <c:v>2020-12-20</c:v>
                </c:pt>
                <c:pt idx="51">
                  <c:v>2020-12-27</c:v>
                </c:pt>
                <c:pt idx="52">
                  <c:v>2021-01-03</c:v>
                </c:pt>
                <c:pt idx="53">
                  <c:v>2021-01-10</c:v>
                </c:pt>
                <c:pt idx="54">
                  <c:v>2021-01-17</c:v>
                </c:pt>
                <c:pt idx="55">
                  <c:v>2021-01-24</c:v>
                </c:pt>
                <c:pt idx="56">
                  <c:v>2021-01-31</c:v>
                </c:pt>
                <c:pt idx="57">
                  <c:v>2021-02-07</c:v>
                </c:pt>
                <c:pt idx="58">
                  <c:v>2021-02-14</c:v>
                </c:pt>
                <c:pt idx="59">
                  <c:v>2021-02-21</c:v>
                </c:pt>
                <c:pt idx="60">
                  <c:v>2021-02-28</c:v>
                </c:pt>
                <c:pt idx="61">
                  <c:v>2021-03-07</c:v>
                </c:pt>
                <c:pt idx="62">
                  <c:v>2021-03-14</c:v>
                </c:pt>
                <c:pt idx="63">
                  <c:v>2021-03-21</c:v>
                </c:pt>
                <c:pt idx="64">
                  <c:v>2021-03-28</c:v>
                </c:pt>
                <c:pt idx="65">
                  <c:v>2021-04-04</c:v>
                </c:pt>
                <c:pt idx="66">
                  <c:v>2021-04-11</c:v>
                </c:pt>
                <c:pt idx="67">
                  <c:v>2021-04-18</c:v>
                </c:pt>
                <c:pt idx="68">
                  <c:v>2021-04-25</c:v>
                </c:pt>
                <c:pt idx="69">
                  <c:v>2021-05-02</c:v>
                </c:pt>
                <c:pt idx="70">
                  <c:v>2021-05-09</c:v>
                </c:pt>
                <c:pt idx="71">
                  <c:v>2021-05-16</c:v>
                </c:pt>
                <c:pt idx="72">
                  <c:v>2021-05-23</c:v>
                </c:pt>
                <c:pt idx="73">
                  <c:v>2021-05-30</c:v>
                </c:pt>
                <c:pt idx="74">
                  <c:v>2021-06-06</c:v>
                </c:pt>
                <c:pt idx="75">
                  <c:v>2021-06-13</c:v>
                </c:pt>
                <c:pt idx="76">
                  <c:v>2021-06-20</c:v>
                </c:pt>
                <c:pt idx="77">
                  <c:v>2021-06-27</c:v>
                </c:pt>
                <c:pt idx="78">
                  <c:v>2021-07-04</c:v>
                </c:pt>
                <c:pt idx="79">
                  <c:v>2021-07-11</c:v>
                </c:pt>
                <c:pt idx="80">
                  <c:v>2021-07-18</c:v>
                </c:pt>
                <c:pt idx="81">
                  <c:v>2021-07-25</c:v>
                </c:pt>
                <c:pt idx="82">
                  <c:v>2021-08-01</c:v>
                </c:pt>
                <c:pt idx="83">
                  <c:v>2021-08-08</c:v>
                </c:pt>
                <c:pt idx="84">
                  <c:v>2021-08-15</c:v>
                </c:pt>
                <c:pt idx="85">
                  <c:v>2021-08-22</c:v>
                </c:pt>
                <c:pt idx="86">
                  <c:v>2021-08-29</c:v>
                </c:pt>
                <c:pt idx="87">
                  <c:v>2021-09-05</c:v>
                </c:pt>
                <c:pt idx="88">
                  <c:v>2021-09-12</c:v>
                </c:pt>
                <c:pt idx="89">
                  <c:v>2021-09-19</c:v>
                </c:pt>
                <c:pt idx="90">
                  <c:v>2021-09-26</c:v>
                </c:pt>
                <c:pt idx="91">
                  <c:v>2021-10-03</c:v>
                </c:pt>
                <c:pt idx="92">
                  <c:v>2021-10-10</c:v>
                </c:pt>
                <c:pt idx="93">
                  <c:v>2021-10-17</c:v>
                </c:pt>
                <c:pt idx="94">
                  <c:v>2021-10-24</c:v>
                </c:pt>
                <c:pt idx="95">
                  <c:v>2021-10-31</c:v>
                </c:pt>
                <c:pt idx="96">
                  <c:v>2021-11-07</c:v>
                </c:pt>
                <c:pt idx="97">
                  <c:v>2021-11-14</c:v>
                </c:pt>
                <c:pt idx="98">
                  <c:v>2021-11-21</c:v>
                </c:pt>
                <c:pt idx="99">
                  <c:v>2021-11-28</c:v>
                </c:pt>
                <c:pt idx="100">
                  <c:v>2021-12-05</c:v>
                </c:pt>
                <c:pt idx="101">
                  <c:v>2021-12-12</c:v>
                </c:pt>
                <c:pt idx="102">
                  <c:v>2021-12-19</c:v>
                </c:pt>
                <c:pt idx="103">
                  <c:v>2021-12-26</c:v>
                </c:pt>
                <c:pt idx="104">
                  <c:v>2022-01-02</c:v>
                </c:pt>
                <c:pt idx="105">
                  <c:v>2022-01-09</c:v>
                </c:pt>
                <c:pt idx="106">
                  <c:v>2022-01-16</c:v>
                </c:pt>
                <c:pt idx="107">
                  <c:v>2022-01-23</c:v>
                </c:pt>
                <c:pt idx="108">
                  <c:v>2022-01-30</c:v>
                </c:pt>
                <c:pt idx="109">
                  <c:v>2022-02-06</c:v>
                </c:pt>
                <c:pt idx="110">
                  <c:v>2022-02-13</c:v>
                </c:pt>
                <c:pt idx="111">
                  <c:v>2022-02-20</c:v>
                </c:pt>
                <c:pt idx="112">
                  <c:v>2022-02-27</c:v>
                </c:pt>
                <c:pt idx="113">
                  <c:v>2022-03-06</c:v>
                </c:pt>
                <c:pt idx="114">
                  <c:v>2022-03-13</c:v>
                </c:pt>
                <c:pt idx="115">
                  <c:v>2022-03-20</c:v>
                </c:pt>
                <c:pt idx="116">
                  <c:v>2022-03-27</c:v>
                </c:pt>
                <c:pt idx="117">
                  <c:v>2022-04-03</c:v>
                </c:pt>
                <c:pt idx="118">
                  <c:v>2022-04-10</c:v>
                </c:pt>
                <c:pt idx="119">
                  <c:v>2022-04-17</c:v>
                </c:pt>
                <c:pt idx="120">
                  <c:v>2022-04-24</c:v>
                </c:pt>
                <c:pt idx="121">
                  <c:v>2022-05-01</c:v>
                </c:pt>
                <c:pt idx="122">
                  <c:v>2022-05-08</c:v>
                </c:pt>
                <c:pt idx="123">
                  <c:v>2022-05-15</c:v>
                </c:pt>
                <c:pt idx="124">
                  <c:v>2022-05-22</c:v>
                </c:pt>
                <c:pt idx="125">
                  <c:v>2022-05-29</c:v>
                </c:pt>
                <c:pt idx="126">
                  <c:v>2022-06-05</c:v>
                </c:pt>
                <c:pt idx="127">
                  <c:v>2022-06-12</c:v>
                </c:pt>
                <c:pt idx="128">
                  <c:v>2022-06-19</c:v>
                </c:pt>
                <c:pt idx="129">
                  <c:v>2022-06-26</c:v>
                </c:pt>
                <c:pt idx="130">
                  <c:v>2022-07-03</c:v>
                </c:pt>
                <c:pt idx="131">
                  <c:v>2022-07-10</c:v>
                </c:pt>
                <c:pt idx="132">
                  <c:v>2022-07-17</c:v>
                </c:pt>
                <c:pt idx="133">
                  <c:v>2022-07-24</c:v>
                </c:pt>
                <c:pt idx="134">
                  <c:v>2022-07-31</c:v>
                </c:pt>
                <c:pt idx="135">
                  <c:v>2022-08-07</c:v>
                </c:pt>
                <c:pt idx="136">
                  <c:v>2022-08-14</c:v>
                </c:pt>
                <c:pt idx="137">
                  <c:v>2022-08-21</c:v>
                </c:pt>
                <c:pt idx="138">
                  <c:v>2022-08-28</c:v>
                </c:pt>
                <c:pt idx="139">
                  <c:v>2022-09-04</c:v>
                </c:pt>
                <c:pt idx="140">
                  <c:v>2022-09-11</c:v>
                </c:pt>
                <c:pt idx="141">
                  <c:v>2022-09-18</c:v>
                </c:pt>
                <c:pt idx="142">
                  <c:v>2022-09-25</c:v>
                </c:pt>
                <c:pt idx="143">
                  <c:v>2022-10-02</c:v>
                </c:pt>
                <c:pt idx="144">
                  <c:v>2022-10-09</c:v>
                </c:pt>
                <c:pt idx="145">
                  <c:v>2022-10-16</c:v>
                </c:pt>
                <c:pt idx="146">
                  <c:v>2022-10-23</c:v>
                </c:pt>
                <c:pt idx="147">
                  <c:v>2022-10-30</c:v>
                </c:pt>
                <c:pt idx="148">
                  <c:v>2022-11-06</c:v>
                </c:pt>
                <c:pt idx="149">
                  <c:v>2022-11-13</c:v>
                </c:pt>
                <c:pt idx="150">
                  <c:v>2022-11-20</c:v>
                </c:pt>
                <c:pt idx="151">
                  <c:v>2022-11-27</c:v>
                </c:pt>
                <c:pt idx="152">
                  <c:v>2022-12-04</c:v>
                </c:pt>
                <c:pt idx="153">
                  <c:v>2022-12-11</c:v>
                </c:pt>
                <c:pt idx="154">
                  <c:v>2022-12-18</c:v>
                </c:pt>
                <c:pt idx="155">
                  <c:v>2022-12-25</c:v>
                </c:pt>
                <c:pt idx="156">
                  <c:v>2023-01-01</c:v>
                </c:pt>
                <c:pt idx="157">
                  <c:v>2023-01-08</c:v>
                </c:pt>
                <c:pt idx="158">
                  <c:v>2023-01-15</c:v>
                </c:pt>
                <c:pt idx="159">
                  <c:v>2023-01-22</c:v>
                </c:pt>
                <c:pt idx="160">
                  <c:v>2023-01-29</c:v>
                </c:pt>
                <c:pt idx="161">
                  <c:v>2023-02-05</c:v>
                </c:pt>
                <c:pt idx="162">
                  <c:v>2023-02-12</c:v>
                </c:pt>
                <c:pt idx="163">
                  <c:v>2023-02-19</c:v>
                </c:pt>
                <c:pt idx="164">
                  <c:v>2023-02-26</c:v>
                </c:pt>
                <c:pt idx="165">
                  <c:v>2023-03-05</c:v>
                </c:pt>
                <c:pt idx="166">
                  <c:v>2023-03-12</c:v>
                </c:pt>
                <c:pt idx="167">
                  <c:v>2023-03-19</c:v>
                </c:pt>
                <c:pt idx="168">
                  <c:v>2023-03-26</c:v>
                </c:pt>
                <c:pt idx="169">
                  <c:v>2023-04-02</c:v>
                </c:pt>
                <c:pt idx="170">
                  <c:v>2023-04-09</c:v>
                </c:pt>
                <c:pt idx="171">
                  <c:v>2023-04-16</c:v>
                </c:pt>
                <c:pt idx="172">
                  <c:v>2023-04-23</c:v>
                </c:pt>
                <c:pt idx="173">
                  <c:v>2023-04-30</c:v>
                </c:pt>
                <c:pt idx="174">
                  <c:v>2023-05-07</c:v>
                </c:pt>
                <c:pt idx="175">
                  <c:v>2023-05-14</c:v>
                </c:pt>
                <c:pt idx="176">
                  <c:v>2023-05-21</c:v>
                </c:pt>
                <c:pt idx="177">
                  <c:v>2023-05-28</c:v>
                </c:pt>
                <c:pt idx="178">
                  <c:v>2023-06-04</c:v>
                </c:pt>
                <c:pt idx="179">
                  <c:v>2023-06-11</c:v>
                </c:pt>
                <c:pt idx="180">
                  <c:v>2023-06-18</c:v>
                </c:pt>
                <c:pt idx="181">
                  <c:v>2023-06-25</c:v>
                </c:pt>
                <c:pt idx="182">
                  <c:v>2023-07-02</c:v>
                </c:pt>
                <c:pt idx="183">
                  <c:v>2023-07-09</c:v>
                </c:pt>
                <c:pt idx="184">
                  <c:v>2023-07-16</c:v>
                </c:pt>
                <c:pt idx="185">
                  <c:v>2023-07-23</c:v>
                </c:pt>
                <c:pt idx="186">
                  <c:v>2023-07-30</c:v>
                </c:pt>
                <c:pt idx="187">
                  <c:v>2023-08-06</c:v>
                </c:pt>
                <c:pt idx="188">
                  <c:v>2023-08-13</c:v>
                </c:pt>
                <c:pt idx="189">
                  <c:v>2023-08-20</c:v>
                </c:pt>
                <c:pt idx="190">
                  <c:v>2023-08-27</c:v>
                </c:pt>
                <c:pt idx="191">
                  <c:v>2023-09-03</c:v>
                </c:pt>
                <c:pt idx="192">
                  <c:v>2023-09-10</c:v>
                </c:pt>
                <c:pt idx="193">
                  <c:v>2023-09-17</c:v>
                </c:pt>
                <c:pt idx="194">
                  <c:v>2023-09-24</c:v>
                </c:pt>
                <c:pt idx="195">
                  <c:v>2023-10-01</c:v>
                </c:pt>
                <c:pt idx="196">
                  <c:v>2023-10-08</c:v>
                </c:pt>
                <c:pt idx="197">
                  <c:v>2023-10-15</c:v>
                </c:pt>
                <c:pt idx="198">
                  <c:v>Avg. Rates of return</c:v>
                </c:pt>
              </c:strCache>
            </c:strRef>
          </c:cat>
          <c:val>
            <c:numRef>
              <c:f>Crisis!$N$2:$N$204</c:f>
              <c:numCache>
                <c:formatCode>General</c:formatCode>
                <c:ptCount val="203"/>
                <c:pt idx="0">
                  <c:v>-1.4616255989899203</c:v>
                </c:pt>
                <c:pt idx="1">
                  <c:v>-1.1022658687017091</c:v>
                </c:pt>
                <c:pt idx="2">
                  <c:v>-1.4662585361841702</c:v>
                </c:pt>
                <c:pt idx="3">
                  <c:v>-2.1715148377695193</c:v>
                </c:pt>
                <c:pt idx="4">
                  <c:v>-3.3801274480780283</c:v>
                </c:pt>
                <c:pt idx="5">
                  <c:v>-0.27943316811386792</c:v>
                </c:pt>
                <c:pt idx="6">
                  <c:v>-1.7610109672666616</c:v>
                </c:pt>
                <c:pt idx="7">
                  <c:v>-2.0829470108328589</c:v>
                </c:pt>
                <c:pt idx="8">
                  <c:v>-18.115788123856934</c:v>
                </c:pt>
                <c:pt idx="9">
                  <c:v>-46.247576361228504</c:v>
                </c:pt>
                <c:pt idx="10">
                  <c:v>-6.8799681984495402</c:v>
                </c:pt>
                <c:pt idx="11">
                  <c:v>19.100283153477278</c:v>
                </c:pt>
                <c:pt idx="12">
                  <c:v>7.5292657542947392</c:v>
                </c:pt>
                <c:pt idx="13">
                  <c:v>12.01682484747573</c:v>
                </c:pt>
                <c:pt idx="14">
                  <c:v>1.3964642317943885</c:v>
                </c:pt>
                <c:pt idx="15">
                  <c:v>-10.607862510244754</c:v>
                </c:pt>
                <c:pt idx="16">
                  <c:v>-17.8519270844216</c:v>
                </c:pt>
                <c:pt idx="17">
                  <c:v>-25.733491606248922</c:v>
                </c:pt>
                <c:pt idx="18">
                  <c:v>-3.5692582480952306</c:v>
                </c:pt>
                <c:pt idx="19">
                  <c:v>-4.3065303430836286</c:v>
                </c:pt>
                <c:pt idx="20">
                  <c:v>-14.508717367391148</c:v>
                </c:pt>
                <c:pt idx="21">
                  <c:v>-11.171595137403109</c:v>
                </c:pt>
                <c:pt idx="22">
                  <c:v>-5.7533523852570596</c:v>
                </c:pt>
                <c:pt idx="23">
                  <c:v>-10.796129735788373</c:v>
                </c:pt>
                <c:pt idx="24">
                  <c:v>-4.1352613668760689</c:v>
                </c:pt>
                <c:pt idx="25">
                  <c:v>-13.714293829166499</c:v>
                </c:pt>
                <c:pt idx="26">
                  <c:v>1.3386124047592549</c:v>
                </c:pt>
                <c:pt idx="27">
                  <c:v>-5.8670900174753164</c:v>
                </c:pt>
                <c:pt idx="28">
                  <c:v>-3.4612665657663757</c:v>
                </c:pt>
                <c:pt idx="29">
                  <c:v>-4.6410119486642154</c:v>
                </c:pt>
                <c:pt idx="30">
                  <c:v>-3.9612626676047999</c:v>
                </c:pt>
                <c:pt idx="31">
                  <c:v>0.97520520612169059</c:v>
                </c:pt>
                <c:pt idx="32">
                  <c:v>7.2877959698521968</c:v>
                </c:pt>
                <c:pt idx="33">
                  <c:v>-5.6037414795817</c:v>
                </c:pt>
                <c:pt idx="34">
                  <c:v>-1.4417319536390103</c:v>
                </c:pt>
                <c:pt idx="35">
                  <c:v>-5.8986217090522768</c:v>
                </c:pt>
                <c:pt idx="36">
                  <c:v>-3.5717460214357164</c:v>
                </c:pt>
                <c:pt idx="37">
                  <c:v>-2.3801672856032505</c:v>
                </c:pt>
                <c:pt idx="38">
                  <c:v>-1.463887074812003</c:v>
                </c:pt>
                <c:pt idx="39">
                  <c:v>-10.280362344404947</c:v>
                </c:pt>
                <c:pt idx="40">
                  <c:v>0.40774776166560789</c:v>
                </c:pt>
                <c:pt idx="41">
                  <c:v>4.6704961076514948</c:v>
                </c:pt>
                <c:pt idx="42">
                  <c:v>-3.2041882535350776</c:v>
                </c:pt>
                <c:pt idx="43">
                  <c:v>-2.9503065564049322</c:v>
                </c:pt>
                <c:pt idx="44">
                  <c:v>0.51492359042633007</c:v>
                </c:pt>
                <c:pt idx="45">
                  <c:v>1.0707528023708759</c:v>
                </c:pt>
                <c:pt idx="46">
                  <c:v>1.1116840106339394</c:v>
                </c:pt>
                <c:pt idx="47">
                  <c:v>3.4105216026816669</c:v>
                </c:pt>
                <c:pt idx="48">
                  <c:v>-0.63531872337829776</c:v>
                </c:pt>
                <c:pt idx="49">
                  <c:v>-2.775202879303357</c:v>
                </c:pt>
                <c:pt idx="50">
                  <c:v>3.8447317909781598</c:v>
                </c:pt>
                <c:pt idx="51">
                  <c:v>3.0966235597342027</c:v>
                </c:pt>
                <c:pt idx="52">
                  <c:v>-3.4337482469193992</c:v>
                </c:pt>
                <c:pt idx="53">
                  <c:v>-4.4162453593887117</c:v>
                </c:pt>
                <c:pt idx="54">
                  <c:v>0.6590808889179961</c:v>
                </c:pt>
                <c:pt idx="55">
                  <c:v>-5.012099734631474</c:v>
                </c:pt>
                <c:pt idx="56">
                  <c:v>-5.5539585269001543</c:v>
                </c:pt>
                <c:pt idx="57">
                  <c:v>-7.5573426491239397</c:v>
                </c:pt>
                <c:pt idx="58">
                  <c:v>-3.0658440438497929</c:v>
                </c:pt>
                <c:pt idx="59">
                  <c:v>-2.9060794263124254</c:v>
                </c:pt>
                <c:pt idx="60">
                  <c:v>4.0206420478040608</c:v>
                </c:pt>
                <c:pt idx="61">
                  <c:v>-3.5703752207670756</c:v>
                </c:pt>
                <c:pt idx="62">
                  <c:v>-0.96440677707884059</c:v>
                </c:pt>
                <c:pt idx="63">
                  <c:v>4.2288959238285688</c:v>
                </c:pt>
                <c:pt idx="64">
                  <c:v>0.42896301263059394</c:v>
                </c:pt>
                <c:pt idx="65">
                  <c:v>-0.98888321292470871</c:v>
                </c:pt>
                <c:pt idx="66">
                  <c:v>4.9109545282528524</c:v>
                </c:pt>
                <c:pt idx="67">
                  <c:v>5.6335438857424407</c:v>
                </c:pt>
                <c:pt idx="68">
                  <c:v>-9.1235854653133099</c:v>
                </c:pt>
                <c:pt idx="69">
                  <c:v>0.36673961057771753</c:v>
                </c:pt>
                <c:pt idx="70">
                  <c:v>-6.1030429447830974</c:v>
                </c:pt>
                <c:pt idx="71">
                  <c:v>-2.6922073944155684</c:v>
                </c:pt>
                <c:pt idx="72">
                  <c:v>-4.8483756925166235</c:v>
                </c:pt>
                <c:pt idx="73">
                  <c:v>-4.4324625071457078</c:v>
                </c:pt>
                <c:pt idx="74">
                  <c:v>-3.6445619920456322</c:v>
                </c:pt>
                <c:pt idx="75">
                  <c:v>-7.805334053473727</c:v>
                </c:pt>
                <c:pt idx="76">
                  <c:v>2.4292692569044485</c:v>
                </c:pt>
                <c:pt idx="77">
                  <c:v>5.7513906200606844</c:v>
                </c:pt>
                <c:pt idx="78">
                  <c:v>-1.5220994010355242</c:v>
                </c:pt>
                <c:pt idx="79">
                  <c:v>-7.6470363991838024</c:v>
                </c:pt>
                <c:pt idx="80">
                  <c:v>0.7455581660113102</c:v>
                </c:pt>
                <c:pt idx="81">
                  <c:v>4.101917484229805</c:v>
                </c:pt>
                <c:pt idx="82">
                  <c:v>-3.446735949021912</c:v>
                </c:pt>
                <c:pt idx="83">
                  <c:v>-2.4793838898195566</c:v>
                </c:pt>
                <c:pt idx="84">
                  <c:v>4.7392941161649951</c:v>
                </c:pt>
                <c:pt idx="85">
                  <c:v>-2.5869644163540069</c:v>
                </c:pt>
                <c:pt idx="86">
                  <c:v>1.3794219637674847</c:v>
                </c:pt>
                <c:pt idx="87">
                  <c:v>-4.2034360803325583</c:v>
                </c:pt>
                <c:pt idx="88">
                  <c:v>0.67168441675407686</c:v>
                </c:pt>
                <c:pt idx="89">
                  <c:v>1.9030511661085687</c:v>
                </c:pt>
                <c:pt idx="90">
                  <c:v>2.0349822932268218</c:v>
                </c:pt>
                <c:pt idx="91">
                  <c:v>1.0372075826033427</c:v>
                </c:pt>
                <c:pt idx="92">
                  <c:v>-0.31897953681001495</c:v>
                </c:pt>
                <c:pt idx="93">
                  <c:v>2.5237932589862755</c:v>
                </c:pt>
                <c:pt idx="94">
                  <c:v>6.9200534243382394</c:v>
                </c:pt>
                <c:pt idx="95">
                  <c:v>15.581043124562278</c:v>
                </c:pt>
                <c:pt idx="96">
                  <c:v>9.4314659562823238</c:v>
                </c:pt>
                <c:pt idx="97">
                  <c:v>2.2915431650386866</c:v>
                </c:pt>
                <c:pt idx="98">
                  <c:v>1.4845017664090485</c:v>
                </c:pt>
                <c:pt idx="99">
                  <c:v>6.9951518995986426</c:v>
                </c:pt>
                <c:pt idx="100">
                  <c:v>9.7266874722822632</c:v>
                </c:pt>
                <c:pt idx="101">
                  <c:v>6.1229748493983056</c:v>
                </c:pt>
                <c:pt idx="102">
                  <c:v>8.1575990197852057</c:v>
                </c:pt>
                <c:pt idx="103">
                  <c:v>9.305489530105989</c:v>
                </c:pt>
                <c:pt idx="104">
                  <c:v>-1.3196672454169809</c:v>
                </c:pt>
                <c:pt idx="105">
                  <c:v>10.546973478545123</c:v>
                </c:pt>
                <c:pt idx="106">
                  <c:v>4.8153657921760118</c:v>
                </c:pt>
                <c:pt idx="107">
                  <c:v>11.790679733654983</c:v>
                </c:pt>
                <c:pt idx="108">
                  <c:v>18.440819613365193</c:v>
                </c:pt>
                <c:pt idx="109">
                  <c:v>3.8541830166845843</c:v>
                </c:pt>
                <c:pt idx="110">
                  <c:v>41.417107708254889</c:v>
                </c:pt>
                <c:pt idx="111">
                  <c:v>-7.2967265880782479</c:v>
                </c:pt>
                <c:pt idx="112">
                  <c:v>5.8923875135291119</c:v>
                </c:pt>
                <c:pt idx="113">
                  <c:v>12.540303348558417</c:v>
                </c:pt>
                <c:pt idx="114">
                  <c:v>18.520390094492374</c:v>
                </c:pt>
                <c:pt idx="115">
                  <c:v>13.00347906862582</c:v>
                </c:pt>
                <c:pt idx="116">
                  <c:v>11.959273342043133</c:v>
                </c:pt>
                <c:pt idx="117">
                  <c:v>2.5849317685831377</c:v>
                </c:pt>
                <c:pt idx="118">
                  <c:v>3.3862826113772462</c:v>
                </c:pt>
                <c:pt idx="119">
                  <c:v>1.0513021654455879</c:v>
                </c:pt>
                <c:pt idx="120">
                  <c:v>15.829826789927671</c:v>
                </c:pt>
                <c:pt idx="121">
                  <c:v>4.6602012949962885</c:v>
                </c:pt>
                <c:pt idx="122">
                  <c:v>2.7798491124425695</c:v>
                </c:pt>
                <c:pt idx="123">
                  <c:v>1.5370658483814021</c:v>
                </c:pt>
                <c:pt idx="124">
                  <c:v>3.4762167037848575</c:v>
                </c:pt>
                <c:pt idx="125">
                  <c:v>0.99092510408150414</c:v>
                </c:pt>
                <c:pt idx="126">
                  <c:v>1.1035929550053483</c:v>
                </c:pt>
                <c:pt idx="127">
                  <c:v>9.1575549382847239</c:v>
                </c:pt>
                <c:pt idx="128">
                  <c:v>18.467864464700821</c:v>
                </c:pt>
                <c:pt idx="129">
                  <c:v>3.0510601092157006</c:v>
                </c:pt>
                <c:pt idx="130">
                  <c:v>1.1349686338499085</c:v>
                </c:pt>
                <c:pt idx="131">
                  <c:v>5.0160824558530663</c:v>
                </c:pt>
                <c:pt idx="132">
                  <c:v>8.27111375717935</c:v>
                </c:pt>
                <c:pt idx="133">
                  <c:v>0.34880163186838092</c:v>
                </c:pt>
                <c:pt idx="134">
                  <c:v>0.2104403186455874</c:v>
                </c:pt>
                <c:pt idx="135">
                  <c:v>2.8337620158503185</c:v>
                </c:pt>
                <c:pt idx="136">
                  <c:v>2.4145856589275949</c:v>
                </c:pt>
                <c:pt idx="137">
                  <c:v>1.0849124248863911</c:v>
                </c:pt>
                <c:pt idx="138">
                  <c:v>0.53022333948023215</c:v>
                </c:pt>
                <c:pt idx="139">
                  <c:v>4.6602982864223037</c:v>
                </c:pt>
                <c:pt idx="140">
                  <c:v>1.9760278659685382</c:v>
                </c:pt>
                <c:pt idx="141">
                  <c:v>7.8723031402505708</c:v>
                </c:pt>
                <c:pt idx="142">
                  <c:v>1.874023260337589</c:v>
                </c:pt>
                <c:pt idx="143">
                  <c:v>0.72830735682440739</c:v>
                </c:pt>
                <c:pt idx="144">
                  <c:v>3.544879453156133</c:v>
                </c:pt>
                <c:pt idx="145">
                  <c:v>6.6304324366948952</c:v>
                </c:pt>
                <c:pt idx="146">
                  <c:v>3.9692290995301862</c:v>
                </c:pt>
                <c:pt idx="147">
                  <c:v>1.1393310582187965</c:v>
                </c:pt>
                <c:pt idx="148">
                  <c:v>1.6179951951134</c:v>
                </c:pt>
                <c:pt idx="149">
                  <c:v>1.4404986344075101</c:v>
                </c:pt>
                <c:pt idx="150">
                  <c:v>1.1481824553172477</c:v>
                </c:pt>
                <c:pt idx="151">
                  <c:v>1.4670067036616166</c:v>
                </c:pt>
                <c:pt idx="152">
                  <c:v>-1.342053447704455</c:v>
                </c:pt>
                <c:pt idx="153">
                  <c:v>-0.18330527980221406</c:v>
                </c:pt>
                <c:pt idx="154">
                  <c:v>0.91318468097759253</c:v>
                </c:pt>
                <c:pt idx="155">
                  <c:v>-0.65222668350515822</c:v>
                </c:pt>
                <c:pt idx="156">
                  <c:v>-0.27749726318618778</c:v>
                </c:pt>
                <c:pt idx="157">
                  <c:v>1.1250271041513027</c:v>
                </c:pt>
                <c:pt idx="158">
                  <c:v>-1.8617491863236746</c:v>
                </c:pt>
                <c:pt idx="159">
                  <c:v>1.6857555655155936E-2</c:v>
                </c:pt>
                <c:pt idx="160">
                  <c:v>5.6838839366214946E-3</c:v>
                </c:pt>
                <c:pt idx="161">
                  <c:v>-0.88310094254573623</c:v>
                </c:pt>
                <c:pt idx="162">
                  <c:v>1.3689549712229625</c:v>
                </c:pt>
                <c:pt idx="163">
                  <c:v>2.2345854744637772</c:v>
                </c:pt>
                <c:pt idx="164">
                  <c:v>-0.15002665500315621</c:v>
                </c:pt>
                <c:pt idx="165">
                  <c:v>1.5273000027645565</c:v>
                </c:pt>
                <c:pt idx="166">
                  <c:v>2.0957580153951092</c:v>
                </c:pt>
                <c:pt idx="167">
                  <c:v>-7.1782561372496385</c:v>
                </c:pt>
                <c:pt idx="168">
                  <c:v>-1.2948929783092094</c:v>
                </c:pt>
                <c:pt idx="169">
                  <c:v>6.3263971402433743</c:v>
                </c:pt>
                <c:pt idx="170">
                  <c:v>-1.4325727464995834</c:v>
                </c:pt>
                <c:pt idx="171">
                  <c:v>1.2873515978027719</c:v>
                </c:pt>
                <c:pt idx="172">
                  <c:v>2.4075964626106332</c:v>
                </c:pt>
                <c:pt idx="173">
                  <c:v>-0.50859902080764852</c:v>
                </c:pt>
                <c:pt idx="174">
                  <c:v>-1.0063412889385976</c:v>
                </c:pt>
                <c:pt idx="175">
                  <c:v>-0.18175023701728393</c:v>
                </c:pt>
                <c:pt idx="176">
                  <c:v>2.2837867938560139</c:v>
                </c:pt>
                <c:pt idx="177">
                  <c:v>2.0716608727427652</c:v>
                </c:pt>
                <c:pt idx="178">
                  <c:v>0.75738262143205282</c:v>
                </c:pt>
                <c:pt idx="179">
                  <c:v>0.64308561327105629</c:v>
                </c:pt>
                <c:pt idx="180">
                  <c:v>0.11107472549970888</c:v>
                </c:pt>
                <c:pt idx="181">
                  <c:v>0.42778120392455737</c:v>
                </c:pt>
                <c:pt idx="182">
                  <c:v>1.2573751694882769</c:v>
                </c:pt>
                <c:pt idx="183">
                  <c:v>1.3953895129396787</c:v>
                </c:pt>
                <c:pt idx="184">
                  <c:v>-0.67759848374309994</c:v>
                </c:pt>
                <c:pt idx="185">
                  <c:v>0.90717221522855285</c:v>
                </c:pt>
                <c:pt idx="186">
                  <c:v>0.33359075336321425</c:v>
                </c:pt>
                <c:pt idx="187">
                  <c:v>-0.23529001689577617</c:v>
                </c:pt>
                <c:pt idx="188">
                  <c:v>-0.3265053785684523</c:v>
                </c:pt>
                <c:pt idx="189">
                  <c:v>0.50289706487397967</c:v>
                </c:pt>
                <c:pt idx="190">
                  <c:v>0.3869699612478168</c:v>
                </c:pt>
                <c:pt idx="191">
                  <c:v>-0.2389390008553704</c:v>
                </c:pt>
                <c:pt idx="192">
                  <c:v>0.3179501784342893</c:v>
                </c:pt>
                <c:pt idx="193">
                  <c:v>-0.10394826246115597</c:v>
                </c:pt>
                <c:pt idx="194">
                  <c:v>0.23165830691920697</c:v>
                </c:pt>
                <c:pt idx="195">
                  <c:v>-0.20739969987194751</c:v>
                </c:pt>
                <c:pt idx="196">
                  <c:v>-0.21751966634865078</c:v>
                </c:pt>
                <c:pt idx="197">
                  <c:v>-0.24712971222413038</c:v>
                </c:pt>
                <c:pt idx="198">
                  <c:v>0.56405667075617583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E-4FB1-9878-3879EE70C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710536"/>
        <c:axId val="633710896"/>
      </c:lineChart>
      <c:catAx>
        <c:axId val="63371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0896"/>
        <c:crosses val="autoZero"/>
        <c:auto val="1"/>
        <c:lblAlgn val="ctr"/>
        <c:lblOffset val="100"/>
        <c:noMultiLvlLbl val="0"/>
      </c:catAx>
      <c:valAx>
        <c:axId val="63371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371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(Efficiency!$B$2,Efficiency!$B$8)</c:f>
              <c:numCache>
                <c:formatCode>General</c:formatCode>
                <c:ptCount val="2"/>
                <c:pt idx="0">
                  <c:v>1.7819609999999999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(Efficiency!$C$2,Efficiency!$C$8)</c:f>
              <c:numCache>
                <c:formatCode>General</c:formatCode>
                <c:ptCount val="2"/>
                <c:pt idx="0">
                  <c:v>2.1731801218966722E-2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E-437A-9281-130D37502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6088"/>
        <c:axId val="472322208"/>
      </c:scatterChart>
      <c:valAx>
        <c:axId val="47231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22208"/>
        <c:crosses val="autoZero"/>
        <c:crossBetween val="midCat"/>
      </c:valAx>
      <c:valAx>
        <c:axId val="4723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1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(Efficiency!$B$3,Efficiency!$B$9)</c:f>
              <c:numCache>
                <c:formatCode>General</c:formatCode>
                <c:ptCount val="2"/>
                <c:pt idx="0">
                  <c:v>1.881262</c:v>
                </c:pt>
                <c:pt idx="1">
                  <c:v>2.0861999999999998</c:v>
                </c:pt>
              </c:numCache>
            </c:numRef>
          </c:xVal>
          <c:yVal>
            <c:numRef>
              <c:f>(Efficiency!$C$3,Efficiency!$C$9)</c:f>
              <c:numCache>
                <c:formatCode>General</c:formatCode>
                <c:ptCount val="2"/>
                <c:pt idx="0">
                  <c:v>6.9178438471927978E-2</c:v>
                </c:pt>
                <c:pt idx="1">
                  <c:v>5.5536071886917678E-2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E-432A-98D8-8A06DC871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19328"/>
        <c:axId val="472323648"/>
      </c:scatterChart>
      <c:valAx>
        <c:axId val="47231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23648"/>
        <c:crosses val="autoZero"/>
        <c:crossBetween val="midCat"/>
      </c:valAx>
      <c:valAx>
        <c:axId val="4723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(Efficiency!$B$4,Efficiency!$B$8)</c:f>
              <c:numCache>
                <c:formatCode>General</c:formatCode>
                <c:ptCount val="2"/>
                <c:pt idx="0">
                  <c:v>2.1559720000000002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(Efficiency!$C$4,Efficiency!$C$8)</c:f>
              <c:numCache>
                <c:formatCode>General</c:formatCode>
                <c:ptCount val="2"/>
                <c:pt idx="0">
                  <c:v>-3.5616603910507957E-2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9-4060-BBAB-07DFBC76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345608"/>
        <c:axId val="472336968"/>
      </c:scatterChart>
      <c:valAx>
        <c:axId val="47234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36968"/>
        <c:crosses val="autoZero"/>
        <c:crossBetween val="midCat"/>
      </c:valAx>
      <c:valAx>
        <c:axId val="4723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234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(Efficiency!$B$5,Efficiency!$B$10)</c:f>
              <c:numCache>
                <c:formatCode>General</c:formatCode>
                <c:ptCount val="2"/>
                <c:pt idx="0">
                  <c:v>1.7160820000000001</c:v>
                </c:pt>
                <c:pt idx="1">
                  <c:v>1.7839</c:v>
                </c:pt>
              </c:numCache>
            </c:numRef>
          </c:xVal>
          <c:yVal>
            <c:numRef>
              <c:f>(Efficiency!$C$5,Efficiency!$C$10)</c:f>
              <c:numCache>
                <c:formatCode>General</c:formatCode>
                <c:ptCount val="2"/>
                <c:pt idx="0">
                  <c:v>0.15928923811556359</c:v>
                </c:pt>
                <c:pt idx="1">
                  <c:v>0.2118240282779689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7-4B9F-AEA8-6F5BFF9A7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2216"/>
        <c:axId val="707355376"/>
      </c:scatterChart>
      <c:valAx>
        <c:axId val="70736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55376"/>
        <c:crosses val="autoZero"/>
        <c:crossBetween val="midCat"/>
      </c:valAx>
      <c:valAx>
        <c:axId val="7073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62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(Efficiency!$B$6,Efficiency!$B$11)</c:f>
              <c:numCache>
                <c:formatCode>General</c:formatCode>
                <c:ptCount val="2"/>
                <c:pt idx="0">
                  <c:v>1.8893960000000001</c:v>
                </c:pt>
                <c:pt idx="1">
                  <c:v>1.8848</c:v>
                </c:pt>
              </c:numCache>
            </c:numRef>
          </c:xVal>
          <c:yVal>
            <c:numRef>
              <c:f>(Efficiency!$C$6,Efficiency!$C$11)</c:f>
              <c:numCache>
                <c:formatCode>General</c:formatCode>
                <c:ptCount val="2"/>
                <c:pt idx="0">
                  <c:v>0.13027051666917241</c:v>
                </c:pt>
                <c:pt idx="1">
                  <c:v>0.120137685774704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5-4396-9E11-A388BA2C1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74096"/>
        <c:axId val="707372296"/>
      </c:scatterChart>
      <c:valAx>
        <c:axId val="70737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2296"/>
        <c:crosses val="autoZero"/>
        <c:crossBetween val="midCat"/>
      </c:valAx>
      <c:valAx>
        <c:axId val="70737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7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(Efficiency!$B$7,Efficiency!$B$12)</c:f>
              <c:numCache>
                <c:formatCode>General</c:formatCode>
                <c:ptCount val="2"/>
                <c:pt idx="0">
                  <c:v>2.499069</c:v>
                </c:pt>
                <c:pt idx="1">
                  <c:v>1.9231</c:v>
                </c:pt>
              </c:numCache>
            </c:numRef>
          </c:xVal>
          <c:yVal>
            <c:numRef>
              <c:f>(Efficiency!$C$7,Efficiency!$C$12)</c:f>
              <c:numCache>
                <c:formatCode>General</c:formatCode>
                <c:ptCount val="2"/>
                <c:pt idx="0">
                  <c:v>0.15768645901359893</c:v>
                </c:pt>
                <c:pt idx="1">
                  <c:v>0.12946485207589226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6-4C80-AD0F-C47B647D8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88696"/>
        <c:axId val="706690496"/>
      </c:scatterChart>
      <c:valAx>
        <c:axId val="70668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690496"/>
        <c:crosses val="autoZero"/>
        <c:crossBetween val="midCat"/>
      </c:valAx>
      <c:valAx>
        <c:axId val="7066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668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(Efficiency!$F$2,Efficiency!$F$8)</c:f>
              <c:numCache>
                <c:formatCode>General</c:formatCode>
                <c:ptCount val="2"/>
                <c:pt idx="0">
                  <c:v>3.1330469999999999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(Efficiency!$G$2,Efficiency!$G$8)</c:f>
              <c:numCache>
                <c:formatCode>General</c:formatCode>
                <c:ptCount val="2"/>
                <c:pt idx="0">
                  <c:v>0.11068370596406231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6-4427-94C9-79A570C61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622168"/>
        <c:axId val="618621808"/>
      </c:scatterChart>
      <c:valAx>
        <c:axId val="61862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621808"/>
        <c:crosses val="autoZero"/>
        <c:crossBetween val="midCat"/>
      </c:valAx>
      <c:valAx>
        <c:axId val="61862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862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Cena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SFIO_Z!$B$1</c:f>
              <c:strCache>
                <c:ptCount val="1"/>
                <c:pt idx="0">
                  <c:v>Price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SFIO_Z!$B$2:$B$419</c:f>
              <c:numCache>
                <c:formatCode>General</c:formatCode>
                <c:ptCount val="418"/>
                <c:pt idx="0">
                  <c:v>195.61</c:v>
                </c:pt>
                <c:pt idx="1">
                  <c:v>203.88</c:v>
                </c:pt>
                <c:pt idx="2">
                  <c:v>202.08</c:v>
                </c:pt>
                <c:pt idx="3">
                  <c:v>208.5</c:v>
                </c:pt>
                <c:pt idx="4">
                  <c:v>202.13</c:v>
                </c:pt>
                <c:pt idx="5">
                  <c:v>207.54</c:v>
                </c:pt>
                <c:pt idx="6">
                  <c:v>208</c:v>
                </c:pt>
                <c:pt idx="7">
                  <c:v>201.14</c:v>
                </c:pt>
                <c:pt idx="8">
                  <c:v>192.22</c:v>
                </c:pt>
                <c:pt idx="9">
                  <c:v>194.32</c:v>
                </c:pt>
                <c:pt idx="10">
                  <c:v>198.81</c:v>
                </c:pt>
                <c:pt idx="11">
                  <c:v>197.7</c:v>
                </c:pt>
                <c:pt idx="12">
                  <c:v>184.56</c:v>
                </c:pt>
                <c:pt idx="13">
                  <c:v>179.83</c:v>
                </c:pt>
                <c:pt idx="14">
                  <c:v>182.27</c:v>
                </c:pt>
                <c:pt idx="15">
                  <c:v>185.49</c:v>
                </c:pt>
                <c:pt idx="16">
                  <c:v>176.02</c:v>
                </c:pt>
                <c:pt idx="17">
                  <c:v>169.95</c:v>
                </c:pt>
                <c:pt idx="18">
                  <c:v>178.53</c:v>
                </c:pt>
                <c:pt idx="19">
                  <c:v>183.36</c:v>
                </c:pt>
                <c:pt idx="20">
                  <c:v>190.88</c:v>
                </c:pt>
                <c:pt idx="21">
                  <c:v>191.06</c:v>
                </c:pt>
                <c:pt idx="22">
                  <c:v>190.23</c:v>
                </c:pt>
                <c:pt idx="23">
                  <c:v>188.05</c:v>
                </c:pt>
                <c:pt idx="24">
                  <c:v>186.55</c:v>
                </c:pt>
                <c:pt idx="25">
                  <c:v>184.14</c:v>
                </c:pt>
                <c:pt idx="26">
                  <c:v>191.64</c:v>
                </c:pt>
                <c:pt idx="27">
                  <c:v>196.23</c:v>
                </c:pt>
                <c:pt idx="28">
                  <c:v>190.83</c:v>
                </c:pt>
                <c:pt idx="29">
                  <c:v>185.93</c:v>
                </c:pt>
                <c:pt idx="30">
                  <c:v>186.2</c:v>
                </c:pt>
                <c:pt idx="31">
                  <c:v>189.3</c:v>
                </c:pt>
                <c:pt idx="32">
                  <c:v>195.64</c:v>
                </c:pt>
                <c:pt idx="33">
                  <c:v>191.49</c:v>
                </c:pt>
                <c:pt idx="34">
                  <c:v>189.97</c:v>
                </c:pt>
                <c:pt idx="35">
                  <c:v>188.58</c:v>
                </c:pt>
                <c:pt idx="36">
                  <c:v>186.38</c:v>
                </c:pt>
                <c:pt idx="37">
                  <c:v>191.03</c:v>
                </c:pt>
                <c:pt idx="38">
                  <c:v>191.7</c:v>
                </c:pt>
                <c:pt idx="39">
                  <c:v>197.81</c:v>
                </c:pt>
                <c:pt idx="40">
                  <c:v>199.74</c:v>
                </c:pt>
                <c:pt idx="41">
                  <c:v>197.85</c:v>
                </c:pt>
                <c:pt idx="42">
                  <c:v>198.25</c:v>
                </c:pt>
                <c:pt idx="43">
                  <c:v>199.24</c:v>
                </c:pt>
                <c:pt idx="44">
                  <c:v>196.18</c:v>
                </c:pt>
                <c:pt idx="45">
                  <c:v>197.05</c:v>
                </c:pt>
                <c:pt idx="46">
                  <c:v>200.84</c:v>
                </c:pt>
                <c:pt idx="47">
                  <c:v>198.56</c:v>
                </c:pt>
                <c:pt idx="48">
                  <c:v>195.92</c:v>
                </c:pt>
                <c:pt idx="49">
                  <c:v>198.83</c:v>
                </c:pt>
                <c:pt idx="50">
                  <c:v>197.81</c:v>
                </c:pt>
                <c:pt idx="51">
                  <c:v>199.07</c:v>
                </c:pt>
                <c:pt idx="52">
                  <c:v>199.28</c:v>
                </c:pt>
                <c:pt idx="53">
                  <c:v>203.71</c:v>
                </c:pt>
                <c:pt idx="54">
                  <c:v>203.09</c:v>
                </c:pt>
                <c:pt idx="55">
                  <c:v>195.39</c:v>
                </c:pt>
                <c:pt idx="56">
                  <c:v>206.85</c:v>
                </c:pt>
                <c:pt idx="57">
                  <c:v>211.72</c:v>
                </c:pt>
                <c:pt idx="58">
                  <c:v>213.33</c:v>
                </c:pt>
                <c:pt idx="59">
                  <c:v>211.83</c:v>
                </c:pt>
                <c:pt idx="60">
                  <c:v>221.59</c:v>
                </c:pt>
                <c:pt idx="61">
                  <c:v>224.48</c:v>
                </c:pt>
                <c:pt idx="62">
                  <c:v>222.88</c:v>
                </c:pt>
                <c:pt idx="63">
                  <c:v>220.2</c:v>
                </c:pt>
                <c:pt idx="64">
                  <c:v>223.25</c:v>
                </c:pt>
                <c:pt idx="65">
                  <c:v>222.75</c:v>
                </c:pt>
                <c:pt idx="66">
                  <c:v>220.71</c:v>
                </c:pt>
                <c:pt idx="67">
                  <c:v>221.83</c:v>
                </c:pt>
                <c:pt idx="68">
                  <c:v>220.76</c:v>
                </c:pt>
                <c:pt idx="69">
                  <c:v>224.35</c:v>
                </c:pt>
                <c:pt idx="70">
                  <c:v>227.44</c:v>
                </c:pt>
                <c:pt idx="71">
                  <c:v>228.6</c:v>
                </c:pt>
                <c:pt idx="72">
                  <c:v>230.72</c:v>
                </c:pt>
                <c:pt idx="73">
                  <c:v>228.21</c:v>
                </c:pt>
                <c:pt idx="74">
                  <c:v>228.52</c:v>
                </c:pt>
                <c:pt idx="75">
                  <c:v>225.07</c:v>
                </c:pt>
                <c:pt idx="76">
                  <c:v>228.63</c:v>
                </c:pt>
                <c:pt idx="77">
                  <c:v>228.51</c:v>
                </c:pt>
                <c:pt idx="78">
                  <c:v>226.19</c:v>
                </c:pt>
                <c:pt idx="79">
                  <c:v>225.3</c:v>
                </c:pt>
                <c:pt idx="80">
                  <c:v>225.7</c:v>
                </c:pt>
                <c:pt idx="81">
                  <c:v>226.15</c:v>
                </c:pt>
                <c:pt idx="82">
                  <c:v>226.29</c:v>
                </c:pt>
                <c:pt idx="83">
                  <c:v>221.53</c:v>
                </c:pt>
                <c:pt idx="84">
                  <c:v>221.99</c:v>
                </c:pt>
                <c:pt idx="85">
                  <c:v>221.89</c:v>
                </c:pt>
                <c:pt idx="86">
                  <c:v>223.36</c:v>
                </c:pt>
                <c:pt idx="87">
                  <c:v>222.25</c:v>
                </c:pt>
                <c:pt idx="88">
                  <c:v>222.47</c:v>
                </c:pt>
                <c:pt idx="89">
                  <c:v>218.65</c:v>
                </c:pt>
                <c:pt idx="90">
                  <c:v>219.05</c:v>
                </c:pt>
                <c:pt idx="91">
                  <c:v>221.27</c:v>
                </c:pt>
                <c:pt idx="92">
                  <c:v>217.68</c:v>
                </c:pt>
                <c:pt idx="93">
                  <c:v>217.03</c:v>
                </c:pt>
                <c:pt idx="94">
                  <c:v>218.42</c:v>
                </c:pt>
                <c:pt idx="95">
                  <c:v>213.6</c:v>
                </c:pt>
                <c:pt idx="96">
                  <c:v>213.11</c:v>
                </c:pt>
                <c:pt idx="97">
                  <c:v>212.66</c:v>
                </c:pt>
                <c:pt idx="98">
                  <c:v>214.49</c:v>
                </c:pt>
                <c:pt idx="99">
                  <c:v>211.83</c:v>
                </c:pt>
                <c:pt idx="100">
                  <c:v>215.98</c:v>
                </c:pt>
                <c:pt idx="101">
                  <c:v>217.16</c:v>
                </c:pt>
                <c:pt idx="102">
                  <c:v>220.66</c:v>
                </c:pt>
                <c:pt idx="103">
                  <c:v>222.59</c:v>
                </c:pt>
                <c:pt idx="104">
                  <c:v>221.47</c:v>
                </c:pt>
                <c:pt idx="105">
                  <c:v>223.19</c:v>
                </c:pt>
                <c:pt idx="106">
                  <c:v>224.86</c:v>
                </c:pt>
                <c:pt idx="107">
                  <c:v>224.69</c:v>
                </c:pt>
                <c:pt idx="108">
                  <c:v>227.1</c:v>
                </c:pt>
                <c:pt idx="109">
                  <c:v>220.79</c:v>
                </c:pt>
                <c:pt idx="110">
                  <c:v>221.29</c:v>
                </c:pt>
                <c:pt idx="111">
                  <c:v>224.43</c:v>
                </c:pt>
                <c:pt idx="112">
                  <c:v>226.9</c:v>
                </c:pt>
                <c:pt idx="113">
                  <c:v>227.36</c:v>
                </c:pt>
                <c:pt idx="114">
                  <c:v>227.21</c:v>
                </c:pt>
                <c:pt idx="115">
                  <c:v>224.31</c:v>
                </c:pt>
                <c:pt idx="116">
                  <c:v>228.4</c:v>
                </c:pt>
                <c:pt idx="117">
                  <c:v>229.75</c:v>
                </c:pt>
                <c:pt idx="118">
                  <c:v>229.3</c:v>
                </c:pt>
                <c:pt idx="119">
                  <c:v>229.61</c:v>
                </c:pt>
                <c:pt idx="120">
                  <c:v>220.79</c:v>
                </c:pt>
                <c:pt idx="121">
                  <c:v>212.96</c:v>
                </c:pt>
                <c:pt idx="122">
                  <c:v>217.2</c:v>
                </c:pt>
                <c:pt idx="123">
                  <c:v>219.98</c:v>
                </c:pt>
                <c:pt idx="124">
                  <c:v>214.38</c:v>
                </c:pt>
                <c:pt idx="125">
                  <c:v>218.7</c:v>
                </c:pt>
                <c:pt idx="126">
                  <c:v>218.11</c:v>
                </c:pt>
                <c:pt idx="127">
                  <c:v>207.44</c:v>
                </c:pt>
                <c:pt idx="128">
                  <c:v>211.8</c:v>
                </c:pt>
                <c:pt idx="129">
                  <c:v>211.82</c:v>
                </c:pt>
                <c:pt idx="130">
                  <c:v>215.05</c:v>
                </c:pt>
                <c:pt idx="131">
                  <c:v>215.99</c:v>
                </c:pt>
                <c:pt idx="132">
                  <c:v>219.32</c:v>
                </c:pt>
                <c:pt idx="133">
                  <c:v>221.01</c:v>
                </c:pt>
                <c:pt idx="134">
                  <c:v>224.39</c:v>
                </c:pt>
                <c:pt idx="135">
                  <c:v>226.15</c:v>
                </c:pt>
                <c:pt idx="136">
                  <c:v>225.89</c:v>
                </c:pt>
                <c:pt idx="137">
                  <c:v>224.65</c:v>
                </c:pt>
                <c:pt idx="138">
                  <c:v>224.27</c:v>
                </c:pt>
                <c:pt idx="139">
                  <c:v>226.13</c:v>
                </c:pt>
                <c:pt idx="140">
                  <c:v>224.78</c:v>
                </c:pt>
                <c:pt idx="141">
                  <c:v>221.46</c:v>
                </c:pt>
                <c:pt idx="142">
                  <c:v>223.2</c:v>
                </c:pt>
                <c:pt idx="143">
                  <c:v>225.01</c:v>
                </c:pt>
                <c:pt idx="144">
                  <c:v>224.52</c:v>
                </c:pt>
                <c:pt idx="145">
                  <c:v>228.92</c:v>
                </c:pt>
                <c:pt idx="146">
                  <c:v>230.99</c:v>
                </c:pt>
                <c:pt idx="147">
                  <c:v>231.4</c:v>
                </c:pt>
                <c:pt idx="148">
                  <c:v>231.19</c:v>
                </c:pt>
                <c:pt idx="149">
                  <c:v>229.21</c:v>
                </c:pt>
                <c:pt idx="150">
                  <c:v>229.19</c:v>
                </c:pt>
                <c:pt idx="151">
                  <c:v>226.83</c:v>
                </c:pt>
                <c:pt idx="152">
                  <c:v>228.53</c:v>
                </c:pt>
                <c:pt idx="153">
                  <c:v>232.28</c:v>
                </c:pt>
                <c:pt idx="154">
                  <c:v>232.64</c:v>
                </c:pt>
                <c:pt idx="155">
                  <c:v>233.51</c:v>
                </c:pt>
                <c:pt idx="156">
                  <c:v>224.6</c:v>
                </c:pt>
                <c:pt idx="157">
                  <c:v>226.07</c:v>
                </c:pt>
                <c:pt idx="158">
                  <c:v>220.87</c:v>
                </c:pt>
                <c:pt idx="159">
                  <c:v>224.97</c:v>
                </c:pt>
                <c:pt idx="160">
                  <c:v>227.65</c:v>
                </c:pt>
                <c:pt idx="161">
                  <c:v>223.74</c:v>
                </c:pt>
                <c:pt idx="162">
                  <c:v>219.55</c:v>
                </c:pt>
                <c:pt idx="163">
                  <c:v>225.83</c:v>
                </c:pt>
                <c:pt idx="164">
                  <c:v>216.48</c:v>
                </c:pt>
                <c:pt idx="165">
                  <c:v>215.82</c:v>
                </c:pt>
                <c:pt idx="166">
                  <c:v>203.72</c:v>
                </c:pt>
                <c:pt idx="167">
                  <c:v>206.04</c:v>
                </c:pt>
                <c:pt idx="168">
                  <c:v>210.5</c:v>
                </c:pt>
                <c:pt idx="169">
                  <c:v>213.59</c:v>
                </c:pt>
                <c:pt idx="170">
                  <c:v>219.76</c:v>
                </c:pt>
                <c:pt idx="171">
                  <c:v>219.42</c:v>
                </c:pt>
                <c:pt idx="172">
                  <c:v>219.7</c:v>
                </c:pt>
                <c:pt idx="173">
                  <c:v>220.78</c:v>
                </c:pt>
                <c:pt idx="174">
                  <c:v>227.15</c:v>
                </c:pt>
                <c:pt idx="175">
                  <c:v>227.82</c:v>
                </c:pt>
                <c:pt idx="176">
                  <c:v>228.16</c:v>
                </c:pt>
                <c:pt idx="177">
                  <c:v>226.13</c:v>
                </c:pt>
                <c:pt idx="178">
                  <c:v>231.01</c:v>
                </c:pt>
                <c:pt idx="179">
                  <c:v>228.86</c:v>
                </c:pt>
                <c:pt idx="180">
                  <c:v>230.99</c:v>
                </c:pt>
                <c:pt idx="181">
                  <c:v>236.6</c:v>
                </c:pt>
                <c:pt idx="182">
                  <c:v>234.79</c:v>
                </c:pt>
                <c:pt idx="183">
                  <c:v>239</c:v>
                </c:pt>
                <c:pt idx="184">
                  <c:v>240.02</c:v>
                </c:pt>
                <c:pt idx="185">
                  <c:v>240.14</c:v>
                </c:pt>
                <c:pt idx="186">
                  <c:v>233.47</c:v>
                </c:pt>
                <c:pt idx="187">
                  <c:v>232.76</c:v>
                </c:pt>
                <c:pt idx="188">
                  <c:v>228.74</c:v>
                </c:pt>
                <c:pt idx="189">
                  <c:v>225.24</c:v>
                </c:pt>
                <c:pt idx="190">
                  <c:v>230.05</c:v>
                </c:pt>
                <c:pt idx="191">
                  <c:v>232.71</c:v>
                </c:pt>
                <c:pt idx="192">
                  <c:v>236.25</c:v>
                </c:pt>
                <c:pt idx="193">
                  <c:v>235.12</c:v>
                </c:pt>
                <c:pt idx="194">
                  <c:v>240.53</c:v>
                </c:pt>
                <c:pt idx="195">
                  <c:v>238.89</c:v>
                </c:pt>
                <c:pt idx="196">
                  <c:v>237.99</c:v>
                </c:pt>
                <c:pt idx="197">
                  <c:v>242.77</c:v>
                </c:pt>
                <c:pt idx="198">
                  <c:v>235.74</c:v>
                </c:pt>
                <c:pt idx="199">
                  <c:v>230.62</c:v>
                </c:pt>
                <c:pt idx="200">
                  <c:v>228.96</c:v>
                </c:pt>
                <c:pt idx="201">
                  <c:v>227.07</c:v>
                </c:pt>
                <c:pt idx="202">
                  <c:v>234.45</c:v>
                </c:pt>
                <c:pt idx="203">
                  <c:v>238.65</c:v>
                </c:pt>
                <c:pt idx="204">
                  <c:v>244.32</c:v>
                </c:pt>
                <c:pt idx="205">
                  <c:v>245.84</c:v>
                </c:pt>
                <c:pt idx="206">
                  <c:v>244.71</c:v>
                </c:pt>
                <c:pt idx="207">
                  <c:v>240.53</c:v>
                </c:pt>
                <c:pt idx="208">
                  <c:v>243.61</c:v>
                </c:pt>
                <c:pt idx="209">
                  <c:v>242.33</c:v>
                </c:pt>
                <c:pt idx="210">
                  <c:v>247.29</c:v>
                </c:pt>
                <c:pt idx="211">
                  <c:v>246.47</c:v>
                </c:pt>
                <c:pt idx="212">
                  <c:v>255.05</c:v>
                </c:pt>
                <c:pt idx="213">
                  <c:v>253.58</c:v>
                </c:pt>
                <c:pt idx="214">
                  <c:v>252.82</c:v>
                </c:pt>
                <c:pt idx="215">
                  <c:v>254.01</c:v>
                </c:pt>
                <c:pt idx="216">
                  <c:v>254.91</c:v>
                </c:pt>
                <c:pt idx="217">
                  <c:v>257.45999999999998</c:v>
                </c:pt>
                <c:pt idx="218">
                  <c:v>261</c:v>
                </c:pt>
                <c:pt idx="219">
                  <c:v>260.52999999999997</c:v>
                </c:pt>
                <c:pt idx="220">
                  <c:v>260.27</c:v>
                </c:pt>
                <c:pt idx="221">
                  <c:v>262.07</c:v>
                </c:pt>
                <c:pt idx="222">
                  <c:v>264.08</c:v>
                </c:pt>
                <c:pt idx="223">
                  <c:v>262.11</c:v>
                </c:pt>
                <c:pt idx="224">
                  <c:v>254.9</c:v>
                </c:pt>
                <c:pt idx="225">
                  <c:v>265.39</c:v>
                </c:pt>
                <c:pt idx="226">
                  <c:v>268.12</c:v>
                </c:pt>
                <c:pt idx="227">
                  <c:v>264.73</c:v>
                </c:pt>
                <c:pt idx="228">
                  <c:v>233.6</c:v>
                </c:pt>
                <c:pt idx="229">
                  <c:v>226.15</c:v>
                </c:pt>
                <c:pt idx="230">
                  <c:v>197.73</c:v>
                </c:pt>
                <c:pt idx="231">
                  <c:v>183.99</c:v>
                </c:pt>
                <c:pt idx="232">
                  <c:v>193.59</c:v>
                </c:pt>
                <c:pt idx="233">
                  <c:v>194.1</c:v>
                </c:pt>
                <c:pt idx="234">
                  <c:v>210.24</c:v>
                </c:pt>
                <c:pt idx="235">
                  <c:v>213.6</c:v>
                </c:pt>
                <c:pt idx="236">
                  <c:v>211.49</c:v>
                </c:pt>
                <c:pt idx="237">
                  <c:v>215.23</c:v>
                </c:pt>
                <c:pt idx="238">
                  <c:v>216.19</c:v>
                </c:pt>
                <c:pt idx="239">
                  <c:v>210.63</c:v>
                </c:pt>
                <c:pt idx="240">
                  <c:v>214.65</c:v>
                </c:pt>
                <c:pt idx="241">
                  <c:v>218.36</c:v>
                </c:pt>
                <c:pt idx="242">
                  <c:v>228.94</c:v>
                </c:pt>
                <c:pt idx="243">
                  <c:v>217.93</c:v>
                </c:pt>
                <c:pt idx="244">
                  <c:v>222.35</c:v>
                </c:pt>
                <c:pt idx="245">
                  <c:v>216.59</c:v>
                </c:pt>
                <c:pt idx="246">
                  <c:v>222.07</c:v>
                </c:pt>
                <c:pt idx="247">
                  <c:v>221.42</c:v>
                </c:pt>
                <c:pt idx="248">
                  <c:v>225.15</c:v>
                </c:pt>
                <c:pt idx="249">
                  <c:v>220.39</c:v>
                </c:pt>
                <c:pt idx="250">
                  <c:v>215.55</c:v>
                </c:pt>
                <c:pt idx="251">
                  <c:v>221.56</c:v>
                </c:pt>
                <c:pt idx="252">
                  <c:v>223.89</c:v>
                </c:pt>
                <c:pt idx="253">
                  <c:v>222.24</c:v>
                </c:pt>
                <c:pt idx="254">
                  <c:v>224.67</c:v>
                </c:pt>
                <c:pt idx="255">
                  <c:v>222.76</c:v>
                </c:pt>
                <c:pt idx="256">
                  <c:v>220.46</c:v>
                </c:pt>
                <c:pt idx="257">
                  <c:v>220.01</c:v>
                </c:pt>
                <c:pt idx="258">
                  <c:v>217.77</c:v>
                </c:pt>
                <c:pt idx="259">
                  <c:v>219.5</c:v>
                </c:pt>
                <c:pt idx="260">
                  <c:v>225.79</c:v>
                </c:pt>
                <c:pt idx="261">
                  <c:v>226.58</c:v>
                </c:pt>
                <c:pt idx="262">
                  <c:v>224.21</c:v>
                </c:pt>
                <c:pt idx="263">
                  <c:v>214.38</c:v>
                </c:pt>
                <c:pt idx="264">
                  <c:v>223.41</c:v>
                </c:pt>
                <c:pt idx="265">
                  <c:v>235.54</c:v>
                </c:pt>
                <c:pt idx="266">
                  <c:v>236.39</c:v>
                </c:pt>
                <c:pt idx="267">
                  <c:v>241.19</c:v>
                </c:pt>
                <c:pt idx="268">
                  <c:v>241.1</c:v>
                </c:pt>
                <c:pt idx="269">
                  <c:v>238.95</c:v>
                </c:pt>
                <c:pt idx="270">
                  <c:v>238.51</c:v>
                </c:pt>
                <c:pt idx="271">
                  <c:v>237.7</c:v>
                </c:pt>
                <c:pt idx="272">
                  <c:v>239.14</c:v>
                </c:pt>
                <c:pt idx="273">
                  <c:v>247.18</c:v>
                </c:pt>
                <c:pt idx="274">
                  <c:v>249.11</c:v>
                </c:pt>
                <c:pt idx="275">
                  <c:v>248.1</c:v>
                </c:pt>
                <c:pt idx="276">
                  <c:v>239.46</c:v>
                </c:pt>
                <c:pt idx="277">
                  <c:v>251.38</c:v>
                </c:pt>
                <c:pt idx="278">
                  <c:v>251.95</c:v>
                </c:pt>
                <c:pt idx="279">
                  <c:v>252.52</c:v>
                </c:pt>
                <c:pt idx="280">
                  <c:v>248.47</c:v>
                </c:pt>
                <c:pt idx="281">
                  <c:v>256.51</c:v>
                </c:pt>
                <c:pt idx="282">
                  <c:v>261.58</c:v>
                </c:pt>
                <c:pt idx="283">
                  <c:v>261.5</c:v>
                </c:pt>
                <c:pt idx="284">
                  <c:v>266.98</c:v>
                </c:pt>
                <c:pt idx="285">
                  <c:v>268.87</c:v>
                </c:pt>
                <c:pt idx="286">
                  <c:v>269.51</c:v>
                </c:pt>
                <c:pt idx="287">
                  <c:v>270.19</c:v>
                </c:pt>
                <c:pt idx="288">
                  <c:v>266.98</c:v>
                </c:pt>
                <c:pt idx="289">
                  <c:v>266.37</c:v>
                </c:pt>
                <c:pt idx="290">
                  <c:v>270.67</c:v>
                </c:pt>
                <c:pt idx="291">
                  <c:v>268.77</c:v>
                </c:pt>
                <c:pt idx="292">
                  <c:v>266.86</c:v>
                </c:pt>
                <c:pt idx="293">
                  <c:v>269.35000000000002</c:v>
                </c:pt>
                <c:pt idx="294">
                  <c:v>272.82</c:v>
                </c:pt>
                <c:pt idx="295">
                  <c:v>273.63</c:v>
                </c:pt>
                <c:pt idx="296">
                  <c:v>270.77</c:v>
                </c:pt>
                <c:pt idx="297">
                  <c:v>273.33999999999997</c:v>
                </c:pt>
                <c:pt idx="298">
                  <c:v>276.45999999999998</c:v>
                </c:pt>
                <c:pt idx="299">
                  <c:v>272.39999999999998</c:v>
                </c:pt>
                <c:pt idx="300">
                  <c:v>275.95</c:v>
                </c:pt>
                <c:pt idx="301">
                  <c:v>274.32</c:v>
                </c:pt>
                <c:pt idx="302">
                  <c:v>276.49</c:v>
                </c:pt>
                <c:pt idx="303">
                  <c:v>282.27999999999997</c:v>
                </c:pt>
                <c:pt idx="304">
                  <c:v>284.41000000000003</c:v>
                </c:pt>
                <c:pt idx="305">
                  <c:v>282.49</c:v>
                </c:pt>
                <c:pt idx="306">
                  <c:v>284.01</c:v>
                </c:pt>
                <c:pt idx="307">
                  <c:v>282.67</c:v>
                </c:pt>
                <c:pt idx="308">
                  <c:v>279.58999999999997</c:v>
                </c:pt>
                <c:pt idx="309">
                  <c:v>279.77</c:v>
                </c:pt>
                <c:pt idx="310">
                  <c:v>281.61</c:v>
                </c:pt>
                <c:pt idx="311">
                  <c:v>281.45999999999998</c:v>
                </c:pt>
                <c:pt idx="312">
                  <c:v>284.41000000000003</c:v>
                </c:pt>
                <c:pt idx="313">
                  <c:v>287.02</c:v>
                </c:pt>
                <c:pt idx="314">
                  <c:v>288.26</c:v>
                </c:pt>
                <c:pt idx="315">
                  <c:v>289.89999999999998</c:v>
                </c:pt>
                <c:pt idx="316">
                  <c:v>294.16000000000003</c:v>
                </c:pt>
                <c:pt idx="317">
                  <c:v>296.88</c:v>
                </c:pt>
                <c:pt idx="318">
                  <c:v>293.89999999999998</c:v>
                </c:pt>
                <c:pt idx="319">
                  <c:v>288.13</c:v>
                </c:pt>
                <c:pt idx="320">
                  <c:v>286.20999999999998</c:v>
                </c:pt>
                <c:pt idx="321">
                  <c:v>294.05</c:v>
                </c:pt>
                <c:pt idx="322">
                  <c:v>295.52</c:v>
                </c:pt>
                <c:pt idx="323">
                  <c:v>297.89999999999998</c:v>
                </c:pt>
                <c:pt idx="324">
                  <c:v>300.5</c:v>
                </c:pt>
                <c:pt idx="325">
                  <c:v>306.14999999999998</c:v>
                </c:pt>
                <c:pt idx="326">
                  <c:v>305.92</c:v>
                </c:pt>
                <c:pt idx="327">
                  <c:v>297.57</c:v>
                </c:pt>
                <c:pt idx="328">
                  <c:v>300.45999999999998</c:v>
                </c:pt>
                <c:pt idx="329">
                  <c:v>296.7</c:v>
                </c:pt>
                <c:pt idx="330">
                  <c:v>300.11</c:v>
                </c:pt>
                <c:pt idx="331">
                  <c:v>297.27999999999997</c:v>
                </c:pt>
                <c:pt idx="332">
                  <c:v>297.99</c:v>
                </c:pt>
                <c:pt idx="333">
                  <c:v>296.01</c:v>
                </c:pt>
                <c:pt idx="334">
                  <c:v>293.01</c:v>
                </c:pt>
                <c:pt idx="335">
                  <c:v>301.55</c:v>
                </c:pt>
                <c:pt idx="336">
                  <c:v>306.61</c:v>
                </c:pt>
                <c:pt idx="337">
                  <c:v>304.95999999999998</c:v>
                </c:pt>
                <c:pt idx="338">
                  <c:v>309.29000000000002</c:v>
                </c:pt>
                <c:pt idx="339">
                  <c:v>308.20999999999998</c:v>
                </c:pt>
                <c:pt idx="340">
                  <c:v>305.99</c:v>
                </c:pt>
                <c:pt idx="341">
                  <c:v>304.76</c:v>
                </c:pt>
                <c:pt idx="342">
                  <c:v>305</c:v>
                </c:pt>
                <c:pt idx="343">
                  <c:v>307.66000000000003</c:v>
                </c:pt>
                <c:pt idx="344">
                  <c:v>302.54000000000002</c:v>
                </c:pt>
                <c:pt idx="345">
                  <c:v>311.76</c:v>
                </c:pt>
                <c:pt idx="346">
                  <c:v>309.49</c:v>
                </c:pt>
                <c:pt idx="347">
                  <c:v>301.87</c:v>
                </c:pt>
                <c:pt idx="348">
                  <c:v>286.43</c:v>
                </c:pt>
                <c:pt idx="349">
                  <c:v>296.08</c:v>
                </c:pt>
                <c:pt idx="350">
                  <c:v>296.5</c:v>
                </c:pt>
                <c:pt idx="351">
                  <c:v>303.48</c:v>
                </c:pt>
                <c:pt idx="352">
                  <c:v>303.39999999999998</c:v>
                </c:pt>
                <c:pt idx="353">
                  <c:v>304.20999999999998</c:v>
                </c:pt>
                <c:pt idx="354">
                  <c:v>312.44</c:v>
                </c:pt>
                <c:pt idx="355">
                  <c:v>313.01</c:v>
                </c:pt>
                <c:pt idx="356">
                  <c:v>320.64999999999998</c:v>
                </c:pt>
                <c:pt idx="357">
                  <c:v>324.13</c:v>
                </c:pt>
                <c:pt idx="358">
                  <c:v>313.97000000000003</c:v>
                </c:pt>
                <c:pt idx="359">
                  <c:v>306.89999999999998</c:v>
                </c:pt>
                <c:pt idx="360">
                  <c:v>313.52999999999997</c:v>
                </c:pt>
                <c:pt idx="361">
                  <c:v>304.89</c:v>
                </c:pt>
                <c:pt idx="362">
                  <c:v>299.85000000000002</c:v>
                </c:pt>
                <c:pt idx="363">
                  <c:v>290.52999999999997</c:v>
                </c:pt>
                <c:pt idx="364">
                  <c:v>295.45</c:v>
                </c:pt>
                <c:pt idx="365">
                  <c:v>297.49</c:v>
                </c:pt>
                <c:pt idx="366">
                  <c:v>304.10000000000002</c:v>
                </c:pt>
                <c:pt idx="367">
                  <c:v>315.33</c:v>
                </c:pt>
                <c:pt idx="368">
                  <c:v>318.75</c:v>
                </c:pt>
                <c:pt idx="369">
                  <c:v>322.3</c:v>
                </c:pt>
                <c:pt idx="370">
                  <c:v>319.81</c:v>
                </c:pt>
                <c:pt idx="371">
                  <c:v>324.56</c:v>
                </c:pt>
                <c:pt idx="372">
                  <c:v>323.64999999999998</c:v>
                </c:pt>
                <c:pt idx="373">
                  <c:v>316.44</c:v>
                </c:pt>
                <c:pt idx="374">
                  <c:v>309.81</c:v>
                </c:pt>
                <c:pt idx="375">
                  <c:v>313.83999999999997</c:v>
                </c:pt>
                <c:pt idx="376">
                  <c:v>313.04000000000002</c:v>
                </c:pt>
                <c:pt idx="377">
                  <c:v>321.91000000000003</c:v>
                </c:pt>
                <c:pt idx="378">
                  <c:v>325.10000000000002</c:v>
                </c:pt>
                <c:pt idx="379">
                  <c:v>319.73</c:v>
                </c:pt>
                <c:pt idx="380">
                  <c:v>324.68</c:v>
                </c:pt>
                <c:pt idx="381">
                  <c:v>327.84</c:v>
                </c:pt>
                <c:pt idx="382">
                  <c:v>330.64</c:v>
                </c:pt>
                <c:pt idx="383">
                  <c:v>332.49</c:v>
                </c:pt>
                <c:pt idx="384">
                  <c:v>329.36</c:v>
                </c:pt>
                <c:pt idx="385">
                  <c:v>328.84</c:v>
                </c:pt>
                <c:pt idx="386">
                  <c:v>318.69</c:v>
                </c:pt>
                <c:pt idx="387">
                  <c:v>315.37</c:v>
                </c:pt>
                <c:pt idx="388">
                  <c:v>316.01</c:v>
                </c:pt>
                <c:pt idx="389">
                  <c:v>324.41000000000003</c:v>
                </c:pt>
                <c:pt idx="390">
                  <c:v>326.3</c:v>
                </c:pt>
                <c:pt idx="391">
                  <c:v>326.58</c:v>
                </c:pt>
                <c:pt idx="392">
                  <c:v>327.69</c:v>
                </c:pt>
                <c:pt idx="393">
                  <c:v>327.37</c:v>
                </c:pt>
                <c:pt idx="394">
                  <c:v>326.58999999999997</c:v>
                </c:pt>
                <c:pt idx="395">
                  <c:v>328.32</c:v>
                </c:pt>
                <c:pt idx="396">
                  <c:v>332.15</c:v>
                </c:pt>
                <c:pt idx="397">
                  <c:v>332.47</c:v>
                </c:pt>
                <c:pt idx="398">
                  <c:v>334.71</c:v>
                </c:pt>
                <c:pt idx="399">
                  <c:v>333.67</c:v>
                </c:pt>
                <c:pt idx="400">
                  <c:v>336.45</c:v>
                </c:pt>
                <c:pt idx="401">
                  <c:v>330.82</c:v>
                </c:pt>
                <c:pt idx="402">
                  <c:v>336.8</c:v>
                </c:pt>
                <c:pt idx="403">
                  <c:v>330.7</c:v>
                </c:pt>
                <c:pt idx="404">
                  <c:v>331.05</c:v>
                </c:pt>
                <c:pt idx="405">
                  <c:v>339.02</c:v>
                </c:pt>
                <c:pt idx="406">
                  <c:v>340.73</c:v>
                </c:pt>
                <c:pt idx="407">
                  <c:v>334.51</c:v>
                </c:pt>
                <c:pt idx="408">
                  <c:v>335.6</c:v>
                </c:pt>
                <c:pt idx="409">
                  <c:v>330.87</c:v>
                </c:pt>
                <c:pt idx="410">
                  <c:v>334.56</c:v>
                </c:pt>
                <c:pt idx="411">
                  <c:v>338.47</c:v>
                </c:pt>
                <c:pt idx="412">
                  <c:v>338.59</c:v>
                </c:pt>
                <c:pt idx="413">
                  <c:v>344.13</c:v>
                </c:pt>
                <c:pt idx="414">
                  <c:v>339.15</c:v>
                </c:pt>
                <c:pt idx="415">
                  <c:v>336.31</c:v>
                </c:pt>
                <c:pt idx="416">
                  <c:v>333.98</c:v>
                </c:pt>
                <c:pt idx="417">
                  <c:v>338.37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F-47BD-B398-67F681AE5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690856"/>
        <c:axId val="774691216"/>
      </c:lineChart>
      <c:dateAx>
        <c:axId val="774690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691216"/>
        <c:crosses val="autoZero"/>
        <c:auto val="1"/>
        <c:lblOffset val="100"/>
        <c:baseTimeUnit val="days"/>
      </c:dateAx>
      <c:valAx>
        <c:axId val="77469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46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(Efficiency!$F$3,Efficiency!$F$9)</c:f>
              <c:numCache>
                <c:formatCode>General</c:formatCode>
                <c:ptCount val="2"/>
                <c:pt idx="0">
                  <c:v>2.7223440000000001</c:v>
                </c:pt>
                <c:pt idx="1">
                  <c:v>2.7138</c:v>
                </c:pt>
              </c:numCache>
            </c:numRef>
          </c:xVal>
          <c:yVal>
            <c:numRef>
              <c:f>(Efficiency!$G$3,Efficiency!$G$9)</c:f>
              <c:numCache>
                <c:formatCode>General</c:formatCode>
                <c:ptCount val="2"/>
                <c:pt idx="0">
                  <c:v>0.10169529245215729</c:v>
                </c:pt>
                <c:pt idx="1">
                  <c:v>7.9988357197286614E-2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3-435C-AD50-38E685776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43480"/>
        <c:axId val="703742040"/>
      </c:scatterChart>
      <c:valAx>
        <c:axId val="703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42040"/>
        <c:crosses val="autoZero"/>
        <c:crossBetween val="midCat"/>
      </c:valAx>
      <c:valAx>
        <c:axId val="7037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3743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(Efficiency!$F$4,Efficiency!$F$8)</c:f>
              <c:numCache>
                <c:formatCode>General</c:formatCode>
                <c:ptCount val="2"/>
                <c:pt idx="0">
                  <c:v>2.976626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(Efficiency!$G$4,Efficiency!$G$8)</c:f>
              <c:numCache>
                <c:formatCode>General</c:formatCode>
                <c:ptCount val="2"/>
                <c:pt idx="0">
                  <c:v>0.14565264868444186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8-4CB6-A313-726EF28A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3120"/>
        <c:axId val="397465640"/>
      </c:scatterChart>
      <c:valAx>
        <c:axId val="39746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5640"/>
        <c:crosses val="autoZero"/>
        <c:crossBetween val="midCat"/>
      </c:valAx>
      <c:valAx>
        <c:axId val="39746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(Efficiency!$F$5,Efficiency!$F$10)</c:f>
              <c:numCache>
                <c:formatCode>General</c:formatCode>
                <c:ptCount val="2"/>
                <c:pt idx="0">
                  <c:v>2.6862550000000001</c:v>
                </c:pt>
                <c:pt idx="1">
                  <c:v>3.0463</c:v>
                </c:pt>
              </c:numCache>
            </c:numRef>
          </c:xVal>
          <c:yVal>
            <c:numRef>
              <c:f>(Efficiency!$G$5,Efficiency!$G$10)</c:f>
              <c:numCache>
                <c:formatCode>General</c:formatCode>
                <c:ptCount val="2"/>
                <c:pt idx="0">
                  <c:v>0.11784303489348584</c:v>
                </c:pt>
                <c:pt idx="1">
                  <c:v>0.14619959890632941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6D-4208-BA17-F2277ABE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469960"/>
        <c:axId val="397471400"/>
      </c:scatterChart>
      <c:valAx>
        <c:axId val="397469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71400"/>
        <c:crosses val="autoZero"/>
        <c:crossBetween val="midCat"/>
      </c:valAx>
      <c:valAx>
        <c:axId val="39747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7469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(Efficiency!$F$6,Efficiency!$F$11)</c:f>
              <c:numCache>
                <c:formatCode>General</c:formatCode>
                <c:ptCount val="2"/>
                <c:pt idx="0">
                  <c:v>2.333501</c:v>
                </c:pt>
                <c:pt idx="1">
                  <c:v>2.3906000000000001</c:v>
                </c:pt>
              </c:numCache>
            </c:numRef>
          </c:xVal>
          <c:yVal>
            <c:numRef>
              <c:f>(Efficiency!$G$6,Efficiency!$G$11)</c:f>
              <c:numCache>
                <c:formatCode>General</c:formatCode>
                <c:ptCount val="2"/>
                <c:pt idx="0">
                  <c:v>0.13203128970176078</c:v>
                </c:pt>
                <c:pt idx="1">
                  <c:v>0.12564064468157121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2-4A39-8260-8FD5CA420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95664"/>
        <c:axId val="640389184"/>
      </c:scatterChart>
      <c:valAx>
        <c:axId val="6403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389184"/>
        <c:crosses val="autoZero"/>
        <c:crossBetween val="midCat"/>
      </c:valAx>
      <c:valAx>
        <c:axId val="6403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03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(Efficiency!$F$7,Efficiency!$F$12)</c:f>
              <c:numCache>
                <c:formatCode>General</c:formatCode>
                <c:ptCount val="2"/>
                <c:pt idx="0">
                  <c:v>2.8294980000000001</c:v>
                </c:pt>
                <c:pt idx="1">
                  <c:v>2.9683000000000002</c:v>
                </c:pt>
              </c:numCache>
            </c:numRef>
          </c:xVal>
          <c:yVal>
            <c:numRef>
              <c:f>(Efficiency!$G$7,Efficiency!$G$12)</c:f>
              <c:numCache>
                <c:formatCode>General</c:formatCode>
                <c:ptCount val="2"/>
                <c:pt idx="0">
                  <c:v>1.810124403384987E-2</c:v>
                </c:pt>
                <c:pt idx="1">
                  <c:v>-2.8061690266394379E-2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7E-488F-B867-0EAD888C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62576"/>
        <c:axId val="707354656"/>
      </c:scatterChart>
      <c:valAx>
        <c:axId val="70736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54656"/>
        <c:crosses val="autoZero"/>
        <c:crossBetween val="midCat"/>
      </c:valAx>
      <c:valAx>
        <c:axId val="70735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0736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(Efficiency!$F$6,Efficiency!$F$8)</c:f>
              <c:numCache>
                <c:formatCode>General</c:formatCode>
                <c:ptCount val="2"/>
                <c:pt idx="0">
                  <c:v>2.333501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(Efficiency!$G$6,Efficiency!$G$8)</c:f>
              <c:numCache>
                <c:formatCode>General</c:formatCode>
                <c:ptCount val="2"/>
                <c:pt idx="0">
                  <c:v>0.13203128970176078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8-4AE7-A440-7998E4C3C9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76256"/>
        <c:axId val="637376976"/>
      </c:scatterChart>
      <c:valAx>
        <c:axId val="6373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76976"/>
        <c:crosses val="autoZero"/>
        <c:crossBetween val="midCat"/>
      </c:valAx>
      <c:valAx>
        <c:axId val="6373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7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(Efficiency!$B$6,Efficiency!$B$8)</c:f>
              <c:numCache>
                <c:formatCode>General</c:formatCode>
                <c:ptCount val="2"/>
                <c:pt idx="0">
                  <c:v>1.8893960000000001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(Efficiency!$C$6,Efficiency!$C$8)</c:f>
              <c:numCache>
                <c:formatCode>General</c:formatCode>
                <c:ptCount val="2"/>
                <c:pt idx="0">
                  <c:v>0.13027051666917241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D-46EC-B2F3-64E2B3DC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200544"/>
        <c:axId val="668197304"/>
      </c:scatterChart>
      <c:valAx>
        <c:axId val="6682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197304"/>
        <c:crosses val="autoZero"/>
        <c:crossBetween val="midCat"/>
      </c:valAx>
      <c:valAx>
        <c:axId val="66819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(Efficiency!$B$7,Efficiency!$B$8)</c:f>
              <c:numCache>
                <c:formatCode>General</c:formatCode>
                <c:ptCount val="2"/>
                <c:pt idx="0">
                  <c:v>2.499069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(Efficiency!$C$7,Efficiency!$C$8)</c:f>
              <c:numCache>
                <c:formatCode>General</c:formatCode>
                <c:ptCount val="2"/>
                <c:pt idx="0">
                  <c:v>0.15768645901359893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446D-95DA-871DC3A2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032664"/>
        <c:axId val="638029784"/>
      </c:scatterChart>
      <c:valAx>
        <c:axId val="63803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029784"/>
        <c:crosses val="autoZero"/>
        <c:crossBetween val="midCat"/>
      </c:valAx>
      <c:valAx>
        <c:axId val="638029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803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(Efficiency!$F$7,Efficiency!$F$8)</c:f>
              <c:numCache>
                <c:formatCode>General</c:formatCode>
                <c:ptCount val="2"/>
                <c:pt idx="0">
                  <c:v>2.8294980000000001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(Efficiency!$G$7,Efficiency!$G$8)</c:f>
              <c:numCache>
                <c:formatCode>General</c:formatCode>
                <c:ptCount val="2"/>
                <c:pt idx="0">
                  <c:v>1.810124403384987E-2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3-40BB-B845-3EFDB3A7E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19872"/>
        <c:axId val="635120592"/>
      </c:scatterChart>
      <c:valAx>
        <c:axId val="63511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120592"/>
        <c:crosses val="autoZero"/>
        <c:crossBetween val="midCat"/>
      </c:valAx>
      <c:valAx>
        <c:axId val="6351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511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(Efficiency!$F$5,Efficiency!$F$8)</c:f>
              <c:numCache>
                <c:formatCode>General</c:formatCode>
                <c:ptCount val="2"/>
                <c:pt idx="0">
                  <c:v>2.6862550000000001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(Efficiency!$G$5,Efficiency!$G$8)</c:f>
              <c:numCache>
                <c:formatCode>General</c:formatCode>
                <c:ptCount val="2"/>
                <c:pt idx="0">
                  <c:v>0.11784303489348584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7-4DC6-9525-69162F17B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061144"/>
        <c:axId val="662061504"/>
      </c:scatterChart>
      <c:valAx>
        <c:axId val="66206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061504"/>
        <c:crosses val="autoZero"/>
        <c:crossBetween val="midCat"/>
      </c:valAx>
      <c:valAx>
        <c:axId val="66206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206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Logarytmiczna stopa zwrotu</a:t>
            </a:r>
            <a:r>
              <a:rPr lang="pl-PL"/>
              <a:t> funduszu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SFIO_Z!$D$1</c:f>
              <c:strCache>
                <c:ptCount val="1"/>
                <c:pt idx="0">
                  <c:v>Logarithmic rate of return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SFIO_Z!$D$2:$D$419</c:f>
              <c:numCache>
                <c:formatCode>General</c:formatCode>
                <c:ptCount val="418"/>
                <c:pt idx="0">
                  <c:v>0</c:v>
                </c:pt>
                <c:pt idx="1">
                  <c:v>4.1408704433572838</c:v>
                </c:pt>
                <c:pt idx="2">
                  <c:v>-0.88679268696598668</c:v>
                </c:pt>
                <c:pt idx="3">
                  <c:v>3.1275382636675024</c:v>
                </c:pt>
                <c:pt idx="4">
                  <c:v>-3.1027986479949639</c:v>
                </c:pt>
                <c:pt idx="5">
                  <c:v>2.6413037418225773</c:v>
                </c:pt>
                <c:pt idx="6">
                  <c:v>0.22139875241855553</c:v>
                </c:pt>
                <c:pt idx="7">
                  <c:v>-3.353689668498371</c:v>
                </c:pt>
                <c:pt idx="8">
                  <c:v>-4.5360633621196049</c:v>
                </c:pt>
                <c:pt idx="9">
                  <c:v>1.0865735298778734</c:v>
                </c:pt>
                <c:pt idx="10">
                  <c:v>2.28433100743282</c:v>
                </c:pt>
                <c:pt idx="11">
                  <c:v>-0.55988645916740787</c:v>
                </c:pt>
                <c:pt idx="12">
                  <c:v>-6.8776116311072872</c:v>
                </c:pt>
                <c:pt idx="13">
                  <c:v>-2.5962653688392687</c:v>
                </c:pt>
                <c:pt idx="14">
                  <c:v>1.3477144059736661</c:v>
                </c:pt>
                <c:pt idx="15">
                  <c:v>1.7511868001744906</c:v>
                </c:pt>
                <c:pt idx="16">
                  <c:v>-5.2403347292921394</c:v>
                </c:pt>
                <c:pt idx="17">
                  <c:v>-3.5093348803540843</c:v>
                </c:pt>
                <c:pt idx="18">
                  <c:v>4.9252378182745433</c:v>
                </c:pt>
                <c:pt idx="19">
                  <c:v>2.6694779201504493</c:v>
                </c:pt>
                <c:pt idx="20">
                  <c:v>4.0193524823231188</c:v>
                </c:pt>
                <c:pt idx="21">
                  <c:v>9.4255649225632315E-2</c:v>
                </c:pt>
                <c:pt idx="22">
                  <c:v>-0.43536484618123772</c:v>
                </c:pt>
                <c:pt idx="23">
                  <c:v>-1.1525981463704453</c:v>
                </c:pt>
                <c:pt idx="24">
                  <c:v>-0.80085852491785081</c:v>
                </c:pt>
                <c:pt idx="25">
                  <c:v>-1.3002961807467199</c:v>
                </c:pt>
                <c:pt idx="26">
                  <c:v>3.9922274155221675</c:v>
                </c:pt>
                <c:pt idx="27">
                  <c:v>2.3668828626309679</c:v>
                </c:pt>
                <c:pt idx="28">
                  <c:v>-2.790446128240843</c:v>
                </c:pt>
                <c:pt idx="29">
                  <c:v>-2.6012720566851262</c:v>
                </c:pt>
                <c:pt idx="30">
                  <c:v>0.14511060509951315</c:v>
                </c:pt>
                <c:pt idx="31">
                  <c:v>1.6511693372310572</c:v>
                </c:pt>
                <c:pt idx="32">
                  <c:v>3.2943177455879198</c:v>
                </c:pt>
                <c:pt idx="33">
                  <c:v>-2.144064773508064</c:v>
                </c:pt>
                <c:pt idx="34">
                  <c:v>-0.79694229791178894</c:v>
                </c:pt>
                <c:pt idx="35">
                  <c:v>-0.73438449194264199</c:v>
                </c:pt>
                <c:pt idx="36">
                  <c:v>-1.1734719680021908</c:v>
                </c:pt>
                <c:pt idx="37">
                  <c:v>2.4642883418050965</c:v>
                </c:pt>
                <c:pt idx="38">
                  <c:v>0.35011662760383605</c:v>
                </c:pt>
                <c:pt idx="39">
                  <c:v>3.1375323976385721</c:v>
                </c:pt>
                <c:pt idx="40">
                  <c:v>0.97095467870041607</c:v>
                </c:pt>
                <c:pt idx="41">
                  <c:v>-0.95073529835553572</c:v>
                </c:pt>
                <c:pt idx="42">
                  <c:v>0.20196926835239942</c:v>
                </c:pt>
                <c:pt idx="43">
                  <c:v>0.49812676901252878</c:v>
                </c:pt>
                <c:pt idx="44">
                  <c:v>-1.5477523068913062</c:v>
                </c:pt>
                <c:pt idx="45">
                  <c:v>0.44248985048432299</c:v>
                </c:pt>
                <c:pt idx="46">
                  <c:v>1.9051067525492065</c:v>
                </c:pt>
                <c:pt idx="47">
                  <c:v>-1.1417249710207644</c:v>
                </c:pt>
                <c:pt idx="48">
                  <c:v>-1.3384908812384833</c:v>
                </c:pt>
                <c:pt idx="49">
                  <c:v>1.4743775626077604</c:v>
                </c:pt>
                <c:pt idx="50">
                  <c:v>-0.51432142420053761</c:v>
                </c:pt>
                <c:pt idx="51">
                  <c:v>0.634954763785745</c:v>
                </c:pt>
                <c:pt idx="52">
                  <c:v>0.10543492880828592</c:v>
                </c:pt>
                <c:pt idx="53">
                  <c:v>2.198654287554128</c:v>
                </c:pt>
                <c:pt idx="54">
                  <c:v>-0.3048183284447909</c:v>
                </c:pt>
                <c:pt idx="55">
                  <c:v>-3.8651669318598527</c:v>
                </c:pt>
                <c:pt idx="56">
                  <c:v>5.6996331681000676</c:v>
                </c:pt>
                <c:pt idx="57">
                  <c:v>2.3270754082366345</c:v>
                </c:pt>
                <c:pt idx="58">
                  <c:v>0.75756155737494946</c:v>
                </c:pt>
                <c:pt idx="59">
                  <c:v>-0.70561963671711281</c:v>
                </c:pt>
                <c:pt idx="60">
                  <c:v>4.5044761304748411</c:v>
                </c:pt>
                <c:pt idx="61">
                  <c:v>1.2957788853037187</c:v>
                </c:pt>
                <c:pt idx="62">
                  <c:v>-0.71531063226552327</c:v>
                </c:pt>
                <c:pt idx="63">
                  <c:v>-1.209728574291604</c:v>
                </c:pt>
                <c:pt idx="64">
                  <c:v>1.3755995468028903</c:v>
                </c:pt>
                <c:pt idx="65">
                  <c:v>-0.2242153405689723</c:v>
                </c:pt>
                <c:pt idx="66">
                  <c:v>-0.92004437386359228</c:v>
                </c:pt>
                <c:pt idx="67">
                  <c:v>0.50617001458598465</c:v>
                </c:pt>
                <c:pt idx="68">
                  <c:v>-0.48351841868422257</c:v>
                </c:pt>
                <c:pt idx="69">
                  <c:v>1.6131193850691776</c:v>
                </c:pt>
                <c:pt idx="70">
                  <c:v>1.3679134920752039</c:v>
                </c:pt>
                <c:pt idx="71">
                  <c:v>0.50872840179659851</c:v>
                </c:pt>
                <c:pt idx="72">
                  <c:v>0.92311027358739972</c:v>
                </c:pt>
                <c:pt idx="73">
                  <c:v>-1.0938596419264683</c:v>
                </c:pt>
                <c:pt idx="74">
                  <c:v>0.13574761789423628</c:v>
                </c:pt>
                <c:pt idx="75">
                  <c:v>-1.5212268925757146</c:v>
                </c:pt>
                <c:pt idx="76">
                  <c:v>1.5693511415631161</c:v>
                </c:pt>
                <c:pt idx="77">
                  <c:v>-5.2500329332937121E-2</c:v>
                </c:pt>
                <c:pt idx="78">
                  <c:v>-1.0204619012916465</c:v>
                </c:pt>
                <c:pt idx="79">
                  <c:v>-0.39425066016911509</c:v>
                </c:pt>
                <c:pt idx="80">
                  <c:v>0.17738363852910846</c:v>
                </c:pt>
                <c:pt idx="81">
                  <c:v>0.19918121003622774</c:v>
                </c:pt>
                <c:pt idx="82">
                  <c:v>6.1886660979701948E-2</c:v>
                </c:pt>
                <c:pt idx="83">
                  <c:v>-2.1259342039065072</c:v>
                </c:pt>
                <c:pt idx="84">
                  <c:v>0.20743153180918977</c:v>
                </c:pt>
                <c:pt idx="85">
                  <c:v>-4.5057223435077925E-2</c:v>
                </c:pt>
                <c:pt idx="86">
                  <c:v>0.66030559956825907</c:v>
                </c:pt>
                <c:pt idx="87">
                  <c:v>-0.49819451799937486</c:v>
                </c:pt>
                <c:pt idx="88">
                  <c:v>9.8938666102819706E-2</c:v>
                </c:pt>
                <c:pt idx="89">
                  <c:v>-1.7319983196112572</c:v>
                </c:pt>
                <c:pt idx="90">
                  <c:v>0.18277364009779859</c:v>
                </c:pt>
                <c:pt idx="91">
                  <c:v>1.0083661022932091</c:v>
                </c:pt>
                <c:pt idx="92">
                  <c:v>-1.6357580807848782</c:v>
                </c:pt>
                <c:pt idx="93">
                  <c:v>-0.29905016420963676</c:v>
                </c:pt>
                <c:pt idx="94">
                  <c:v>0.63842219366876796</c:v>
                </c:pt>
                <c:pt idx="95">
                  <c:v>-2.2314707683542543</c:v>
                </c:pt>
                <c:pt idx="96">
                  <c:v>-0.22966427568050646</c:v>
                </c:pt>
                <c:pt idx="97">
                  <c:v>-0.2113818106294586</c:v>
                </c:pt>
                <c:pt idx="98">
                  <c:v>0.85684710117633811</c:v>
                </c:pt>
                <c:pt idx="99">
                  <c:v>-1.2479051038338316</c:v>
                </c:pt>
                <c:pt idx="100">
                  <c:v>1.940174460824847</c:v>
                </c:pt>
                <c:pt idx="101">
                  <c:v>0.54485982326367755</c:v>
                </c:pt>
                <c:pt idx="102">
                  <c:v>1.5988646294909703</c:v>
                </c:pt>
                <c:pt idx="103">
                  <c:v>0.87084588703586141</c:v>
                </c:pt>
                <c:pt idx="104">
                  <c:v>-0.50443740707647655</c:v>
                </c:pt>
                <c:pt idx="105">
                  <c:v>0.77362865043400741</c:v>
                </c:pt>
                <c:pt idx="106">
                  <c:v>0.7454559685519736</c:v>
                </c:pt>
                <c:pt idx="107">
                  <c:v>-7.5631190347435165E-2</c:v>
                </c:pt>
                <c:pt idx="108">
                  <c:v>1.0668774693373555</c:v>
                </c:pt>
                <c:pt idx="109">
                  <c:v>-2.81784255892615</c:v>
                </c:pt>
                <c:pt idx="110">
                  <c:v>0.226203498552322</c:v>
                </c:pt>
                <c:pt idx="111">
                  <c:v>1.4089796044648604</c:v>
                </c:pt>
                <c:pt idx="112">
                  <c:v>1.0945537233372775</c:v>
                </c:pt>
                <c:pt idx="113">
                  <c:v>0.2025272562994391</c:v>
                </c:pt>
                <c:pt idx="114">
                  <c:v>-6.5996438587860681E-2</c:v>
                </c:pt>
                <c:pt idx="115">
                  <c:v>-1.2845676282978058</c:v>
                </c:pt>
                <c:pt idx="116">
                  <c:v>1.8069454101921247</c:v>
                </c:pt>
                <c:pt idx="117">
                  <c:v>0.58932834539413614</c:v>
                </c:pt>
                <c:pt idx="118">
                  <c:v>-0.19605713719376511</c:v>
                </c:pt>
                <c:pt idx="119">
                  <c:v>0.13510276400730173</c:v>
                </c:pt>
                <c:pt idx="120">
                  <c:v>-3.9170193981680534</c:v>
                </c:pt>
                <c:pt idx="121">
                  <c:v>-3.6107668875449717</c:v>
                </c:pt>
                <c:pt idx="122">
                  <c:v>1.9714233412978757</c:v>
                </c:pt>
                <c:pt idx="123">
                  <c:v>1.2718045069190198</c:v>
                </c:pt>
                <c:pt idx="124">
                  <c:v>-2.5786491865597156</c:v>
                </c:pt>
                <c:pt idx="125">
                  <c:v>1.9950786419348692</c:v>
                </c:pt>
                <c:pt idx="126">
                  <c:v>-0.27014049989609379</c:v>
                </c:pt>
                <c:pt idx="127">
                  <c:v>-5.0157381453352317</c:v>
                </c:pt>
                <c:pt idx="128">
                  <c:v>2.0800291936897279</c:v>
                </c:pt>
                <c:pt idx="129">
                  <c:v>9.4424248217056632E-3</c:v>
                </c:pt>
                <c:pt idx="130">
                  <c:v>1.5133701814222209</c:v>
                </c:pt>
                <c:pt idx="131">
                  <c:v>0.43615510864168605</c:v>
                </c:pt>
                <c:pt idx="132">
                  <c:v>1.5299740219685452</c:v>
                </c:pt>
                <c:pt idx="133">
                  <c:v>0.76760988269842056</c:v>
                </c:pt>
                <c:pt idx="134">
                  <c:v>1.517766001287957</c:v>
                </c:pt>
                <c:pt idx="135">
                  <c:v>0.78128865481408727</c:v>
                </c:pt>
                <c:pt idx="136">
                  <c:v>-0.11503408046685148</c:v>
                </c:pt>
                <c:pt idx="137">
                  <c:v>-0.55045196030147636</c:v>
                </c:pt>
                <c:pt idx="138">
                  <c:v>-0.16929523779712938</c:v>
                </c:pt>
                <c:pt idx="139">
                  <c:v>0.82593719967049939</c:v>
                </c:pt>
                <c:pt idx="140">
                  <c:v>-0.59879090447815764</c:v>
                </c:pt>
                <c:pt idx="141">
                  <c:v>-1.4880159820158823</c:v>
                </c:pt>
                <c:pt idx="142">
                  <c:v>0.78262442371934759</c:v>
                </c:pt>
                <c:pt idx="143">
                  <c:v>0.8076615154083745</c:v>
                </c:pt>
                <c:pt idx="144">
                  <c:v>-0.21800555872408578</c:v>
                </c:pt>
                <c:pt idx="145">
                  <c:v>1.9407807466902947</c:v>
                </c:pt>
                <c:pt idx="146">
                  <c:v>0.90018220005610006</c:v>
                </c:pt>
                <c:pt idx="147">
                  <c:v>0.17733952181136903</c:v>
                </c:pt>
                <c:pt idx="148">
                  <c:v>-9.0793149192998801E-2</c:v>
                </c:pt>
                <c:pt idx="149">
                  <c:v>-0.86012693613712365</c:v>
                </c:pt>
                <c:pt idx="150">
                  <c:v>-8.7260034959394783E-3</c:v>
                </c:pt>
                <c:pt idx="151">
                  <c:v>-1.035051563302736</c:v>
                </c:pt>
                <c:pt idx="152">
                  <c:v>0.74666545065047529</c:v>
                </c:pt>
                <c:pt idx="153">
                  <c:v>1.6276047759056147</c:v>
                </c:pt>
                <c:pt idx="154">
                  <c:v>0.15486538413054274</c:v>
                </c:pt>
                <c:pt idx="155">
                  <c:v>0.3732708399229287</c:v>
                </c:pt>
                <c:pt idx="156">
                  <c:v>-3.8903860440041127</c:v>
                </c:pt>
                <c:pt idx="157">
                  <c:v>0.6523643523385616</c:v>
                </c:pt>
                <c:pt idx="158">
                  <c:v>-2.3270392682351004</c:v>
                </c:pt>
                <c:pt idx="159">
                  <c:v>1.8392766836030301</c:v>
                </c:pt>
                <c:pt idx="160">
                  <c:v>1.1842301799383368</c:v>
                </c:pt>
                <c:pt idx="161">
                  <c:v>-1.7324698362006632</c:v>
                </c:pt>
                <c:pt idx="162">
                  <c:v>-1.8904666411057929</c:v>
                </c:pt>
                <c:pt idx="163">
                  <c:v>2.8202506821486226</c:v>
                </c:pt>
                <c:pt idx="164">
                  <c:v>-4.2284339406734963</c:v>
                </c:pt>
                <c:pt idx="165">
                  <c:v>-0.3053437486890343</c:v>
                </c:pt>
                <c:pt idx="166">
                  <c:v>-5.7698224919183634</c:v>
                </c:pt>
                <c:pt idx="167">
                  <c:v>1.1323822680980491</c:v>
                </c:pt>
                <c:pt idx="168">
                  <c:v>2.1415328425051596</c:v>
                </c:pt>
                <c:pt idx="169">
                  <c:v>1.4572636388277305</c:v>
                </c:pt>
                <c:pt idx="170">
                  <c:v>2.8477752276305019</c:v>
                </c:pt>
                <c:pt idx="171">
                  <c:v>-0.15483403976736373</c:v>
                </c:pt>
                <c:pt idx="172">
                  <c:v>0.12752780012195719</c:v>
                </c:pt>
                <c:pt idx="173">
                  <c:v>0.49037511996411515</c:v>
                </c:pt>
                <c:pt idx="174">
                  <c:v>2.8443861615206729</c:v>
                </c:pt>
                <c:pt idx="175">
                  <c:v>0.2945251266353493</c:v>
                </c:pt>
                <c:pt idx="176">
                  <c:v>0.1491293754165087</c:v>
                </c:pt>
                <c:pt idx="177">
                  <c:v>-0.89370820910284265</c:v>
                </c:pt>
                <c:pt idx="178">
                  <c:v>2.1350944493194026</c:v>
                </c:pt>
                <c:pt idx="179">
                  <c:v>-0.9350536738527947</c:v>
                </c:pt>
                <c:pt idx="180">
                  <c:v>0.92639566518938166</c:v>
                </c:pt>
                <c:pt idx="181">
                  <c:v>2.3996532002823727</c:v>
                </c:pt>
                <c:pt idx="182">
                  <c:v>-0.76794539351202884</c:v>
                </c:pt>
                <c:pt idx="183">
                  <c:v>1.777205432234467</c:v>
                </c:pt>
                <c:pt idx="184">
                  <c:v>0.42587012717846712</c:v>
                </c:pt>
                <c:pt idx="185">
                  <c:v>4.9983339927664058E-2</c:v>
                </c:pt>
                <c:pt idx="186">
                  <c:v>-2.8168497405225663</c:v>
                </c:pt>
                <c:pt idx="187">
                  <c:v>-0.30457094088771214</c:v>
                </c:pt>
                <c:pt idx="188">
                  <c:v>-1.7421892435398465</c:v>
                </c:pt>
                <c:pt idx="189">
                  <c:v>-1.5419486966652927</c:v>
                </c:pt>
                <c:pt idx="190">
                  <c:v>2.1130176215059882</c:v>
                </c:pt>
                <c:pt idx="191">
                  <c:v>1.1496366569412224</c:v>
                </c:pt>
                <c:pt idx="192">
                  <c:v>1.5097523202962109</c:v>
                </c:pt>
                <c:pt idx="193">
                  <c:v>-0.47945442631902163</c:v>
                </c:pt>
                <c:pt idx="194">
                  <c:v>2.2748799780491655</c:v>
                </c:pt>
                <c:pt idx="195">
                  <c:v>-0.68416269536904584</c:v>
                </c:pt>
                <c:pt idx="196">
                  <c:v>-0.37745389554418612</c:v>
                </c:pt>
                <c:pt idx="197">
                  <c:v>1.9885837084994276</c:v>
                </c:pt>
                <c:pt idx="198">
                  <c:v>-2.9384990268592235</c:v>
                </c:pt>
                <c:pt idx="199">
                  <c:v>-2.1958168455453269</c:v>
                </c:pt>
                <c:pt idx="200">
                  <c:v>-0.72240185348293207</c:v>
                </c:pt>
                <c:pt idx="201">
                  <c:v>-0.82889758189550566</c:v>
                </c:pt>
                <c:pt idx="202">
                  <c:v>3.198400554640962</c:v>
                </c:pt>
                <c:pt idx="203">
                  <c:v>1.7755697916310309</c:v>
                </c:pt>
                <c:pt idx="204">
                  <c:v>2.3480798018416604</c:v>
                </c:pt>
                <c:pt idx="205">
                  <c:v>0.62020763519069466</c:v>
                </c:pt>
                <c:pt idx="206">
                  <c:v>-0.46070818416305126</c:v>
                </c:pt>
                <c:pt idx="207">
                  <c:v>-1.722901408944516</c:v>
                </c:pt>
                <c:pt idx="208">
                  <c:v>1.2723764005143028</c:v>
                </c:pt>
                <c:pt idx="209">
                  <c:v>-0.52681522836742545</c:v>
                </c:pt>
                <c:pt idx="210">
                  <c:v>2.0261303380623557</c:v>
                </c:pt>
                <c:pt idx="211">
                  <c:v>-0.33214547709713482</c:v>
                </c:pt>
                <c:pt idx="212">
                  <c:v>3.4219322146661173</c:v>
                </c:pt>
                <c:pt idx="213">
                  <c:v>-0.57802492691336216</c:v>
                </c:pt>
                <c:pt idx="214">
                  <c:v>-0.30015820323904407</c:v>
                </c:pt>
                <c:pt idx="215">
                  <c:v>0.46958632548840712</c:v>
                </c:pt>
                <c:pt idx="216">
                  <c:v>0.35369053612641888</c:v>
                </c:pt>
                <c:pt idx="217">
                  <c:v>0.99538265479286081</c:v>
                </c:pt>
                <c:pt idx="218">
                  <c:v>1.365603909120523</c:v>
                </c:pt>
                <c:pt idx="219">
                  <c:v>-0.18023896122454111</c:v>
                </c:pt>
                <c:pt idx="220">
                  <c:v>-9.9846398463959984E-2</c:v>
                </c:pt>
                <c:pt idx="221">
                  <c:v>0.68920899227701082</c:v>
                </c:pt>
                <c:pt idx="222">
                  <c:v>0.76404438963589416</c:v>
                </c:pt>
                <c:pt idx="223">
                  <c:v>-0.74878245668245469</c:v>
                </c:pt>
                <c:pt idx="224">
                  <c:v>-2.7892951596043214</c:v>
                </c:pt>
                <c:pt idx="225">
                  <c:v>4.0329130831035114</c:v>
                </c:pt>
                <c:pt idx="226">
                  <c:v>1.0234199276652054</c:v>
                </c:pt>
                <c:pt idx="227">
                  <c:v>-1.272420282681594</c:v>
                </c:pt>
                <c:pt idx="228">
                  <c:v>-12.510018770886902</c:v>
                </c:pt>
                <c:pt idx="229">
                  <c:v>-3.2411755030219815</c:v>
                </c:pt>
                <c:pt idx="230">
                  <c:v>-13.429603219111403</c:v>
                </c:pt>
                <c:pt idx="231">
                  <c:v>-7.2021055426736007</c:v>
                </c:pt>
                <c:pt idx="232">
                  <c:v>5.0861112309855914</c:v>
                </c:pt>
                <c:pt idx="233">
                  <c:v>0.26309695591065452</c:v>
                </c:pt>
                <c:pt idx="234">
                  <c:v>7.9876245121281189</c:v>
                </c:pt>
                <c:pt idx="235">
                  <c:v>1.5855371789794002</c:v>
                </c:pt>
                <c:pt idx="236">
                  <c:v>-0.99273910413810917</c:v>
                </c:pt>
                <c:pt idx="237">
                  <c:v>1.7529507731429119</c:v>
                </c:pt>
                <c:pt idx="238">
                  <c:v>0.44504268902854205</c:v>
                </c:pt>
                <c:pt idx="239">
                  <c:v>-2.6054610969105925</c:v>
                </c:pt>
                <c:pt idx="240">
                  <c:v>1.8905754973302398</c:v>
                </c:pt>
                <c:pt idx="241">
                  <c:v>1.7136282242987237</c:v>
                </c:pt>
                <c:pt idx="242">
                  <c:v>4.7314883576773417</c:v>
                </c:pt>
                <c:pt idx="243">
                  <c:v>-4.9286050182610399</c:v>
                </c:pt>
                <c:pt idx="244">
                  <c:v>2.0078806648985514</c:v>
                </c:pt>
                <c:pt idx="245">
                  <c:v>-2.6246551507300699</c:v>
                </c:pt>
                <c:pt idx="246">
                  <c:v>2.4986482036763404</c:v>
                </c:pt>
                <c:pt idx="247">
                  <c:v>-0.29312970548474404</c:v>
                </c:pt>
                <c:pt idx="248">
                  <c:v>1.6705496316260009</c:v>
                </c:pt>
                <c:pt idx="249">
                  <c:v>-2.1368142548980651</c:v>
                </c:pt>
                <c:pt idx="250">
                  <c:v>-2.2205803005456373</c:v>
                </c:pt>
                <c:pt idx="251">
                  <c:v>2.750053197175943</c:v>
                </c:pt>
                <c:pt idx="252">
                  <c:v>1.0461426646502423</c:v>
                </c:pt>
                <c:pt idx="253">
                  <c:v>-0.7396980805372052</c:v>
                </c:pt>
                <c:pt idx="254">
                  <c:v>1.0874779923351763</c:v>
                </c:pt>
                <c:pt idx="255">
                  <c:v>-0.85377002079175723</c:v>
                </c:pt>
                <c:pt idx="256">
                  <c:v>-1.0378686186298358</c:v>
                </c:pt>
                <c:pt idx="257">
                  <c:v>-0.2043272670379917</c:v>
                </c:pt>
                <c:pt idx="258">
                  <c:v>-1.0233539899930524</c:v>
                </c:pt>
                <c:pt idx="259">
                  <c:v>0.79127725503670665</c:v>
                </c:pt>
                <c:pt idx="260">
                  <c:v>2.8253131240010316</c:v>
                </c:pt>
                <c:pt idx="261">
                  <c:v>0.34927196901061702</c:v>
                </c:pt>
                <c:pt idx="262">
                  <c:v>-1.0514970768962444</c:v>
                </c:pt>
                <c:pt idx="263">
                  <c:v>-4.4832971413006701</c:v>
                </c:pt>
                <c:pt idx="264">
                  <c:v>4.1258507127290338</c:v>
                </c:pt>
                <c:pt idx="265">
                  <c:v>5.287210202273851</c:v>
                </c:pt>
                <c:pt idx="266">
                  <c:v>0.36022330393872609</c:v>
                </c:pt>
                <c:pt idx="267">
                  <c:v>2.010202117095977</c:v>
                </c:pt>
                <c:pt idx="268">
                  <c:v>-3.7321943662407077E-2</c:v>
                </c:pt>
                <c:pt idx="269">
                  <c:v>-0.89574601629581807</c:v>
                </c:pt>
                <c:pt idx="270">
                  <c:v>-0.18430868535815309</c:v>
                </c:pt>
                <c:pt idx="271">
                  <c:v>-0.34018638044373706</c:v>
                </c:pt>
                <c:pt idx="272">
                  <c:v>0.60397801252856909</c:v>
                </c:pt>
                <c:pt idx="273">
                  <c:v>3.3067661670155553</c:v>
                </c:pt>
                <c:pt idx="274">
                  <c:v>0.77777498210486107</c:v>
                </c:pt>
                <c:pt idx="275">
                  <c:v>-0.40626752848827608</c:v>
                </c:pt>
                <c:pt idx="276">
                  <c:v>-3.5445502409057799</c:v>
                </c:pt>
                <c:pt idx="277">
                  <c:v>4.8579350207993848</c:v>
                </c:pt>
                <c:pt idx="278">
                  <c:v>0.22649166299156348</c:v>
                </c:pt>
                <c:pt idx="279">
                  <c:v>0.22597983728177715</c:v>
                </c:pt>
                <c:pt idx="280">
                  <c:v>-1.616833959658837</c:v>
                </c:pt>
                <c:pt idx="281">
                  <c:v>3.1845536302815356</c:v>
                </c:pt>
                <c:pt idx="282">
                  <c:v>1.9572513855354454</c:v>
                </c:pt>
                <c:pt idx="283">
                  <c:v>-3.0588055602869962E-2</c:v>
                </c:pt>
                <c:pt idx="284">
                  <c:v>2.0739465722608732</c:v>
                </c:pt>
                <c:pt idx="285">
                  <c:v>0.70542421855403303</c:v>
                </c:pt>
                <c:pt idx="286">
                  <c:v>0.23775039989150554</c:v>
                </c:pt>
                <c:pt idx="287">
                  <c:v>0.25199198066816347</c:v>
                </c:pt>
                <c:pt idx="288">
                  <c:v>-1.1951665991137215</c:v>
                </c:pt>
                <c:pt idx="289">
                  <c:v>-0.22874295152412316</c:v>
                </c:pt>
                <c:pt idx="290">
                  <c:v>1.6014046976326808</c:v>
                </c:pt>
                <c:pt idx="291">
                  <c:v>-0.70443714110752609</c:v>
                </c:pt>
                <c:pt idx="292">
                  <c:v>-0.7131818963322023</c:v>
                </c:pt>
                <c:pt idx="293">
                  <c:v>0.92874728122682582</c:v>
                </c:pt>
                <c:pt idx="294">
                  <c:v>1.2800587938431256</c:v>
                </c:pt>
                <c:pt idx="295">
                  <c:v>0.29645917952025574</c:v>
                </c:pt>
                <c:pt idx="296">
                  <c:v>-1.0507076824515194</c:v>
                </c:pt>
                <c:pt idx="297">
                  <c:v>0.94466895009928364</c:v>
                </c:pt>
                <c:pt idx="298">
                  <c:v>1.1349703499556922</c:v>
                </c:pt>
                <c:pt idx="299">
                  <c:v>-1.4794570760853922</c:v>
                </c:pt>
                <c:pt idx="300">
                  <c:v>1.294811561015295</c:v>
                </c:pt>
                <c:pt idx="301">
                  <c:v>-0.59243817308454094</c:v>
                </c:pt>
                <c:pt idx="302">
                  <c:v>0.78793457884255869</c:v>
                </c:pt>
                <c:pt idx="303">
                  <c:v>2.072483218953896</c:v>
                </c:pt>
                <c:pt idx="304">
                  <c:v>0.75173729223194141</c:v>
                </c:pt>
                <c:pt idx="305">
                  <c:v>-0.67737073250737467</c:v>
                </c:pt>
                <c:pt idx="306">
                  <c:v>0.53662970790345332</c:v>
                </c:pt>
                <c:pt idx="307">
                  <c:v>-0.47293093018163324</c:v>
                </c:pt>
                <c:pt idx="308">
                  <c:v>-1.0955895166147498</c:v>
                </c:pt>
                <c:pt idx="309">
                  <c:v>6.4359269956093215E-2</c:v>
                </c:pt>
                <c:pt idx="310">
                  <c:v>0.65552979765036057</c:v>
                </c:pt>
                <c:pt idx="311">
                  <c:v>-5.3279344858864687E-2</c:v>
                </c:pt>
                <c:pt idx="312">
                  <c:v>1.0426517486527127</c:v>
                </c:pt>
                <c:pt idx="313">
                  <c:v>0.91350406878370427</c:v>
                </c:pt>
                <c:pt idx="314">
                  <c:v>0.43109509121709394</c:v>
                </c:pt>
                <c:pt idx="315">
                  <c:v>0.56731852726530996</c:v>
                </c:pt>
                <c:pt idx="316">
                  <c:v>1.4587801065406969</c:v>
                </c:pt>
                <c:pt idx="317">
                  <c:v>0.92041797593254304</c:v>
                </c:pt>
                <c:pt idx="318">
                  <c:v>-1.0088443327470504</c:v>
                </c:pt>
                <c:pt idx="319">
                  <c:v>-1.9827806245354556</c:v>
                </c:pt>
                <c:pt idx="320">
                  <c:v>-0.66859600665967767</c:v>
                </c:pt>
                <c:pt idx="321">
                  <c:v>2.7024013793044905</c:v>
                </c:pt>
                <c:pt idx="322">
                  <c:v>0.49866955449646438</c:v>
                </c:pt>
                <c:pt idx="323">
                  <c:v>0.80213432683068109</c:v>
                </c:pt>
                <c:pt idx="324">
                  <c:v>0.86898942560256953</c:v>
                </c:pt>
                <c:pt idx="325">
                  <c:v>1.8627423948701074</c:v>
                </c:pt>
                <c:pt idx="326">
                  <c:v>-7.5154806092685544E-2</c:v>
                </c:pt>
                <c:pt idx="327">
                  <c:v>-2.7674138437024527</c:v>
                </c:pt>
                <c:pt idx="328">
                  <c:v>0.96651422082654392</c:v>
                </c:pt>
                <c:pt idx="329">
                  <c:v>-1.2593106337501501</c:v>
                </c:pt>
                <c:pt idx="330">
                  <c:v>1.142754682029715</c:v>
                </c:pt>
                <c:pt idx="331">
                  <c:v>-0.94746184915995102</c:v>
                </c:pt>
                <c:pt idx="332">
                  <c:v>0.23854732699007219</c:v>
                </c:pt>
                <c:pt idx="333">
                  <c:v>-0.6666691358189345</c:v>
                </c:pt>
                <c:pt idx="334">
                  <c:v>-1.018649940968962</c:v>
                </c:pt>
                <c:pt idx="335">
                  <c:v>2.8729101769500507</c:v>
                </c:pt>
                <c:pt idx="336">
                  <c:v>1.6640741794875236</c:v>
                </c:pt>
                <c:pt idx="337">
                  <c:v>-0.53959612260338552</c:v>
                </c:pt>
                <c:pt idx="338">
                  <c:v>1.409872763236814</c:v>
                </c:pt>
                <c:pt idx="339">
                  <c:v>-0.34979792752295963</c:v>
                </c:pt>
                <c:pt idx="340">
                  <c:v>-0.72289471431513186</c:v>
                </c:pt>
                <c:pt idx="341">
                  <c:v>-0.40278400750155591</c:v>
                </c:pt>
                <c:pt idx="342">
                  <c:v>7.8719500260267777E-2</c:v>
                </c:pt>
                <c:pt idx="343">
                  <c:v>0.86835005201934568</c:v>
                </c:pt>
                <c:pt idx="344">
                  <c:v>-1.678177699355178</c:v>
                </c:pt>
                <c:pt idx="345">
                  <c:v>3.0020160896400521</c:v>
                </c:pt>
                <c:pt idx="346">
                  <c:v>-0.73078796054939632</c:v>
                </c:pt>
                <c:pt idx="347">
                  <c:v>-2.4929320302290994</c:v>
                </c:pt>
                <c:pt idx="348">
                  <c:v>-5.2502282918578098</c:v>
                </c:pt>
                <c:pt idx="349">
                  <c:v>3.3135509873809856</c:v>
                </c:pt>
                <c:pt idx="350">
                  <c:v>0.14175303598797595</c:v>
                </c:pt>
                <c:pt idx="351">
                  <c:v>2.3268492032093926</c:v>
                </c:pt>
                <c:pt idx="352">
                  <c:v>-2.6364355544238837E-2</c:v>
                </c:pt>
                <c:pt idx="353">
                  <c:v>0.2666185480247909</c:v>
                </c:pt>
                <c:pt idx="354">
                  <c:v>2.6694198347416673</c:v>
                </c:pt>
                <c:pt idx="355">
                  <c:v>0.18226881694911493</c:v>
                </c:pt>
                <c:pt idx="356">
                  <c:v>2.4115046683284089</c:v>
                </c:pt>
                <c:pt idx="357">
                  <c:v>1.0794484292294566</c:v>
                </c:pt>
                <c:pt idx="358">
                  <c:v>-3.1847229944557145</c:v>
                </c:pt>
                <c:pt idx="359">
                  <c:v>-2.2775478316918689</c:v>
                </c:pt>
                <c:pt idx="360">
                  <c:v>2.1373087648831417</c:v>
                </c:pt>
                <c:pt idx="361">
                  <c:v>-2.7943993456737251</c:v>
                </c:pt>
                <c:pt idx="362">
                  <c:v>-1.6668706203265917</c:v>
                </c:pt>
                <c:pt idx="363">
                  <c:v>-3.1575508430803376</c:v>
                </c:pt>
                <c:pt idx="364">
                  <c:v>1.6792776607968001</c:v>
                </c:pt>
                <c:pt idx="365">
                  <c:v>0.68809931836782567</c:v>
                </c:pt>
                <c:pt idx="366">
                  <c:v>2.1975983707957236</c:v>
                </c:pt>
                <c:pt idx="367">
                  <c:v>3.6263114820053683</c:v>
                </c:pt>
                <c:pt idx="368">
                  <c:v>1.078738696926316</c:v>
                </c:pt>
                <c:pt idx="369">
                  <c:v>1.1075692348756303</c:v>
                </c:pt>
                <c:pt idx="370">
                  <c:v>-0.77557193669556435</c:v>
                </c:pt>
                <c:pt idx="371">
                  <c:v>1.4743349443755149</c:v>
                </c:pt>
                <c:pt idx="372">
                  <c:v>-0.28077339066726753</c:v>
                </c:pt>
                <c:pt idx="373">
                  <c:v>-2.2529034838323465</c:v>
                </c:pt>
                <c:pt idx="374">
                  <c:v>-2.1174443801773348</c:v>
                </c:pt>
                <c:pt idx="375">
                  <c:v>1.2924095549874832</c:v>
                </c:pt>
                <c:pt idx="376">
                  <c:v>-0.25523239991399643</c:v>
                </c:pt>
                <c:pt idx="377">
                  <c:v>2.7941025468388343</c:v>
                </c:pt>
                <c:pt idx="378">
                  <c:v>0.98608239393143915</c:v>
                </c:pt>
                <c:pt idx="379">
                  <c:v>-1.6655937673471308</c:v>
                </c:pt>
                <c:pt idx="380">
                  <c:v>1.5363192256586502</c:v>
                </c:pt>
                <c:pt idx="381">
                  <c:v>0.9685602597614581</c:v>
                </c:pt>
                <c:pt idx="382">
                  <c:v>0.85044857128872531</c:v>
                </c:pt>
                <c:pt idx="383">
                  <c:v>0.55796142521944148</c:v>
                </c:pt>
                <c:pt idx="384">
                  <c:v>-0.9458406994022075</c:v>
                </c:pt>
                <c:pt idx="385">
                  <c:v>-0.15800671777167385</c:v>
                </c:pt>
                <c:pt idx="386">
                  <c:v>-3.1352466823900862</c:v>
                </c:pt>
                <c:pt idx="387">
                  <c:v>-1.0472290766382719</c:v>
                </c:pt>
                <c:pt idx="388">
                  <c:v>0.20273059621727327</c:v>
                </c:pt>
                <c:pt idx="389">
                  <c:v>2.6234289250887621</c:v>
                </c:pt>
                <c:pt idx="390">
                  <c:v>0.580905569256564</c:v>
                </c:pt>
                <c:pt idx="391">
                  <c:v>8.5773807488870937E-2</c:v>
                </c:pt>
                <c:pt idx="392">
                  <c:v>0.33930978493977704</c:v>
                </c:pt>
                <c:pt idx="393">
                  <c:v>-9.7700981728277389E-2</c:v>
                </c:pt>
                <c:pt idx="394">
                  <c:v>-0.23854681322398372</c:v>
                </c:pt>
                <c:pt idx="395">
                  <c:v>0.52831809683110076</c:v>
                </c:pt>
                <c:pt idx="396">
                  <c:v>1.1597931568900042</c:v>
                </c:pt>
                <c:pt idx="397">
                  <c:v>9.6295635017803055E-2</c:v>
                </c:pt>
                <c:pt idx="398">
                  <c:v>0.67148548117699269</c:v>
                </c:pt>
                <c:pt idx="399">
                  <c:v>-0.31120046659968431</c:v>
                </c:pt>
                <c:pt idx="400">
                  <c:v>0.8297069027125934</c:v>
                </c:pt>
                <c:pt idx="401">
                  <c:v>-1.6875128820251903</c:v>
                </c:pt>
                <c:pt idx="402">
                  <c:v>1.7914861554096666</c:v>
                </c:pt>
                <c:pt idx="403">
                  <c:v>-1.8277662380424653</c:v>
                </c:pt>
                <c:pt idx="404">
                  <c:v>0.10578013831081076</c:v>
                </c:pt>
                <c:pt idx="405">
                  <c:v>2.3789681319484961</c:v>
                </c:pt>
                <c:pt idx="406">
                  <c:v>0.50312721065115729</c:v>
                </c:pt>
                <c:pt idx="407">
                  <c:v>-1.8423600309208004</c:v>
                </c:pt>
                <c:pt idx="408">
                  <c:v>0.325320010540743</c:v>
                </c:pt>
                <c:pt idx="409">
                  <c:v>-1.4194425606885936</c:v>
                </c:pt>
                <c:pt idx="410">
                  <c:v>1.1090686694158138</c:v>
                </c:pt>
                <c:pt idx="411">
                  <c:v>1.1619226451997586</c:v>
                </c:pt>
                <c:pt idx="412">
                  <c:v>3.5447375788406475E-2</c:v>
                </c:pt>
                <c:pt idx="413">
                  <c:v>1.6229557071080887</c:v>
                </c:pt>
                <c:pt idx="414">
                  <c:v>-1.4577005569197536</c:v>
                </c:pt>
                <c:pt idx="415">
                  <c:v>-0.84091337326139204</c:v>
                </c:pt>
                <c:pt idx="416">
                  <c:v>-0.6952242715188115</c:v>
                </c:pt>
                <c:pt idx="417">
                  <c:v>1.3058860375648746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D-4126-AA29-0671F45B9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61592"/>
        <c:axId val="645066992"/>
      </c:lineChart>
      <c:dateAx>
        <c:axId val="645061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66992"/>
        <c:crosses val="autoZero"/>
        <c:auto val="1"/>
        <c:lblOffset val="100"/>
        <c:baseTimeUnit val="days"/>
      </c:dateAx>
      <c:valAx>
        <c:axId val="6450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6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FIO_Z_P_WIG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(Efficiency!$B$5,Efficiency!$B$8)</c:f>
              <c:numCache>
                <c:formatCode>General</c:formatCode>
                <c:ptCount val="2"/>
                <c:pt idx="0">
                  <c:v>1.7160820000000001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(Efficiency!$C$5,Efficiency!$C$8)</c:f>
              <c:numCache>
                <c:formatCode>General</c:formatCode>
                <c:ptCount val="2"/>
                <c:pt idx="0">
                  <c:v>0.15928923811556359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3F-4F50-A2CD-6129A4CED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383080"/>
        <c:axId val="637383440"/>
      </c:scatterChart>
      <c:valAx>
        <c:axId val="6373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83440"/>
        <c:crosses val="autoZero"/>
        <c:crossBetween val="midCat"/>
      </c:valAx>
      <c:valAx>
        <c:axId val="637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73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(Efficiency!$B$4,Efficiency!$B$8)</c:f>
              <c:numCache>
                <c:formatCode>General</c:formatCode>
                <c:ptCount val="2"/>
                <c:pt idx="0">
                  <c:v>2.1559720000000002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(Efficiency!$C$4,Efficiency!$C$8)</c:f>
              <c:numCache>
                <c:formatCode>General</c:formatCode>
                <c:ptCount val="2"/>
                <c:pt idx="0">
                  <c:v>-3.5616603910507957E-2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726-A993-2241E134E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699128"/>
        <c:axId val="671700928"/>
      </c:scatterChart>
      <c:valAx>
        <c:axId val="67169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700928"/>
        <c:crosses val="autoZero"/>
        <c:crossBetween val="midCat"/>
      </c:valAx>
      <c:valAx>
        <c:axId val="67170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699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SF</a:t>
            </a:r>
            <a:r>
              <a:rPr lang="pl-PL"/>
              <a:t>IO_PL_K_WIG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(Efficiency!$F$3,Efficiency!$F$8)</c:f>
              <c:numCache>
                <c:formatCode>General</c:formatCode>
                <c:ptCount val="2"/>
                <c:pt idx="0">
                  <c:v>2.7223440000000001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(Efficiency!$G$3,Efficiency!$G$8)</c:f>
              <c:numCache>
                <c:formatCode>General</c:formatCode>
                <c:ptCount val="2"/>
                <c:pt idx="0">
                  <c:v>0.10169529245215729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6-46FC-83EC-FF75B597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9160"/>
        <c:axId val="667752040"/>
      </c:scatterChart>
      <c:valAx>
        <c:axId val="6677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52040"/>
        <c:crosses val="autoZero"/>
        <c:crossBetween val="midCat"/>
      </c:valAx>
      <c:valAx>
        <c:axId val="6677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SFIO_PL_P_WIG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(Efficiency!$B$3,Efficiency!$B$8)</c:f>
              <c:numCache>
                <c:formatCode>General</c:formatCode>
                <c:ptCount val="2"/>
                <c:pt idx="0">
                  <c:v>1.881262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(Efficiency!$C$3,Efficiency!$C$8)</c:f>
              <c:numCache>
                <c:formatCode>General</c:formatCode>
                <c:ptCount val="2"/>
                <c:pt idx="0">
                  <c:v>6.9178438471927978E-2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1C-491F-8AE1-9EFC64BD6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52168"/>
        <c:axId val="632145328"/>
      </c:scatterChart>
      <c:valAx>
        <c:axId val="632152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45328"/>
        <c:crosses val="autoZero"/>
        <c:crossBetween val="midCat"/>
      </c:valAx>
      <c:valAx>
        <c:axId val="63214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52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FIO_PL_P_WIG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(Efficiency!$B$2,Efficiency!$B$8)</c:f>
              <c:numCache>
                <c:formatCode>General</c:formatCode>
                <c:ptCount val="2"/>
                <c:pt idx="0">
                  <c:v>1.7819609999999999</c:v>
                </c:pt>
                <c:pt idx="1">
                  <c:v>1.9078999999999999</c:v>
                </c:pt>
              </c:numCache>
            </c:numRef>
          </c:xVal>
          <c:yVal>
            <c:numRef>
              <c:f>(Efficiency!$C$2,Efficiency!$C$8)</c:f>
              <c:numCache>
                <c:formatCode>General</c:formatCode>
                <c:ptCount val="2"/>
                <c:pt idx="0">
                  <c:v>2.1731801218966722E-2</c:v>
                </c:pt>
                <c:pt idx="1">
                  <c:v>5.4026525564050173E-2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9-4F81-94F4-BFC198F3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34528"/>
        <c:axId val="632139568"/>
      </c:scatterChart>
      <c:valAx>
        <c:axId val="63213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39568"/>
        <c:crosses val="autoZero"/>
        <c:crossBetween val="midCat"/>
      </c:valAx>
      <c:valAx>
        <c:axId val="63213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3213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FIO</a:t>
            </a:r>
            <a:r>
              <a:rPr lang="pl-PL"/>
              <a:t>_PL_K_WIG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(Efficiency!$F$2,Efficiency!$F$8)</c:f>
              <c:numCache>
                <c:formatCode>General</c:formatCode>
                <c:ptCount val="2"/>
                <c:pt idx="0">
                  <c:v>3.1330469999999999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(Efficiency!$G$2,Efficiency!$G$8)</c:f>
              <c:numCache>
                <c:formatCode>General</c:formatCode>
                <c:ptCount val="2"/>
                <c:pt idx="0">
                  <c:v>0.11068370596406231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C-4EA1-AB5A-09C8AAF29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56664"/>
        <c:axId val="402055224"/>
      </c:scatterChart>
      <c:valAx>
        <c:axId val="40205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55224"/>
        <c:crosses val="autoZero"/>
        <c:crossBetween val="midCat"/>
      </c:valAx>
      <c:valAx>
        <c:axId val="40205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2056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SRI_PL_K_WIG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(Efficiency!$F$4,Efficiency!$F$8)</c:f>
              <c:numCache>
                <c:formatCode>General</c:formatCode>
                <c:ptCount val="2"/>
                <c:pt idx="0">
                  <c:v>2.976626</c:v>
                </c:pt>
                <c:pt idx="1">
                  <c:v>3.4470000000000001</c:v>
                </c:pt>
              </c:numCache>
            </c:numRef>
          </c:xVal>
          <c:yVal>
            <c:numRef>
              <c:f>(Efficiency!$G$4,Efficiency!$G$8)</c:f>
              <c:numCache>
                <c:formatCode>General</c:formatCode>
                <c:ptCount val="2"/>
                <c:pt idx="0">
                  <c:v>0.14565264868444186</c:v>
                </c:pt>
                <c:pt idx="1">
                  <c:v>7.4384853196702461E-2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6-4CF8-A3FA-2605F575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44480"/>
        <c:axId val="667741240"/>
      </c:scatterChart>
      <c:valAx>
        <c:axId val="66774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1240"/>
        <c:crosses val="autoZero"/>
        <c:crossBetween val="midCat"/>
      </c:valAx>
      <c:valAx>
        <c:axId val="66774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4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Cena </a:t>
            </a:r>
            <a:r>
              <a:rPr lang="en-US"/>
              <a:t>GEI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SFIO_Z!$G$1</c:f>
              <c:strCache>
                <c:ptCount val="1"/>
                <c:pt idx="0">
                  <c:v>GEI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SFIO_Z!$A$2:$A$419</c:f>
              <c:numCache>
                <c:formatCode>m/d/yyyy</c:formatCode>
                <c:ptCount val="418"/>
                <c:pt idx="0">
                  <c:v>42295</c:v>
                </c:pt>
                <c:pt idx="1">
                  <c:v>42302</c:v>
                </c:pt>
                <c:pt idx="2">
                  <c:v>42309</c:v>
                </c:pt>
                <c:pt idx="3">
                  <c:v>42316</c:v>
                </c:pt>
                <c:pt idx="4">
                  <c:v>42323</c:v>
                </c:pt>
                <c:pt idx="5">
                  <c:v>42330</c:v>
                </c:pt>
                <c:pt idx="6">
                  <c:v>42337</c:v>
                </c:pt>
                <c:pt idx="7">
                  <c:v>42344</c:v>
                </c:pt>
                <c:pt idx="8">
                  <c:v>42351</c:v>
                </c:pt>
                <c:pt idx="9">
                  <c:v>42358</c:v>
                </c:pt>
                <c:pt idx="10">
                  <c:v>42365</c:v>
                </c:pt>
                <c:pt idx="11">
                  <c:v>42372</c:v>
                </c:pt>
                <c:pt idx="12">
                  <c:v>42379</c:v>
                </c:pt>
                <c:pt idx="13">
                  <c:v>42386</c:v>
                </c:pt>
                <c:pt idx="14">
                  <c:v>42393</c:v>
                </c:pt>
                <c:pt idx="15">
                  <c:v>42400</c:v>
                </c:pt>
                <c:pt idx="16">
                  <c:v>42407</c:v>
                </c:pt>
                <c:pt idx="17">
                  <c:v>42414</c:v>
                </c:pt>
                <c:pt idx="18">
                  <c:v>42421</c:v>
                </c:pt>
                <c:pt idx="19">
                  <c:v>42428</c:v>
                </c:pt>
                <c:pt idx="20">
                  <c:v>42435</c:v>
                </c:pt>
                <c:pt idx="21">
                  <c:v>42442</c:v>
                </c:pt>
                <c:pt idx="22">
                  <c:v>42449</c:v>
                </c:pt>
                <c:pt idx="23">
                  <c:v>42456</c:v>
                </c:pt>
                <c:pt idx="24">
                  <c:v>42463</c:v>
                </c:pt>
                <c:pt idx="25">
                  <c:v>42470</c:v>
                </c:pt>
                <c:pt idx="26">
                  <c:v>42477</c:v>
                </c:pt>
                <c:pt idx="27">
                  <c:v>42484</c:v>
                </c:pt>
                <c:pt idx="28">
                  <c:v>42491</c:v>
                </c:pt>
                <c:pt idx="29">
                  <c:v>42498</c:v>
                </c:pt>
                <c:pt idx="30">
                  <c:v>42505</c:v>
                </c:pt>
                <c:pt idx="31">
                  <c:v>42512</c:v>
                </c:pt>
                <c:pt idx="32">
                  <c:v>42519</c:v>
                </c:pt>
                <c:pt idx="33">
                  <c:v>42526</c:v>
                </c:pt>
                <c:pt idx="34">
                  <c:v>42533</c:v>
                </c:pt>
                <c:pt idx="35">
                  <c:v>42540</c:v>
                </c:pt>
                <c:pt idx="36">
                  <c:v>42547</c:v>
                </c:pt>
                <c:pt idx="37">
                  <c:v>42554</c:v>
                </c:pt>
                <c:pt idx="38">
                  <c:v>42561</c:v>
                </c:pt>
                <c:pt idx="39">
                  <c:v>42568</c:v>
                </c:pt>
                <c:pt idx="40">
                  <c:v>42575</c:v>
                </c:pt>
                <c:pt idx="41">
                  <c:v>42582</c:v>
                </c:pt>
                <c:pt idx="42">
                  <c:v>42589</c:v>
                </c:pt>
                <c:pt idx="43">
                  <c:v>42596</c:v>
                </c:pt>
                <c:pt idx="44">
                  <c:v>42603</c:v>
                </c:pt>
                <c:pt idx="45">
                  <c:v>42610</c:v>
                </c:pt>
                <c:pt idx="46">
                  <c:v>42617</c:v>
                </c:pt>
                <c:pt idx="47">
                  <c:v>42624</c:v>
                </c:pt>
                <c:pt idx="48">
                  <c:v>42631</c:v>
                </c:pt>
                <c:pt idx="49">
                  <c:v>42638</c:v>
                </c:pt>
                <c:pt idx="50">
                  <c:v>42645</c:v>
                </c:pt>
                <c:pt idx="51">
                  <c:v>42652</c:v>
                </c:pt>
                <c:pt idx="52">
                  <c:v>42659</c:v>
                </c:pt>
                <c:pt idx="53">
                  <c:v>42666</c:v>
                </c:pt>
                <c:pt idx="54">
                  <c:v>42673</c:v>
                </c:pt>
                <c:pt idx="55">
                  <c:v>42680</c:v>
                </c:pt>
                <c:pt idx="56">
                  <c:v>42687</c:v>
                </c:pt>
                <c:pt idx="57">
                  <c:v>42694</c:v>
                </c:pt>
                <c:pt idx="58">
                  <c:v>42701</c:v>
                </c:pt>
                <c:pt idx="59">
                  <c:v>42708</c:v>
                </c:pt>
                <c:pt idx="60">
                  <c:v>42715</c:v>
                </c:pt>
                <c:pt idx="61">
                  <c:v>42722</c:v>
                </c:pt>
                <c:pt idx="62">
                  <c:v>42729</c:v>
                </c:pt>
                <c:pt idx="63">
                  <c:v>42736</c:v>
                </c:pt>
                <c:pt idx="64">
                  <c:v>42743</c:v>
                </c:pt>
                <c:pt idx="65">
                  <c:v>42750</c:v>
                </c:pt>
                <c:pt idx="66">
                  <c:v>42757</c:v>
                </c:pt>
                <c:pt idx="67">
                  <c:v>42764</c:v>
                </c:pt>
                <c:pt idx="68">
                  <c:v>42771</c:v>
                </c:pt>
                <c:pt idx="69">
                  <c:v>42778</c:v>
                </c:pt>
                <c:pt idx="70">
                  <c:v>42785</c:v>
                </c:pt>
                <c:pt idx="71">
                  <c:v>42792</c:v>
                </c:pt>
                <c:pt idx="72">
                  <c:v>42799</c:v>
                </c:pt>
                <c:pt idx="73">
                  <c:v>42806</c:v>
                </c:pt>
                <c:pt idx="74">
                  <c:v>42813</c:v>
                </c:pt>
                <c:pt idx="75">
                  <c:v>42820</c:v>
                </c:pt>
                <c:pt idx="76">
                  <c:v>42827</c:v>
                </c:pt>
                <c:pt idx="77">
                  <c:v>42834</c:v>
                </c:pt>
                <c:pt idx="78">
                  <c:v>42841</c:v>
                </c:pt>
                <c:pt idx="79">
                  <c:v>42848</c:v>
                </c:pt>
                <c:pt idx="80">
                  <c:v>42855</c:v>
                </c:pt>
                <c:pt idx="81">
                  <c:v>42862</c:v>
                </c:pt>
                <c:pt idx="82">
                  <c:v>42869</c:v>
                </c:pt>
                <c:pt idx="83">
                  <c:v>42876</c:v>
                </c:pt>
                <c:pt idx="84">
                  <c:v>42883</c:v>
                </c:pt>
                <c:pt idx="85">
                  <c:v>42890</c:v>
                </c:pt>
                <c:pt idx="86">
                  <c:v>42897</c:v>
                </c:pt>
                <c:pt idx="87">
                  <c:v>42904</c:v>
                </c:pt>
                <c:pt idx="88">
                  <c:v>42911</c:v>
                </c:pt>
                <c:pt idx="89">
                  <c:v>42918</c:v>
                </c:pt>
                <c:pt idx="90">
                  <c:v>42925</c:v>
                </c:pt>
                <c:pt idx="91">
                  <c:v>42932</c:v>
                </c:pt>
                <c:pt idx="92">
                  <c:v>42939</c:v>
                </c:pt>
                <c:pt idx="93">
                  <c:v>42946</c:v>
                </c:pt>
                <c:pt idx="94">
                  <c:v>42953</c:v>
                </c:pt>
                <c:pt idx="95">
                  <c:v>42960</c:v>
                </c:pt>
                <c:pt idx="96">
                  <c:v>42967</c:v>
                </c:pt>
                <c:pt idx="97">
                  <c:v>42974</c:v>
                </c:pt>
                <c:pt idx="98">
                  <c:v>42981</c:v>
                </c:pt>
                <c:pt idx="99">
                  <c:v>42988</c:v>
                </c:pt>
                <c:pt idx="100">
                  <c:v>42995</c:v>
                </c:pt>
                <c:pt idx="101">
                  <c:v>43002</c:v>
                </c:pt>
                <c:pt idx="102">
                  <c:v>43009</c:v>
                </c:pt>
                <c:pt idx="103">
                  <c:v>43016</c:v>
                </c:pt>
                <c:pt idx="104">
                  <c:v>43023</c:v>
                </c:pt>
                <c:pt idx="105">
                  <c:v>43030</c:v>
                </c:pt>
                <c:pt idx="106">
                  <c:v>43037</c:v>
                </c:pt>
                <c:pt idx="107">
                  <c:v>43044</c:v>
                </c:pt>
                <c:pt idx="108">
                  <c:v>43051</c:v>
                </c:pt>
                <c:pt idx="109">
                  <c:v>43058</c:v>
                </c:pt>
                <c:pt idx="110">
                  <c:v>43065</c:v>
                </c:pt>
                <c:pt idx="111">
                  <c:v>43072</c:v>
                </c:pt>
                <c:pt idx="112">
                  <c:v>43079</c:v>
                </c:pt>
                <c:pt idx="113">
                  <c:v>43086</c:v>
                </c:pt>
                <c:pt idx="114">
                  <c:v>43093</c:v>
                </c:pt>
                <c:pt idx="115">
                  <c:v>43100</c:v>
                </c:pt>
                <c:pt idx="116">
                  <c:v>43107</c:v>
                </c:pt>
                <c:pt idx="117">
                  <c:v>43114</c:v>
                </c:pt>
                <c:pt idx="118">
                  <c:v>43121</c:v>
                </c:pt>
                <c:pt idx="119">
                  <c:v>43128</c:v>
                </c:pt>
                <c:pt idx="120">
                  <c:v>43135</c:v>
                </c:pt>
                <c:pt idx="121">
                  <c:v>43142</c:v>
                </c:pt>
                <c:pt idx="122">
                  <c:v>43149</c:v>
                </c:pt>
                <c:pt idx="123">
                  <c:v>43156</c:v>
                </c:pt>
                <c:pt idx="124">
                  <c:v>43163</c:v>
                </c:pt>
                <c:pt idx="125">
                  <c:v>43170</c:v>
                </c:pt>
                <c:pt idx="126">
                  <c:v>43177</c:v>
                </c:pt>
                <c:pt idx="127">
                  <c:v>43184</c:v>
                </c:pt>
                <c:pt idx="128">
                  <c:v>43191</c:v>
                </c:pt>
                <c:pt idx="129">
                  <c:v>43198</c:v>
                </c:pt>
                <c:pt idx="130">
                  <c:v>43205</c:v>
                </c:pt>
                <c:pt idx="131">
                  <c:v>43212</c:v>
                </c:pt>
                <c:pt idx="132">
                  <c:v>43219</c:v>
                </c:pt>
                <c:pt idx="133">
                  <c:v>43226</c:v>
                </c:pt>
                <c:pt idx="134">
                  <c:v>43233</c:v>
                </c:pt>
                <c:pt idx="135">
                  <c:v>43240</c:v>
                </c:pt>
                <c:pt idx="136">
                  <c:v>43247</c:v>
                </c:pt>
                <c:pt idx="137">
                  <c:v>43254</c:v>
                </c:pt>
                <c:pt idx="138">
                  <c:v>43261</c:v>
                </c:pt>
                <c:pt idx="139">
                  <c:v>43268</c:v>
                </c:pt>
                <c:pt idx="140">
                  <c:v>43275</c:v>
                </c:pt>
                <c:pt idx="141">
                  <c:v>43282</c:v>
                </c:pt>
                <c:pt idx="142">
                  <c:v>43289</c:v>
                </c:pt>
                <c:pt idx="143">
                  <c:v>43296</c:v>
                </c:pt>
                <c:pt idx="144">
                  <c:v>43303</c:v>
                </c:pt>
                <c:pt idx="145">
                  <c:v>43310</c:v>
                </c:pt>
                <c:pt idx="146">
                  <c:v>43317</c:v>
                </c:pt>
                <c:pt idx="147">
                  <c:v>43324</c:v>
                </c:pt>
                <c:pt idx="148">
                  <c:v>43331</c:v>
                </c:pt>
                <c:pt idx="149">
                  <c:v>43338</c:v>
                </c:pt>
                <c:pt idx="150">
                  <c:v>43345</c:v>
                </c:pt>
                <c:pt idx="151">
                  <c:v>43352</c:v>
                </c:pt>
                <c:pt idx="152">
                  <c:v>43359</c:v>
                </c:pt>
                <c:pt idx="153">
                  <c:v>43366</c:v>
                </c:pt>
                <c:pt idx="154">
                  <c:v>43373</c:v>
                </c:pt>
                <c:pt idx="155">
                  <c:v>43380</c:v>
                </c:pt>
                <c:pt idx="156">
                  <c:v>43387</c:v>
                </c:pt>
                <c:pt idx="157">
                  <c:v>43394</c:v>
                </c:pt>
                <c:pt idx="158">
                  <c:v>43401</c:v>
                </c:pt>
                <c:pt idx="159">
                  <c:v>43408</c:v>
                </c:pt>
                <c:pt idx="160">
                  <c:v>43415</c:v>
                </c:pt>
                <c:pt idx="161">
                  <c:v>43422</c:v>
                </c:pt>
                <c:pt idx="162">
                  <c:v>43429</c:v>
                </c:pt>
                <c:pt idx="163">
                  <c:v>43436</c:v>
                </c:pt>
                <c:pt idx="164">
                  <c:v>43443</c:v>
                </c:pt>
                <c:pt idx="165">
                  <c:v>43450</c:v>
                </c:pt>
                <c:pt idx="166">
                  <c:v>43457</c:v>
                </c:pt>
                <c:pt idx="167">
                  <c:v>43464</c:v>
                </c:pt>
                <c:pt idx="168">
                  <c:v>43471</c:v>
                </c:pt>
                <c:pt idx="169">
                  <c:v>43478</c:v>
                </c:pt>
                <c:pt idx="170">
                  <c:v>43485</c:v>
                </c:pt>
                <c:pt idx="171">
                  <c:v>43492</c:v>
                </c:pt>
                <c:pt idx="172">
                  <c:v>43499</c:v>
                </c:pt>
                <c:pt idx="173">
                  <c:v>43506</c:v>
                </c:pt>
                <c:pt idx="174">
                  <c:v>43513</c:v>
                </c:pt>
                <c:pt idx="175">
                  <c:v>43520</c:v>
                </c:pt>
                <c:pt idx="176">
                  <c:v>43527</c:v>
                </c:pt>
                <c:pt idx="177">
                  <c:v>43534</c:v>
                </c:pt>
                <c:pt idx="178">
                  <c:v>43541</c:v>
                </c:pt>
                <c:pt idx="179">
                  <c:v>43548</c:v>
                </c:pt>
                <c:pt idx="180">
                  <c:v>43555</c:v>
                </c:pt>
                <c:pt idx="181">
                  <c:v>43562</c:v>
                </c:pt>
                <c:pt idx="182">
                  <c:v>43569</c:v>
                </c:pt>
                <c:pt idx="183">
                  <c:v>43576</c:v>
                </c:pt>
                <c:pt idx="184">
                  <c:v>43583</c:v>
                </c:pt>
                <c:pt idx="185">
                  <c:v>43590</c:v>
                </c:pt>
                <c:pt idx="186">
                  <c:v>43597</c:v>
                </c:pt>
                <c:pt idx="187">
                  <c:v>43604</c:v>
                </c:pt>
                <c:pt idx="188">
                  <c:v>43611</c:v>
                </c:pt>
                <c:pt idx="189">
                  <c:v>43618</c:v>
                </c:pt>
                <c:pt idx="190">
                  <c:v>43625</c:v>
                </c:pt>
                <c:pt idx="191">
                  <c:v>43632</c:v>
                </c:pt>
                <c:pt idx="192">
                  <c:v>43639</c:v>
                </c:pt>
                <c:pt idx="193">
                  <c:v>43646</c:v>
                </c:pt>
                <c:pt idx="194">
                  <c:v>43653</c:v>
                </c:pt>
                <c:pt idx="195">
                  <c:v>43660</c:v>
                </c:pt>
                <c:pt idx="196">
                  <c:v>43667</c:v>
                </c:pt>
                <c:pt idx="197">
                  <c:v>43674</c:v>
                </c:pt>
                <c:pt idx="198">
                  <c:v>43681</c:v>
                </c:pt>
                <c:pt idx="199">
                  <c:v>43688</c:v>
                </c:pt>
                <c:pt idx="200">
                  <c:v>43695</c:v>
                </c:pt>
                <c:pt idx="201">
                  <c:v>43702</c:v>
                </c:pt>
                <c:pt idx="202">
                  <c:v>43709</c:v>
                </c:pt>
                <c:pt idx="203">
                  <c:v>43716</c:v>
                </c:pt>
                <c:pt idx="204">
                  <c:v>43723</c:v>
                </c:pt>
                <c:pt idx="205">
                  <c:v>43730</c:v>
                </c:pt>
                <c:pt idx="206">
                  <c:v>43737</c:v>
                </c:pt>
                <c:pt idx="207">
                  <c:v>43744</c:v>
                </c:pt>
                <c:pt idx="208">
                  <c:v>43751</c:v>
                </c:pt>
                <c:pt idx="209">
                  <c:v>43758</c:v>
                </c:pt>
                <c:pt idx="210">
                  <c:v>43765</c:v>
                </c:pt>
                <c:pt idx="211">
                  <c:v>43772</c:v>
                </c:pt>
                <c:pt idx="212">
                  <c:v>43779</c:v>
                </c:pt>
                <c:pt idx="213">
                  <c:v>43786</c:v>
                </c:pt>
                <c:pt idx="214">
                  <c:v>43793</c:v>
                </c:pt>
                <c:pt idx="215">
                  <c:v>43800</c:v>
                </c:pt>
                <c:pt idx="216">
                  <c:v>43807</c:v>
                </c:pt>
                <c:pt idx="217">
                  <c:v>43814</c:v>
                </c:pt>
                <c:pt idx="218">
                  <c:v>43821</c:v>
                </c:pt>
                <c:pt idx="219">
                  <c:v>43828</c:v>
                </c:pt>
                <c:pt idx="220">
                  <c:v>43835</c:v>
                </c:pt>
                <c:pt idx="221">
                  <c:v>43842</c:v>
                </c:pt>
                <c:pt idx="222">
                  <c:v>43849</c:v>
                </c:pt>
                <c:pt idx="223">
                  <c:v>43856</c:v>
                </c:pt>
                <c:pt idx="224">
                  <c:v>43863</c:v>
                </c:pt>
                <c:pt idx="225">
                  <c:v>43870</c:v>
                </c:pt>
                <c:pt idx="226">
                  <c:v>43877</c:v>
                </c:pt>
                <c:pt idx="227">
                  <c:v>43884</c:v>
                </c:pt>
                <c:pt idx="228">
                  <c:v>43891</c:v>
                </c:pt>
                <c:pt idx="229">
                  <c:v>43898</c:v>
                </c:pt>
                <c:pt idx="230">
                  <c:v>43905</c:v>
                </c:pt>
                <c:pt idx="231">
                  <c:v>43912</c:v>
                </c:pt>
                <c:pt idx="232">
                  <c:v>43919</c:v>
                </c:pt>
                <c:pt idx="233">
                  <c:v>43926</c:v>
                </c:pt>
                <c:pt idx="234">
                  <c:v>43933</c:v>
                </c:pt>
                <c:pt idx="235">
                  <c:v>43940</c:v>
                </c:pt>
                <c:pt idx="236">
                  <c:v>43947</c:v>
                </c:pt>
                <c:pt idx="237">
                  <c:v>43954</c:v>
                </c:pt>
                <c:pt idx="238">
                  <c:v>43961</c:v>
                </c:pt>
                <c:pt idx="239">
                  <c:v>43968</c:v>
                </c:pt>
                <c:pt idx="240">
                  <c:v>43975</c:v>
                </c:pt>
                <c:pt idx="241">
                  <c:v>43982</c:v>
                </c:pt>
                <c:pt idx="242">
                  <c:v>43989</c:v>
                </c:pt>
                <c:pt idx="243">
                  <c:v>43996</c:v>
                </c:pt>
                <c:pt idx="244">
                  <c:v>44003</c:v>
                </c:pt>
                <c:pt idx="245">
                  <c:v>44010</c:v>
                </c:pt>
                <c:pt idx="246">
                  <c:v>44017</c:v>
                </c:pt>
                <c:pt idx="247">
                  <c:v>44024</c:v>
                </c:pt>
                <c:pt idx="248">
                  <c:v>44031</c:v>
                </c:pt>
                <c:pt idx="249">
                  <c:v>44038</c:v>
                </c:pt>
                <c:pt idx="250">
                  <c:v>44045</c:v>
                </c:pt>
                <c:pt idx="251">
                  <c:v>44052</c:v>
                </c:pt>
                <c:pt idx="252">
                  <c:v>44059</c:v>
                </c:pt>
                <c:pt idx="253">
                  <c:v>44066</c:v>
                </c:pt>
                <c:pt idx="254">
                  <c:v>44073</c:v>
                </c:pt>
                <c:pt idx="255">
                  <c:v>44080</c:v>
                </c:pt>
                <c:pt idx="256">
                  <c:v>44087</c:v>
                </c:pt>
                <c:pt idx="257">
                  <c:v>44094</c:v>
                </c:pt>
                <c:pt idx="258">
                  <c:v>44101</c:v>
                </c:pt>
                <c:pt idx="259">
                  <c:v>44108</c:v>
                </c:pt>
                <c:pt idx="260">
                  <c:v>44115</c:v>
                </c:pt>
                <c:pt idx="261">
                  <c:v>44122</c:v>
                </c:pt>
                <c:pt idx="262">
                  <c:v>44129</c:v>
                </c:pt>
                <c:pt idx="263">
                  <c:v>44136</c:v>
                </c:pt>
                <c:pt idx="264">
                  <c:v>44143</c:v>
                </c:pt>
                <c:pt idx="265">
                  <c:v>44150</c:v>
                </c:pt>
                <c:pt idx="266">
                  <c:v>44157</c:v>
                </c:pt>
                <c:pt idx="267">
                  <c:v>44164</c:v>
                </c:pt>
                <c:pt idx="268">
                  <c:v>44171</c:v>
                </c:pt>
                <c:pt idx="269">
                  <c:v>44178</c:v>
                </c:pt>
                <c:pt idx="270">
                  <c:v>44185</c:v>
                </c:pt>
                <c:pt idx="271">
                  <c:v>44192</c:v>
                </c:pt>
                <c:pt idx="272">
                  <c:v>44199</c:v>
                </c:pt>
                <c:pt idx="273">
                  <c:v>44206</c:v>
                </c:pt>
                <c:pt idx="274">
                  <c:v>44213</c:v>
                </c:pt>
                <c:pt idx="275">
                  <c:v>44220</c:v>
                </c:pt>
                <c:pt idx="276">
                  <c:v>44227</c:v>
                </c:pt>
                <c:pt idx="277">
                  <c:v>44234</c:v>
                </c:pt>
                <c:pt idx="278">
                  <c:v>44241</c:v>
                </c:pt>
                <c:pt idx="279">
                  <c:v>44248</c:v>
                </c:pt>
                <c:pt idx="280">
                  <c:v>44255</c:v>
                </c:pt>
                <c:pt idx="281">
                  <c:v>44262</c:v>
                </c:pt>
                <c:pt idx="282">
                  <c:v>44269</c:v>
                </c:pt>
                <c:pt idx="283">
                  <c:v>44276</c:v>
                </c:pt>
                <c:pt idx="284">
                  <c:v>44283</c:v>
                </c:pt>
                <c:pt idx="285">
                  <c:v>44290</c:v>
                </c:pt>
                <c:pt idx="286">
                  <c:v>44297</c:v>
                </c:pt>
                <c:pt idx="287">
                  <c:v>44304</c:v>
                </c:pt>
                <c:pt idx="288">
                  <c:v>44311</c:v>
                </c:pt>
                <c:pt idx="289">
                  <c:v>44318</c:v>
                </c:pt>
                <c:pt idx="290">
                  <c:v>44325</c:v>
                </c:pt>
                <c:pt idx="291">
                  <c:v>44332</c:v>
                </c:pt>
                <c:pt idx="292">
                  <c:v>44339</c:v>
                </c:pt>
                <c:pt idx="293">
                  <c:v>44346</c:v>
                </c:pt>
                <c:pt idx="294">
                  <c:v>44353</c:v>
                </c:pt>
                <c:pt idx="295">
                  <c:v>44360</c:v>
                </c:pt>
                <c:pt idx="296">
                  <c:v>44367</c:v>
                </c:pt>
                <c:pt idx="297">
                  <c:v>44374</c:v>
                </c:pt>
                <c:pt idx="298">
                  <c:v>44381</c:v>
                </c:pt>
                <c:pt idx="299">
                  <c:v>44388</c:v>
                </c:pt>
                <c:pt idx="300">
                  <c:v>44395</c:v>
                </c:pt>
                <c:pt idx="301">
                  <c:v>44402</c:v>
                </c:pt>
                <c:pt idx="302">
                  <c:v>44409</c:v>
                </c:pt>
                <c:pt idx="303">
                  <c:v>44416</c:v>
                </c:pt>
                <c:pt idx="304">
                  <c:v>44423</c:v>
                </c:pt>
                <c:pt idx="305">
                  <c:v>44430</c:v>
                </c:pt>
                <c:pt idx="306">
                  <c:v>44437</c:v>
                </c:pt>
                <c:pt idx="307">
                  <c:v>44444</c:v>
                </c:pt>
                <c:pt idx="308">
                  <c:v>44451</c:v>
                </c:pt>
                <c:pt idx="309">
                  <c:v>44458</c:v>
                </c:pt>
                <c:pt idx="310">
                  <c:v>44465</c:v>
                </c:pt>
                <c:pt idx="311">
                  <c:v>44472</c:v>
                </c:pt>
                <c:pt idx="312">
                  <c:v>44479</c:v>
                </c:pt>
                <c:pt idx="313">
                  <c:v>44486</c:v>
                </c:pt>
                <c:pt idx="314">
                  <c:v>44493</c:v>
                </c:pt>
                <c:pt idx="315">
                  <c:v>44500</c:v>
                </c:pt>
                <c:pt idx="316">
                  <c:v>44507</c:v>
                </c:pt>
                <c:pt idx="317">
                  <c:v>44514</c:v>
                </c:pt>
                <c:pt idx="318">
                  <c:v>44521</c:v>
                </c:pt>
                <c:pt idx="319">
                  <c:v>44528</c:v>
                </c:pt>
                <c:pt idx="320">
                  <c:v>44535</c:v>
                </c:pt>
                <c:pt idx="321">
                  <c:v>44542</c:v>
                </c:pt>
                <c:pt idx="322">
                  <c:v>44549</c:v>
                </c:pt>
                <c:pt idx="323">
                  <c:v>44556</c:v>
                </c:pt>
                <c:pt idx="324">
                  <c:v>44563</c:v>
                </c:pt>
                <c:pt idx="325">
                  <c:v>44570</c:v>
                </c:pt>
                <c:pt idx="326">
                  <c:v>44577</c:v>
                </c:pt>
                <c:pt idx="327">
                  <c:v>44584</c:v>
                </c:pt>
                <c:pt idx="328">
                  <c:v>44591</c:v>
                </c:pt>
                <c:pt idx="329">
                  <c:v>44598</c:v>
                </c:pt>
                <c:pt idx="330">
                  <c:v>44605</c:v>
                </c:pt>
                <c:pt idx="331">
                  <c:v>44612</c:v>
                </c:pt>
                <c:pt idx="332">
                  <c:v>44619</c:v>
                </c:pt>
                <c:pt idx="333">
                  <c:v>44626</c:v>
                </c:pt>
                <c:pt idx="334">
                  <c:v>44633</c:v>
                </c:pt>
                <c:pt idx="335">
                  <c:v>44640</c:v>
                </c:pt>
                <c:pt idx="336">
                  <c:v>44647</c:v>
                </c:pt>
                <c:pt idx="337">
                  <c:v>44654</c:v>
                </c:pt>
                <c:pt idx="338">
                  <c:v>44661</c:v>
                </c:pt>
                <c:pt idx="339">
                  <c:v>44668</c:v>
                </c:pt>
                <c:pt idx="340">
                  <c:v>44675</c:v>
                </c:pt>
                <c:pt idx="341">
                  <c:v>44682</c:v>
                </c:pt>
                <c:pt idx="342">
                  <c:v>44689</c:v>
                </c:pt>
                <c:pt idx="343">
                  <c:v>44696</c:v>
                </c:pt>
                <c:pt idx="344">
                  <c:v>44703</c:v>
                </c:pt>
                <c:pt idx="345">
                  <c:v>44710</c:v>
                </c:pt>
                <c:pt idx="346">
                  <c:v>44717</c:v>
                </c:pt>
                <c:pt idx="347">
                  <c:v>44724</c:v>
                </c:pt>
                <c:pt idx="348">
                  <c:v>44731</c:v>
                </c:pt>
                <c:pt idx="349">
                  <c:v>44738</c:v>
                </c:pt>
                <c:pt idx="350">
                  <c:v>44745</c:v>
                </c:pt>
                <c:pt idx="351">
                  <c:v>44752</c:v>
                </c:pt>
                <c:pt idx="352">
                  <c:v>44759</c:v>
                </c:pt>
                <c:pt idx="353">
                  <c:v>44766</c:v>
                </c:pt>
                <c:pt idx="354">
                  <c:v>44773</c:v>
                </c:pt>
                <c:pt idx="355">
                  <c:v>44780</c:v>
                </c:pt>
                <c:pt idx="356">
                  <c:v>44787</c:v>
                </c:pt>
                <c:pt idx="357">
                  <c:v>44794</c:v>
                </c:pt>
                <c:pt idx="358">
                  <c:v>44801</c:v>
                </c:pt>
                <c:pt idx="359">
                  <c:v>44808</c:v>
                </c:pt>
                <c:pt idx="360">
                  <c:v>44815</c:v>
                </c:pt>
                <c:pt idx="361">
                  <c:v>44822</c:v>
                </c:pt>
                <c:pt idx="362">
                  <c:v>44829</c:v>
                </c:pt>
                <c:pt idx="363">
                  <c:v>44836</c:v>
                </c:pt>
                <c:pt idx="364">
                  <c:v>44843</c:v>
                </c:pt>
                <c:pt idx="365">
                  <c:v>44850</c:v>
                </c:pt>
                <c:pt idx="366">
                  <c:v>44857</c:v>
                </c:pt>
                <c:pt idx="367">
                  <c:v>44864</c:v>
                </c:pt>
                <c:pt idx="368">
                  <c:v>44871</c:v>
                </c:pt>
                <c:pt idx="369">
                  <c:v>44878</c:v>
                </c:pt>
                <c:pt idx="370">
                  <c:v>44885</c:v>
                </c:pt>
                <c:pt idx="371">
                  <c:v>44892</c:v>
                </c:pt>
                <c:pt idx="372">
                  <c:v>44899</c:v>
                </c:pt>
                <c:pt idx="373">
                  <c:v>44906</c:v>
                </c:pt>
                <c:pt idx="374">
                  <c:v>44913</c:v>
                </c:pt>
                <c:pt idx="375">
                  <c:v>44920</c:v>
                </c:pt>
                <c:pt idx="376">
                  <c:v>44927</c:v>
                </c:pt>
                <c:pt idx="377">
                  <c:v>44934</c:v>
                </c:pt>
                <c:pt idx="378">
                  <c:v>44941</c:v>
                </c:pt>
                <c:pt idx="379">
                  <c:v>44948</c:v>
                </c:pt>
                <c:pt idx="380">
                  <c:v>44955</c:v>
                </c:pt>
                <c:pt idx="381">
                  <c:v>44962</c:v>
                </c:pt>
                <c:pt idx="382">
                  <c:v>44969</c:v>
                </c:pt>
                <c:pt idx="383">
                  <c:v>44976</c:v>
                </c:pt>
                <c:pt idx="384">
                  <c:v>44983</c:v>
                </c:pt>
                <c:pt idx="385">
                  <c:v>44990</c:v>
                </c:pt>
                <c:pt idx="386">
                  <c:v>44997</c:v>
                </c:pt>
                <c:pt idx="387">
                  <c:v>45004</c:v>
                </c:pt>
                <c:pt idx="388">
                  <c:v>45011</c:v>
                </c:pt>
                <c:pt idx="389">
                  <c:v>45018</c:v>
                </c:pt>
                <c:pt idx="390">
                  <c:v>45025</c:v>
                </c:pt>
                <c:pt idx="391">
                  <c:v>45032</c:v>
                </c:pt>
                <c:pt idx="392">
                  <c:v>45039</c:v>
                </c:pt>
                <c:pt idx="393">
                  <c:v>45046</c:v>
                </c:pt>
                <c:pt idx="394">
                  <c:v>45053</c:v>
                </c:pt>
                <c:pt idx="395">
                  <c:v>45060</c:v>
                </c:pt>
                <c:pt idx="396">
                  <c:v>45067</c:v>
                </c:pt>
                <c:pt idx="397">
                  <c:v>45074</c:v>
                </c:pt>
                <c:pt idx="398">
                  <c:v>45081</c:v>
                </c:pt>
                <c:pt idx="399">
                  <c:v>45088</c:v>
                </c:pt>
                <c:pt idx="400">
                  <c:v>45095</c:v>
                </c:pt>
                <c:pt idx="401">
                  <c:v>45102</c:v>
                </c:pt>
                <c:pt idx="402">
                  <c:v>45109</c:v>
                </c:pt>
                <c:pt idx="403">
                  <c:v>45116</c:v>
                </c:pt>
                <c:pt idx="404">
                  <c:v>45123</c:v>
                </c:pt>
                <c:pt idx="405">
                  <c:v>45130</c:v>
                </c:pt>
                <c:pt idx="406">
                  <c:v>45137</c:v>
                </c:pt>
                <c:pt idx="407">
                  <c:v>45144</c:v>
                </c:pt>
                <c:pt idx="408">
                  <c:v>45151</c:v>
                </c:pt>
                <c:pt idx="409">
                  <c:v>45158</c:v>
                </c:pt>
                <c:pt idx="410">
                  <c:v>45165</c:v>
                </c:pt>
                <c:pt idx="411">
                  <c:v>45172</c:v>
                </c:pt>
                <c:pt idx="412">
                  <c:v>45179</c:v>
                </c:pt>
                <c:pt idx="413">
                  <c:v>45186</c:v>
                </c:pt>
                <c:pt idx="414">
                  <c:v>45193</c:v>
                </c:pt>
                <c:pt idx="415">
                  <c:v>45200</c:v>
                </c:pt>
                <c:pt idx="416">
                  <c:v>45207</c:v>
                </c:pt>
                <c:pt idx="417">
                  <c:v>45214</c:v>
                </c:pt>
              </c:numCache>
            </c:numRef>
          </c:cat>
          <c:val>
            <c:numRef>
              <c:f>SFIO_Z!$G$2:$G$419</c:f>
              <c:numCache>
                <c:formatCode>General</c:formatCode>
                <c:ptCount val="418"/>
                <c:pt idx="0">
                  <c:v>451.9</c:v>
                </c:pt>
                <c:pt idx="1">
                  <c:v>451.84</c:v>
                </c:pt>
                <c:pt idx="2">
                  <c:v>447.75</c:v>
                </c:pt>
                <c:pt idx="3">
                  <c:v>462.63</c:v>
                </c:pt>
                <c:pt idx="4">
                  <c:v>448.18</c:v>
                </c:pt>
                <c:pt idx="5">
                  <c:v>460.57</c:v>
                </c:pt>
                <c:pt idx="6">
                  <c:v>461.7</c:v>
                </c:pt>
                <c:pt idx="7">
                  <c:v>446.23</c:v>
                </c:pt>
                <c:pt idx="8">
                  <c:v>426.33</c:v>
                </c:pt>
                <c:pt idx="9">
                  <c:v>431.08</c:v>
                </c:pt>
                <c:pt idx="10">
                  <c:v>438.39</c:v>
                </c:pt>
                <c:pt idx="11">
                  <c:v>437.4</c:v>
                </c:pt>
                <c:pt idx="12">
                  <c:v>409.37</c:v>
                </c:pt>
                <c:pt idx="13">
                  <c:v>398.76</c:v>
                </c:pt>
                <c:pt idx="14">
                  <c:v>404.65</c:v>
                </c:pt>
                <c:pt idx="15">
                  <c:v>412.16</c:v>
                </c:pt>
                <c:pt idx="16">
                  <c:v>391.07</c:v>
                </c:pt>
                <c:pt idx="17">
                  <c:v>377.47</c:v>
                </c:pt>
                <c:pt idx="18">
                  <c:v>396.73</c:v>
                </c:pt>
                <c:pt idx="19">
                  <c:v>407.82</c:v>
                </c:pt>
                <c:pt idx="20">
                  <c:v>425.29</c:v>
                </c:pt>
                <c:pt idx="21">
                  <c:v>425.92</c:v>
                </c:pt>
                <c:pt idx="22">
                  <c:v>424.1</c:v>
                </c:pt>
                <c:pt idx="23">
                  <c:v>419.08</c:v>
                </c:pt>
                <c:pt idx="24">
                  <c:v>415.8</c:v>
                </c:pt>
                <c:pt idx="25">
                  <c:v>410.48</c:v>
                </c:pt>
                <c:pt idx="26">
                  <c:v>427.6</c:v>
                </c:pt>
                <c:pt idx="27">
                  <c:v>437.74</c:v>
                </c:pt>
                <c:pt idx="28">
                  <c:v>425.45</c:v>
                </c:pt>
                <c:pt idx="29">
                  <c:v>414.34</c:v>
                </c:pt>
                <c:pt idx="30">
                  <c:v>414.95</c:v>
                </c:pt>
                <c:pt idx="31">
                  <c:v>421.97</c:v>
                </c:pt>
                <c:pt idx="32">
                  <c:v>436.56</c:v>
                </c:pt>
                <c:pt idx="33">
                  <c:v>427.2</c:v>
                </c:pt>
                <c:pt idx="34">
                  <c:v>423.8</c:v>
                </c:pt>
                <c:pt idx="35">
                  <c:v>420.59</c:v>
                </c:pt>
                <c:pt idx="36">
                  <c:v>415.89</c:v>
                </c:pt>
                <c:pt idx="37">
                  <c:v>426.59</c:v>
                </c:pt>
                <c:pt idx="38">
                  <c:v>428.13</c:v>
                </c:pt>
                <c:pt idx="39">
                  <c:v>442.05</c:v>
                </c:pt>
                <c:pt idx="40">
                  <c:v>446.44</c:v>
                </c:pt>
                <c:pt idx="41">
                  <c:v>442.09</c:v>
                </c:pt>
                <c:pt idx="42">
                  <c:v>443.82</c:v>
                </c:pt>
                <c:pt idx="43">
                  <c:v>446.64</c:v>
                </c:pt>
                <c:pt idx="44">
                  <c:v>439.62</c:v>
                </c:pt>
                <c:pt idx="45">
                  <c:v>441.59</c:v>
                </c:pt>
                <c:pt idx="46">
                  <c:v>450.19</c:v>
                </c:pt>
                <c:pt idx="47">
                  <c:v>445.04</c:v>
                </c:pt>
                <c:pt idx="48">
                  <c:v>439.01</c:v>
                </c:pt>
                <c:pt idx="49">
                  <c:v>445.65</c:v>
                </c:pt>
                <c:pt idx="50">
                  <c:v>443.33</c:v>
                </c:pt>
                <c:pt idx="51">
                  <c:v>446.23</c:v>
                </c:pt>
                <c:pt idx="52">
                  <c:v>446.71</c:v>
                </c:pt>
                <c:pt idx="53">
                  <c:v>456.74</c:v>
                </c:pt>
                <c:pt idx="54">
                  <c:v>455.34</c:v>
                </c:pt>
                <c:pt idx="55">
                  <c:v>437.83</c:v>
                </c:pt>
                <c:pt idx="56">
                  <c:v>463.48</c:v>
                </c:pt>
                <c:pt idx="57">
                  <c:v>474.57</c:v>
                </c:pt>
                <c:pt idx="58">
                  <c:v>478.35</c:v>
                </c:pt>
                <c:pt idx="59">
                  <c:v>474.89</c:v>
                </c:pt>
                <c:pt idx="60">
                  <c:v>497.19</c:v>
                </c:pt>
                <c:pt idx="61">
                  <c:v>503.76</c:v>
                </c:pt>
                <c:pt idx="62">
                  <c:v>500.26</c:v>
                </c:pt>
                <c:pt idx="63">
                  <c:v>493.89</c:v>
                </c:pt>
                <c:pt idx="64">
                  <c:v>501.29</c:v>
                </c:pt>
                <c:pt idx="65">
                  <c:v>499.51</c:v>
                </c:pt>
                <c:pt idx="66">
                  <c:v>494.83</c:v>
                </c:pt>
                <c:pt idx="67">
                  <c:v>497.39</c:v>
                </c:pt>
                <c:pt idx="68">
                  <c:v>494.88</c:v>
                </c:pt>
                <c:pt idx="69">
                  <c:v>503.1</c:v>
                </c:pt>
                <c:pt idx="70">
                  <c:v>510.09</c:v>
                </c:pt>
                <c:pt idx="71">
                  <c:v>512.87</c:v>
                </c:pt>
                <c:pt idx="72">
                  <c:v>517.83000000000004</c:v>
                </c:pt>
                <c:pt idx="73">
                  <c:v>512</c:v>
                </c:pt>
                <c:pt idx="74">
                  <c:v>512.83000000000004</c:v>
                </c:pt>
                <c:pt idx="75">
                  <c:v>504.98</c:v>
                </c:pt>
                <c:pt idx="76">
                  <c:v>513.08000000000004</c:v>
                </c:pt>
                <c:pt idx="77">
                  <c:v>512.91</c:v>
                </c:pt>
                <c:pt idx="78">
                  <c:v>507.47</c:v>
                </c:pt>
                <c:pt idx="79">
                  <c:v>505.43</c:v>
                </c:pt>
                <c:pt idx="80">
                  <c:v>506.51</c:v>
                </c:pt>
                <c:pt idx="81">
                  <c:v>507.58</c:v>
                </c:pt>
                <c:pt idx="82">
                  <c:v>507.88</c:v>
                </c:pt>
                <c:pt idx="83">
                  <c:v>497.11</c:v>
                </c:pt>
                <c:pt idx="84">
                  <c:v>498.58</c:v>
                </c:pt>
                <c:pt idx="85">
                  <c:v>497.94</c:v>
                </c:pt>
                <c:pt idx="86">
                  <c:v>501.29</c:v>
                </c:pt>
                <c:pt idx="87">
                  <c:v>498.69</c:v>
                </c:pt>
                <c:pt idx="88">
                  <c:v>499.18</c:v>
                </c:pt>
                <c:pt idx="89">
                  <c:v>490.56</c:v>
                </c:pt>
                <c:pt idx="90">
                  <c:v>491.47</c:v>
                </c:pt>
                <c:pt idx="91">
                  <c:v>496.54</c:v>
                </c:pt>
                <c:pt idx="92">
                  <c:v>488.42</c:v>
                </c:pt>
                <c:pt idx="93">
                  <c:v>486.91</c:v>
                </c:pt>
                <c:pt idx="94">
                  <c:v>490.13</c:v>
                </c:pt>
                <c:pt idx="95">
                  <c:v>479.3</c:v>
                </c:pt>
                <c:pt idx="96">
                  <c:v>478.18</c:v>
                </c:pt>
                <c:pt idx="97">
                  <c:v>477.01</c:v>
                </c:pt>
                <c:pt idx="98">
                  <c:v>481.38</c:v>
                </c:pt>
                <c:pt idx="99">
                  <c:v>475.32</c:v>
                </c:pt>
                <c:pt idx="100">
                  <c:v>484.76</c:v>
                </c:pt>
                <c:pt idx="101">
                  <c:v>487.55</c:v>
                </c:pt>
                <c:pt idx="102">
                  <c:v>495.42</c:v>
                </c:pt>
                <c:pt idx="103">
                  <c:v>499.8</c:v>
                </c:pt>
                <c:pt idx="104">
                  <c:v>497.23</c:v>
                </c:pt>
                <c:pt idx="105">
                  <c:v>501.18</c:v>
                </c:pt>
                <c:pt idx="106">
                  <c:v>504.98</c:v>
                </c:pt>
                <c:pt idx="107">
                  <c:v>504.67</c:v>
                </c:pt>
                <c:pt idx="108">
                  <c:v>502.58</c:v>
                </c:pt>
                <c:pt idx="109">
                  <c:v>495.82</c:v>
                </c:pt>
                <c:pt idx="110">
                  <c:v>496.99</c:v>
                </c:pt>
                <c:pt idx="111">
                  <c:v>504.29</c:v>
                </c:pt>
                <c:pt idx="112">
                  <c:v>509.73</c:v>
                </c:pt>
                <c:pt idx="113">
                  <c:v>510.99</c:v>
                </c:pt>
                <c:pt idx="114">
                  <c:v>510.87</c:v>
                </c:pt>
                <c:pt idx="115">
                  <c:v>504.04</c:v>
                </c:pt>
                <c:pt idx="116">
                  <c:v>513.52</c:v>
                </c:pt>
                <c:pt idx="117">
                  <c:v>516.55999999999995</c:v>
                </c:pt>
                <c:pt idx="118">
                  <c:v>515.53</c:v>
                </c:pt>
                <c:pt idx="119">
                  <c:v>516.37</c:v>
                </c:pt>
                <c:pt idx="120">
                  <c:v>496.18</c:v>
                </c:pt>
                <c:pt idx="121">
                  <c:v>478.34</c:v>
                </c:pt>
                <c:pt idx="122">
                  <c:v>487.98</c:v>
                </c:pt>
                <c:pt idx="123">
                  <c:v>494.43</c:v>
                </c:pt>
                <c:pt idx="124">
                  <c:v>481.76</c:v>
                </c:pt>
                <c:pt idx="125">
                  <c:v>491.6</c:v>
                </c:pt>
                <c:pt idx="126">
                  <c:v>490.25</c:v>
                </c:pt>
                <c:pt idx="127">
                  <c:v>465.93</c:v>
                </c:pt>
                <c:pt idx="128">
                  <c:v>475.96</c:v>
                </c:pt>
                <c:pt idx="129">
                  <c:v>475.9</c:v>
                </c:pt>
                <c:pt idx="130">
                  <c:v>483.37</c:v>
                </c:pt>
                <c:pt idx="131">
                  <c:v>485.55</c:v>
                </c:pt>
                <c:pt idx="132">
                  <c:v>493.05</c:v>
                </c:pt>
                <c:pt idx="133">
                  <c:v>496.83</c:v>
                </c:pt>
                <c:pt idx="134">
                  <c:v>504.44</c:v>
                </c:pt>
                <c:pt idx="135">
                  <c:v>508.4</c:v>
                </c:pt>
                <c:pt idx="136">
                  <c:v>507.74</c:v>
                </c:pt>
                <c:pt idx="137">
                  <c:v>504.96</c:v>
                </c:pt>
                <c:pt idx="138">
                  <c:v>504.13</c:v>
                </c:pt>
                <c:pt idx="139">
                  <c:v>508.29</c:v>
                </c:pt>
                <c:pt idx="140">
                  <c:v>505.2</c:v>
                </c:pt>
                <c:pt idx="141">
                  <c:v>497.62</c:v>
                </c:pt>
                <c:pt idx="142">
                  <c:v>501.64</c:v>
                </c:pt>
                <c:pt idx="143">
                  <c:v>505.84</c:v>
                </c:pt>
                <c:pt idx="144">
                  <c:v>504.66</c:v>
                </c:pt>
                <c:pt idx="145">
                  <c:v>514.9</c:v>
                </c:pt>
                <c:pt idx="146">
                  <c:v>519.79999999999995</c:v>
                </c:pt>
                <c:pt idx="147">
                  <c:v>520.6</c:v>
                </c:pt>
                <c:pt idx="148">
                  <c:v>520.02</c:v>
                </c:pt>
                <c:pt idx="149">
                  <c:v>515.58000000000004</c:v>
                </c:pt>
                <c:pt idx="150">
                  <c:v>515.51</c:v>
                </c:pt>
                <c:pt idx="151">
                  <c:v>510.04</c:v>
                </c:pt>
                <c:pt idx="152">
                  <c:v>513.94000000000005</c:v>
                </c:pt>
                <c:pt idx="153">
                  <c:v>522.6</c:v>
                </c:pt>
                <c:pt idx="154">
                  <c:v>523.51</c:v>
                </c:pt>
                <c:pt idx="155">
                  <c:v>525.42999999999995</c:v>
                </c:pt>
                <c:pt idx="156">
                  <c:v>505.03</c:v>
                </c:pt>
                <c:pt idx="157">
                  <c:v>508.38</c:v>
                </c:pt>
                <c:pt idx="158">
                  <c:v>496.59</c:v>
                </c:pt>
                <c:pt idx="159">
                  <c:v>506.11</c:v>
                </c:pt>
                <c:pt idx="160">
                  <c:v>512.32000000000005</c:v>
                </c:pt>
                <c:pt idx="161">
                  <c:v>503.33</c:v>
                </c:pt>
                <c:pt idx="162">
                  <c:v>493.69</c:v>
                </c:pt>
                <c:pt idx="163">
                  <c:v>508.09</c:v>
                </c:pt>
                <c:pt idx="164">
                  <c:v>486.77</c:v>
                </c:pt>
                <c:pt idx="165">
                  <c:v>485.23</c:v>
                </c:pt>
                <c:pt idx="166">
                  <c:v>457.53</c:v>
                </c:pt>
                <c:pt idx="167">
                  <c:v>462.72</c:v>
                </c:pt>
                <c:pt idx="168">
                  <c:v>472.94</c:v>
                </c:pt>
                <c:pt idx="169">
                  <c:v>480.02</c:v>
                </c:pt>
                <c:pt idx="170">
                  <c:v>494.13</c:v>
                </c:pt>
                <c:pt idx="171">
                  <c:v>493.36</c:v>
                </c:pt>
                <c:pt idx="172">
                  <c:v>496</c:v>
                </c:pt>
                <c:pt idx="173">
                  <c:v>496.63</c:v>
                </c:pt>
                <c:pt idx="174">
                  <c:v>511.23</c:v>
                </c:pt>
                <c:pt idx="175">
                  <c:v>512.82000000000005</c:v>
                </c:pt>
                <c:pt idx="176">
                  <c:v>513.85</c:v>
                </c:pt>
                <c:pt idx="177">
                  <c:v>509.3</c:v>
                </c:pt>
                <c:pt idx="178">
                  <c:v>520.59</c:v>
                </c:pt>
                <c:pt idx="179">
                  <c:v>515.71</c:v>
                </c:pt>
                <c:pt idx="180">
                  <c:v>520.59</c:v>
                </c:pt>
                <c:pt idx="181">
                  <c:v>533.54999999999995</c:v>
                </c:pt>
                <c:pt idx="182">
                  <c:v>529.45000000000005</c:v>
                </c:pt>
                <c:pt idx="183">
                  <c:v>539.11</c:v>
                </c:pt>
                <c:pt idx="184">
                  <c:v>541.42999999999995</c:v>
                </c:pt>
                <c:pt idx="185">
                  <c:v>545.57000000000005</c:v>
                </c:pt>
                <c:pt idx="186">
                  <c:v>526.51</c:v>
                </c:pt>
                <c:pt idx="187">
                  <c:v>524.9</c:v>
                </c:pt>
                <c:pt idx="188">
                  <c:v>515.61</c:v>
                </c:pt>
                <c:pt idx="189">
                  <c:v>507.59</c:v>
                </c:pt>
                <c:pt idx="190">
                  <c:v>518.65</c:v>
                </c:pt>
                <c:pt idx="191">
                  <c:v>524.75</c:v>
                </c:pt>
                <c:pt idx="192">
                  <c:v>532.94000000000005</c:v>
                </c:pt>
                <c:pt idx="193">
                  <c:v>530.36</c:v>
                </c:pt>
                <c:pt idx="194">
                  <c:v>542.89</c:v>
                </c:pt>
                <c:pt idx="195">
                  <c:v>539.04</c:v>
                </c:pt>
                <c:pt idx="196">
                  <c:v>537.05999999999995</c:v>
                </c:pt>
                <c:pt idx="197">
                  <c:v>547.92999999999995</c:v>
                </c:pt>
                <c:pt idx="198">
                  <c:v>531.75</c:v>
                </c:pt>
                <c:pt idx="199">
                  <c:v>519.99</c:v>
                </c:pt>
                <c:pt idx="200">
                  <c:v>516.27</c:v>
                </c:pt>
                <c:pt idx="201">
                  <c:v>511.93</c:v>
                </c:pt>
                <c:pt idx="202">
                  <c:v>528.83000000000004</c:v>
                </c:pt>
                <c:pt idx="203">
                  <c:v>538.61</c:v>
                </c:pt>
                <c:pt idx="204">
                  <c:v>551.62</c:v>
                </c:pt>
                <c:pt idx="205">
                  <c:v>555.12</c:v>
                </c:pt>
                <c:pt idx="206">
                  <c:v>552.51</c:v>
                </c:pt>
                <c:pt idx="207">
                  <c:v>542.91</c:v>
                </c:pt>
                <c:pt idx="208">
                  <c:v>549.85</c:v>
                </c:pt>
                <c:pt idx="209">
                  <c:v>546.9</c:v>
                </c:pt>
                <c:pt idx="210">
                  <c:v>558.29</c:v>
                </c:pt>
                <c:pt idx="211">
                  <c:v>560.04999999999995</c:v>
                </c:pt>
                <c:pt idx="212">
                  <c:v>576.09</c:v>
                </c:pt>
                <c:pt idx="213">
                  <c:v>572.66</c:v>
                </c:pt>
                <c:pt idx="214">
                  <c:v>570.86</c:v>
                </c:pt>
                <c:pt idx="215">
                  <c:v>573.52</c:v>
                </c:pt>
                <c:pt idx="216">
                  <c:v>575.47</c:v>
                </c:pt>
                <c:pt idx="217">
                  <c:v>581.35</c:v>
                </c:pt>
                <c:pt idx="218">
                  <c:v>589.61</c:v>
                </c:pt>
                <c:pt idx="219">
                  <c:v>588.61</c:v>
                </c:pt>
                <c:pt idx="220">
                  <c:v>587.97</c:v>
                </c:pt>
                <c:pt idx="221">
                  <c:v>592.12</c:v>
                </c:pt>
                <c:pt idx="222">
                  <c:v>596.69000000000005</c:v>
                </c:pt>
                <c:pt idx="223">
                  <c:v>592.14</c:v>
                </c:pt>
                <c:pt idx="224">
                  <c:v>575.54</c:v>
                </c:pt>
                <c:pt idx="225">
                  <c:v>599.79</c:v>
                </c:pt>
                <c:pt idx="226">
                  <c:v>606.20000000000005</c:v>
                </c:pt>
                <c:pt idx="227">
                  <c:v>598.28</c:v>
                </c:pt>
                <c:pt idx="228">
                  <c:v>526.76</c:v>
                </c:pt>
                <c:pt idx="229">
                  <c:v>509.98</c:v>
                </c:pt>
                <c:pt idx="230">
                  <c:v>447.67</c:v>
                </c:pt>
                <c:pt idx="231">
                  <c:v>414.65</c:v>
                </c:pt>
                <c:pt idx="232">
                  <c:v>439.15</c:v>
                </c:pt>
                <c:pt idx="233">
                  <c:v>440.39</c:v>
                </c:pt>
                <c:pt idx="234">
                  <c:v>479.06</c:v>
                </c:pt>
                <c:pt idx="235">
                  <c:v>487.35</c:v>
                </c:pt>
                <c:pt idx="236">
                  <c:v>482.37</c:v>
                </c:pt>
                <c:pt idx="237">
                  <c:v>478.5</c:v>
                </c:pt>
                <c:pt idx="238">
                  <c:v>493.84</c:v>
                </c:pt>
                <c:pt idx="239">
                  <c:v>480.8</c:v>
                </c:pt>
                <c:pt idx="240">
                  <c:v>490.42</c:v>
                </c:pt>
                <c:pt idx="241">
                  <c:v>499.38</c:v>
                </c:pt>
                <c:pt idx="242">
                  <c:v>524.41999999999996</c:v>
                </c:pt>
                <c:pt idx="243">
                  <c:v>498.86</c:v>
                </c:pt>
                <c:pt idx="244">
                  <c:v>509.21</c:v>
                </c:pt>
                <c:pt idx="245">
                  <c:v>495.95</c:v>
                </c:pt>
                <c:pt idx="246">
                  <c:v>509.02</c:v>
                </c:pt>
                <c:pt idx="247">
                  <c:v>507.62</c:v>
                </c:pt>
                <c:pt idx="248">
                  <c:v>516.47</c:v>
                </c:pt>
                <c:pt idx="249">
                  <c:v>505.47</c:v>
                </c:pt>
                <c:pt idx="250">
                  <c:v>494.34</c:v>
                </c:pt>
                <c:pt idx="251">
                  <c:v>508.52</c:v>
                </c:pt>
                <c:pt idx="252">
                  <c:v>514.14</c:v>
                </c:pt>
                <c:pt idx="253">
                  <c:v>510.44</c:v>
                </c:pt>
                <c:pt idx="254">
                  <c:v>516.28</c:v>
                </c:pt>
                <c:pt idx="255">
                  <c:v>512.07000000000005</c:v>
                </c:pt>
                <c:pt idx="256">
                  <c:v>506.77</c:v>
                </c:pt>
                <c:pt idx="257">
                  <c:v>505.89</c:v>
                </c:pt>
                <c:pt idx="258">
                  <c:v>501.26</c:v>
                </c:pt>
                <c:pt idx="259">
                  <c:v>505.25</c:v>
                </c:pt>
                <c:pt idx="260">
                  <c:v>520.04999999999995</c:v>
                </c:pt>
                <c:pt idx="261">
                  <c:v>521.99</c:v>
                </c:pt>
                <c:pt idx="262">
                  <c:v>516.62</c:v>
                </c:pt>
                <c:pt idx="263">
                  <c:v>494.06</c:v>
                </c:pt>
                <c:pt idx="264">
                  <c:v>516.15</c:v>
                </c:pt>
                <c:pt idx="265">
                  <c:v>545.12</c:v>
                </c:pt>
                <c:pt idx="266">
                  <c:v>547.27</c:v>
                </c:pt>
                <c:pt idx="267">
                  <c:v>558.79999999999995</c:v>
                </c:pt>
                <c:pt idx="268">
                  <c:v>558.85</c:v>
                </c:pt>
                <c:pt idx="269">
                  <c:v>553.87</c:v>
                </c:pt>
                <c:pt idx="270">
                  <c:v>552.98</c:v>
                </c:pt>
                <c:pt idx="271">
                  <c:v>553.04</c:v>
                </c:pt>
                <c:pt idx="272">
                  <c:v>558.82000000000005</c:v>
                </c:pt>
                <c:pt idx="273">
                  <c:v>573.9</c:v>
                </c:pt>
                <c:pt idx="274">
                  <c:v>578.55999999999995</c:v>
                </c:pt>
                <c:pt idx="275">
                  <c:v>576.42999999999995</c:v>
                </c:pt>
                <c:pt idx="276">
                  <c:v>556.04</c:v>
                </c:pt>
                <c:pt idx="277">
                  <c:v>584.38</c:v>
                </c:pt>
                <c:pt idx="278">
                  <c:v>585.92999999999995</c:v>
                </c:pt>
                <c:pt idx="279">
                  <c:v>587.46</c:v>
                </c:pt>
                <c:pt idx="280">
                  <c:v>578.02</c:v>
                </c:pt>
                <c:pt idx="281">
                  <c:v>597.24</c:v>
                </c:pt>
                <c:pt idx="282">
                  <c:v>609.51</c:v>
                </c:pt>
                <c:pt idx="283">
                  <c:v>609.35</c:v>
                </c:pt>
                <c:pt idx="284">
                  <c:v>622.63</c:v>
                </c:pt>
                <c:pt idx="285">
                  <c:v>627.48</c:v>
                </c:pt>
                <c:pt idx="286">
                  <c:v>629.4</c:v>
                </c:pt>
                <c:pt idx="287">
                  <c:v>631.27</c:v>
                </c:pt>
                <c:pt idx="288">
                  <c:v>623.76</c:v>
                </c:pt>
                <c:pt idx="289">
                  <c:v>622.52</c:v>
                </c:pt>
                <c:pt idx="290">
                  <c:v>633.05999999999995</c:v>
                </c:pt>
                <c:pt idx="291">
                  <c:v>628.71</c:v>
                </c:pt>
                <c:pt idx="292">
                  <c:v>624.36</c:v>
                </c:pt>
                <c:pt idx="293">
                  <c:v>630.53</c:v>
                </c:pt>
                <c:pt idx="294">
                  <c:v>639.20000000000005</c:v>
                </c:pt>
                <c:pt idx="295">
                  <c:v>641.19000000000005</c:v>
                </c:pt>
                <c:pt idx="296">
                  <c:v>634.13</c:v>
                </c:pt>
                <c:pt idx="297">
                  <c:v>640.74</c:v>
                </c:pt>
                <c:pt idx="298">
                  <c:v>648.39</c:v>
                </c:pt>
                <c:pt idx="299">
                  <c:v>645.95000000000005</c:v>
                </c:pt>
                <c:pt idx="300">
                  <c:v>643.27</c:v>
                </c:pt>
                <c:pt idx="301">
                  <c:v>649.39</c:v>
                </c:pt>
                <c:pt idx="302">
                  <c:v>649.03</c:v>
                </c:pt>
                <c:pt idx="303">
                  <c:v>663.09</c:v>
                </c:pt>
                <c:pt idx="304">
                  <c:v>668.39</c:v>
                </c:pt>
                <c:pt idx="305">
                  <c:v>663.97</c:v>
                </c:pt>
                <c:pt idx="306">
                  <c:v>667.89</c:v>
                </c:pt>
                <c:pt idx="307">
                  <c:v>665.13</c:v>
                </c:pt>
                <c:pt idx="308">
                  <c:v>657.77</c:v>
                </c:pt>
                <c:pt idx="309">
                  <c:v>658.3</c:v>
                </c:pt>
                <c:pt idx="310">
                  <c:v>662.96</c:v>
                </c:pt>
                <c:pt idx="311">
                  <c:v>662.9</c:v>
                </c:pt>
                <c:pt idx="312">
                  <c:v>670.05</c:v>
                </c:pt>
                <c:pt idx="313">
                  <c:v>677</c:v>
                </c:pt>
                <c:pt idx="314">
                  <c:v>679.87</c:v>
                </c:pt>
                <c:pt idx="315">
                  <c:v>684.04</c:v>
                </c:pt>
                <c:pt idx="316">
                  <c:v>694.5</c:v>
                </c:pt>
                <c:pt idx="317">
                  <c:v>701.1</c:v>
                </c:pt>
                <c:pt idx="318">
                  <c:v>693.85</c:v>
                </c:pt>
                <c:pt idx="319">
                  <c:v>680.06</c:v>
                </c:pt>
                <c:pt idx="320">
                  <c:v>675.31</c:v>
                </c:pt>
                <c:pt idx="321">
                  <c:v>693.22</c:v>
                </c:pt>
                <c:pt idx="322">
                  <c:v>696.83</c:v>
                </c:pt>
                <c:pt idx="323">
                  <c:v>702.24</c:v>
                </c:pt>
                <c:pt idx="324">
                  <c:v>705.87</c:v>
                </c:pt>
                <c:pt idx="325">
                  <c:v>722.35</c:v>
                </c:pt>
                <c:pt idx="326">
                  <c:v>721.89</c:v>
                </c:pt>
                <c:pt idx="327">
                  <c:v>701.76</c:v>
                </c:pt>
                <c:pt idx="328">
                  <c:v>708.83</c:v>
                </c:pt>
                <c:pt idx="329">
                  <c:v>699.66</c:v>
                </c:pt>
                <c:pt idx="330">
                  <c:v>707.46</c:v>
                </c:pt>
                <c:pt idx="331">
                  <c:v>700.6</c:v>
                </c:pt>
                <c:pt idx="332">
                  <c:v>703.37</c:v>
                </c:pt>
                <c:pt idx="333">
                  <c:v>698.52</c:v>
                </c:pt>
                <c:pt idx="334">
                  <c:v>690.73</c:v>
                </c:pt>
                <c:pt idx="335">
                  <c:v>711.04</c:v>
                </c:pt>
                <c:pt idx="336">
                  <c:v>722.92</c:v>
                </c:pt>
                <c:pt idx="337">
                  <c:v>719.12</c:v>
                </c:pt>
                <c:pt idx="338">
                  <c:v>729.3</c:v>
                </c:pt>
                <c:pt idx="339">
                  <c:v>726.48</c:v>
                </c:pt>
                <c:pt idx="340">
                  <c:v>720.73</c:v>
                </c:pt>
                <c:pt idx="341">
                  <c:v>717.81</c:v>
                </c:pt>
                <c:pt idx="342">
                  <c:v>717.59</c:v>
                </c:pt>
                <c:pt idx="343">
                  <c:v>723.32</c:v>
                </c:pt>
                <c:pt idx="344">
                  <c:v>710.25</c:v>
                </c:pt>
                <c:pt idx="345">
                  <c:v>731.79</c:v>
                </c:pt>
                <c:pt idx="346">
                  <c:v>726.11</c:v>
                </c:pt>
                <c:pt idx="347">
                  <c:v>707.08</c:v>
                </c:pt>
                <c:pt idx="348">
                  <c:v>669.67</c:v>
                </c:pt>
                <c:pt idx="349">
                  <c:v>692.37</c:v>
                </c:pt>
                <c:pt idx="350">
                  <c:v>692.59</c:v>
                </c:pt>
                <c:pt idx="351">
                  <c:v>708.59</c:v>
                </c:pt>
                <c:pt idx="352">
                  <c:v>708.13</c:v>
                </c:pt>
                <c:pt idx="353">
                  <c:v>709.38</c:v>
                </c:pt>
                <c:pt idx="354">
                  <c:v>729.19</c:v>
                </c:pt>
                <c:pt idx="355">
                  <c:v>728.6</c:v>
                </c:pt>
                <c:pt idx="356">
                  <c:v>746.17</c:v>
                </c:pt>
                <c:pt idx="357">
                  <c:v>752.88</c:v>
                </c:pt>
                <c:pt idx="358">
                  <c:v>728.02</c:v>
                </c:pt>
                <c:pt idx="359">
                  <c:v>710.63</c:v>
                </c:pt>
                <c:pt idx="360">
                  <c:v>724.81</c:v>
                </c:pt>
                <c:pt idx="361">
                  <c:v>703.56</c:v>
                </c:pt>
                <c:pt idx="362">
                  <c:v>691.02</c:v>
                </c:pt>
                <c:pt idx="363">
                  <c:v>668.8</c:v>
                </c:pt>
                <c:pt idx="364">
                  <c:v>679.08</c:v>
                </c:pt>
                <c:pt idx="365">
                  <c:v>683.22</c:v>
                </c:pt>
                <c:pt idx="366">
                  <c:v>698.07</c:v>
                </c:pt>
                <c:pt idx="367">
                  <c:v>724.05</c:v>
                </c:pt>
                <c:pt idx="368">
                  <c:v>730.73</c:v>
                </c:pt>
                <c:pt idx="369">
                  <c:v>734.94</c:v>
                </c:pt>
                <c:pt idx="370">
                  <c:v>731.63</c:v>
                </c:pt>
                <c:pt idx="371">
                  <c:v>742.28</c:v>
                </c:pt>
                <c:pt idx="372">
                  <c:v>740.28</c:v>
                </c:pt>
                <c:pt idx="373">
                  <c:v>720.31</c:v>
                </c:pt>
                <c:pt idx="374">
                  <c:v>703.23</c:v>
                </c:pt>
                <c:pt idx="375">
                  <c:v>712.58</c:v>
                </c:pt>
                <c:pt idx="376">
                  <c:v>708.5</c:v>
                </c:pt>
                <c:pt idx="377">
                  <c:v>736.98</c:v>
                </c:pt>
                <c:pt idx="378">
                  <c:v>735.37</c:v>
                </c:pt>
                <c:pt idx="379">
                  <c:v>722.81</c:v>
                </c:pt>
                <c:pt idx="380">
                  <c:v>733.62</c:v>
                </c:pt>
                <c:pt idx="381">
                  <c:v>740.36</c:v>
                </c:pt>
                <c:pt idx="382">
                  <c:v>746.18</c:v>
                </c:pt>
                <c:pt idx="383">
                  <c:v>750.01</c:v>
                </c:pt>
                <c:pt idx="384">
                  <c:v>742.59</c:v>
                </c:pt>
                <c:pt idx="385">
                  <c:v>741.4</c:v>
                </c:pt>
                <c:pt idx="386">
                  <c:v>717.64</c:v>
                </c:pt>
                <c:pt idx="387">
                  <c:v>709.57</c:v>
                </c:pt>
                <c:pt idx="388">
                  <c:v>710.57</c:v>
                </c:pt>
                <c:pt idx="389">
                  <c:v>729.42</c:v>
                </c:pt>
                <c:pt idx="390">
                  <c:v>733.39</c:v>
                </c:pt>
                <c:pt idx="391">
                  <c:v>733.85</c:v>
                </c:pt>
                <c:pt idx="392">
                  <c:v>736.31</c:v>
                </c:pt>
                <c:pt idx="393">
                  <c:v>735.48</c:v>
                </c:pt>
                <c:pt idx="394">
                  <c:v>733.13</c:v>
                </c:pt>
                <c:pt idx="395">
                  <c:v>736.86</c:v>
                </c:pt>
                <c:pt idx="396">
                  <c:v>745.16</c:v>
                </c:pt>
                <c:pt idx="397">
                  <c:v>745.58</c:v>
                </c:pt>
                <c:pt idx="398">
                  <c:v>750.62</c:v>
                </c:pt>
                <c:pt idx="399">
                  <c:v>748.08</c:v>
                </c:pt>
                <c:pt idx="400">
                  <c:v>753.92</c:v>
                </c:pt>
                <c:pt idx="401">
                  <c:v>742.61</c:v>
                </c:pt>
                <c:pt idx="402">
                  <c:v>754.33</c:v>
                </c:pt>
                <c:pt idx="403">
                  <c:v>739.88</c:v>
                </c:pt>
                <c:pt idx="404">
                  <c:v>740.73</c:v>
                </c:pt>
                <c:pt idx="405">
                  <c:v>758.53</c:v>
                </c:pt>
                <c:pt idx="406">
                  <c:v>762.4</c:v>
                </c:pt>
                <c:pt idx="407">
                  <c:v>747.85</c:v>
                </c:pt>
                <c:pt idx="408">
                  <c:v>749.98</c:v>
                </c:pt>
                <c:pt idx="409">
                  <c:v>739.01</c:v>
                </c:pt>
                <c:pt idx="410">
                  <c:v>747.17</c:v>
                </c:pt>
                <c:pt idx="411">
                  <c:v>756.02</c:v>
                </c:pt>
                <c:pt idx="412">
                  <c:v>756.19</c:v>
                </c:pt>
                <c:pt idx="413">
                  <c:v>768.27</c:v>
                </c:pt>
                <c:pt idx="414">
                  <c:v>756.54</c:v>
                </c:pt>
                <c:pt idx="415">
                  <c:v>749.88</c:v>
                </c:pt>
                <c:pt idx="416">
                  <c:v>744.07</c:v>
                </c:pt>
                <c:pt idx="417">
                  <c:v>754.86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39-405C-A719-C79FC5413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070592"/>
        <c:axId val="645071312"/>
      </c:lineChart>
      <c:dateAx>
        <c:axId val="645070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1312"/>
        <c:crosses val="autoZero"/>
        <c:auto val="1"/>
        <c:lblOffset val="100"/>
        <c:baseTimeUnit val="days"/>
      </c:dateAx>
      <c:valAx>
        <c:axId val="64507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507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5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7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7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0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8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13" Type="http://schemas.openxmlformats.org/officeDocument/2006/relationships/chart" Target="../charts/chart49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7.xml"/><Relationship Id="rId13" Type="http://schemas.openxmlformats.org/officeDocument/2006/relationships/chart" Target="../charts/chart62.xml"/><Relationship Id="rId3" Type="http://schemas.openxmlformats.org/officeDocument/2006/relationships/chart" Target="../charts/chart52.xml"/><Relationship Id="rId7" Type="http://schemas.openxmlformats.org/officeDocument/2006/relationships/chart" Target="../charts/chart56.xml"/><Relationship Id="rId12" Type="http://schemas.openxmlformats.org/officeDocument/2006/relationships/chart" Target="../charts/chart61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6" Type="http://schemas.openxmlformats.org/officeDocument/2006/relationships/chart" Target="../charts/chart55.xml"/><Relationship Id="rId11" Type="http://schemas.openxmlformats.org/officeDocument/2006/relationships/chart" Target="../charts/chart60.xml"/><Relationship Id="rId5" Type="http://schemas.openxmlformats.org/officeDocument/2006/relationships/chart" Target="../charts/chart54.xml"/><Relationship Id="rId10" Type="http://schemas.openxmlformats.org/officeDocument/2006/relationships/chart" Target="../charts/chart59.xml"/><Relationship Id="rId4" Type="http://schemas.openxmlformats.org/officeDocument/2006/relationships/chart" Target="../charts/chart53.xml"/><Relationship Id="rId9" Type="http://schemas.openxmlformats.org/officeDocument/2006/relationships/chart" Target="../charts/chart5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0.xml"/><Relationship Id="rId13" Type="http://schemas.openxmlformats.org/officeDocument/2006/relationships/chart" Target="../charts/chart75.xml"/><Relationship Id="rId18" Type="http://schemas.openxmlformats.org/officeDocument/2006/relationships/chart" Target="../charts/chart80.xml"/><Relationship Id="rId3" Type="http://schemas.openxmlformats.org/officeDocument/2006/relationships/chart" Target="../charts/chart65.xml"/><Relationship Id="rId21" Type="http://schemas.openxmlformats.org/officeDocument/2006/relationships/chart" Target="../charts/chart83.xml"/><Relationship Id="rId7" Type="http://schemas.openxmlformats.org/officeDocument/2006/relationships/chart" Target="../charts/chart69.xml"/><Relationship Id="rId12" Type="http://schemas.openxmlformats.org/officeDocument/2006/relationships/chart" Target="../charts/chart74.xml"/><Relationship Id="rId17" Type="http://schemas.openxmlformats.org/officeDocument/2006/relationships/chart" Target="../charts/chart79.xml"/><Relationship Id="rId2" Type="http://schemas.openxmlformats.org/officeDocument/2006/relationships/chart" Target="../charts/chart64.xml"/><Relationship Id="rId16" Type="http://schemas.openxmlformats.org/officeDocument/2006/relationships/chart" Target="../charts/chart78.xml"/><Relationship Id="rId20" Type="http://schemas.openxmlformats.org/officeDocument/2006/relationships/chart" Target="../charts/chart82.xml"/><Relationship Id="rId1" Type="http://schemas.openxmlformats.org/officeDocument/2006/relationships/chart" Target="../charts/chart63.xml"/><Relationship Id="rId6" Type="http://schemas.openxmlformats.org/officeDocument/2006/relationships/chart" Target="../charts/chart68.xml"/><Relationship Id="rId11" Type="http://schemas.openxmlformats.org/officeDocument/2006/relationships/chart" Target="../charts/chart73.xml"/><Relationship Id="rId24" Type="http://schemas.openxmlformats.org/officeDocument/2006/relationships/chart" Target="../charts/chart86.xml"/><Relationship Id="rId5" Type="http://schemas.openxmlformats.org/officeDocument/2006/relationships/chart" Target="../charts/chart67.xml"/><Relationship Id="rId15" Type="http://schemas.openxmlformats.org/officeDocument/2006/relationships/chart" Target="../charts/chart77.xml"/><Relationship Id="rId23" Type="http://schemas.openxmlformats.org/officeDocument/2006/relationships/chart" Target="../charts/chart85.xml"/><Relationship Id="rId10" Type="http://schemas.openxmlformats.org/officeDocument/2006/relationships/chart" Target="../charts/chart72.xml"/><Relationship Id="rId19" Type="http://schemas.openxmlformats.org/officeDocument/2006/relationships/chart" Target="../charts/chart81.xml"/><Relationship Id="rId4" Type="http://schemas.openxmlformats.org/officeDocument/2006/relationships/chart" Target="../charts/chart66.xml"/><Relationship Id="rId9" Type="http://schemas.openxmlformats.org/officeDocument/2006/relationships/chart" Target="../charts/chart71.xml"/><Relationship Id="rId14" Type="http://schemas.openxmlformats.org/officeDocument/2006/relationships/chart" Target="../charts/chart76.xml"/><Relationship Id="rId22" Type="http://schemas.openxmlformats.org/officeDocument/2006/relationships/chart" Target="../charts/chart8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631606</xdr:colOff>
      <xdr:row>448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6956480F-106B-4662-B5B4-7F058F273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925285</xdr:colOff>
      <xdr:row>420</xdr:row>
      <xdr:rowOff>0</xdr:rowOff>
    </xdr:from>
    <xdr:to>
      <xdr:col>16</xdr:col>
      <xdr:colOff>604392</xdr:colOff>
      <xdr:row>448</xdr:row>
      <xdr:rowOff>66000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49844E11-502A-478D-B28E-5A44B33658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631606</xdr:colOff>
      <xdr:row>479</xdr:row>
      <xdr:rowOff>66000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8EE27A3-3797-43FB-96F3-E91291E43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631606</xdr:colOff>
      <xdr:row>510</xdr:row>
      <xdr:rowOff>66000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AA0D966C-274E-436B-922A-AFCB01938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925285</xdr:colOff>
      <xdr:row>482</xdr:row>
      <xdr:rowOff>0</xdr:rowOff>
    </xdr:from>
    <xdr:to>
      <xdr:col>16</xdr:col>
      <xdr:colOff>604392</xdr:colOff>
      <xdr:row>510</xdr:row>
      <xdr:rowOff>66000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D6644318-FB86-4EAB-ABAD-3EDC16C41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451</xdr:row>
      <xdr:rowOff>0</xdr:rowOff>
    </xdr:from>
    <xdr:to>
      <xdr:col>16</xdr:col>
      <xdr:colOff>609836</xdr:colOff>
      <xdr:row>479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E6E7C1BA-7EA1-46B8-AEF8-0CBD14EF1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0.09083</cdr:x>
      <cdr:y>0.20585</cdr:y>
    </cdr:from>
    <cdr:to>
      <cdr:x>0.93657</cdr:x>
      <cdr:y>0.88046</cdr:y>
    </cdr:to>
    <cdr:cxnSp macro="">
      <cdr:nvCxnSpPr>
        <cdr:cNvPr id="7" name="Łącznik prosty 6">
          <a:extLst xmlns:a="http://schemas.openxmlformats.org/drawingml/2006/main">
            <a:ext uri="{FF2B5EF4-FFF2-40B4-BE49-F238E27FC236}">
              <a16:creationId xmlns:a16="http://schemas.microsoft.com/office/drawing/2014/main" id="{B8565151-340F-5563-91F3-6EC9DAF6B55F}"/>
            </a:ext>
          </a:extLst>
        </cdr:cNvPr>
        <cdr:cNvCxnSpPr/>
      </cdr:nvCxnSpPr>
      <cdr:spPr>
        <a:xfrm xmlns:a="http://schemas.openxmlformats.org/drawingml/2006/main" flipV="1">
          <a:off x="415018" y="564696"/>
          <a:ext cx="3864429" cy="185057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0.08934</cdr:x>
      <cdr:y>0.36954</cdr:y>
    </cdr:from>
    <cdr:to>
      <cdr:x>0.95295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B97505-BD1B-0576-DC05-325D5A474924}"/>
            </a:ext>
          </a:extLst>
        </cdr:cNvPr>
        <cdr:cNvCxnSpPr/>
      </cdr:nvCxnSpPr>
      <cdr:spPr>
        <a:xfrm xmlns:a="http://schemas.openxmlformats.org/drawingml/2006/main" flipV="1">
          <a:off x="408215" y="1013732"/>
          <a:ext cx="3946071" cy="140153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0.09678</cdr:x>
      <cdr:y>0.18849</cdr:y>
    </cdr:from>
    <cdr:to>
      <cdr:x>0.24568</cdr:x>
      <cdr:y>0.59524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3010F3CD-0EB7-C9BC-ADE5-33C822F03D5F}"/>
            </a:ext>
          </a:extLst>
        </cdr:cNvPr>
        <cdr:cNvCxnSpPr/>
      </cdr:nvCxnSpPr>
      <cdr:spPr>
        <a:xfrm xmlns:a="http://schemas.openxmlformats.org/drawingml/2006/main" flipV="1">
          <a:off x="442233" y="517071"/>
          <a:ext cx="680357" cy="111578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0.09083</cdr:x>
      <cdr:y>0.24058</cdr:y>
    </cdr:from>
    <cdr:to>
      <cdr:x>0.9455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87AA440A-7FD8-073F-9FC3-37B3FB9AE41A}"/>
            </a:ext>
          </a:extLst>
        </cdr:cNvPr>
        <cdr:cNvCxnSpPr/>
      </cdr:nvCxnSpPr>
      <cdr:spPr>
        <a:xfrm xmlns:a="http://schemas.openxmlformats.org/drawingml/2006/main" flipV="1">
          <a:off x="415018" y="659946"/>
          <a:ext cx="3905250" cy="175532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0.10274</cdr:x>
      <cdr:y>0.18601</cdr:y>
    </cdr:from>
    <cdr:to>
      <cdr:x>0.8383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DF2C515-5C07-59F7-3C51-87BE16627129}"/>
            </a:ext>
          </a:extLst>
        </cdr:cNvPr>
        <cdr:cNvCxnSpPr/>
      </cdr:nvCxnSpPr>
      <cdr:spPr>
        <a:xfrm xmlns:a="http://schemas.openxmlformats.org/drawingml/2006/main" flipV="1">
          <a:off x="469447" y="510268"/>
          <a:ext cx="3360964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0.08785</cdr:x>
      <cdr:y>0.18601</cdr:y>
    </cdr:from>
    <cdr:to>
      <cdr:x>0.86212</cdr:x>
      <cdr:y>0.87798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B3622F0-684B-F9B4-DD60-F10C365BC53F}"/>
            </a:ext>
          </a:extLst>
        </cdr:cNvPr>
        <cdr:cNvCxnSpPr/>
      </cdr:nvCxnSpPr>
      <cdr:spPr>
        <a:xfrm xmlns:a="http://schemas.openxmlformats.org/drawingml/2006/main" flipV="1">
          <a:off x="401411" y="510268"/>
          <a:ext cx="3537857" cy="189819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0.08929</cdr:x>
      <cdr:y>0.3869</cdr:y>
    </cdr:from>
    <cdr:to>
      <cdr:x>0.95238</cdr:x>
      <cdr:y>0.88294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59BDE7-5BE4-DCDD-CBDB-8217CC627316}"/>
            </a:ext>
          </a:extLst>
        </cdr:cNvPr>
        <cdr:cNvCxnSpPr/>
      </cdr:nvCxnSpPr>
      <cdr:spPr>
        <a:xfrm xmlns:a="http://schemas.openxmlformats.org/drawingml/2006/main" flipV="1">
          <a:off x="408215" y="1061357"/>
          <a:ext cx="3946071" cy="1360714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0.08929</cdr:x>
      <cdr:y>0.17857</cdr:y>
    </cdr:from>
    <cdr:to>
      <cdr:x>0.2753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DE9BAC34-612F-0D15-8D3E-BEC8D960B714}"/>
            </a:ext>
          </a:extLst>
        </cdr:cNvPr>
        <cdr:cNvCxnSpPr/>
      </cdr:nvCxnSpPr>
      <cdr:spPr>
        <a:xfrm xmlns:a="http://schemas.openxmlformats.org/drawingml/2006/main" flipV="1">
          <a:off x="408215" y="489857"/>
          <a:ext cx="850446" cy="192541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0.08929</cdr:x>
      <cdr:y>0.52827</cdr:y>
    </cdr:from>
    <cdr:to>
      <cdr:x>0.9494</cdr:x>
      <cdr:y>0.88294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94FCBEA0-45B7-DAC9-C11B-71BAA7B5C734}"/>
            </a:ext>
          </a:extLst>
        </cdr:cNvPr>
        <cdr:cNvCxnSpPr/>
      </cdr:nvCxnSpPr>
      <cdr:spPr>
        <a:xfrm xmlns:a="http://schemas.openxmlformats.org/drawingml/2006/main" flipV="1">
          <a:off x="408215" y="1449161"/>
          <a:ext cx="3932464" cy="97291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0.09375</cdr:x>
      <cdr:y>0.18601</cdr:y>
    </cdr:from>
    <cdr:to>
      <cdr:x>0.9122</cdr:x>
      <cdr:y>0.88046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B5FC771-1B69-013B-3C5F-C22B3FAD1F05}"/>
            </a:ext>
          </a:extLst>
        </cdr:cNvPr>
        <cdr:cNvCxnSpPr/>
      </cdr:nvCxnSpPr>
      <cdr:spPr>
        <a:xfrm xmlns:a="http://schemas.openxmlformats.org/drawingml/2006/main" flipV="1">
          <a:off x="428625" y="510268"/>
          <a:ext cx="3741965" cy="1905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686035</xdr:colOff>
      <xdr:row>448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035721B4-0941-453B-805B-93AF326D0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898070</xdr:colOff>
      <xdr:row>420</xdr:row>
      <xdr:rowOff>0</xdr:rowOff>
    </xdr:from>
    <xdr:to>
      <xdr:col>17</xdr:col>
      <xdr:colOff>60106</xdr:colOff>
      <xdr:row>448</xdr:row>
      <xdr:rowOff>66000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4704C5D4-56E8-4DD2-AAE5-E7359ECD1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686034</xdr:colOff>
      <xdr:row>479</xdr:row>
      <xdr:rowOff>66000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BF3EA675-3545-46C0-BF3B-F01E80AEF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898070</xdr:colOff>
      <xdr:row>451</xdr:row>
      <xdr:rowOff>0</xdr:rowOff>
    </xdr:from>
    <xdr:to>
      <xdr:col>17</xdr:col>
      <xdr:colOff>60106</xdr:colOff>
      <xdr:row>479</xdr:row>
      <xdr:rowOff>66000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8B422A87-69D2-4FEB-A4F2-450B109D5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898070</xdr:colOff>
      <xdr:row>482</xdr:row>
      <xdr:rowOff>0</xdr:rowOff>
    </xdr:from>
    <xdr:to>
      <xdr:col>17</xdr:col>
      <xdr:colOff>60106</xdr:colOff>
      <xdr:row>510</xdr:row>
      <xdr:rowOff>66000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D3CD1D67-AE47-4B88-8723-F033BE546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686034</xdr:colOff>
      <xdr:row>510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A81D0AAC-5BDD-4530-9B23-34DC2BCEB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0.09524</cdr:x>
      <cdr:y>0.82341</cdr:y>
    </cdr:from>
    <cdr:to>
      <cdr:x>0.95387</cdr:x>
      <cdr:y>0.88542</cdr:y>
    </cdr:to>
    <cdr:cxnSp macro="">
      <cdr:nvCxnSpPr>
        <cdr:cNvPr id="5" name="Łącznik prosty 4">
          <a:extLst xmlns:a="http://schemas.openxmlformats.org/drawingml/2006/main">
            <a:ext uri="{FF2B5EF4-FFF2-40B4-BE49-F238E27FC236}">
              <a16:creationId xmlns:a16="http://schemas.microsoft.com/office/drawing/2014/main" id="{AECBF9B3-731B-A8DC-D25E-71D65E3B7A1E}"/>
            </a:ext>
          </a:extLst>
        </cdr:cNvPr>
        <cdr:cNvCxnSpPr/>
      </cdr:nvCxnSpPr>
      <cdr:spPr>
        <a:xfrm xmlns:a="http://schemas.openxmlformats.org/drawingml/2006/main" flipV="1">
          <a:off x="435429" y="2258786"/>
          <a:ext cx="3925661" cy="17008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0.09673</cdr:x>
      <cdr:y>0.51835</cdr:y>
    </cdr:from>
    <cdr:to>
      <cdr:x>0.94643</cdr:x>
      <cdr:y>0.83829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505CF59A-29ED-EA2D-8896-44BB769CD417}"/>
            </a:ext>
          </a:extLst>
        </cdr:cNvPr>
        <cdr:cNvCxnSpPr/>
      </cdr:nvCxnSpPr>
      <cdr:spPr>
        <a:xfrm xmlns:a="http://schemas.openxmlformats.org/drawingml/2006/main">
          <a:off x="442233" y="1421946"/>
          <a:ext cx="3884839" cy="87766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0.58681</cdr:y>
    </cdr:from>
    <cdr:to>
      <cdr:x>0.95417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C665BB3-A5EF-3B59-9B0A-72A27C18CDAB}"/>
            </a:ext>
          </a:extLst>
        </cdr:cNvPr>
        <cdr:cNvCxnSpPr/>
      </cdr:nvCxnSpPr>
      <cdr:spPr>
        <a:xfrm xmlns:a="http://schemas.openxmlformats.org/drawingml/2006/main" flipV="1">
          <a:off x="419100" y="1609725"/>
          <a:ext cx="3943350" cy="8286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0.55208</cdr:y>
    </cdr:from>
    <cdr:to>
      <cdr:x>0.97083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52F491CC-127F-E56D-F161-637F701AB3C1}"/>
            </a:ext>
          </a:extLst>
        </cdr:cNvPr>
        <cdr:cNvCxnSpPr/>
      </cdr:nvCxnSpPr>
      <cdr:spPr>
        <a:xfrm xmlns:a="http://schemas.openxmlformats.org/drawingml/2006/main" flipV="1">
          <a:off x="419100" y="1514475"/>
          <a:ext cx="4019550" cy="9239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0.0875</cdr:x>
      <cdr:y>0.18403</cdr:y>
    </cdr:from>
    <cdr:to>
      <cdr:x>0.89375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27489D4-CACE-CFAA-E724-D29ED23FBF28}"/>
            </a:ext>
          </a:extLst>
        </cdr:cNvPr>
        <cdr:cNvCxnSpPr/>
      </cdr:nvCxnSpPr>
      <cdr:spPr>
        <a:xfrm xmlns:a="http://schemas.openxmlformats.org/drawingml/2006/main" flipV="1">
          <a:off x="400050" y="504825"/>
          <a:ext cx="3686175" cy="19335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0.09167</cdr:x>
      <cdr:y>0.62847</cdr:y>
    </cdr:from>
    <cdr:to>
      <cdr:x>0.94583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879F132A-E24E-AE5C-89F8-E35C86857C93}"/>
            </a:ext>
          </a:extLst>
        </cdr:cNvPr>
        <cdr:cNvCxnSpPr/>
      </cdr:nvCxnSpPr>
      <cdr:spPr>
        <a:xfrm xmlns:a="http://schemas.openxmlformats.org/drawingml/2006/main" flipV="1">
          <a:off x="419100" y="1724025"/>
          <a:ext cx="3905250" cy="7143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0.1</cdr:x>
      <cdr:y>0.17361</cdr:y>
    </cdr:from>
    <cdr:to>
      <cdr:x>0.25417</cdr:x>
      <cdr:y>0.59722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F3E06941-FC2A-2FAD-A23D-89EC0FB72EEC}"/>
            </a:ext>
          </a:extLst>
        </cdr:cNvPr>
        <cdr:cNvCxnSpPr/>
      </cdr:nvCxnSpPr>
      <cdr:spPr>
        <a:xfrm xmlns:a="http://schemas.openxmlformats.org/drawingml/2006/main" flipV="1">
          <a:off x="457200" y="476250"/>
          <a:ext cx="704850" cy="1162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0.96458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771DA499-D4AC-3379-112B-222417DB7E71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90975" cy="1390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0.94792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D330B091-5C68-C66B-97C6-CD557FF40232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14775" cy="13906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0.08958</cdr:x>
      <cdr:y>0.20486</cdr:y>
    </cdr:from>
    <cdr:to>
      <cdr:x>0.9375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1DB6478E-A813-306A-BDC9-BF96D41717B7}"/>
            </a:ext>
          </a:extLst>
        </cdr:cNvPr>
        <cdr:cNvCxnSpPr/>
      </cdr:nvCxnSpPr>
      <cdr:spPr>
        <a:xfrm xmlns:a="http://schemas.openxmlformats.org/drawingml/2006/main" flipV="1">
          <a:off x="409575" y="561975"/>
          <a:ext cx="3876675" cy="18764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890142</xdr:colOff>
      <xdr:row>448</xdr:row>
      <xdr:rowOff>66000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A3C3436-3A13-4486-AB03-CDF51703E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1006928</xdr:colOff>
      <xdr:row>420</xdr:row>
      <xdr:rowOff>0</xdr:rowOff>
    </xdr:from>
    <xdr:to>
      <xdr:col>16</xdr:col>
      <xdr:colOff>577178</xdr:colOff>
      <xdr:row>448</xdr:row>
      <xdr:rowOff>66000</xdr:rowOff>
    </xdr:to>
    <xdr:graphicFrame macro="">
      <xdr:nvGraphicFramePr>
        <xdr:cNvPr id="20" name="Wykres 19">
          <a:extLst>
            <a:ext uri="{FF2B5EF4-FFF2-40B4-BE49-F238E27FC236}">
              <a16:creationId xmlns:a16="http://schemas.microsoft.com/office/drawing/2014/main" id="{BF422B65-AAD9-4FB6-967E-CBB8A29BE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693963</xdr:colOff>
      <xdr:row>451</xdr:row>
      <xdr:rowOff>0</xdr:rowOff>
    </xdr:from>
    <xdr:to>
      <xdr:col>7</xdr:col>
      <xdr:colOff>890142</xdr:colOff>
      <xdr:row>479</xdr:row>
      <xdr:rowOff>66000</xdr:rowOff>
    </xdr:to>
    <xdr:graphicFrame macro="">
      <xdr:nvGraphicFramePr>
        <xdr:cNvPr id="22" name="Wykres 21">
          <a:extLst>
            <a:ext uri="{FF2B5EF4-FFF2-40B4-BE49-F238E27FC236}">
              <a16:creationId xmlns:a16="http://schemas.microsoft.com/office/drawing/2014/main" id="{BD718CA6-14FB-48A5-905D-EF202D93B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1006928</xdr:colOff>
      <xdr:row>451</xdr:row>
      <xdr:rowOff>0</xdr:rowOff>
    </xdr:from>
    <xdr:to>
      <xdr:col>16</xdr:col>
      <xdr:colOff>577178</xdr:colOff>
      <xdr:row>479</xdr:row>
      <xdr:rowOff>66000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F4594CB9-27EA-45B5-9FEF-965DB365D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890142</xdr:colOff>
      <xdr:row>510</xdr:row>
      <xdr:rowOff>66000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4A231657-77BF-49A5-8B1F-0DB1190DA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1006928</xdr:colOff>
      <xdr:row>482</xdr:row>
      <xdr:rowOff>0</xdr:rowOff>
    </xdr:from>
    <xdr:to>
      <xdr:col>16</xdr:col>
      <xdr:colOff>577178</xdr:colOff>
      <xdr:row>510</xdr:row>
      <xdr:rowOff>66000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2768EA3C-7291-477D-B2F9-2D0FAA580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0.09167</cdr:x>
      <cdr:y>0.37847</cdr:y>
    </cdr:from>
    <cdr:to>
      <cdr:x>0.95833</cdr:x>
      <cdr:y>0.88889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66067040-EB75-9134-405F-B3816EB466EF}"/>
            </a:ext>
          </a:extLst>
        </cdr:cNvPr>
        <cdr:cNvCxnSpPr/>
      </cdr:nvCxnSpPr>
      <cdr:spPr>
        <a:xfrm xmlns:a="http://schemas.openxmlformats.org/drawingml/2006/main" flipV="1">
          <a:off x="419100" y="1038225"/>
          <a:ext cx="3962400" cy="14001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0.09167</cdr:x>
      <cdr:y>0.52778</cdr:y>
    </cdr:from>
    <cdr:to>
      <cdr:x>0.96042</cdr:x>
      <cdr:y>0.88542</cdr:y>
    </cdr:to>
    <cdr:cxnSp macro="">
      <cdr:nvCxnSpPr>
        <cdr:cNvPr id="3" name="Łącznik prosty 2">
          <a:extLst xmlns:a="http://schemas.openxmlformats.org/drawingml/2006/main">
            <a:ext uri="{FF2B5EF4-FFF2-40B4-BE49-F238E27FC236}">
              <a16:creationId xmlns:a16="http://schemas.microsoft.com/office/drawing/2014/main" id="{2A5B8646-86CB-CE80-09BD-DD583AA381B4}"/>
            </a:ext>
          </a:extLst>
        </cdr:cNvPr>
        <cdr:cNvCxnSpPr/>
      </cdr:nvCxnSpPr>
      <cdr:spPr>
        <a:xfrm xmlns:a="http://schemas.openxmlformats.org/drawingml/2006/main" flipV="1">
          <a:off x="419100" y="1447800"/>
          <a:ext cx="3971925" cy="9810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2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656100</xdr:colOff>
      <xdr:row>448</xdr:row>
      <xdr:rowOff>66000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77C76B8-5233-4D61-8716-345E08F7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46500</xdr:colOff>
      <xdr:row>448</xdr:row>
      <xdr:rowOff>66000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47CAFFF4-89E6-44AF-99EC-3D861869B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451</xdr:row>
      <xdr:rowOff>0</xdr:rowOff>
    </xdr:from>
    <xdr:to>
      <xdr:col>17</xdr:col>
      <xdr:colOff>46500</xdr:colOff>
      <xdr:row>479</xdr:row>
      <xdr:rowOff>66000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6F219E16-B0D3-40DE-9473-9C08E10A7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451</xdr:row>
      <xdr:rowOff>0</xdr:rowOff>
    </xdr:from>
    <xdr:to>
      <xdr:col>7</xdr:col>
      <xdr:colOff>656100</xdr:colOff>
      <xdr:row>479</xdr:row>
      <xdr:rowOff>66000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845FE44-A5FB-4184-A354-5277A31754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7</xdr:col>
      <xdr:colOff>656100</xdr:colOff>
      <xdr:row>510</xdr:row>
      <xdr:rowOff>66000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C3F4066-759A-4C0D-8406-046184C82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46500</xdr:colOff>
      <xdr:row>510</xdr:row>
      <xdr:rowOff>66000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C3B3758D-C1B1-4E88-BF1A-499084BDB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693963</xdr:colOff>
      <xdr:row>420</xdr:row>
      <xdr:rowOff>0</xdr:rowOff>
    </xdr:from>
    <xdr:to>
      <xdr:col>7</xdr:col>
      <xdr:colOff>781284</xdr:colOff>
      <xdr:row>448</xdr:row>
      <xdr:rowOff>66000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6DE02718-F088-4DBF-BCC9-02DDD4F8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32893</xdr:colOff>
      <xdr:row>448</xdr:row>
      <xdr:rowOff>66000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B829AE6E-A85F-4FD4-AD29-180E45814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451</xdr:row>
      <xdr:rowOff>0</xdr:rowOff>
    </xdr:from>
    <xdr:to>
      <xdr:col>7</xdr:col>
      <xdr:colOff>781285</xdr:colOff>
      <xdr:row>479</xdr:row>
      <xdr:rowOff>66000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20162FE3-3D10-4BFC-9843-202C8B229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-1</xdr:colOff>
      <xdr:row>451</xdr:row>
      <xdr:rowOff>0</xdr:rowOff>
    </xdr:from>
    <xdr:to>
      <xdr:col>17</xdr:col>
      <xdr:colOff>32892</xdr:colOff>
      <xdr:row>479</xdr:row>
      <xdr:rowOff>66000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1FCFC3C6-FC31-4EFB-AB07-D0328E7D6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693963</xdr:colOff>
      <xdr:row>482</xdr:row>
      <xdr:rowOff>0</xdr:rowOff>
    </xdr:from>
    <xdr:to>
      <xdr:col>7</xdr:col>
      <xdr:colOff>781284</xdr:colOff>
      <xdr:row>510</xdr:row>
      <xdr:rowOff>66000</xdr:rowOff>
    </xdr:to>
    <xdr:graphicFrame macro="">
      <xdr:nvGraphicFramePr>
        <xdr:cNvPr id="31" name="Wykres 30">
          <a:extLst>
            <a:ext uri="{FF2B5EF4-FFF2-40B4-BE49-F238E27FC236}">
              <a16:creationId xmlns:a16="http://schemas.microsoft.com/office/drawing/2014/main" id="{CB6B1896-BC6B-47AA-8775-31AB8D42E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32893</xdr:colOff>
      <xdr:row>510</xdr:row>
      <xdr:rowOff>66000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5B32BD65-5B2D-4719-8FB6-92FACD46C7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420</xdr:row>
      <xdr:rowOff>0</xdr:rowOff>
    </xdr:from>
    <xdr:to>
      <xdr:col>7</xdr:col>
      <xdr:colOff>665625</xdr:colOff>
      <xdr:row>448</xdr:row>
      <xdr:rowOff>66000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DE398D4-5FBE-4EA5-BE50-7D4931A84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420</xdr:row>
      <xdr:rowOff>0</xdr:rowOff>
    </xdr:from>
    <xdr:to>
      <xdr:col>17</xdr:col>
      <xdr:colOff>34593</xdr:colOff>
      <xdr:row>448</xdr:row>
      <xdr:rowOff>66000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850549C-A6FA-4CF6-9D0C-8647D34635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450</xdr:row>
      <xdr:rowOff>190499</xdr:rowOff>
    </xdr:from>
    <xdr:to>
      <xdr:col>7</xdr:col>
      <xdr:colOff>665625</xdr:colOff>
      <xdr:row>479</xdr:row>
      <xdr:rowOff>65999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A259887-F4A7-4172-9A8A-BFA1AC578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940592</xdr:colOff>
      <xdr:row>451</xdr:row>
      <xdr:rowOff>0</xdr:rowOff>
    </xdr:from>
    <xdr:to>
      <xdr:col>17</xdr:col>
      <xdr:colOff>34592</xdr:colOff>
      <xdr:row>479</xdr:row>
      <xdr:rowOff>66000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5B1C9AA-2C4D-4C00-8B7E-2E74C8798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482</xdr:row>
      <xdr:rowOff>0</xdr:rowOff>
    </xdr:from>
    <xdr:to>
      <xdr:col>7</xdr:col>
      <xdr:colOff>665625</xdr:colOff>
      <xdr:row>510</xdr:row>
      <xdr:rowOff>66000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8E1E6C4F-AF45-455F-AC2B-F8C7031D55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482</xdr:row>
      <xdr:rowOff>0</xdr:rowOff>
    </xdr:from>
    <xdr:to>
      <xdr:col>17</xdr:col>
      <xdr:colOff>34593</xdr:colOff>
      <xdr:row>510</xdr:row>
      <xdr:rowOff>66000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97C61953-54C3-4882-9C21-2496703D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226</xdr:row>
      <xdr:rowOff>0</xdr:rowOff>
    </xdr:from>
    <xdr:to>
      <xdr:col>6</xdr:col>
      <xdr:colOff>495300</xdr:colOff>
      <xdr:row>240</xdr:row>
      <xdr:rowOff>76200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54277BDD-1887-4F59-9DEF-1AB7369B6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226</xdr:row>
      <xdr:rowOff>0</xdr:rowOff>
    </xdr:from>
    <xdr:to>
      <xdr:col>12</xdr:col>
      <xdr:colOff>590550</xdr:colOff>
      <xdr:row>240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1982D868-1EA9-452F-81E5-ECC7D6E5D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226</xdr:row>
      <xdr:rowOff>0</xdr:rowOff>
    </xdr:from>
    <xdr:to>
      <xdr:col>18</xdr:col>
      <xdr:colOff>476250</xdr:colOff>
      <xdr:row>240</xdr:row>
      <xdr:rowOff>76200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C6474368-F607-4B99-A966-B0FB65D48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6</xdr:col>
      <xdr:colOff>495300</xdr:colOff>
      <xdr:row>257</xdr:row>
      <xdr:rowOff>76200</xdr:rowOff>
    </xdr:to>
    <xdr:graphicFrame macro="">
      <xdr:nvGraphicFramePr>
        <xdr:cNvPr id="50" name="Wykres 49">
          <a:extLst>
            <a:ext uri="{FF2B5EF4-FFF2-40B4-BE49-F238E27FC236}">
              <a16:creationId xmlns:a16="http://schemas.microsoft.com/office/drawing/2014/main" id="{D92F8308-54B1-45DF-B3A3-DCA9F896F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243</xdr:row>
      <xdr:rowOff>0</xdr:rowOff>
    </xdr:from>
    <xdr:to>
      <xdr:col>12</xdr:col>
      <xdr:colOff>590550</xdr:colOff>
      <xdr:row>257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9535E3DD-6113-4C3B-B5F7-A15ADC57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260</xdr:row>
      <xdr:rowOff>0</xdr:rowOff>
    </xdr:from>
    <xdr:to>
      <xdr:col>6</xdr:col>
      <xdr:colOff>495300</xdr:colOff>
      <xdr:row>274</xdr:row>
      <xdr:rowOff>76200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C95D2FA7-373B-427D-9E88-81377183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243</xdr:row>
      <xdr:rowOff>0</xdr:rowOff>
    </xdr:from>
    <xdr:to>
      <xdr:col>18</xdr:col>
      <xdr:colOff>476250</xdr:colOff>
      <xdr:row>257</xdr:row>
      <xdr:rowOff>76200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C7B7F97F-86C2-40E3-9BBA-F1515ACD9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260</xdr:row>
      <xdr:rowOff>0</xdr:rowOff>
    </xdr:from>
    <xdr:to>
      <xdr:col>12</xdr:col>
      <xdr:colOff>590550</xdr:colOff>
      <xdr:row>274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16E0E053-60FF-454A-89A1-2A7017E1A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260</xdr:row>
      <xdr:rowOff>9525</xdr:rowOff>
    </xdr:from>
    <xdr:to>
      <xdr:col>18</xdr:col>
      <xdr:colOff>476250</xdr:colOff>
      <xdr:row>274</xdr:row>
      <xdr:rowOff>85725</xdr:rowOff>
    </xdr:to>
    <xdr:graphicFrame macro="">
      <xdr:nvGraphicFramePr>
        <xdr:cNvPr id="62" name="Wykres 61">
          <a:extLst>
            <a:ext uri="{FF2B5EF4-FFF2-40B4-BE49-F238E27FC236}">
              <a16:creationId xmlns:a16="http://schemas.microsoft.com/office/drawing/2014/main" id="{71DFE90E-10FE-4EE3-8BB8-D38902012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277</xdr:row>
      <xdr:rowOff>0</xdr:rowOff>
    </xdr:from>
    <xdr:to>
      <xdr:col>6</xdr:col>
      <xdr:colOff>495300</xdr:colOff>
      <xdr:row>291</xdr:row>
      <xdr:rowOff>76200</xdr:rowOff>
    </xdr:to>
    <xdr:graphicFrame macro="">
      <xdr:nvGraphicFramePr>
        <xdr:cNvPr id="64" name="Wykres 63">
          <a:extLst>
            <a:ext uri="{FF2B5EF4-FFF2-40B4-BE49-F238E27FC236}">
              <a16:creationId xmlns:a16="http://schemas.microsoft.com/office/drawing/2014/main" id="{FBC8AD4D-40AE-4BCB-803B-96E18E6795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277</xdr:row>
      <xdr:rowOff>0</xdr:rowOff>
    </xdr:from>
    <xdr:to>
      <xdr:col>12</xdr:col>
      <xdr:colOff>590550</xdr:colOff>
      <xdr:row>291</xdr:row>
      <xdr:rowOff>76200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8B870448-5A4E-466C-AC90-053C2AFB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277</xdr:row>
      <xdr:rowOff>0</xdr:rowOff>
    </xdr:from>
    <xdr:to>
      <xdr:col>18</xdr:col>
      <xdr:colOff>476250</xdr:colOff>
      <xdr:row>291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D18AB348-564A-496B-9943-F3E076AB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294</xdr:row>
      <xdr:rowOff>0</xdr:rowOff>
    </xdr:from>
    <xdr:to>
      <xdr:col>6</xdr:col>
      <xdr:colOff>495300</xdr:colOff>
      <xdr:row>308</xdr:row>
      <xdr:rowOff>76200</xdr:rowOff>
    </xdr:to>
    <xdr:graphicFrame macro="">
      <xdr:nvGraphicFramePr>
        <xdr:cNvPr id="70" name="Wykres 69">
          <a:extLst>
            <a:ext uri="{FF2B5EF4-FFF2-40B4-BE49-F238E27FC236}">
              <a16:creationId xmlns:a16="http://schemas.microsoft.com/office/drawing/2014/main" id="{792F94D4-256B-496D-B4A7-C2643C70D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204</xdr:row>
      <xdr:rowOff>0</xdr:rowOff>
    </xdr:from>
    <xdr:to>
      <xdr:col>6</xdr:col>
      <xdr:colOff>495300</xdr:colOff>
      <xdr:row>218</xdr:row>
      <xdr:rowOff>76200</xdr:rowOff>
    </xdr:to>
    <xdr:graphicFrame macro="">
      <xdr:nvGraphicFramePr>
        <xdr:cNvPr id="44" name="Wykres 43">
          <a:extLst>
            <a:ext uri="{FF2B5EF4-FFF2-40B4-BE49-F238E27FC236}">
              <a16:creationId xmlns:a16="http://schemas.microsoft.com/office/drawing/2014/main" id="{FA2382EC-72EE-40BF-80A3-494E8889DD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204</xdr:row>
      <xdr:rowOff>0</xdr:rowOff>
    </xdr:from>
    <xdr:to>
      <xdr:col>12</xdr:col>
      <xdr:colOff>590550</xdr:colOff>
      <xdr:row>218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D68C3F87-2B00-481C-8B3D-E96B378C60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204</xdr:row>
      <xdr:rowOff>66675</xdr:rowOff>
    </xdr:from>
    <xdr:to>
      <xdr:col>18</xdr:col>
      <xdr:colOff>476250</xdr:colOff>
      <xdr:row>218</xdr:row>
      <xdr:rowOff>142875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012F072B-4896-46C5-928D-A999C6CA16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221</xdr:row>
      <xdr:rowOff>0</xdr:rowOff>
    </xdr:from>
    <xdr:to>
      <xdr:col>6</xdr:col>
      <xdr:colOff>495300</xdr:colOff>
      <xdr:row>235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14103C3C-72C7-42F9-913C-E4D76CF902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221</xdr:row>
      <xdr:rowOff>0</xdr:rowOff>
    </xdr:from>
    <xdr:to>
      <xdr:col>12</xdr:col>
      <xdr:colOff>590550</xdr:colOff>
      <xdr:row>235</xdr:row>
      <xdr:rowOff>76200</xdr:rowOff>
    </xdr:to>
    <xdr:graphicFrame macro="">
      <xdr:nvGraphicFramePr>
        <xdr:cNvPr id="54" name="Wykres 53">
          <a:extLst>
            <a:ext uri="{FF2B5EF4-FFF2-40B4-BE49-F238E27FC236}">
              <a16:creationId xmlns:a16="http://schemas.microsoft.com/office/drawing/2014/main" id="{92D4AD01-2FA2-431F-A055-6F2E8A640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221</xdr:row>
      <xdr:rowOff>0</xdr:rowOff>
    </xdr:from>
    <xdr:to>
      <xdr:col>18</xdr:col>
      <xdr:colOff>476250</xdr:colOff>
      <xdr:row>235</xdr:row>
      <xdr:rowOff>76200</xdr:rowOff>
    </xdr:to>
    <xdr:graphicFrame macro="">
      <xdr:nvGraphicFramePr>
        <xdr:cNvPr id="56" name="Wykres 55">
          <a:extLst>
            <a:ext uri="{FF2B5EF4-FFF2-40B4-BE49-F238E27FC236}">
              <a16:creationId xmlns:a16="http://schemas.microsoft.com/office/drawing/2014/main" id="{50D4AB2D-5D7B-48C8-BE09-BB0DC2A65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238</xdr:row>
      <xdr:rowOff>0</xdr:rowOff>
    </xdr:from>
    <xdr:to>
      <xdr:col>6</xdr:col>
      <xdr:colOff>495300</xdr:colOff>
      <xdr:row>252</xdr:row>
      <xdr:rowOff>76200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D1D29D72-FDF2-4BAA-B2BD-53A12E172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12</xdr:col>
      <xdr:colOff>590550</xdr:colOff>
      <xdr:row>252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9AC77DCF-E2E5-4D10-B29A-50B43835D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238</xdr:row>
      <xdr:rowOff>0</xdr:rowOff>
    </xdr:from>
    <xdr:to>
      <xdr:col>18</xdr:col>
      <xdr:colOff>476250</xdr:colOff>
      <xdr:row>252</xdr:row>
      <xdr:rowOff>76200</xdr:rowOff>
    </xdr:to>
    <xdr:graphicFrame macro="">
      <xdr:nvGraphicFramePr>
        <xdr:cNvPr id="66" name="Wykres 65">
          <a:extLst>
            <a:ext uri="{FF2B5EF4-FFF2-40B4-BE49-F238E27FC236}">
              <a16:creationId xmlns:a16="http://schemas.microsoft.com/office/drawing/2014/main" id="{90BC0F2A-A1DB-4A1E-AD20-4558C44E5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255</xdr:row>
      <xdr:rowOff>0</xdr:rowOff>
    </xdr:from>
    <xdr:to>
      <xdr:col>6</xdr:col>
      <xdr:colOff>495300</xdr:colOff>
      <xdr:row>269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39500666-0C58-45EE-A7E4-0352743CD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255</xdr:row>
      <xdr:rowOff>0</xdr:rowOff>
    </xdr:from>
    <xdr:to>
      <xdr:col>12</xdr:col>
      <xdr:colOff>590550</xdr:colOff>
      <xdr:row>269</xdr:row>
      <xdr:rowOff>76200</xdr:rowOff>
    </xdr:to>
    <xdr:graphicFrame macro="">
      <xdr:nvGraphicFramePr>
        <xdr:cNvPr id="70" name="Wykres 69">
          <a:extLst>
            <a:ext uri="{FF2B5EF4-FFF2-40B4-BE49-F238E27FC236}">
              <a16:creationId xmlns:a16="http://schemas.microsoft.com/office/drawing/2014/main" id="{6FF76A9D-CB78-45D8-A662-C20B3CB96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0</xdr:colOff>
      <xdr:row>255</xdr:row>
      <xdr:rowOff>0</xdr:rowOff>
    </xdr:from>
    <xdr:to>
      <xdr:col>18</xdr:col>
      <xdr:colOff>476250</xdr:colOff>
      <xdr:row>269</xdr:row>
      <xdr:rowOff>76200</xdr:rowOff>
    </xdr:to>
    <xdr:graphicFrame macro="">
      <xdr:nvGraphicFramePr>
        <xdr:cNvPr id="72" name="Wykres 71">
          <a:extLst>
            <a:ext uri="{FF2B5EF4-FFF2-40B4-BE49-F238E27FC236}">
              <a16:creationId xmlns:a16="http://schemas.microsoft.com/office/drawing/2014/main" id="{3A165B9D-203A-4C71-8F9A-219CFD390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272</xdr:row>
      <xdr:rowOff>0</xdr:rowOff>
    </xdr:from>
    <xdr:to>
      <xdr:col>6</xdr:col>
      <xdr:colOff>495300</xdr:colOff>
      <xdr:row>286</xdr:row>
      <xdr:rowOff>76200</xdr:rowOff>
    </xdr:to>
    <xdr:graphicFrame macro="">
      <xdr:nvGraphicFramePr>
        <xdr:cNvPr id="74" name="Wykres 73">
          <a:extLst>
            <a:ext uri="{FF2B5EF4-FFF2-40B4-BE49-F238E27FC236}">
              <a16:creationId xmlns:a16="http://schemas.microsoft.com/office/drawing/2014/main" id="{000E8552-407A-4E29-8F37-340FABD88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4</xdr:col>
      <xdr:colOff>1181100</xdr:colOff>
      <xdr:row>27</xdr:row>
      <xdr:rowOff>76200</xdr:rowOff>
    </xdr:to>
    <xdr:graphicFrame macro="">
      <xdr:nvGraphicFramePr>
        <xdr:cNvPr id="33" name="Wykres 32">
          <a:extLst>
            <a:ext uri="{FF2B5EF4-FFF2-40B4-BE49-F238E27FC236}">
              <a16:creationId xmlns:a16="http://schemas.microsoft.com/office/drawing/2014/main" id="{46A07F43-FF31-4E44-B381-F87865AC3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4</xdr:col>
      <xdr:colOff>1181100</xdr:colOff>
      <xdr:row>44</xdr:row>
      <xdr:rowOff>76200</xdr:rowOff>
    </xdr:to>
    <xdr:graphicFrame macro="">
      <xdr:nvGraphicFramePr>
        <xdr:cNvPr id="36" name="Wykres 35">
          <a:extLst>
            <a:ext uri="{FF2B5EF4-FFF2-40B4-BE49-F238E27FC236}">
              <a16:creationId xmlns:a16="http://schemas.microsoft.com/office/drawing/2014/main" id="{5064D4DE-776F-42D6-AAA3-CEDF9E35F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4</xdr:col>
      <xdr:colOff>1181100</xdr:colOff>
      <xdr:row>61</xdr:row>
      <xdr:rowOff>76200</xdr:rowOff>
    </xdr:to>
    <xdr:graphicFrame macro="">
      <xdr:nvGraphicFramePr>
        <xdr:cNvPr id="39" name="Wykres 38">
          <a:extLst>
            <a:ext uri="{FF2B5EF4-FFF2-40B4-BE49-F238E27FC236}">
              <a16:creationId xmlns:a16="http://schemas.microsoft.com/office/drawing/2014/main" id="{0B8E5AC0-13D5-4D0C-916A-FFFF1B4482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4</xdr:col>
      <xdr:colOff>1181100</xdr:colOff>
      <xdr:row>78</xdr:row>
      <xdr:rowOff>76200</xdr:rowOff>
    </xdr:to>
    <xdr:graphicFrame macro="">
      <xdr:nvGraphicFramePr>
        <xdr:cNvPr id="43" name="Wykres 42">
          <a:extLst>
            <a:ext uri="{FF2B5EF4-FFF2-40B4-BE49-F238E27FC236}">
              <a16:creationId xmlns:a16="http://schemas.microsoft.com/office/drawing/2014/main" id="{ABE2ABC0-F263-4037-95F9-AF6CD4683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4</xdr:col>
      <xdr:colOff>1181100</xdr:colOff>
      <xdr:row>95</xdr:row>
      <xdr:rowOff>76200</xdr:rowOff>
    </xdr:to>
    <xdr:graphicFrame macro="">
      <xdr:nvGraphicFramePr>
        <xdr:cNvPr id="46" name="Wykres 45">
          <a:extLst>
            <a:ext uri="{FF2B5EF4-FFF2-40B4-BE49-F238E27FC236}">
              <a16:creationId xmlns:a16="http://schemas.microsoft.com/office/drawing/2014/main" id="{A688023B-1BF3-49C2-9351-7141E1F23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1181100</xdr:colOff>
      <xdr:row>112</xdr:row>
      <xdr:rowOff>76200</xdr:rowOff>
    </xdr:to>
    <xdr:graphicFrame macro="">
      <xdr:nvGraphicFramePr>
        <xdr:cNvPr id="49" name="Wykres 48">
          <a:extLst>
            <a:ext uri="{FF2B5EF4-FFF2-40B4-BE49-F238E27FC236}">
              <a16:creationId xmlns:a16="http://schemas.microsoft.com/office/drawing/2014/main" id="{A45BA305-CC5F-490D-9E94-327829D54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13</xdr:row>
      <xdr:rowOff>0</xdr:rowOff>
    </xdr:from>
    <xdr:to>
      <xdr:col>9</xdr:col>
      <xdr:colOff>666750</xdr:colOff>
      <xdr:row>27</xdr:row>
      <xdr:rowOff>76200</xdr:rowOff>
    </xdr:to>
    <xdr:graphicFrame macro="">
      <xdr:nvGraphicFramePr>
        <xdr:cNvPr id="52" name="Wykres 51">
          <a:extLst>
            <a:ext uri="{FF2B5EF4-FFF2-40B4-BE49-F238E27FC236}">
              <a16:creationId xmlns:a16="http://schemas.microsoft.com/office/drawing/2014/main" id="{6538BE35-822C-4702-AD6C-5D34361F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30</xdr:row>
      <xdr:rowOff>0</xdr:rowOff>
    </xdr:from>
    <xdr:to>
      <xdr:col>9</xdr:col>
      <xdr:colOff>666750</xdr:colOff>
      <xdr:row>44</xdr:row>
      <xdr:rowOff>76200</xdr:rowOff>
    </xdr:to>
    <xdr:graphicFrame macro="">
      <xdr:nvGraphicFramePr>
        <xdr:cNvPr id="55" name="Wykres 54">
          <a:extLst>
            <a:ext uri="{FF2B5EF4-FFF2-40B4-BE49-F238E27FC236}">
              <a16:creationId xmlns:a16="http://schemas.microsoft.com/office/drawing/2014/main" id="{7817B0B1-4E03-4947-8417-5A9F48D4A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47</xdr:row>
      <xdr:rowOff>0</xdr:rowOff>
    </xdr:from>
    <xdr:to>
      <xdr:col>9</xdr:col>
      <xdr:colOff>666750</xdr:colOff>
      <xdr:row>61</xdr:row>
      <xdr:rowOff>76200</xdr:rowOff>
    </xdr:to>
    <xdr:graphicFrame macro="">
      <xdr:nvGraphicFramePr>
        <xdr:cNvPr id="57" name="Wykres 56">
          <a:extLst>
            <a:ext uri="{FF2B5EF4-FFF2-40B4-BE49-F238E27FC236}">
              <a16:creationId xmlns:a16="http://schemas.microsoft.com/office/drawing/2014/main" id="{37D5B5D7-792B-4F88-A5DD-6634ADA23A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64</xdr:row>
      <xdr:rowOff>0</xdr:rowOff>
    </xdr:from>
    <xdr:to>
      <xdr:col>9</xdr:col>
      <xdr:colOff>666750</xdr:colOff>
      <xdr:row>78</xdr:row>
      <xdr:rowOff>76200</xdr:rowOff>
    </xdr:to>
    <xdr:graphicFrame macro="">
      <xdr:nvGraphicFramePr>
        <xdr:cNvPr id="62" name="Wykres 61">
          <a:extLst>
            <a:ext uri="{FF2B5EF4-FFF2-40B4-BE49-F238E27FC236}">
              <a16:creationId xmlns:a16="http://schemas.microsoft.com/office/drawing/2014/main" id="{D84C9C50-F84D-4BAC-855E-AC45ADD4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0</xdr:colOff>
      <xdr:row>81</xdr:row>
      <xdr:rowOff>0</xdr:rowOff>
    </xdr:from>
    <xdr:to>
      <xdr:col>9</xdr:col>
      <xdr:colOff>666750</xdr:colOff>
      <xdr:row>95</xdr:row>
      <xdr:rowOff>76200</xdr:rowOff>
    </xdr:to>
    <xdr:graphicFrame macro="">
      <xdr:nvGraphicFramePr>
        <xdr:cNvPr id="65" name="Wykres 64">
          <a:extLst>
            <a:ext uri="{FF2B5EF4-FFF2-40B4-BE49-F238E27FC236}">
              <a16:creationId xmlns:a16="http://schemas.microsoft.com/office/drawing/2014/main" id="{BD709375-ABD5-4456-A8BA-E8BA96EBD3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98</xdr:row>
      <xdr:rowOff>0</xdr:rowOff>
    </xdr:from>
    <xdr:to>
      <xdr:col>9</xdr:col>
      <xdr:colOff>666750</xdr:colOff>
      <xdr:row>112</xdr:row>
      <xdr:rowOff>76200</xdr:rowOff>
    </xdr:to>
    <xdr:graphicFrame macro="">
      <xdr:nvGraphicFramePr>
        <xdr:cNvPr id="68" name="Wykres 67">
          <a:extLst>
            <a:ext uri="{FF2B5EF4-FFF2-40B4-BE49-F238E27FC236}">
              <a16:creationId xmlns:a16="http://schemas.microsoft.com/office/drawing/2014/main" id="{CE9348C3-815B-48F4-9C4A-D53D6900C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0</xdr:colOff>
      <xdr:row>81</xdr:row>
      <xdr:rowOff>0</xdr:rowOff>
    </xdr:from>
    <xdr:to>
      <xdr:col>25</xdr:col>
      <xdr:colOff>304800</xdr:colOff>
      <xdr:row>95</xdr:row>
      <xdr:rowOff>76200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0E80EE12-4B83-43A8-AF1E-51B7C45F4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81</xdr:row>
      <xdr:rowOff>0</xdr:rowOff>
    </xdr:from>
    <xdr:to>
      <xdr:col>17</xdr:col>
      <xdr:colOff>266700</xdr:colOff>
      <xdr:row>95</xdr:row>
      <xdr:rowOff>76200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57975C39-D220-47BE-823D-E459B0E9E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266700</xdr:colOff>
      <xdr:row>112</xdr:row>
      <xdr:rowOff>76200</xdr:rowOff>
    </xdr:to>
    <xdr:graphicFrame macro="">
      <xdr:nvGraphicFramePr>
        <xdr:cNvPr id="32" name="Wykres 31">
          <a:extLst>
            <a:ext uri="{FF2B5EF4-FFF2-40B4-BE49-F238E27FC236}">
              <a16:creationId xmlns:a16="http://schemas.microsoft.com/office/drawing/2014/main" id="{6B5C504A-9911-481A-9A89-95C9C295E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0</xdr:colOff>
      <xdr:row>98</xdr:row>
      <xdr:rowOff>13607</xdr:rowOff>
    </xdr:from>
    <xdr:to>
      <xdr:col>25</xdr:col>
      <xdr:colOff>304800</xdr:colOff>
      <xdr:row>112</xdr:row>
      <xdr:rowOff>89807</xdr:rowOff>
    </xdr:to>
    <xdr:graphicFrame macro="">
      <xdr:nvGraphicFramePr>
        <xdr:cNvPr id="35" name="Wykres 34">
          <a:extLst>
            <a:ext uri="{FF2B5EF4-FFF2-40B4-BE49-F238E27FC236}">
              <a16:creationId xmlns:a16="http://schemas.microsoft.com/office/drawing/2014/main" id="{ADB8A9EE-B9CC-4CB2-8DFB-B3FC1E78B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64</xdr:row>
      <xdr:rowOff>0</xdr:rowOff>
    </xdr:from>
    <xdr:to>
      <xdr:col>25</xdr:col>
      <xdr:colOff>304800</xdr:colOff>
      <xdr:row>78</xdr:row>
      <xdr:rowOff>76200</xdr:rowOff>
    </xdr:to>
    <xdr:graphicFrame macro="">
      <xdr:nvGraphicFramePr>
        <xdr:cNvPr id="37" name="Wykres 36">
          <a:extLst>
            <a:ext uri="{FF2B5EF4-FFF2-40B4-BE49-F238E27FC236}">
              <a16:creationId xmlns:a16="http://schemas.microsoft.com/office/drawing/2014/main" id="{36C9F15C-3BF5-408C-9021-7C94FA202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64</xdr:row>
      <xdr:rowOff>0</xdr:rowOff>
    </xdr:from>
    <xdr:to>
      <xdr:col>17</xdr:col>
      <xdr:colOff>266700</xdr:colOff>
      <xdr:row>78</xdr:row>
      <xdr:rowOff>76200</xdr:rowOff>
    </xdr:to>
    <xdr:graphicFrame macro="">
      <xdr:nvGraphicFramePr>
        <xdr:cNvPr id="40" name="Wykres 39">
          <a:extLst>
            <a:ext uri="{FF2B5EF4-FFF2-40B4-BE49-F238E27FC236}">
              <a16:creationId xmlns:a16="http://schemas.microsoft.com/office/drawing/2014/main" id="{7334B3BF-B1E2-4CAF-BEE6-4C3DCBE74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17</xdr:col>
      <xdr:colOff>266700</xdr:colOff>
      <xdr:row>61</xdr:row>
      <xdr:rowOff>76200</xdr:rowOff>
    </xdr:to>
    <xdr:graphicFrame macro="">
      <xdr:nvGraphicFramePr>
        <xdr:cNvPr id="45" name="Wykres 44">
          <a:extLst>
            <a:ext uri="{FF2B5EF4-FFF2-40B4-BE49-F238E27FC236}">
              <a16:creationId xmlns:a16="http://schemas.microsoft.com/office/drawing/2014/main" id="{4481AE92-4CC5-4B45-BAEB-B00EC65E8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18</xdr:col>
      <xdr:colOff>0</xdr:colOff>
      <xdr:row>30</xdr:row>
      <xdr:rowOff>0</xdr:rowOff>
    </xdr:from>
    <xdr:to>
      <xdr:col>25</xdr:col>
      <xdr:colOff>304800</xdr:colOff>
      <xdr:row>44</xdr:row>
      <xdr:rowOff>76200</xdr:rowOff>
    </xdr:to>
    <xdr:graphicFrame macro="">
      <xdr:nvGraphicFramePr>
        <xdr:cNvPr id="47" name="Wykres 46">
          <a:extLst>
            <a:ext uri="{FF2B5EF4-FFF2-40B4-BE49-F238E27FC236}">
              <a16:creationId xmlns:a16="http://schemas.microsoft.com/office/drawing/2014/main" id="{72DE8393-CE08-4AB3-82FA-AFB759D96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17</xdr:col>
      <xdr:colOff>266700</xdr:colOff>
      <xdr:row>44</xdr:row>
      <xdr:rowOff>76200</xdr:rowOff>
    </xdr:to>
    <xdr:graphicFrame macro="">
      <xdr:nvGraphicFramePr>
        <xdr:cNvPr id="50" name="Wykres 49">
          <a:extLst>
            <a:ext uri="{FF2B5EF4-FFF2-40B4-BE49-F238E27FC236}">
              <a16:creationId xmlns:a16="http://schemas.microsoft.com/office/drawing/2014/main" id="{7EB7AFD1-FDBD-4693-B3E0-9A03FE5F3A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17</xdr:col>
      <xdr:colOff>266700</xdr:colOff>
      <xdr:row>27</xdr:row>
      <xdr:rowOff>76200</xdr:rowOff>
    </xdr:to>
    <xdr:graphicFrame macro="">
      <xdr:nvGraphicFramePr>
        <xdr:cNvPr id="58" name="Wykres 57">
          <a:extLst>
            <a:ext uri="{FF2B5EF4-FFF2-40B4-BE49-F238E27FC236}">
              <a16:creationId xmlns:a16="http://schemas.microsoft.com/office/drawing/2014/main" id="{E6DD97D9-6DC7-43E1-8332-A1807597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0</xdr:colOff>
      <xdr:row>13</xdr:row>
      <xdr:rowOff>0</xdr:rowOff>
    </xdr:from>
    <xdr:to>
      <xdr:col>25</xdr:col>
      <xdr:colOff>304800</xdr:colOff>
      <xdr:row>27</xdr:row>
      <xdr:rowOff>76200</xdr:rowOff>
    </xdr:to>
    <xdr:graphicFrame macro="">
      <xdr:nvGraphicFramePr>
        <xdr:cNvPr id="60" name="Wykres 59">
          <a:extLst>
            <a:ext uri="{FF2B5EF4-FFF2-40B4-BE49-F238E27FC236}">
              <a16:creationId xmlns:a16="http://schemas.microsoft.com/office/drawing/2014/main" id="{E974C24D-5DCF-4133-BC3E-842CC496B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18</xdr:col>
      <xdr:colOff>0</xdr:colOff>
      <xdr:row>47</xdr:row>
      <xdr:rowOff>0</xdr:rowOff>
    </xdr:from>
    <xdr:to>
      <xdr:col>25</xdr:col>
      <xdr:colOff>304800</xdr:colOff>
      <xdr:row>61</xdr:row>
      <xdr:rowOff>76200</xdr:rowOff>
    </xdr:to>
    <xdr:graphicFrame macro="">
      <xdr:nvGraphicFramePr>
        <xdr:cNvPr id="63" name="Wykres 62">
          <a:extLst>
            <a:ext uri="{FF2B5EF4-FFF2-40B4-BE49-F238E27FC236}">
              <a16:creationId xmlns:a16="http://schemas.microsoft.com/office/drawing/2014/main" id="{4C22B12D-4EF4-49FC-93FA-819ED4883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18</xdr:col>
      <xdr:colOff>409575</xdr:colOff>
      <xdr:row>70</xdr:row>
      <xdr:rowOff>104775</xdr:rowOff>
    </xdr:from>
    <xdr:to>
      <xdr:col>25</xdr:col>
      <xdr:colOff>142875</xdr:colOff>
      <xdr:row>76</xdr:row>
      <xdr:rowOff>152400</xdr:rowOff>
    </xdr:to>
    <xdr:cxnSp macro="">
      <xdr:nvCxnSpPr>
        <xdr:cNvPr id="66" name="Łącznik prosty 65">
          <a:extLst>
            <a:ext uri="{FF2B5EF4-FFF2-40B4-BE49-F238E27FC236}">
              <a16:creationId xmlns:a16="http://schemas.microsoft.com/office/drawing/2014/main" id="{E71CE281-5687-C3F1-4E8A-A5849FD12E02}"/>
            </a:ext>
          </a:extLst>
        </xdr:cNvPr>
        <xdr:cNvCxnSpPr/>
      </xdr:nvCxnSpPr>
      <xdr:spPr>
        <a:xfrm flipV="1">
          <a:off x="16154400" y="13439775"/>
          <a:ext cx="4000500" cy="11906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400050</xdr:colOff>
      <xdr:row>87</xdr:row>
      <xdr:rowOff>76200</xdr:rowOff>
    </xdr:from>
    <xdr:to>
      <xdr:col>25</xdr:col>
      <xdr:colOff>152400</xdr:colOff>
      <xdr:row>93</xdr:row>
      <xdr:rowOff>152400</xdr:rowOff>
    </xdr:to>
    <xdr:cxnSp macro="">
      <xdr:nvCxnSpPr>
        <xdr:cNvPr id="69" name="Łącznik prosty 68">
          <a:extLst>
            <a:ext uri="{FF2B5EF4-FFF2-40B4-BE49-F238E27FC236}">
              <a16:creationId xmlns:a16="http://schemas.microsoft.com/office/drawing/2014/main" id="{740E3324-B642-5045-F39D-B84283802056}"/>
            </a:ext>
          </a:extLst>
        </xdr:cNvPr>
        <xdr:cNvCxnSpPr/>
      </xdr:nvCxnSpPr>
      <xdr:spPr>
        <a:xfrm flipV="1">
          <a:off x="16144875" y="16649700"/>
          <a:ext cx="4019550" cy="12192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0" xr16:uid="{7602DEC2-B9CF-4B68-A2AA-DF4970EB26BA}" autoFormatId="16" applyNumberFormats="0" applyBorderFormats="0" applyFontFormats="0" applyPatternFormats="0" applyAlignmentFormats="0" applyWidthHeightFormats="0">
  <queryTableRefresh nextId="19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7" dataBound="0" tableColumnId="9"/>
      <queryTableField id="10" dataBound="0" tableColumnId="3"/>
      <queryTableField id="13" dataBound="0" tableColumnId="10"/>
      <queryTableField id="16" dataBound="0" tableColumnId="11"/>
      <queryTableField id="18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3A3F1B74-DBEE-4F75-B4AE-072210B8EAE1}" autoFormatId="16" applyNumberFormats="0" applyBorderFormats="0" applyFontFormats="0" applyPatternFormats="0" applyAlignmentFormats="0" applyWidthHeightFormats="0">
  <queryTableRefresh nextId="17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5" dataBound="0" tableColumnId="9"/>
      <queryTableField id="10" dataBound="0" tableColumnId="3"/>
      <queryTableField id="13" dataBound="0" tableColumnId="10"/>
      <queryTableField id="14" dataBound="0" tableColumnId="11"/>
      <queryTableField id="16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88207992-92C6-41CC-A0AC-4A8C6E9465EB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4" dataBound="0" tableColumnId="11"/>
      <queryTableField id="10" dataBound="0" tableColumnId="3"/>
      <queryTableField id="12" dataBound="0" tableColumnId="9"/>
      <queryTableField id="13" dataBound="0" tableColumnId="10"/>
      <queryTableField id="15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C6B90E51-E484-4E0E-87A2-391174E67A3B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2"/>
      <queryTableField id="9" dataBound="0" tableColumnId="9"/>
      <queryTableField id="14" dataBound="0" tableColumnId="11"/>
      <queryTableField id="10" dataBound="0" tableColumnId="10"/>
      <queryTableField id="12" dataBound="0" tableColumnId="3"/>
      <queryTableField id="13" dataBound="0" tableColumnId="4"/>
      <queryTableField id="15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7F54E120-19DE-4BA7-96F2-864CC64F4FA6}" autoFormatId="16" applyNumberFormats="0" applyBorderFormats="0" applyFontFormats="0" applyPatternFormats="0" applyAlignmentFormats="0" applyWidthHeightFormats="0">
  <queryTableRefresh nextId="17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4"/>
      <queryTableField id="9" dataBound="0" tableColumnId="2"/>
      <queryTableField id="15" dataBound="0" tableColumnId="9"/>
      <queryTableField id="10" dataBound="0" tableColumnId="3"/>
      <queryTableField id="13" dataBound="0" tableColumnId="10"/>
      <queryTableField id="14" dataBound="0" tableColumnId="11"/>
      <queryTableField id="16" dataBound="0" tableColumnId="12"/>
    </queryTableFields>
    <queryTableDeletedFields count="3">
      <deletedField name="Otwarcie"/>
      <deletedField name="Najwyzszy"/>
      <deletedField name="Najnizszy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4AFA34-7293-4DB7-AD6B-4170903E4244}" autoFormatId="16" applyNumberFormats="0" applyBorderFormats="0" applyFontFormats="0" applyPatternFormats="0" applyAlignmentFormats="0" applyWidthHeightFormats="0">
  <queryTableRefresh nextId="16" unboundColumnsRight="10">
    <queryTableFields count="12">
      <queryTableField id="1" name="Data" tableColumnId="1"/>
      <queryTableField id="5" name="Zamkniecie" tableColumnId="5"/>
      <queryTableField id="6" dataBound="0" tableColumnId="6"/>
      <queryTableField id="7" dataBound="0" tableColumnId="7"/>
      <queryTableField id="8" dataBound="0" tableColumnId="8"/>
      <queryTableField id="11" dataBound="0" tableColumnId="2"/>
      <queryTableField id="9" dataBound="0" tableColumnId="9"/>
      <queryTableField id="14" dataBound="0" tableColumnId="13"/>
      <queryTableField id="10" dataBound="0" tableColumnId="10"/>
      <queryTableField id="12" dataBound="0" tableColumnId="3"/>
      <queryTableField id="13" dataBound="0" tableColumnId="4"/>
      <queryTableField id="15" dataBound="0" tableColumnId="11"/>
    </queryTableFields>
    <queryTableDeletedFields count="3">
      <deletedField name="Otwarcie"/>
      <deletedField name="Najwyzszy"/>
      <deletedField name="Najnizsz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BF3786-2130-4F37-9298-F084BF602DB3}" name="SRI_Z" displayName="SRI_Z" ref="A1:L420" tableType="queryTable" totalsRowCount="1" tableBorderDxfId="156">
  <autoFilter ref="A1:L419" xr:uid="{79BF3786-2130-4F37-9298-F084BF602DB3}"/>
  <tableColumns count="12">
    <tableColumn id="1" xr3:uid="{D5D06BD3-E8D6-468F-B0EF-38C726AF3512}" uniqueName="1" name="Date" queryTableFieldId="1" dataDxfId="155" totalsRowDxfId="47"/>
    <tableColumn id="5" xr3:uid="{CDCEA536-A4D6-47CE-BFCC-D0BF05F9CA6B}" uniqueName="5" name="Price" queryTableFieldId="5" dataDxfId="154"/>
    <tableColumn id="6" xr3:uid="{7C9401E9-87F3-4E11-8934-B2093FD835CB}" uniqueName="6" name="Simple rate of return" queryTableFieldId="6" dataDxfId="153">
      <calculatedColumnFormula>((SRI_Z[[#This Row],[Price]]-B1)/SRI_Z[[#This Row],[Price]])*100</calculatedColumnFormula>
    </tableColumn>
    <tableColumn id="7" xr3:uid="{D645CB10-6DBA-46BE-BED4-B52ED82F2040}" uniqueName="7" name="Logarithmic rate of return" queryTableFieldId="7" dataDxfId="152">
      <calculatedColumnFormula>LN(SRI_Z[[#This Row],[Price]]/B1)*100</calculatedColumnFormula>
    </tableColumn>
    <tableColumn id="8" xr3:uid="{E8290C69-B0E0-44F2-86C5-3AAB511E2AFA}" uniqueName="8" name="Risk-free instrument" queryTableFieldId="8" dataDxfId="151"/>
    <tableColumn id="4" xr3:uid="{D44E0BBE-AC6D-4434-B584-93037ABDB19E}" uniqueName="4" name="Risk-free rate" queryTableFieldId="11" dataDxfId="150">
      <calculatedColumnFormula>LN(SRI_Z[[#This Row],[Risk-free instrument]]/E1)*100</calculatedColumnFormula>
    </tableColumn>
    <tableColumn id="2" xr3:uid="{F57564B0-4FDE-4A9B-8C7B-9726D68A749B}" uniqueName="2" name="GEIO" queryTableFieldId="9" dataDxfId="149"/>
    <tableColumn id="9" xr3:uid="{B89B5A45-11A0-4569-8BC6-592E8CAE8A12}" uniqueName="9" name="Rate GEIO" queryTableFieldId="17"/>
    <tableColumn id="3" xr3:uid="{8FF55969-3A36-434B-9244-0F41C92974EA}" uniqueName="3" name="Market rate of return" queryTableFieldId="10" dataDxfId="148">
      <calculatedColumnFormula>SRI_Z[[#This Row],[Rate GEIO]]*100%</calculatedColumnFormula>
    </tableColumn>
    <tableColumn id="10" xr3:uid="{C1790F7F-BA1B-4A64-9D77-200518A23C10}" uniqueName="10" name="Benchmark rate of return" queryTableFieldId="13" dataDxfId="147"/>
    <tableColumn id="11" xr3:uid="{E2B669AF-8753-4E8B-A5C4-62A96461045E}" uniqueName="11" name="Benchmark market rate of return" queryTableFieldId="16" dataDxfId="146">
      <calculatedColumnFormula>MIN(0,(SRI_Z[[#This Row],[Market rate of return]]-0))</calculatedColumnFormula>
    </tableColumn>
    <tableColumn id="12" xr3:uid="{BC96377F-295B-42CE-9912-D5F94C40A757}" uniqueName="12" name="Positive rate of return" queryTableFieldId="18" dataDxfId="145">
      <calculatedColumnFormula>MAX(0,(SRI_Z[[#This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C5A273-C001-4C8C-8BCB-598B42B87CF8}" name="Tabela12" displayName="Tabela12" ref="A1:C12" totalsRowShown="0" headerRowDxfId="73" dataDxfId="72" tableBorderDxfId="71">
  <autoFilter ref="A1:C12" xr:uid="{49C5A273-C001-4C8C-8BCB-598B42B87CF8}"/>
  <tableColumns count="3">
    <tableColumn id="1" xr3:uid="{A0A2FE8E-0812-4A08-9807-EFDDAE0BEB31}" name="Specification" dataDxfId="70"/>
    <tableColumn id="2" xr3:uid="{8AEDE38D-6D56-4ECF-9C15-98A93F05F7AD}" name="Standard deviation" dataDxfId="69"/>
    <tableColumn id="3" xr3:uid="{C9B9CE08-6A70-444A-AC3E-239803D2A60E}" name="Rate of return" dataDxfId="68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396C82A-3EC4-4F12-BCC4-5788DB6EA549}" name="Tabela19" displayName="Tabela19" ref="E1:G12" totalsRowShown="0" headerRowDxfId="67" dataDxfId="66" tableBorderDxfId="65">
  <autoFilter ref="E1:G12" xr:uid="{6396C82A-3EC4-4F12-BCC4-5788DB6EA549}"/>
  <tableColumns count="3">
    <tableColumn id="1" xr3:uid="{20A1443C-308A-4EF4-93CE-F188C21B8164}" name="Specification" dataDxfId="64"/>
    <tableColumn id="2" xr3:uid="{5DFA0B7D-8346-4F4D-A67E-2B67E4692231}" name="Standard deviation" dataDxfId="63"/>
    <tableColumn id="3" xr3:uid="{FEDF4F44-A5DC-4BDB-A8CF-8316B6986CA5}" name="Rate of return" dataDxfId="62"/>
  </tableColumns>
  <tableStyleInfo name="TableStyleMedium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D11930C-080D-4539-99D7-3167626A6A76}" name="Tabela13" displayName="Tabela13" ref="I1:K14" totalsRowShown="0" tableBorderDxfId="61">
  <autoFilter ref="I1:K14" xr:uid="{1D11930C-080D-4539-99D7-3167626A6A76}"/>
  <tableColumns count="3">
    <tableColumn id="1" xr3:uid="{07C393CC-9935-48D1-BCEE-F9E6A7A71740}" name="Specification"/>
    <tableColumn id="2" xr3:uid="{38F02F95-89B7-4583-8DE3-F31D5D115524}" name="Peace period "/>
    <tableColumn id="3" xr3:uid="{ACF8628F-8506-45E7-B554-4DC49ACF7F29}" name="Crisis period"/>
  </tableColumns>
  <tableStyleInfo name="TableStyleMedium2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7BBC1A-0A3A-4880-B603-AAD5609F5DA7}" name="Tabela14" displayName="Tabela14" ref="I16:K29" totalsRowShown="0" tableBorderDxfId="60">
  <autoFilter ref="I16:K29" xr:uid="{437BBC1A-0A3A-4880-B603-AAD5609F5DA7}"/>
  <tableColumns count="3">
    <tableColumn id="1" xr3:uid="{F30B2B4B-1029-4E80-B53A-F535FE82355A}" name="Specification"/>
    <tableColumn id="2" xr3:uid="{8B87374B-DF77-44FE-8C6F-2DEE82ABACDD}" name="Peace period "/>
    <tableColumn id="3" xr3:uid="{6DDAE872-4DFD-4919-9C7D-73B546488A36}" name="Crisis period"/>
  </tableColumns>
  <tableStyleInfo name="TableStyleMedium2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FF63FD-8EE9-4C8D-AAAF-D8475D03EA35}" name="Tabela15" displayName="Tabela15" ref="E16:G29" totalsRowShown="0" tableBorderDxfId="59">
  <autoFilter ref="E16:G29" xr:uid="{B1FF63FD-8EE9-4C8D-AAAF-D8475D03EA35}"/>
  <tableColumns count="3">
    <tableColumn id="1" xr3:uid="{AB3CB918-30FE-4E8F-805C-EB77166944A4}" name="Specification"/>
    <tableColumn id="2" xr3:uid="{DF059D14-F999-41B3-A8BB-5DF33696DDBE}" name="Peace period "/>
    <tableColumn id="3" xr3:uid="{AC607D72-D004-4783-9888-0D802257C2FB}" name="Crisis period"/>
  </tableColumns>
  <tableStyleInfo name="TableStyleMedium2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FA9C3A7-3C5F-40CD-8DB2-F7FBE2DE9CEE}" name="Tabela16" displayName="Tabela16" ref="E1:G14" totalsRowShown="0" tableBorderDxfId="58">
  <autoFilter ref="E1:G14" xr:uid="{1FA9C3A7-3C5F-40CD-8DB2-F7FBE2DE9CEE}"/>
  <tableColumns count="3">
    <tableColumn id="1" xr3:uid="{425A760A-1A3A-4094-97A8-F642DC1AFA76}" name="Specification"/>
    <tableColumn id="2" xr3:uid="{8B9367B5-FF36-45CA-BEC1-92D7FB58CF1C}" name="Peace period "/>
    <tableColumn id="3" xr3:uid="{9EE36D34-639A-4836-9245-A548413F4E2D}" name="Crisis period"/>
  </tableColumns>
  <tableStyleInfo name="TableStyleMedium2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47DABCF-C7BA-4BFE-9EA3-9E241783A8BA}" name="Tabela17" displayName="Tabela17" ref="A1:C14" totalsRowShown="0" tableBorderDxfId="57">
  <autoFilter ref="A1:C14" xr:uid="{547DABCF-C7BA-4BFE-9EA3-9E241783A8BA}"/>
  <tableColumns count="3">
    <tableColumn id="1" xr3:uid="{8BA3A89E-B933-4C0D-A583-094BFDC2E994}" name="Specification"/>
    <tableColumn id="2" xr3:uid="{29FF62AD-1B4C-4544-86CE-87056B0F44F1}" name="Peace period "/>
    <tableColumn id="3" xr3:uid="{52719904-DA94-4562-898D-B8560D894F83}" name="Crisis period"/>
  </tableColumns>
  <tableStyleInfo name="TableStyleMedium2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A372093-D309-4EF8-BEF5-895074E4C28E}" name="Tabela18" displayName="Tabela18" ref="A16:C29" totalsRowShown="0" tableBorderDxfId="56">
  <autoFilter ref="A16:C29" xr:uid="{1A372093-D309-4EF8-BEF5-895074E4C28E}"/>
  <tableColumns count="3">
    <tableColumn id="1" xr3:uid="{816EE17F-A9BF-44E5-9D34-4BD34FEE7D4F}" name="Specification"/>
    <tableColumn id="2" xr3:uid="{CC90A8C8-B84E-4C0A-87A6-7C73678C178B}" name="Peace period "/>
    <tableColumn id="3" xr3:uid="{BBEDE22F-3E0E-41EF-B5F2-BCDD36495167}" name="Crisis period"/>
  </tableColumns>
  <tableStyleInfo name="TableStyleMedium2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BDB4FAB-D1A7-4646-A767-A1B6E4976774}" name="Tabela10" displayName="Tabela10" ref="A1:D14" totalsRowShown="0" tableBorderDxfId="55">
  <autoFilter ref="A1:D14" xr:uid="{ABDB4FAB-D1A7-4646-A767-A1B6E4976774}"/>
  <tableColumns count="4">
    <tableColumn id="1" xr3:uid="{4347F5B0-AB2E-4657-BDD6-6E932438ACAF}" name="Return rates" dataDxfId="54"/>
    <tableColumn id="2" xr3:uid="{20CF86EB-4179-49B2-B32B-BB85BA7AE47F}" name="Whole period"/>
    <tableColumn id="3" xr3:uid="{54819DEC-14F1-40E7-98C2-BD219BF6CA77}" name="Peace period"/>
    <tableColumn id="4" xr3:uid="{8B88883D-4532-4B84-B7B9-5F291AB9F4E2}" name="Crisis period"/>
  </tableColumns>
  <tableStyleInfo name="TableStyleMedium2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D9CB93B-C788-457A-8EDF-0B76F38B19D2}" name="Tabela1328" displayName="Tabela1328" ref="I1:K32" totalsRowShown="0" tableBorderDxfId="53">
  <autoFilter ref="I1:K32" xr:uid="{3D9CB93B-C788-457A-8EDF-0B76F38B19D2}"/>
  <tableColumns count="3">
    <tableColumn id="1" xr3:uid="{6CAFBC1B-F2B7-41C8-9FFA-4D8221ADC2A4}" name="Specification"/>
    <tableColumn id="2" xr3:uid="{7D6B6726-6B7B-4566-AF67-4392A70F70DE}" name="Peace period"/>
    <tableColumn id="3" xr3:uid="{9137EC39-8DA7-42AD-8F95-171B1ABE7E86}" name="Crisis period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728093-CE1A-4C5E-A803-B3D27AD56D5B}" name="SFIO_Z" displayName="SFIO_Z" ref="A1:L420" tableType="queryTable" totalsRowCount="1" tableBorderDxfId="144">
  <autoFilter ref="A1:L419" xr:uid="{E0728093-CE1A-4C5E-A803-B3D27AD56D5B}"/>
  <tableColumns count="12">
    <tableColumn id="1" xr3:uid="{1C56C3D2-2FB8-4964-8F02-FF481D10CA0E}" uniqueName="1" name="Date" queryTableFieldId="1" dataDxfId="143" totalsRowDxfId="46"/>
    <tableColumn id="5" xr3:uid="{0D213F6E-29CF-4606-B379-4923393EE730}" uniqueName="5" name="Price" queryTableFieldId="5" dataDxfId="142"/>
    <tableColumn id="6" xr3:uid="{D37D92AC-F68A-4F0F-AD35-2B550AA75063}" uniqueName="6" name="Simple rate of return" queryTableFieldId="6" dataDxfId="141">
      <calculatedColumnFormula>((SFIO_Z[[#This Row],[Price]]-B1)/SFIO_Z[[#This Row],[Price]])*100</calculatedColumnFormula>
    </tableColumn>
    <tableColumn id="7" xr3:uid="{909A6DFB-5C19-47D5-B331-9FB4905E1EFF}" uniqueName="7" name="Logarithmic rate of return" queryTableFieldId="7" dataDxfId="140">
      <calculatedColumnFormula>LN(SFIO_Z[[#This Row],[Price]]/B1)*100</calculatedColumnFormula>
    </tableColumn>
    <tableColumn id="8" xr3:uid="{AEC2E101-0CA9-47DB-B9F2-83BF7CD87017}" uniqueName="8" name="Risk-free instrument" queryTableFieldId="8" dataDxfId="139"/>
    <tableColumn id="4" xr3:uid="{7D5B32F2-10BD-421C-886E-4C85B7A467DE}" uniqueName="4" name="Risk-free rate" queryTableFieldId="11" dataDxfId="138">
      <calculatedColumnFormula>LN(SFIO_Z[[#This Row],[Risk-free instrument]]/E1)*100</calculatedColumnFormula>
    </tableColumn>
    <tableColumn id="2" xr3:uid="{92B8C9F3-89C3-4867-8A3F-EE6F12E5BF2E}" uniqueName="2" name="GEI" queryTableFieldId="9" dataDxfId="137"/>
    <tableColumn id="9" xr3:uid="{066CB00B-83A9-44A2-9D71-A44A41364D11}" uniqueName="9" name="Rate  GEI" queryTableFieldId="15"/>
    <tableColumn id="3" xr3:uid="{BA7F5CDE-8B9D-42EA-985F-926FCAA15FB0}" uniqueName="3" name="Market rate of return" queryTableFieldId="10" dataDxfId="136">
      <calculatedColumnFormula>SFIO_Z[[#This Row],[Rate  GEI]]*100%</calculatedColumnFormula>
    </tableColumn>
    <tableColumn id="10" xr3:uid="{53BA796D-F028-442A-B7AE-565137442982}" uniqueName="10" name="Benchmark rate of return" queryTableFieldId="13" dataDxfId="135">
      <calculatedColumnFormula>MIN(0,(SFIO_Z[[#This Row],[Logarithmic rate of return]]-0))</calculatedColumnFormula>
    </tableColumn>
    <tableColumn id="11" xr3:uid="{69FDC0DE-B3F1-442F-A88F-92FA810129F4}" uniqueName="11" name="Benchmark market rate of return" queryTableFieldId="14" dataDxfId="134">
      <calculatedColumnFormula>MIN(0,(SFIO_Z[[#This Row],[Market rate of return]]-0))</calculatedColumnFormula>
    </tableColumn>
    <tableColumn id="12" xr3:uid="{41E61A90-295B-4703-B8B4-221DF37D05D1}" uniqueName="12" name="Positive rate of return" queryTableFieldId="16" dataDxfId="133">
      <calculatedColumnFormula>MAX(0,(SFIO_Z[[#This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82DEB05-56EE-45D8-9E1D-4DB965691D75}" name="Tabela1429" displayName="Tabela1429" ref="I34:K65" totalsRowShown="0" tableBorderDxfId="52">
  <autoFilter ref="I34:K65" xr:uid="{D82DEB05-56EE-45D8-9E1D-4DB965691D75}"/>
  <tableColumns count="3">
    <tableColumn id="1" xr3:uid="{A0518DBA-DF5C-4DC1-B82D-DB6EC7024A11}" name="Specification"/>
    <tableColumn id="2" xr3:uid="{781B9DFC-78A4-41D3-A317-69504A11D24E}" name="Peace period"/>
    <tableColumn id="3" xr3:uid="{2697EF6E-C06C-4DB2-B566-E3FB59FC8F85}" name="Crisis period"/>
  </tableColumns>
  <tableStyleInfo name="TableStyleMedium2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216328F-D057-42D8-B41E-0A0E2F962EF1}" name="Tabela1530" displayName="Tabela1530" ref="E34:G65" totalsRowShown="0" tableBorderDxfId="51">
  <autoFilter ref="E34:G65" xr:uid="{E216328F-D057-42D8-B41E-0A0E2F962EF1}"/>
  <tableColumns count="3">
    <tableColumn id="1" xr3:uid="{BEAF477D-42D4-4398-8075-B65BFB0040DD}" name="Specification"/>
    <tableColumn id="2" xr3:uid="{5A6225A0-D90F-4398-9F92-43F43E5C3714}" name="Peace period"/>
    <tableColumn id="3" xr3:uid="{BEC5786E-D2C7-4163-8029-19C0E8C56ACE}" name="Crisis period"/>
  </tableColumns>
  <tableStyleInfo name="TableStyleMedium2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A1790FC-CCC6-444B-B94F-0A40C55EBCA0}" name="Tabela1631" displayName="Tabela1631" ref="E1:G32" totalsRowShown="0" tableBorderDxfId="50">
  <autoFilter ref="E1:G32" xr:uid="{3A1790FC-CCC6-444B-B94F-0A40C55EBCA0}"/>
  <tableColumns count="3">
    <tableColumn id="1" xr3:uid="{45841E70-B1B6-4216-ADB6-CC22972B25A8}" name="Specification"/>
    <tableColumn id="2" xr3:uid="{315AB17A-DA16-480B-99F5-DF9D6B23B2C5}" name="Peace period"/>
    <tableColumn id="3" xr3:uid="{D4034901-4518-40A4-B954-A702FF012F15}" name="Crisis period"/>
  </tableColumns>
  <tableStyleInfo name="TableStyleMedium2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7027825-CE4F-4B5B-AF52-2468C7502A05}" name="Tabela1732" displayName="Tabela1732" ref="A1:C32" totalsRowShown="0" tableBorderDxfId="49">
  <autoFilter ref="A1:C32" xr:uid="{87027825-CE4F-4B5B-AF52-2468C7502A05}"/>
  <tableColumns count="3">
    <tableColumn id="1" xr3:uid="{FB644F33-2417-47C1-8120-60A64C0BA16E}" name="Specification"/>
    <tableColumn id="2" xr3:uid="{FC138A4B-0FDD-4F9F-A1B2-36BA6D4C1520}" name="Peace period"/>
    <tableColumn id="3" xr3:uid="{BC26FA0F-2ED0-41DE-A54D-0A6867681ECD}" name="Crisis period"/>
  </tableColumns>
  <tableStyleInfo name="TableStyleMedium2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F057C46F-2884-4A63-BAA9-0841BF7AA64E}" name="Tabela1833" displayName="Tabela1833" ref="A34:C65" totalsRowShown="0" tableBorderDxfId="48">
  <autoFilter ref="A34:C65" xr:uid="{F057C46F-2884-4A63-BAA9-0841BF7AA64E}"/>
  <tableColumns count="3">
    <tableColumn id="1" xr3:uid="{E6F02DAD-4B50-4469-B8C5-6424E7716327}" name="Specification"/>
    <tableColumn id="2" xr3:uid="{6C731364-07FD-4A09-A171-E822C7F5D34F}" name="Peace period"/>
    <tableColumn id="3" xr3:uid="{060DF7F0-3B03-4198-A793-EF7A5429DFFF}" name="Crisis period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B7791B-465A-4C2D-B70B-367828104EB6}" name="FIO_Z" displayName="FIO_Z" ref="A1:L420" tableType="queryTable" totalsRowCount="1" tableBorderDxfId="132">
  <autoFilter ref="A1:L419" xr:uid="{17B7791B-465A-4C2D-B70B-367828104EB6}"/>
  <tableColumns count="12">
    <tableColumn id="1" xr3:uid="{12DCC83A-6380-445E-B9CF-83FAA857E5B8}" uniqueName="1" name="Date" queryTableFieldId="1" dataDxfId="131" totalsRowDxfId="45"/>
    <tableColumn id="5" xr3:uid="{47EA57C5-4A99-4FD0-9E62-040184558E90}" uniqueName="5" name="Price" queryTableFieldId="5" dataDxfId="130"/>
    <tableColumn id="6" xr3:uid="{2FC4BEAD-EA2B-42ED-AF28-EC98BE8758E4}" uniqueName="6" name="Simple rate of return" queryTableFieldId="6" dataDxfId="129">
      <calculatedColumnFormula>((FIO_Z[[#This Row],[Price]]-B1)/FIO_Z[[#This Row],[Price]])*100</calculatedColumnFormula>
    </tableColumn>
    <tableColumn id="7" xr3:uid="{0065E17D-4AF1-4B61-8A41-FA30AB8B1278}" uniqueName="7" name="Logarithmic rate of return" queryTableFieldId="7" dataDxfId="128">
      <calculatedColumnFormula>N(FIO_Z[[#This Row],[Price]]/B1)*100</calculatedColumnFormula>
    </tableColumn>
    <tableColumn id="8" xr3:uid="{2AFF0198-B4C8-4B98-B077-1920A46E1843}" uniqueName="8" name="Risk-free instrument" queryTableFieldId="8" dataDxfId="127"/>
    <tableColumn id="4" xr3:uid="{90AF7F34-22C5-4660-8E04-506DA0633EBF}" uniqueName="4" name="Risk-free rate" queryTableFieldId="11" dataDxfId="126">
      <calculatedColumnFormula>LN(FIO_Z[[#This Row],[Risk-free instrument]]/E1)*100</calculatedColumnFormula>
    </tableColumn>
    <tableColumn id="2" xr3:uid="{2E78D67C-D6C6-4D2C-AA96-B55EC7D2C2EB}" uniqueName="2" name="S&amp;P 500" queryTableFieldId="9" dataDxfId="125"/>
    <tableColumn id="11" xr3:uid="{AA77201B-05E5-426A-BEA0-D609A72321E7}" uniqueName="11" name="Rate  S&amp;P 500" queryTableFieldId="14"/>
    <tableColumn id="3" xr3:uid="{8CBE97F0-EC70-4B4D-A1AA-26313313B6F6}" uniqueName="3" name="Market rate of return" queryTableFieldId="10" dataDxfId="124">
      <calculatedColumnFormula>((FIO_Z[[#This Row],[S&amp;P 500]]-G1)/FIO_Z[[#This Row],[S&amp;P 500]])*100</calculatedColumnFormula>
    </tableColumn>
    <tableColumn id="9" xr3:uid="{4A0BC834-CB92-401A-BB12-600D532C1744}" uniqueName="9" name="Benchmark rate of return" queryTableFieldId="12" dataDxfId="123">
      <calculatedColumnFormula>MIN(0,(FIO_Z[[#This Row],[Logarithmic rate of return]]-0))</calculatedColumnFormula>
    </tableColumn>
    <tableColumn id="10" xr3:uid="{D1091885-C525-40B2-988E-22F2DFB743CF}" uniqueName="10" name="Benchmark market rate of return" queryTableFieldId="13" dataDxfId="122">
      <calculatedColumnFormula>MIN(0,(FIO_Z[[#This Row],[Market rate of return]]-0))</calculatedColumnFormula>
    </tableColumn>
    <tableColumn id="12" xr3:uid="{99D09793-1546-4709-890A-B657052A8E65}" uniqueName="12" name="Positive rate of return" queryTableFieldId="15" dataDxfId="121">
      <calculatedColumnFormula>MAX(0,(FIO_Z[[#This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23530C-3B1A-45C4-ACF6-DD638D0A0BEF}" name="SRI_PL" displayName="SRI_PL" ref="A1:L420" tableType="queryTable" totalsRowCount="1" tableBorderDxfId="120">
  <autoFilter ref="A1:L419" xr:uid="{3523530C-3B1A-45C4-ACF6-DD638D0A0BEF}"/>
  <tableColumns count="12">
    <tableColumn id="1" xr3:uid="{5161B621-5C8B-4C5F-B51E-030849037945}" uniqueName="1" name="Date" queryTableFieldId="1" dataDxfId="119" totalsRowDxfId="44"/>
    <tableColumn id="5" xr3:uid="{B7A95A5C-5A7A-4B76-95ED-400EF9A5D52B}" uniqueName="5" name="Price" queryTableFieldId="5" dataDxfId="118"/>
    <tableColumn id="6" xr3:uid="{86B1EDDD-BD38-4CDE-8E30-DF0769181ADB}" uniqueName="6" name="Simple rate of return" queryTableFieldId="6" dataDxfId="117">
      <calculatedColumnFormula>((SRI_PL[[#This Row],[Price]]-B1)/SRI_PL[[#This Row],[Price]])*100</calculatedColumnFormula>
    </tableColumn>
    <tableColumn id="7" xr3:uid="{D5A6FCEE-4A13-4D8F-82CE-3EC2754E7143}" uniqueName="7" name="Logarithmic rate of return" queryTableFieldId="7" dataDxfId="116">
      <calculatedColumnFormula>LN(SRI_PL[[#This Row],[Price]]/B1)*100</calculatedColumnFormula>
    </tableColumn>
    <tableColumn id="8" xr3:uid="{8F69E775-DF72-43FE-9FA9-8E93DC7E1643}" uniqueName="8" name="Risk-free instrument" queryTableFieldId="8" dataDxfId="115"/>
    <tableColumn id="2" xr3:uid="{6EF583E2-BD15-44D0-A9F7-BCDA35BD8652}" uniqueName="2" name="Risk-free rate" queryTableFieldId="11" dataDxfId="114">
      <calculatedColumnFormula>LN(SRI_PL[[#This Row],[Risk-free instrument]]/E1)*100</calculatedColumnFormula>
    </tableColumn>
    <tableColumn id="9" xr3:uid="{507CF344-F698-4921-B314-DD0F1F9DAC96}" uniqueName="9" name="WIG" queryTableFieldId="9" dataDxfId="113"/>
    <tableColumn id="11" xr3:uid="{80D4D8D7-3720-406B-BA3C-7A02BE7D73F2}" uniqueName="11" name="Rate WIG" queryTableFieldId="14"/>
    <tableColumn id="10" xr3:uid="{3BBFE0E6-7976-42F6-9AC8-686DD0456F22}" uniqueName="10" name="Market rate of return" queryTableFieldId="10" dataDxfId="112">
      <calculatedColumnFormula>SRI_PL[[#This Row],[Rate WIG]]*100%</calculatedColumnFormula>
    </tableColumn>
    <tableColumn id="3" xr3:uid="{A22E5A40-A230-4142-8181-63710BC4156F}" uniqueName="3" name="Benchmark rate of return" queryTableFieldId="12" dataDxfId="111">
      <calculatedColumnFormula>MIN(0,(SRI_PL[[#This Row],[Logarithmic rate of return]]-0))</calculatedColumnFormula>
    </tableColumn>
    <tableColumn id="4" xr3:uid="{27FFB071-1F55-4638-A351-C99E98D57258}" uniqueName="4" name="Benchmark market rate of return" queryTableFieldId="13" dataDxfId="110">
      <calculatedColumnFormula>MIN(0,(SRI_PL[[#This Row],[Market rate of return]]-0))</calculatedColumnFormula>
    </tableColumn>
    <tableColumn id="12" xr3:uid="{2C70D050-8190-48CB-8527-F3C4CFC30C56}" uniqueName="12" name="Positive rate of return" queryTableFieldId="15" dataDxfId="109">
      <calculatedColumnFormula>MAX(0,(SRI_PL[[#This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CFFE87-7D40-41DC-A50D-BD361E4AB426}" name="SFIO_PL" displayName="SFIO_PL" ref="A1:L420" tableType="queryTable" totalsRowCount="1" tableBorderDxfId="108">
  <autoFilter ref="A1:L419" xr:uid="{D4CFFE87-7D40-41DC-A50D-BD361E4AB426}"/>
  <tableColumns count="12">
    <tableColumn id="1" xr3:uid="{D4713F3A-DA9F-487D-BBC1-B2708603B8CE}" uniqueName="1" name="Date" queryTableFieldId="1" dataDxfId="107" totalsRowDxfId="43"/>
    <tableColumn id="5" xr3:uid="{0CAE4ACB-EEF3-40A8-8774-ABF19526A533}" uniqueName="5" name="Price" queryTableFieldId="5" dataDxfId="106"/>
    <tableColumn id="6" xr3:uid="{CE0DFFC7-A08C-450F-914F-10D73C4431D5}" uniqueName="6" name="Simple rate of return" queryTableFieldId="6" dataDxfId="105">
      <calculatedColumnFormula>((SFIO_PL[[#This Row],[Price]]-B1)/SFIO_PL[[#This Row],[Price]])*100</calculatedColumnFormula>
    </tableColumn>
    <tableColumn id="7" xr3:uid="{243EF892-3ED6-429D-8315-C1CE43D41159}" uniqueName="7" name="Logarithmic rate of return" queryTableFieldId="7" dataDxfId="104">
      <calculatedColumnFormula>LN(SFIO_PL[[#This Row],[Price]]/B1)*100</calculatedColumnFormula>
    </tableColumn>
    <tableColumn id="8" xr3:uid="{1AE6088D-9CC4-4258-A86B-CB220477B529}" uniqueName="8" name="Risk-free instrument" queryTableFieldId="8" dataDxfId="103"/>
    <tableColumn id="4" xr3:uid="{28A71036-3004-4D5A-B4A1-0744D06170DE}" uniqueName="4" name="Risk-free rate" queryTableFieldId="11" dataDxfId="102">
      <calculatedColumnFormula>LN(SFIO_PL[[#This Row],[Risk-free instrument]]/E1)*100</calculatedColumnFormula>
    </tableColumn>
    <tableColumn id="2" xr3:uid="{6EFFDF98-18F8-4A7C-8A7E-4D38D5685A83}" uniqueName="2" name="EEI" queryTableFieldId="9" dataDxfId="101"/>
    <tableColumn id="9" xr3:uid="{9402BF53-AE1A-4554-A751-B458B0FD92FE}" uniqueName="9" name="Rate EEI" queryTableFieldId="15"/>
    <tableColumn id="3" xr3:uid="{A90E97F4-B599-49D4-BA45-A40A6A727991}" uniqueName="3" name="Market rate of return" queryTableFieldId="10" dataDxfId="100">
      <calculatedColumnFormula>SFIO_PL[[#This Row],[Rate EEI]]*100%</calculatedColumnFormula>
    </tableColumn>
    <tableColumn id="10" xr3:uid="{D977A142-B01C-481D-BD6C-3A64C4DE3A82}" uniqueName="10" name="Benchmark rate of return" queryTableFieldId="13" dataDxfId="99">
      <calculatedColumnFormula>MIN(0,(SFIO_PL[[#This Row],[Logarithmic rate of return]]-0))</calculatedColumnFormula>
    </tableColumn>
    <tableColumn id="11" xr3:uid="{82485CDC-03FE-4548-8077-9D8EAA007122}" uniqueName="11" name="Benchmark market rate of return" queryTableFieldId="14" dataDxfId="98">
      <calculatedColumnFormula>MIN(0,(SFIO_PL[[#This Row],[Market rate of return]]-0))</calculatedColumnFormula>
    </tableColumn>
    <tableColumn id="12" xr3:uid="{578456EE-F26F-4D19-B2F8-88BBEBF941B3}" uniqueName="12" name="Positive rate of return" queryTableFieldId="16" dataDxfId="97">
      <calculatedColumnFormula>MAX(0,(SFIO_PL[[#This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60CB88-137F-4045-BB14-8B460D34ACF7}" name="FIO_PL" displayName="FIO_PL" ref="A1:L420" tableType="queryTable" totalsRowCount="1" tableBorderDxfId="96">
  <autoFilter ref="A1:L419" xr:uid="{B060CB88-137F-4045-BB14-8B460D34ACF7}"/>
  <tableColumns count="12">
    <tableColumn id="1" xr3:uid="{49F5B200-AD4B-4BE3-BA0E-B217CCA9AC54}" uniqueName="1" name="Date" queryTableFieldId="1" dataDxfId="95" totalsRowDxfId="42"/>
    <tableColumn id="5" xr3:uid="{D0C4C8E2-D0AE-4FE1-A291-A512F7A554E3}" uniqueName="5" name="Price" queryTableFieldId="5" dataDxfId="94"/>
    <tableColumn id="6" xr3:uid="{CF15AC60-9EB6-4AE0-941B-DDC4891B13A7}" uniqueName="6" name="Simple rate of return" queryTableFieldId="6" dataDxfId="93">
      <calculatedColumnFormula>((FIO_PL[[#This Row],[Price]]-B1)/FIO_PL[[#This Row],[Price]])*100</calculatedColumnFormula>
    </tableColumn>
    <tableColumn id="7" xr3:uid="{8265508C-95CF-4F1D-AD31-E992C1EA555C}" uniqueName="7" name="Logarithmic rate of return" queryTableFieldId="7" dataDxfId="92">
      <calculatedColumnFormula>LN(FIO_PL[[#This Row],[Price]]/B1)*100</calculatedColumnFormula>
    </tableColumn>
    <tableColumn id="8" xr3:uid="{6DD31F1F-DAD4-448E-954C-ACD72E86D41C}" uniqueName="8" name="Risk-free instrument" queryTableFieldId="8" dataDxfId="91"/>
    <tableColumn id="2" xr3:uid="{380C4BD0-8FAD-47A3-A71C-EFFCAA2D9ED7}" uniqueName="2" name="Risk-free rate" queryTableFieldId="11" dataDxfId="90">
      <calculatedColumnFormula>LN(FIO_PL[[#This Row],[Risk-free instrument]]/E1)*100</calculatedColumnFormula>
    </tableColumn>
    <tableColumn id="9" xr3:uid="{F811898E-4385-4C31-8B8C-B71C522A5FB6}" uniqueName="9" name="WIG" queryTableFieldId="9" dataDxfId="89"/>
    <tableColumn id="13" xr3:uid="{CC4F33BD-ABD4-4259-94C6-7986D73BC560}" uniqueName="13" name="Rate WIG" queryTableFieldId="14" dataDxfId="88">
      <calculatedColumnFormula>LN(FIO_PL[[#This Row],[WIG]]/F1)*100</calculatedColumnFormula>
    </tableColumn>
    <tableColumn id="10" xr3:uid="{061F69D6-4752-4CED-B1F9-2F762C12BD04}" uniqueName="10" name="Market rate of return" queryTableFieldId="10" dataDxfId="87">
      <calculatedColumnFormula>FIO_PL[[#This Row],[Rate WIG]]*100%</calculatedColumnFormula>
    </tableColumn>
    <tableColumn id="3" xr3:uid="{1FB5BE0F-74C9-48ED-812B-F99BA9EABA0F}" uniqueName="3" name="Benchmark rate of return" queryTableFieldId="12" dataDxfId="86">
      <calculatedColumnFormula>MIN(0,(FIO_PL[[#This Row],[Logarithmic rate of return]]-0))</calculatedColumnFormula>
    </tableColumn>
    <tableColumn id="4" xr3:uid="{95E97FED-8B0A-405C-AA57-A90048C2B4D4}" uniqueName="4" name="Benchmark market rate of return" queryTableFieldId="13" dataDxfId="85">
      <calculatedColumnFormula>MIN(0,(FIO_PL[[#This Row],[Market rate of return]]-0))</calculatedColumnFormula>
    </tableColumn>
    <tableColumn id="11" xr3:uid="{BE2F999F-B202-4CE6-AC28-0B5238EEA219}" uniqueName="11" name="Positive rate of return" queryTableFieldId="15" dataDxfId="84">
      <calculatedColumnFormula>MAX(0,(FIO_PL[[#This Row],[Logarithmic rate of return]]-0))</calculatedColumnFormula>
    </tableColumn>
  </tableColumns>
  <tableStyleInfo name="TableStyleMedium2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B0857C-820E-482D-9654-97AB6CDC8267}" name="Tabela7" displayName="Tabela7" ref="A1:AP222" totalsRowCount="1" totalsRowDxfId="82" tableBorderDxfId="83" totalsRowBorderDxfId="81">
  <autoFilter ref="A1:AP221" xr:uid="{F3B0857C-820E-482D-9654-97AB6CDC8267}"/>
  <tableColumns count="42">
    <tableColumn id="1" xr3:uid="{7C6E1B72-E3B2-4E96-B085-0BB17AFA2A8C}" name="Date" totalsRowLabel="Avg. Rates of return" dataDxfId="80" totalsRowDxfId="41"/>
    <tableColumn id="2" xr3:uid="{2D3E5281-8C5A-4B8F-A95C-A1D3DB53AAB7}" name="Rp_FIO_PL" totalsRowFunction="custom" totalsRowDxfId="40">
      <totalsRowFormula>SUM(Tabela7[Rp_FIO_PL])/220</totalsRowFormula>
    </tableColumn>
    <tableColumn id="3" xr3:uid="{30949A70-1E19-4F80-85A9-6FB013D5E7C6}" name="Rp_SFIO_PL" totalsRowFunction="custom" totalsRowDxfId="39">
      <totalsRowFormula>SUM(Tabela7[Rp_SFIO_PL])/220</totalsRowFormula>
    </tableColumn>
    <tableColumn id="4" xr3:uid="{26698D86-70FE-4EA1-920B-8F0CFE4F6C26}" name="Rp_SRI_PL" totalsRowFunction="custom" totalsRowDxfId="38">
      <totalsRowFormula>SUM(Tabela7[Rp_SRI_PL])/220</totalsRowFormula>
    </tableColumn>
    <tableColumn id="5" xr3:uid="{E8E07677-C2FE-43A1-9917-63903E9D7BD1}" name="Rp_FIO_Z" totalsRowFunction="custom" totalsRowDxfId="37">
      <totalsRowFormula>SUM(Tabela7[Rp_FIO_Z])/220</totalsRowFormula>
    </tableColumn>
    <tableColumn id="6" xr3:uid="{98EE25AA-948E-4B7E-9087-90C14DD3C14C}" name="Rp_SFIO_Z" totalsRowFunction="custom" totalsRowDxfId="36">
      <totalsRowFormula>SUM(Tabela7[Rp_SFIO_Z])/220</totalsRowFormula>
    </tableColumn>
    <tableColumn id="7" xr3:uid="{01B7E567-5A1D-4E23-9DE9-A92740F28B88}" name="Rp_SRI_Z" totalsRowFunction="custom" totalsRowDxfId="35">
      <totalsRowFormula>SUM(Tabela7[Rp_SRI_Z])/220</totalsRowFormula>
    </tableColumn>
    <tableColumn id="8" xr3:uid="{ACE6C7A9-7CEA-4FC7-9F0F-233D949011DE}" name="Rl_FIO_PL" totalsRowFunction="custom" totalsRowDxfId="34">
      <totalsRowFormula>SUM(Tabela7[Rl_FIO_PL])/220</totalsRowFormula>
    </tableColumn>
    <tableColumn id="9" xr3:uid="{734DAF90-8596-4664-948B-D65626D0561D}" name="Rl_SFIO_PL" totalsRowFunction="custom" totalsRowDxfId="33">
      <totalsRowFormula>SUM(Tabela7[Rl_SFIO_PL])/220</totalsRowFormula>
    </tableColumn>
    <tableColumn id="10" xr3:uid="{C27A90CC-6FD4-424C-9A89-5F41F95D68A8}" name="Rl_SRI_PL" totalsRowFunction="custom" totalsRowDxfId="32">
      <totalsRowFormula>SUM(Tabela7[Rl_SRI_PL])/220</totalsRowFormula>
    </tableColumn>
    <tableColumn id="11" xr3:uid="{B8E50961-790C-4046-97B9-85FA7CA89F41}" name="Rl_FIO_Z" totalsRowFunction="custom" totalsRowDxfId="31">
      <totalsRowFormula>SUM(Tabela7[Rl_FIO_Z])/220</totalsRowFormula>
    </tableColumn>
    <tableColumn id="12" xr3:uid="{2D5B8DAD-167C-4D9E-92FF-7E822F653852}" name="Rl_SFIO_Z" totalsRowFunction="custom" totalsRowDxfId="30">
      <totalsRowFormula>SUM(Tabela7[Rl_SFIO_Z])/220</totalsRowFormula>
    </tableColumn>
    <tableColumn id="13" xr3:uid="{9C2BBE50-D4BE-4C7A-ABC3-F220A96A8414}" name="Rl_SRI_Z" totalsRowFunction="custom" totalsRowDxfId="29">
      <totalsRowFormula>SUM(Tabela7[Rl_SRI_Z])/220</totalsRowFormula>
    </tableColumn>
    <tableColumn id="14" xr3:uid="{CA7AC01B-F981-4963-A9ED-87FBEE7EBDB6}" name="Rf" totalsRowFunction="custom" totalsRowDxfId="28">
      <totalsRowFormula>SUM(Tabela7[Rf])/220</totalsRowFormula>
    </tableColumn>
    <tableColumn id="15" xr3:uid="{A62F240C-76B6-4030-9CF8-EE73C88FC60B}" name="Rm_FIO_PL" totalsRowFunction="custom" totalsRowDxfId="27">
      <totalsRowFormula>SUM(Tabela7[Rm_FIO_PL])/220</totalsRowFormula>
    </tableColumn>
    <tableColumn id="16" xr3:uid="{FE4214DD-6C26-496B-A1C4-49B910DC0FAF}" name="Rm_SFIO_PL" totalsRowFunction="custom" totalsRowDxfId="26">
      <totalsRowFormula>SUM(Tabela7[Rm_SFIO_PL])/220</totalsRowFormula>
    </tableColumn>
    <tableColumn id="17" xr3:uid="{CA586D1B-0B6A-483A-984D-F79CABE71A40}" name="Rm_SRI_PL" totalsRowFunction="custom" totalsRowDxfId="25">
      <totalsRowFormula>SUM(Tabela7[Rm_SRI_PL])/220</totalsRowFormula>
    </tableColumn>
    <tableColumn id="18" xr3:uid="{DA2DCB79-F9F4-4CF6-86CB-B6FDE6A3A5E2}" name="Rm_FIO_Z" totalsRowFunction="custom" totalsRowDxfId="24">
      <totalsRowFormula>SUM(Tabela7[Rm_FIO_Z])/220</totalsRowFormula>
    </tableColumn>
    <tableColumn id="19" xr3:uid="{6903144E-5D68-4424-B943-C8378E2F1871}" name="Rm_SFIO_Z" totalsRowFunction="custom" dataDxfId="79" totalsRowDxfId="23">
      <totalsRowFormula>SUM(Tabela7[Rm_SFIO_Z])/220</totalsRowFormula>
    </tableColumn>
    <tableColumn id="20" xr3:uid="{3E8907E6-3F15-4EF3-97E9-FF5CCFFAF075}" name="Rm_SRI_Z" totalsRowFunction="custom" totalsRowDxfId="22">
      <totalsRowFormula>SUM(Tabela7[Rm_SRI_Z])/220</totalsRowFormula>
    </tableColumn>
    <tableColumn id="22" xr3:uid="{8BE3524E-E900-4710-8884-AC06814CAA75}" name="Rw_FIO_PL" totalsRowFunction="custom" totalsRowDxfId="21">
      <totalsRowFormula>SQRT((SUMSQ(U4,U5,U6,U8,U9,U10,U13,U14,U15,U16,U19,U25,U27,U30,U31,U32,U33,U35,U36,U37,U40,U46,U49,U52,U54,U57,U59,U61,U70,U75,U77,U78,U80,U84,U85,U87,U89,U92,U94,U96,U97,U98,U101,U102,U103,U104,U107,U110,U113,U121,U122,U123,U125,U126,U128,U129,U130,U133,U134,U135,U137,U138,U139,U141,U142,U143,U145,U148,U149,U150,U153,U154,U157,U158,U160,U163,U166,U168,U174,U175,U176,U178,U179,U181,U182,U185,U187,U188,U189,U197,U199,U200,U201,U202,U205,U207,U209,U211,U215,U216,U217,U218))/102)</totalsRowFormula>
    </tableColumn>
    <tableColumn id="23" xr3:uid="{462FDE0A-A6B0-41FD-B81B-1A9BDEE526DE}" name="Rw_SFIO_PL" totalsRowFunction="custom" dataDxfId="78" totalsRowDxfId="20">
      <calculatedColumnFormula>MIN(0,(SFIO_PL[[#This Row],[Logarithmic rate of return]]-0))</calculatedColumnFormula>
      <totalsRowFormula>SQRT((SUMSQ(V4,V6,V9,V10,V14,V15,V18,V19,V24,V25,V26,V27,V30,V31,V35,V36,V37,V38,V40,V43,V46,V49,V50,V52,V53,V57,V59,V61,V64,V67,V68,V70,V77,V79,V80,V81,V85,V88,V89,V90,V91,V92,V94,V95,V97,V99,V101,V105,V108,V110,V111,V113,V115,V117,V122,V123,V125,V126,V128,V129,V138,V139,V140,V142,V143,V148,V149,V150,V152,V153,V156,V157,V158,V160,V163,V164,V166,V168,V169,V174,V175,V179,V181,V184,V188,V190,V191,V195,V197,V198,V200,V201,V208,V209,V213,V215,V216))/97)</totalsRowFormula>
    </tableColumn>
    <tableColumn id="24" xr3:uid="{75093B61-302D-4A78-A4CF-A70A5EA14A33}" name="Rw_SRI_PL" totalsRowFunction="custom" totalsRowDxfId="19">
      <totalsRowFormula>SQRT((SUMSQ(W4,W6,W8,W9,W10,W14,W15,W18,W19,W25,W31,W32,W33,W35,W36,W37,W40,W42,W44,W46,W49,W50,W52,W57,W59,W60,W61,W64,W66,W73,W74,W75,W77,W78,W83,W85,W87,W89,W91,W92,W94,W96,W97,W101,W103,W228,W104,W107,W108,W110,W112,W113,W119,W122,W123,W126,W128,W129,W130,W131,W132,W135,W137,W138,W139,W141,W145,W148,W149,W150,W152,W157,W160,W164,W166,W167,W168,W175,W177,W178,W179,W181,W182,W184,W187,W188,W190,W195,W197,W199,W200,W201,W202,W205,W207,W209,W215,W216,W218))/99)</totalsRowFormula>
    </tableColumn>
    <tableColumn id="25" xr3:uid="{F58173D6-E6DD-4B19-8A5C-FB824AA4A4A3}" name="Rw_FIO_Z" totalsRowFunction="custom" totalsRowDxfId="18">
      <totalsRowFormula>SQRT((SUMSQ(X4,X6,X10,X11,X13,X14,X15,X18,X19,X25,X27,X30,X31,X32,X36,X37,X38,X45,X47,X49,X54,X56,X57,X61,X63,X65,X67,X68,X74,X75,X76,X77,X79,X80,X84,X85,X89,X90,X92,X97,X98,X101,X108,X111,X114,X117,X122,X123,X126,X128,X129,X131,X133,X135,X137,X138,X141,X142,X143,X146,X153,X156,X157,X158,X160,X163,X164,X166,X167,X168,X173,X175,X179,X181,X187,X188,X189,X190,X191,X195,X198,X200,X201,X202,X203,X207,X208,X209,X216,X221))/90)</totalsRowFormula>
    </tableColumn>
    <tableColumn id="26" xr3:uid="{37EEE932-3243-4ED0-AA32-8987170CEDB3}" name="Rw_SFIO_Z" totalsRowFunction="custom" totalsRowDxfId="17">
      <totalsRowFormula>SQRT((SUMSQ(Y4,Y6,Y9,Y10,Y13,Y14,Y15,Y18,Y19,Y24,Y25,Y26,Y27,Y30,Y31,Y35,Y36,Y37,Y38,Y43,Y46,Y49,Y50,Y52,Y56,Y57,Y61,Y64,Y65,Y67,Y68,Y70,Y75,Y77,Y79,Y80,Y81,Y85,Y87,Y89,Y91,Y94,Y95,Y97,Y98,Y99,Y101,Y106,Y109,Y111,Y116,Y117,Y120,Y122,Y123,Y126,Y128,Y129,Y138,Y139,Y140,Y142,Y143,Y146,Y150,Y151,Y152,Y153,Y158,Y160,Y163,Y164,Y166,Y167,Y168,Y173,Y179,Y181,Y184,Y188,Y189,Y190,Y191,Y195,Y197,Y198,Y200,Y201,Y202,Y203,Y208,Y209,Y211,Y213,Y215,Y216,Y221))/97)</totalsRowFormula>
    </tableColumn>
    <tableColumn id="27" xr3:uid="{D2330D4E-3A60-49F0-A18C-3B2F427CF397}" name="Rw_SRI_Z" totalsRowFunction="custom" totalsRowDxfId="16">
      <calculatedColumnFormula>MIN(0,(SRI_Z[[#This Row],[Logarithmic rate of return]]-0))</calculatedColumnFormula>
      <totalsRowFormula>SQRT((SUMSQ(Z4,Z6,Z8,Z9,Z10,Z13,Z14,Z15,Z16,Z18,Z19,Z25,Z27,Z29,Z31,Z32,Z33,Z34,Z37,Z40,Z43,Z46,Z47,Z49,Z50,Z52,Z56,Z57,Z58,Z59,Z61,Z63,Z74,Z75,Z78,Z80,Z82,Z85,Z87,Z89,Z90,Z92,Z97,Z103,Z104,Z106,Z107,Z108,Z109,Z110,Z113,Z114,Z122,Z123,Z126,Z128,Z129,Z131,Z133,Z134,Z135,Z136,Z137,Z138,Z139,Z140,Z141,Z149,Z150,Z151,Z152,Z153,Z154,Z162,Z164,Z166,Z167,Z168,Z173,Z179,Z181,Z184,Z185,Z187,Z188,Z189,Z191,Z195,Z197,Z198,Z200,Z201,Z203,Z206,Z208,Z209,Z211,Z216,Z219))/99)</totalsRowFormula>
    </tableColumn>
    <tableColumn id="21" xr3:uid="{2AF6DAF6-1FE5-46BF-99D2-84599018F781}" name="Rw_WIG" totalsRowFunction="custom" totalsRowDxfId="15">
      <totalsRowFormula>SQRT((SUMSQ(AA3,AA4,AA5,AA6,AA8,AA9,AA10,AA13,AA14,AA15,AA16,AA19,AA25,,AA27,AA30,AA31,AA32,AA33,AA35,AA36,AA37,AA39,AA40,AA43,AA46,AA47,AA48,AA49,AA50,AA52,AA54,AA57,AA59,AA61,AA70,AA75,AA77,AA78,AA80,AA84,AA85,AA87,AA89,AA92,AA94,AA97,AA98,AA101,AA103,AA104,AA107,AA110,AA111,AA113,AA121,AA122,AA123,AA125,AA126,AA128,AA129,AA130,AA133,AA134,AA135,AA137,AA138,AA139,AA141,AA142,AA143,AA148,AA149,AA150,AA153,AA157,AA158,AA160,AA163,AA166,AA168,AA174,AA175,AA176,AA178,AA179,AA181,AA182,AA185,AA187,AA188,AA189,AA197,AA199,AA200,AA201,AA202,AA205,AA207,AA209,AA215,AA216,AA217,AA218))/105)</totalsRowFormula>
    </tableColumn>
    <tableColumn id="28" xr3:uid="{CC31C41D-073A-4406-AA8E-B71A61A3AE45}" name="Rw_EEI" totalsRowFunction="custom" totalsRowDxfId="14">
      <totalsRowFormula>SQRT((SUMSQ(AB4,AB9,AB10,AB13,AB14,AB15,AB18,AB19,AB21,AB24,AB25,AB26,AB30,AB31,AB32,AB35,AB36,AB38,AB40,AB43,AB46,AB49,AB50,AB51,AB53,AB54,AB56,AB57,AB59,AB60,AB64,AB68,AB70,AB72,AB73,AB77,AB80,AB82,AB85,AB86,AB88,AB89,AB91,AB92,AB94,AB95,AB97,AB100,AB105,AB108,AB110,AB116,AB117,AB121,AB122,AB123,AB126,AB128,AB129,AB138,AB139,AB140,AB141,AB143,AB148,AB149,AB150,AB152,AB153,AB156,AB157,AB158,AB160,AB163,AB164,AB166,AB168,AB173,AB179,AB181,AB187,AB188,AB190,AB191,AB197,AB198,AB200,AB202,AB209,AB215,AB217,AB218,AB221))/93)</totalsRowFormula>
    </tableColumn>
    <tableColumn id="29" xr3:uid="{530551DB-16C0-4F6D-AD16-81209727523A}" name="Rw_S&amp;P500" totalsRowFunction="custom" totalsRowDxfId="13">
      <totalsRowFormula>SQRT((SUMSQ(AC6,AC10,AC11,AC13,AC14,AC15,AC18,AC19,AC25,AC27,AC30,AC31,AC32,AC36,AC37,AC38,AC43,AC46,AC47,AC49,AC53,AC54,AC56,AC57,AC61,AC63,AC65,AC67,AC68,AC75,AC77,AC79,AC80,AC84,AC85,AC88,AC91,AC95,AC97,AC98,AC101,AC110,AC111,AC117,AC122,AC123,AC126,AC128,AC129,AC131,AC134,AC135,AC137,AC142,AC143,AC149,AC153,AC156,AC157,AC158,AC160,AC163,AC164,AC166,AC167,AC168,AC173,AC179,AC181,AC185,AC188,AC189,AC190,AC191,AC195,AC198,AC200,AC201,AC202,AC203,AC207,AC208,AC209,AC216))/84)</totalsRowFormula>
    </tableColumn>
    <tableColumn id="30" xr3:uid="{4658078F-6132-4CF2-BFED-865E43DF0516}" name="Rw_GEI" totalsRowFunction="custom" totalsRowDxfId="12">
      <totalsRowFormula>SQRT((SUMSQ(AD3,AD4,AD6,AD9,AD10,AD13,AD14,AD15,AD18,AD19,AD24,AD25,AD26,AD27,AD30,AD31,AD35,AD36,AD37,AD38,AD43,AD46,AD49,AD50,AD52,AD56,AD57,AD61,AD64,AD65,AD67,AD68,AD70,AD75,AD77,AD79,AD80,AD81,AD85,AD87,AD89,AD91,AD94,AD95,AD97,AD98,AD99,AD101,AD106,AD109,AD110,AD111,AD116,AD117,AD120,AD122,AD123,AD126,AD128,AD129,AD131,AD138,AD139,AD140,AD142,AD143,AD146,AD150,AD151,AD152,AD153,AD158,AD160,AD163,AD164,AD166,AD167,AD168,AD173,AD179,AD181,AD184,AD188,AD189,AD190,AD191,AD195,AD197,AD198,AD200,AD201,AD202,AD203,AD208,AD209,AD211,AD215,AD216,AD221))/99)</totalsRowFormula>
    </tableColumn>
    <tableColumn id="31" xr3:uid="{BF289748-9858-41F9-B321-08B015F3C190}" name="Rw_GEIO" totalsRowFunction="custom" totalsRowDxfId="11">
      <totalsRowFormula>SQRT((SUMSQ(AE3,AE4,AE6,AE9,AE10,AE14,AE15,AE18,AE19,AE23,AE24,AE26,AE27,AE30,AE31,AE35,AE36,AE37,AE38,AE43,AE46,AE47,AE49,AE52,AE53,AE54,AE56,AE57,AE61,AE64,AE65,AE67,AE68,AE70,AE75,AE77,AE85,AE89,AE91,AE92,AE94,AE95,AE97,AE101,AE103,AE106,AE107,AE110,AE111,AE112,AE113,AE117,AE119,AE122,AE123,AE126,AE128,AE129,AE134,AE142,AE143,AE148,AE150,AE153,AE154,AE155,AE157,AE158,AE160,AE163,AE164,AE166,AE167,AE168,AE173,AE179,AE181,AE184,AE185,AE188,AE189,AE191,AE195,AE197,AE198,AE200,AE201,AE203,AE206,AE208,AE209,AE211,AE216,AE219))/94)</totalsRowFormula>
    </tableColumn>
    <tableColumn id="32" xr3:uid="{7FE6BEDE-3682-4CB0-B663-9C5926C60C9E}" name="Rl_WIG" totalsRowFunction="custom" totalsRowDxfId="10">
      <totalsRowFormula>SUM(Tabela7[Rl_WIG])/220</totalsRowFormula>
    </tableColumn>
    <tableColumn id="33" xr3:uid="{027BD6B5-6D94-4C6F-B92E-2F6633822F25}" name="Rl_EEI" totalsRowFunction="custom" totalsRowDxfId="9">
      <totalsRowFormula>SUM(Tabela7[Rl_EEI])/220</totalsRowFormula>
    </tableColumn>
    <tableColumn id="34" xr3:uid="{C15969A8-9BB3-4EAE-A4E0-98F596A93D17}" name="Rl_S&amp;P500" totalsRowFunction="custom" totalsRowDxfId="8">
      <totalsRowFormula>SUM(Tabela7[Rl_S&amp;P500])/220</totalsRowFormula>
    </tableColumn>
    <tableColumn id="35" xr3:uid="{61B8DEA8-D3B1-45C4-919A-7DF257CF154C}" name="Rl_GEI" totalsRowFunction="custom" totalsRowDxfId="7">
      <totalsRowFormula>SUM(Tabela7[Rl_GEI])/220</totalsRowFormula>
    </tableColumn>
    <tableColumn id="36" xr3:uid="{A54CF828-1631-4E42-9893-F9A50ACB6C0B}" name="Rl_GEIO" totalsRowFunction="custom" totalsRowDxfId="6">
      <totalsRowFormula>SUM(Tabela7[Rl_GEIO])/220</totalsRowFormula>
    </tableColumn>
    <tableColumn id="37" xr3:uid="{D0A4D7A2-5645-4EB4-B03A-A4FE9704C5DA}" name="Rt+_FIO_PL" totalsRowFunction="custom" totalsRowDxfId="5">
      <totalsRowFormula>SUM(AK7,AK11,AK12,AK17,AK18,AK20,AK21,AK22,AK23,AK24,AK26,AK28,AK29,AK34,AK38,AK39,AK41,AK42,AK43,AK44,AK45,AK47,AK48,AK50,AK51,AK53,AK55,AK56,AK58,AK60,AK62,AK63,AK64,AK65,AK66,AK67,AK68,AK69,AK71,AK72,AK73,AK74,AK76,AK79,AK81,AK82,AK83,AK86,AK88,AK90,AK91,AK93,AK95,AK99,AK100,AK105,AK106,AK108,AK109,AK111,AK112,AK114,AK115,AK116,AK117,AK118,AK119,AK120,AK124,AK127,AK131,AK132,AK136,AK140,AK144,AK146,AK147,AK151,AK152,AK155,AK156,AK159,AK161,AK162,AK164,AK165,AK167,AK169,AK170,AK171,AK172,AK173,AK177,AK180,AK183,AK184,AK190,AK191,AK192,AK193,AK194,AK195,AK196,AK198,AK203,AK204,AK206,AK208,AK210,AK212,AK213,AK214,AK219,AK220,AK221)/115</totalsRowFormula>
    </tableColumn>
    <tableColumn id="38" xr3:uid="{68648C3D-0AE6-49F8-807C-479DEF214228}" name="Rt+_SFIO_PL" totalsRowFunction="custom" totalsRowDxfId="4">
      <totalsRowFormula>SUM(AL3,AL5,AL7,AL8,AL11,AL12,AL16,AL17,AL20,AL21,AL22,AL23,AL28,AL29,AL32,AL33,AL34,AL39,AL41,AL42,AL44,AL45,AL47,AL48,AL51,AL54,AL55,AL56,AL58,AL60,AL62,AL63,AL65,AL66,AL69,AL71,AL72,AL73,AL74,AL76,AL78,AL82,AL83,AL84,AL86,AL87,AL93,AL96,AL98,AL100,AL102,AL103,AL104,AL106,AL107,AL109,AL112,AL114,AL116,AL118,AL119,AL120,AL121,AL124,AL127,AL130,AL131,AL132,AL133,AL134,AL135,AL136,AL137,AL141,AL144,AL145,AL146,AL147,AL151,AL154,AL155,AL159,AL161,AL162,AL165,AL167,AL170,AL171,AL172,AL173,AL176,AL177,AL178,AL180,AL182,AL183,AL185,AL186,AL187,AL189,AL192,AL193,AL194,AL196,AL199,AL202,AL203,AL204,AL205,AL206,AL207,AL210,AL211,AL212,AL214,AL217,AL218,AL219,AL220,AL221)/120</totalsRowFormula>
    </tableColumn>
    <tableColumn id="39" xr3:uid="{D4DB2D98-D0B1-4F6B-960D-70E90C40A9DF}" name="Rt+_SRI_PL" totalsRowFunction="custom" totalsRowDxfId="3">
      <totalsRowFormula>SUM(AM3,AM5,AM7,AM11,AM12,AM13,AM16,AM17,AM20,AM21,AM22,AM23,AM24,AM26,AM27,AM28,AM29,AM30,AM34,AM38,AM39,AM41,AM43,AM45,AM47,AM48,AM51,AM53,AM54,AM55,AM56,AM58,AM62,AM62,AM63,AM65,AM67,AM68,AM69,AM70,AM71,AM72,AM76,AM79,AM80,AM81,AM82,AM84,AM86,AM88,AM90,AM93,AM95,AM98,AM99,AM100,AM102,AM105,AM106,AM109,AM111,AM114,AM115,AM116,AM117,AM118,AM120,AM121,AM124,AM125,AM127,AM133,AM134,AM136,AM140,AM143,AM144,AM146,AM147,AM151,AM153,AM154,AM155,AM156,AM158,AM159,AM161,AM162,AM163,AM165,AM169,AM170,AM171,AM172,AM173,AM174,AM176,AM180,AM183,AM185,AM186,AM189,AM191,AM192,AM193,AM194,AM196,AM198,AM203,AM204,AM206,AM208,AM210,AM211,AM212,AM213,AM214,AM217,AM219,AM220,AM221)/121</totalsRowFormula>
    </tableColumn>
    <tableColumn id="40" xr3:uid="{5BBE7E91-ED97-4F2C-9A70-C9A8799B802F}" name="Rt+_FIO_Z" totalsRowFunction="custom" totalsRowDxfId="2">
      <totalsRowFormula>SUM(AN3,AN5,AN7,AN8,AN9,AN12,AN16,AN17,AN20,AN21,AN22,AN23,AN24,AN26,AN28,AN29,AN33,AN34,AN35,AN39,AN40,AN41,AN42,AN43,AN44,AN46,AN48,AN50,AN51,AN52,AN53,AN55,AN58,AN59,AN60,AN62,AN64,AN66,AN69,AN70,AN71,AN72,AN73,AN78,AN81,AN82,AN83,AN86,AN87,AN88,AN91,AN93,AN94,AN95,AN96,AN99,AN100,AN102,AN103,AN104,AN105,AN106,AN107,AN109,AN110,AN112,AN113,AN115,AN116,AN118,AN119,AN120,AN121,AN124,AN125,AN127,AN130,AN132,AN134,AN136,AN139,AN140,AN144,AN145,AN147,AN148,AN149,AN150,AN151,AN152,AN154,AN155,AN159,AN161,AN162,AN165,AN169,AN170,AN171,AN172,AN174,AN176,AN177,AN178,AN180,AN182,AN183,AN184,AN185,AN186,AN192,AN193,AN194,AN196,AN197,AN199,AN204,AN205,AN206,AN210,AN211,AN212,AN213,AN214,AN215,AN217,AN218,AN219,AN220)/129</totalsRowFormula>
    </tableColumn>
    <tableColumn id="41" xr3:uid="{4C176DE3-EA26-4322-A851-A1065C6E6318}" name="Rt+_SFIO_Z" totalsRowFunction="custom" totalsRowDxfId="1">
      <totalsRowFormula>SUM(AO3,AO5,AO7,AO8,AO11,AO12,AO16,AO17,AO20,AO21,AO22,AO23,AO28,AO29,AO32,AO33,AO34,AO39,AO40,AO41,AO42,AO44,AO45,AO47,AO48,AO51,AO53,AO54,AO55,AO58,AO59,AO60,AO62,AO63,AO66,AO69,AO71,AO72,AO73,AO74,AO76,AO78,AO82,AO83,AO84,AO86,AO88,AO90,AO92,AO93,AO96,AO100,AO102,AO103,AO104,AO105,AO107,AO108,AO110,AO112,AO113,AO114,AO115,AO118,AO119,AO121,AO124,AO125,AO127,AO130,AO131,AO132,AO133,AO134,AO135,AO136,AO137,AO141,AO144,AO145,AO147,AO148,AO149,AO154,AO155,AO156,AO157,AO159,AO161,AO162,AO165,AO169,AO170,AO171,AO172,AO174,AO175,AO176,AO177,AO178,AO180,AO182,AO183,AO185,AO186,AO187,AO192,AO193,AO194,AO196,AO199,AO204,AO205,AO206,AO207,AO210,AO212,AO214,AO217,AO218,AO219,AO220)/122</totalsRowFormula>
    </tableColumn>
    <tableColumn id="42" xr3:uid="{EAC8138B-C270-46FE-8BE6-A6D7B856E94F}" name="Rt+_SRI_Z" totalsRowFunction="custom" totalsRowDxfId="0">
      <totalsRowFormula>SUM(AP3,AP5,AP7,AP11,AP12,AP17,AP20,AP21,AP22,AP23,AP24,AP26,AP28,AP30,AP35,AP36,AP38,AP39,AP41,AP42,AP44,AP45,AP48,AP51,AP53,AP54,AP55,AP60,AP62,AP64,AP65,AP66,AP67,AP68,AP69,AP70,AP71,AP72,AP73,AP76,AP77,AP79,AP81,AP83,AP84,AP86,AP88,AP91,AP93,AP94,AP95,AP96,AP98,AP99,AP100,AP101,AP102,AP105,AP111,AP112,AP115,AP116,AP117,AP118,AP119,AP120,AP121,AP124,AP125,AP127,AP130,AP132,AP142,AP143,AP144,AP145,AP146,AP147,AP148,AP155,AP156,AP157,AP158,AP159,AP160,AP161,AP163,AP165,AP169,AP170,AP171,AP172,AP174,AP175,AP176,AP177,AP178,AP180,AP182,AP183,AP186,AP190,AP192,AP193,AP194,AP196,AP199,AP202,AP204,AP205,AP207,AP210,AP212,AP213,AP214,AP215,AP217,AP218,AP220,AP221)/120</totalsRowFormula>
    </tableColumn>
  </tableColumns>
  <tableStyleInfo name="TableStyleMedium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74991E7-DE77-4C48-AC7C-9D42F26C62D7}" name="Tabela8" displayName="Tabela8" ref="A1:AP204" totalsRowShown="0" tableBorderDxfId="77">
  <autoFilter ref="A1:AP204" xr:uid="{A74991E7-DE77-4C48-AC7C-9D42F26C62D7}"/>
  <tableColumns count="42">
    <tableColumn id="1" xr3:uid="{15755415-26F0-4AA7-ACBA-B4FAA518F706}" name="Date" dataDxfId="76"/>
    <tableColumn id="2" xr3:uid="{38B2C538-5DBB-453A-BF1C-0CC571795FDE}" name="Rp_FIO_PL"/>
    <tableColumn id="3" xr3:uid="{BED406E7-002A-41B9-B07C-CD5AF82C5E2D}" name="Rp_SFIO_PL"/>
    <tableColumn id="4" xr3:uid="{F6425AC3-87B4-46E8-8A00-4A3582FDDBAF}" name="Rp_SRI_PL"/>
    <tableColumn id="5" xr3:uid="{8942A747-1BF6-4BEC-BFF3-7968D0B41571}" name="Rp_FIO_Z"/>
    <tableColumn id="6" xr3:uid="{6196C5E0-1850-4676-8F04-5B79CC1CCE24}" name="Rp_SFIO_Z"/>
    <tableColumn id="7" xr3:uid="{9E56160D-A38F-4D1E-B417-33C7A6BC5788}" name="Rp_SRI_Z"/>
    <tableColumn id="8" xr3:uid="{B46F1AE2-FA8E-46FD-B754-22C18DDE1BF8}" name="Rl_FIO_PL"/>
    <tableColumn id="9" xr3:uid="{F5BF02E1-33D1-488E-9152-E4B13C81FB3A}" name="Rl_SFIO_PL"/>
    <tableColumn id="10" xr3:uid="{25E104F6-1ED8-4673-9E50-B79D34CE1CAD}" name="Rl_SRI_PL"/>
    <tableColumn id="11" xr3:uid="{2C1589CB-130A-4CE0-9E95-9E9DEA0BE7F9}" name="Rl_FIO_Z"/>
    <tableColumn id="12" xr3:uid="{ADACE27F-4ECA-4BE8-BBD7-80B00BDFBEE2}" name="Rl_SFIO_Z"/>
    <tableColumn id="13" xr3:uid="{6549B42D-3D1C-46C6-98A3-B7C5E4317F7F}" name="Rl_SRI_Z"/>
    <tableColumn id="14" xr3:uid="{D345FFE1-A014-456F-AE25-83E167F556F8}" name="Rf"/>
    <tableColumn id="15" xr3:uid="{15DF5CED-FD90-44BE-AFB2-9474C154B6A2}" name="Rm_FIO_PL"/>
    <tableColumn id="16" xr3:uid="{548CC4CD-21AA-4B3F-9BB1-72E439448C55}" name="Rm_SFIO_PL"/>
    <tableColumn id="17" xr3:uid="{B5E1EE87-1C6F-43DD-88C0-3F91FF57839D}" name="Rm_SRI_PL"/>
    <tableColumn id="18" xr3:uid="{6F700F56-F6FF-4DCA-8C07-0916879881EE}" name="Rm_FIO_Z"/>
    <tableColumn id="19" xr3:uid="{CD82B979-F333-4FB9-965F-BB24B010EEBC}" name="Rm_SFIO_Z"/>
    <tableColumn id="20" xr3:uid="{71E79D0B-908A-4D0F-96FF-91E3FD3C334B}" name="Rm_SRI_Z"/>
    <tableColumn id="21" xr3:uid="{257919A1-6DB4-47C0-BBE3-8020DD2AE82D}" name="Rw_FIO_PL"/>
    <tableColumn id="22" xr3:uid="{1AFA80BC-B292-4CAD-8EE5-070AC2BA49C3}" name="Rw_SFIO_PL"/>
    <tableColumn id="23" xr3:uid="{92329044-32AB-4703-8362-93C83050C8B7}" name="Rw_SRI_PL"/>
    <tableColumn id="24" xr3:uid="{D28E54A6-9905-409D-A74F-569EF2CB1D99}" name="Rw_FIO_Z" dataDxfId="75">
      <calculatedColumnFormula>MIN(0,(FIO_Z[[#This Row],[Logarithmic rate of return]]-0))</calculatedColumnFormula>
    </tableColumn>
    <tableColumn id="25" xr3:uid="{74AB9585-D0F6-4A70-A1AB-A1AB59BA4CA5}" name="Rw_SFIO_Z"/>
    <tableColumn id="26" xr3:uid="{C74C2A26-C773-4F27-BDBB-81351187AA48}" name="Rw_SRI_Z"/>
    <tableColumn id="27" xr3:uid="{25658EEE-3BA5-4F01-B40A-882423CEC377}" name="Rw_WIG"/>
    <tableColumn id="28" xr3:uid="{66FB01F4-0DB7-40A8-9CA1-9FB3F14CFFC1}" name="Rw_EEI"/>
    <tableColumn id="29" xr3:uid="{BEF74A37-5662-4698-BFC7-EAFBCED07B6F}" name="Rw_S&amp;P500"/>
    <tableColumn id="30" xr3:uid="{33CD2C37-4A00-4760-831A-C223EE70992C}" name="Rw_GEI"/>
    <tableColumn id="31" xr3:uid="{C0084C5E-BDCE-4E14-BFFC-AE69845A1779}" name="Rw_GEIO"/>
    <tableColumn id="32" xr3:uid="{7E1D78D4-CC68-478D-8BA9-724EA68B0032}" name="Rl_WIG"/>
    <tableColumn id="33" xr3:uid="{69BE7554-0425-4D44-9E17-DB3F0C35A0DE}" name="Rl_EEI"/>
    <tableColumn id="34" xr3:uid="{3E368017-E7A7-4BD1-9F97-E966C78D713D}" name="Rl_S&amp;P500"/>
    <tableColumn id="35" xr3:uid="{1305A392-10F4-4A87-957F-BC823AC66E75}" name="Rl_GEI"/>
    <tableColumn id="36" xr3:uid="{043350E8-A794-42D4-9DC8-CC4141762052}" name="Rl_GEIO"/>
    <tableColumn id="37" xr3:uid="{C63B6B88-8FE0-471B-9560-DB3E4A41CBEE}" name="Rt+_FIO_PL"/>
    <tableColumn id="38" xr3:uid="{5B804168-CA94-4275-9561-2F0A235BFC96}" name="Rt+_SFIO_PL"/>
    <tableColumn id="39" xr3:uid="{F4CF7B2E-F1A5-40A1-9382-1AED17FF909F}" name="Rt+_SRI_PL"/>
    <tableColumn id="40" xr3:uid="{DD37FD54-CCC1-4CFE-A9D1-F2B46E2F1B05}" name="Rt+_FIO_Z"/>
    <tableColumn id="41" xr3:uid="{4E4DFCED-258A-433D-9F2F-F9DF7B065178}" name="Rt+_SFIO_Z"/>
    <tableColumn id="42" xr3:uid="{9C197D8A-77A2-4BE8-8BE5-EA7D1A3F9337}" name="Rt+_SRI_Z"/>
  </tableColumns>
  <tableStyleInfo name="TableStyleMedium2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DDFB589-0D70-4FC9-A469-E6AAD2A9A359}" name="Tabela9" displayName="Tabela9" ref="A1:D24" totalsRowShown="0" tableBorderDxfId="74">
  <autoFilter ref="A1:D24" xr:uid="{4DDFB589-0D70-4FC9-A469-E6AAD2A9A359}"/>
  <tableColumns count="4">
    <tableColumn id="1" xr3:uid="{D4FD44A7-0178-423A-99FE-204F13259A9D}" name="Specification"/>
    <tableColumn id="2" xr3:uid="{5FC0CFF4-22BD-4C79-965F-22CDB89DA3AE}" name="Systematic risk"/>
    <tableColumn id="3" xr3:uid="{8A666F3F-7C5C-4B37-94D1-0F1029EBB886}" name="Total risk"/>
    <tableColumn id="4" xr3:uid="{D10A99EF-9994-4D44-A364-72153495A935}" name="Negative risk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Relationship Id="rId6" Type="http://schemas.openxmlformats.org/officeDocument/2006/relationships/table" Target="../tables/table24.xml"/><Relationship Id="rId5" Type="http://schemas.openxmlformats.org/officeDocument/2006/relationships/table" Target="../tables/table23.xml"/><Relationship Id="rId4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5993-D055-44CA-83C5-6434D765B82A}">
  <dimension ref="A1:L512"/>
  <sheetViews>
    <sheetView topLeftCell="D1" zoomScaleNormal="100" workbookViewId="0">
      <selection activeCell="L1" sqref="L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5703125" customWidth="1"/>
    <col min="4" max="4" width="27.140625" customWidth="1"/>
    <col min="5" max="5" width="27.42578125" customWidth="1"/>
    <col min="6" max="6" width="23" customWidth="1"/>
    <col min="7" max="8" width="13.85546875" customWidth="1"/>
    <col min="9" max="9" width="23.28515625" customWidth="1"/>
    <col min="10" max="10" width="24.42578125" customWidth="1"/>
    <col min="11" max="11" width="32.140625" customWidth="1"/>
    <col min="12" max="12" width="24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6028</v>
      </c>
      <c r="H1" t="s">
        <v>7452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52.69</v>
      </c>
      <c r="C2">
        <v>0</v>
      </c>
      <c r="D2">
        <v>0</v>
      </c>
      <c r="E2">
        <v>0.51839999999999997</v>
      </c>
      <c r="F2">
        <v>0</v>
      </c>
      <c r="G2">
        <v>390.5</v>
      </c>
      <c r="H2">
        <v>0</v>
      </c>
      <c r="I2">
        <f>SRI_Z[[#This Row],[Rate GEIO]]*100%</f>
        <v>0</v>
      </c>
      <c r="J2">
        <f>MIN(0,(SRI_Z[[#This Row],[Logarithmic rate of return]]-0))</f>
        <v>0</v>
      </c>
      <c r="K2">
        <f>MIN(0,(SRI_Z[[#This Row],[Market rate of return]]-0))</f>
        <v>0</v>
      </c>
      <c r="L2">
        <f>MAX(0,(SRI_Z[[#This Row],[Logarithmic rate of return]]-0))</f>
        <v>0</v>
      </c>
    </row>
    <row r="3" spans="1:12" x14ac:dyDescent="0.25">
      <c r="A3" s="9">
        <v>42302</v>
      </c>
      <c r="B3">
        <v>52.73</v>
      </c>
      <c r="C3">
        <f>((SRI_Z[[#This Row],[Price]]-B2)/SRI_Z[[#This Row],[Price]])*100</f>
        <v>7.5858145268346569E-2</v>
      </c>
      <c r="D3">
        <f>LN(SRI_Z[[#This Row],[Price]]/B2)*100</f>
        <v>7.5886932118405762E-2</v>
      </c>
      <c r="E3">
        <v>0.52690000000000003</v>
      </c>
      <c r="F3">
        <f>LN(SRI_Z[[#This Row],[Risk-free instrument]]/E2)*100</f>
        <v>1.6263632177175322</v>
      </c>
      <c r="G3">
        <v>390.4</v>
      </c>
      <c r="H3">
        <f>LN(SRI_Z[[#This Row],[GEIO]]/G2)*100</f>
        <v>-2.5611474080328486E-2</v>
      </c>
      <c r="I3">
        <f>SRI_Z[[#This Row],[Rate GEIO]]*100%</f>
        <v>-2.5611474080328486E-2</v>
      </c>
      <c r="J3">
        <f>MIN(0,(SRI_Z[[#This Row],[Logarithmic rate of return]]-0))</f>
        <v>0</v>
      </c>
      <c r="K3">
        <f>MIN(0,(SRI_Z[[#This Row],[Market rate of return]]-0))</f>
        <v>-2.5611474080328486E-2</v>
      </c>
      <c r="L3">
        <f>MAX(0,(SRI_Z[[#This Row],[Logarithmic rate of return]]-0))</f>
        <v>7.5886932118405762E-2</v>
      </c>
    </row>
    <row r="4" spans="1:12" x14ac:dyDescent="0.25">
      <c r="A4" s="9">
        <v>42309</v>
      </c>
      <c r="B4">
        <v>51.6</v>
      </c>
      <c r="C4">
        <f>((SRI_Z[[#This Row],[Price]]-B3)/SRI_Z[[#This Row],[Price]])*100</f>
        <v>-2.1899224806201461</v>
      </c>
      <c r="D4">
        <f>LN(SRI_Z[[#This Row],[Price]]/B3)*100</f>
        <v>-2.1662881054861289</v>
      </c>
      <c r="E4">
        <v>0.55164999999999997</v>
      </c>
      <c r="F4">
        <f>LN(SRI_Z[[#This Row],[Risk-free instrument]]/E3)*100</f>
        <v>4.5903009991074839</v>
      </c>
      <c r="G4">
        <v>390.25</v>
      </c>
      <c r="H4">
        <f>LN(SRI_Z[[#This Row],[GEIO]]/G3)*100</f>
        <v>-3.8429514339587439E-2</v>
      </c>
      <c r="I4">
        <f>SRI_Z[[#This Row],[Rate GEIO]]*100%</f>
        <v>-3.8429514339587439E-2</v>
      </c>
      <c r="J4">
        <f>MIN(0,(SRI_Z[[#This Row],[Logarithmic rate of return]]-0))</f>
        <v>-2.1662881054861289</v>
      </c>
      <c r="K4">
        <f>MIN(0,(SRI_Z[[#This Row],[Market rate of return]]-0))</f>
        <v>-3.8429514339587439E-2</v>
      </c>
      <c r="L4">
        <f>MAX(0,(SRI_Z[[#This Row],[Logarithmic rate of return]]-0))</f>
        <v>0</v>
      </c>
    </row>
    <row r="5" spans="1:12" x14ac:dyDescent="0.25">
      <c r="A5" s="9">
        <v>42316</v>
      </c>
      <c r="B5">
        <v>52.03</v>
      </c>
      <c r="C5">
        <f>((SRI_Z[[#This Row],[Price]]-B4)/SRI_Z[[#This Row],[Price]])*100</f>
        <v>0.82644628099173501</v>
      </c>
      <c r="D5">
        <f>LN(SRI_Z[[#This Row],[Price]]/B4)*100</f>
        <v>0.82988028146950643</v>
      </c>
      <c r="E5">
        <v>0.57079999999999997</v>
      </c>
      <c r="F5">
        <f>LN(SRI_Z[[#This Row],[Risk-free instrument]]/E4)*100</f>
        <v>3.41250983963663</v>
      </c>
      <c r="G5">
        <v>400.45</v>
      </c>
      <c r="H5">
        <f>LN(SRI_Z[[#This Row],[GEIO]]/G4)*100</f>
        <v>2.5801355374149733</v>
      </c>
      <c r="I5">
        <f>SRI_Z[[#This Row],[Rate GEIO]]*100%</f>
        <v>2.5801355374149733</v>
      </c>
      <c r="J5">
        <f>MIN(0,(SRI_Z[[#This Row],[Logarithmic rate of return]]-0))</f>
        <v>0</v>
      </c>
      <c r="K5">
        <f>MIN(0,(SRI_Z[[#This Row],[Market rate of return]]-0))</f>
        <v>0</v>
      </c>
      <c r="L5">
        <f>MAX(0,(SRI_Z[[#This Row],[Logarithmic rate of return]]-0))</f>
        <v>0.82988028146950643</v>
      </c>
    </row>
    <row r="6" spans="1:12" x14ac:dyDescent="0.25">
      <c r="A6" s="9">
        <v>42323</v>
      </c>
      <c r="B6">
        <v>51</v>
      </c>
      <c r="C6">
        <f>((SRI_Z[[#This Row],[Price]]-B5)/SRI_Z[[#This Row],[Price]])*100</f>
        <v>-2.0196078431372571</v>
      </c>
      <c r="D6">
        <f>LN(SRI_Z[[#This Row],[Price]]/B5)*100</f>
        <v>-1.9994842577886414</v>
      </c>
      <c r="E6">
        <v>0.6038</v>
      </c>
      <c r="F6">
        <f>LN(SRI_Z[[#This Row],[Risk-free instrument]]/E5)*100</f>
        <v>5.6204131670057214</v>
      </c>
      <c r="G6">
        <v>387.64</v>
      </c>
      <c r="H6">
        <f>LN(SRI_Z[[#This Row],[GEIO]]/G5)*100</f>
        <v>-3.2511840903341942</v>
      </c>
      <c r="I6">
        <f>SRI_Z[[#This Row],[Rate GEIO]]*100%</f>
        <v>-3.2511840903341942</v>
      </c>
      <c r="J6">
        <f>MIN(0,(SRI_Z[[#This Row],[Logarithmic rate of return]]-0))</f>
        <v>-1.9994842577886414</v>
      </c>
      <c r="K6">
        <f>MIN(0,(SRI_Z[[#This Row],[Market rate of return]]-0))</f>
        <v>-3.2511840903341942</v>
      </c>
      <c r="L6">
        <f>MAX(0,(SRI_Z[[#This Row],[Logarithmic rate of return]]-0))</f>
        <v>0</v>
      </c>
    </row>
    <row r="7" spans="1:12" x14ac:dyDescent="0.25">
      <c r="A7" s="9">
        <v>42330</v>
      </c>
      <c r="B7">
        <v>53.29</v>
      </c>
      <c r="C7">
        <f>((SRI_Z[[#This Row],[Price]]-B6)/SRI_Z[[#This Row],[Price]])*100</f>
        <v>4.297241508725838</v>
      </c>
      <c r="D7">
        <f>LN(SRI_Z[[#This Row],[Price]]/B6)*100</f>
        <v>4.3923063584365138</v>
      </c>
      <c r="E7">
        <v>0.61870000000000003</v>
      </c>
      <c r="F7">
        <f>LN(SRI_Z[[#This Row],[Risk-free instrument]]/E6)*100</f>
        <v>2.4377485264204659</v>
      </c>
      <c r="G7">
        <v>400.6</v>
      </c>
      <c r="H7">
        <f>LN(SRI_Z[[#This Row],[GEIO]]/G6)*100</f>
        <v>3.2886349365368757</v>
      </c>
      <c r="I7">
        <f>SRI_Z[[#This Row],[Rate GEIO]]*100%</f>
        <v>3.2886349365368757</v>
      </c>
      <c r="J7">
        <f>MIN(0,(SRI_Z[[#This Row],[Logarithmic rate of return]]-0))</f>
        <v>0</v>
      </c>
      <c r="K7">
        <f>MIN(0,(SRI_Z[[#This Row],[Market rate of return]]-0))</f>
        <v>0</v>
      </c>
      <c r="L7">
        <f>MAX(0,(SRI_Z[[#This Row],[Logarithmic rate of return]]-0))</f>
        <v>4.3923063584365138</v>
      </c>
    </row>
    <row r="8" spans="1:12" x14ac:dyDescent="0.25">
      <c r="A8" s="9">
        <v>42337</v>
      </c>
      <c r="B8">
        <v>51.35</v>
      </c>
      <c r="C8">
        <f>((SRI_Z[[#This Row],[Price]]-B7)/SRI_Z[[#This Row],[Price]])*100</f>
        <v>-3.7779941577409888</v>
      </c>
      <c r="D8">
        <f>LN(SRI_Z[[#This Row],[Price]]/B7)*100</f>
        <v>-3.7083759934123557</v>
      </c>
      <c r="E8">
        <v>0.65390000000000004</v>
      </c>
      <c r="F8">
        <f>LN(SRI_Z[[#This Row],[Risk-free instrument]]/E7)*100</f>
        <v>5.5333932030287167</v>
      </c>
      <c r="G8">
        <v>402.29</v>
      </c>
      <c r="H8">
        <f>LN(SRI_Z[[#This Row],[GEIO]]/G7)*100</f>
        <v>0.42097983432454716</v>
      </c>
      <c r="I8">
        <f>SRI_Z[[#This Row],[Rate GEIO]]*100%</f>
        <v>0.42097983432454716</v>
      </c>
      <c r="J8">
        <f>MIN(0,(SRI_Z[[#This Row],[Logarithmic rate of return]]-0))</f>
        <v>-3.7083759934123557</v>
      </c>
      <c r="K8">
        <f>MIN(0,(SRI_Z[[#This Row],[Market rate of return]]-0))</f>
        <v>0</v>
      </c>
      <c r="L8">
        <f>MAX(0,(SRI_Z[[#This Row],[Logarithmic rate of return]]-0))</f>
        <v>0</v>
      </c>
    </row>
    <row r="9" spans="1:12" x14ac:dyDescent="0.25">
      <c r="A9" s="9">
        <v>42344</v>
      </c>
      <c r="B9">
        <v>50.61</v>
      </c>
      <c r="C9">
        <f>((SRI_Z[[#This Row],[Price]]-B8)/SRI_Z[[#This Row],[Price]])*100</f>
        <v>-1.4621616281367358</v>
      </c>
      <c r="D9">
        <f>LN(SRI_Z[[#This Row],[Price]]/B8)*100</f>
        <v>-1.4515751148580682</v>
      </c>
      <c r="E9">
        <v>0.69240000000000002</v>
      </c>
      <c r="F9">
        <f>LN(SRI_Z[[#This Row],[Risk-free instrument]]/E8)*100</f>
        <v>5.7209388734823969</v>
      </c>
      <c r="G9">
        <v>389.44</v>
      </c>
      <c r="H9">
        <f>LN(SRI_Z[[#This Row],[GEIO]]/G8)*100</f>
        <v>-3.2463411775801227</v>
      </c>
      <c r="I9">
        <f>SRI_Z[[#This Row],[Rate GEIO]]*100%</f>
        <v>-3.2463411775801227</v>
      </c>
      <c r="J9">
        <f>MIN(0,(SRI_Z[[#This Row],[Logarithmic rate of return]]-0))</f>
        <v>-1.4515751148580682</v>
      </c>
      <c r="K9">
        <f>MIN(0,(SRI_Z[[#This Row],[Market rate of return]]-0))</f>
        <v>-3.2463411775801227</v>
      </c>
      <c r="L9">
        <f>MAX(0,(SRI_Z[[#This Row],[Logarithmic rate of return]]-0))</f>
        <v>0</v>
      </c>
    </row>
    <row r="10" spans="1:12" x14ac:dyDescent="0.25">
      <c r="A10" s="9">
        <v>42351</v>
      </c>
      <c r="B10">
        <v>48.33</v>
      </c>
      <c r="C10">
        <f>((SRI_Z[[#This Row],[Price]]-B9)/SRI_Z[[#This Row],[Price]])*100</f>
        <v>-4.7175667287399161</v>
      </c>
      <c r="D10">
        <f>LN(SRI_Z[[#This Row],[Price]]/B9)*100</f>
        <v>-4.6096699368993983</v>
      </c>
      <c r="E10">
        <v>0.74650000000000005</v>
      </c>
      <c r="F10">
        <f>LN(SRI_Z[[#This Row],[Risk-free instrument]]/E9)*100</f>
        <v>7.5231793677190861</v>
      </c>
      <c r="G10">
        <v>372.43</v>
      </c>
      <c r="H10">
        <f>LN(SRI_Z[[#This Row],[GEIO]]/G9)*100</f>
        <v>-4.4660709101710054</v>
      </c>
      <c r="I10">
        <f>SRI_Z[[#This Row],[Rate GEIO]]*100%</f>
        <v>-4.4660709101710054</v>
      </c>
      <c r="J10">
        <f>MIN(0,(SRI_Z[[#This Row],[Logarithmic rate of return]]-0))</f>
        <v>-4.6096699368993983</v>
      </c>
      <c r="K10">
        <f>MIN(0,(SRI_Z[[#This Row],[Market rate of return]]-0))</f>
        <v>-4.4660709101710054</v>
      </c>
      <c r="L10">
        <f>MAX(0,(SRI_Z[[#This Row],[Logarithmic rate of return]]-0))</f>
        <v>0</v>
      </c>
    </row>
    <row r="11" spans="1:12" x14ac:dyDescent="0.25">
      <c r="A11" s="9">
        <v>42358</v>
      </c>
      <c r="B11">
        <v>48.71</v>
      </c>
      <c r="C11">
        <f>((SRI_Z[[#This Row],[Price]]-B10)/SRI_Z[[#This Row],[Price]])*100</f>
        <v>0.7801272839252773</v>
      </c>
      <c r="D11">
        <f>LN(SRI_Z[[#This Row],[Price]]/B10)*100</f>
        <v>0.78318619614586182</v>
      </c>
      <c r="E11">
        <v>0.80700000000000005</v>
      </c>
      <c r="F11">
        <f>LN(SRI_Z[[#This Row],[Risk-free instrument]]/E10)*100</f>
        <v>7.7928051290703726</v>
      </c>
      <c r="G11">
        <v>379.02</v>
      </c>
      <c r="H11">
        <f>LN(SRI_Z[[#This Row],[GEIO]]/G10)*100</f>
        <v>1.7539873441211582</v>
      </c>
      <c r="I11">
        <f>SRI_Z[[#This Row],[Rate GEIO]]*100%</f>
        <v>1.7539873441211582</v>
      </c>
      <c r="J11">
        <f>MIN(0,(SRI_Z[[#This Row],[Logarithmic rate of return]]-0))</f>
        <v>0</v>
      </c>
      <c r="K11">
        <f>MIN(0,(SRI_Z[[#This Row],[Market rate of return]]-0))</f>
        <v>0</v>
      </c>
      <c r="L11">
        <f>MAX(0,(SRI_Z[[#This Row],[Logarithmic rate of return]]-0))</f>
        <v>0.78318619614586182</v>
      </c>
    </row>
    <row r="12" spans="1:12" x14ac:dyDescent="0.25">
      <c r="A12" s="9">
        <v>42365</v>
      </c>
      <c r="B12">
        <v>48.73</v>
      </c>
      <c r="C12">
        <f>((SRI_Z[[#This Row],[Price]]-B11)/SRI_Z[[#This Row],[Price]])*100</f>
        <v>4.1042478965721371E-2</v>
      </c>
      <c r="D12">
        <f>LN(SRI_Z[[#This Row],[Price]]/B11)*100</f>
        <v>4.10509036963497E-2</v>
      </c>
      <c r="E12">
        <v>0.82730000000000004</v>
      </c>
      <c r="F12">
        <f>LN(SRI_Z[[#This Row],[Risk-free instrument]]/E11)*100</f>
        <v>2.4843717926188464</v>
      </c>
      <c r="G12">
        <v>384.98</v>
      </c>
      <c r="H12">
        <f>LN(SRI_Z[[#This Row],[GEIO]]/G11)*100</f>
        <v>1.5602410747825441</v>
      </c>
      <c r="I12">
        <f>SRI_Z[[#This Row],[Rate GEIO]]*100%</f>
        <v>1.5602410747825441</v>
      </c>
      <c r="J12">
        <f>MIN(0,(SRI_Z[[#This Row],[Logarithmic rate of return]]-0))</f>
        <v>0</v>
      </c>
      <c r="K12">
        <f>MIN(0,(SRI_Z[[#This Row],[Market rate of return]]-0))</f>
        <v>0</v>
      </c>
      <c r="L12">
        <f>MAX(0,(SRI_Z[[#This Row],[Logarithmic rate of return]]-0))</f>
        <v>4.10509036963497E-2</v>
      </c>
    </row>
    <row r="13" spans="1:12" x14ac:dyDescent="0.25">
      <c r="A13" s="9">
        <v>42372</v>
      </c>
      <c r="B13">
        <v>47.69</v>
      </c>
      <c r="C13">
        <f>((SRI_Z[[#This Row],[Price]]-B12)/SRI_Z[[#This Row],[Price]])*100</f>
        <v>-2.1807506814845863</v>
      </c>
      <c r="D13">
        <f>LN(SRI_Z[[#This Row],[Price]]/B12)*100</f>
        <v>-2.1573124545281859</v>
      </c>
      <c r="E13">
        <v>0.84614999999999996</v>
      </c>
      <c r="F13">
        <f>LN(SRI_Z[[#This Row],[Risk-free instrument]]/E12)*100</f>
        <v>2.252926265795749</v>
      </c>
      <c r="G13">
        <v>385.28</v>
      </c>
      <c r="H13">
        <f>LN(SRI_Z[[#This Row],[GEIO]]/G12)*100</f>
        <v>7.7895779391193937E-2</v>
      </c>
      <c r="I13">
        <f>SRI_Z[[#This Row],[Rate GEIO]]*100%</f>
        <v>7.7895779391193937E-2</v>
      </c>
      <c r="J13">
        <f>MIN(0,(SRI_Z[[#This Row],[Logarithmic rate of return]]-0))</f>
        <v>-2.1573124545281859</v>
      </c>
      <c r="K13">
        <f>MIN(0,(SRI_Z[[#This Row],[Market rate of return]]-0))</f>
        <v>0</v>
      </c>
      <c r="L13">
        <f>MAX(0,(SRI_Z[[#This Row],[Logarithmic rate of return]]-0))</f>
        <v>0</v>
      </c>
    </row>
    <row r="14" spans="1:12" x14ac:dyDescent="0.25">
      <c r="A14" s="9">
        <v>42379</v>
      </c>
      <c r="B14">
        <v>44.43</v>
      </c>
      <c r="C14">
        <f>((SRI_Z[[#This Row],[Price]]-B13)/SRI_Z[[#This Row],[Price]])*100</f>
        <v>-7.3373846500112485</v>
      </c>
      <c r="D14">
        <f>LN(SRI_Z[[#This Row],[Price]]/B13)*100</f>
        <v>-7.0806815362315856</v>
      </c>
      <c r="E14">
        <v>0.8508</v>
      </c>
      <c r="F14">
        <f>LN(SRI_Z[[#This Row],[Risk-free instrument]]/E13)*100</f>
        <v>0.54804344719873188</v>
      </c>
      <c r="G14">
        <v>358.32</v>
      </c>
      <c r="H14">
        <f>LN(SRI_Z[[#This Row],[GEIO]]/G13)*100</f>
        <v>-7.2543900781356845</v>
      </c>
      <c r="I14">
        <f>SRI_Z[[#This Row],[Rate GEIO]]*100%</f>
        <v>-7.2543900781356845</v>
      </c>
      <c r="J14">
        <f>MIN(0,(SRI_Z[[#This Row],[Logarithmic rate of return]]-0))</f>
        <v>-7.0806815362315856</v>
      </c>
      <c r="K14">
        <f>MIN(0,(SRI_Z[[#This Row],[Market rate of return]]-0))</f>
        <v>-7.2543900781356845</v>
      </c>
      <c r="L14">
        <f>MAX(0,(SRI_Z[[#This Row],[Logarithmic rate of return]]-0))</f>
        <v>0</v>
      </c>
    </row>
    <row r="15" spans="1:12" x14ac:dyDescent="0.25">
      <c r="A15" s="9">
        <v>42386</v>
      </c>
      <c r="B15">
        <v>43.04</v>
      </c>
      <c r="C15">
        <f>((SRI_Z[[#This Row],[Price]]-B14)/SRI_Z[[#This Row],[Price]])*100</f>
        <v>-3.2295539033457263</v>
      </c>
      <c r="D15">
        <f>LN(SRI_Z[[#This Row],[Price]]/B14)*100</f>
        <v>-3.1785001094288146</v>
      </c>
      <c r="E15">
        <v>0.84904999999999997</v>
      </c>
      <c r="F15">
        <f>LN(SRI_Z[[#This Row],[Risk-free instrument]]/E14)*100</f>
        <v>-0.20590059337720784</v>
      </c>
      <c r="G15">
        <v>346.1</v>
      </c>
      <c r="H15">
        <f>LN(SRI_Z[[#This Row],[GEIO]]/G14)*100</f>
        <v>-3.4698691257745975</v>
      </c>
      <c r="I15">
        <f>SRI_Z[[#This Row],[Rate GEIO]]*100%</f>
        <v>-3.4698691257745975</v>
      </c>
      <c r="J15">
        <f>MIN(0,(SRI_Z[[#This Row],[Logarithmic rate of return]]-0))</f>
        <v>-3.1785001094288146</v>
      </c>
      <c r="K15">
        <f>MIN(0,(SRI_Z[[#This Row],[Market rate of return]]-0))</f>
        <v>-3.4698691257745975</v>
      </c>
      <c r="L15">
        <f>MAX(0,(SRI_Z[[#This Row],[Logarithmic rate of return]]-0))</f>
        <v>0</v>
      </c>
    </row>
    <row r="16" spans="1:12" x14ac:dyDescent="0.25">
      <c r="A16" s="9">
        <v>42393</v>
      </c>
      <c r="B16">
        <v>42.76</v>
      </c>
      <c r="C16">
        <f>((SRI_Z[[#This Row],[Price]]-B15)/SRI_Z[[#This Row],[Price]])*100</f>
        <v>-0.65481758652946953</v>
      </c>
      <c r="D16">
        <f>LN(SRI_Z[[#This Row],[Price]]/B15)*100</f>
        <v>-0.65268296966845485</v>
      </c>
      <c r="E16">
        <v>0.86499999999999999</v>
      </c>
      <c r="F16">
        <f>LN(SRI_Z[[#This Row],[Risk-free instrument]]/E15)*100</f>
        <v>1.8611429539569131</v>
      </c>
      <c r="G16">
        <v>352.75</v>
      </c>
      <c r="H16">
        <f>LN(SRI_Z[[#This Row],[GEIO]]/G15)*100</f>
        <v>1.9031840091624768</v>
      </c>
      <c r="I16">
        <f>SRI_Z[[#This Row],[Rate GEIO]]*100%</f>
        <v>1.9031840091624768</v>
      </c>
      <c r="J16">
        <f>MIN(0,(SRI_Z[[#This Row],[Logarithmic rate of return]]-0))</f>
        <v>-0.65268296966845485</v>
      </c>
      <c r="K16">
        <f>MIN(0,(SRI_Z[[#This Row],[Market rate of return]]-0))</f>
        <v>0</v>
      </c>
      <c r="L16">
        <f>MAX(0,(SRI_Z[[#This Row],[Logarithmic rate of return]]-0))</f>
        <v>0</v>
      </c>
    </row>
    <row r="17" spans="1:12" x14ac:dyDescent="0.25">
      <c r="A17" s="9">
        <v>42400</v>
      </c>
      <c r="B17">
        <v>45.76</v>
      </c>
      <c r="C17">
        <f>((SRI_Z[[#This Row],[Price]]-B16)/SRI_Z[[#This Row],[Price]])*100</f>
        <v>6.5559440559440558</v>
      </c>
      <c r="D17">
        <f>LN(SRI_Z[[#This Row],[Price]]/B16)*100</f>
        <v>6.7807260914697967</v>
      </c>
      <c r="E17">
        <v>0.86024999999999996</v>
      </c>
      <c r="F17">
        <f>LN(SRI_Z[[#This Row],[Risk-free instrument]]/E16)*100</f>
        <v>-0.55064622542895969</v>
      </c>
      <c r="G17">
        <v>358.44</v>
      </c>
      <c r="H17">
        <f>LN(SRI_Z[[#This Row],[GEIO]]/G16)*100</f>
        <v>1.600169128309529</v>
      </c>
      <c r="I17">
        <f>SRI_Z[[#This Row],[Rate GEIO]]*100%</f>
        <v>1.600169128309529</v>
      </c>
      <c r="J17">
        <f>MIN(0,(SRI_Z[[#This Row],[Logarithmic rate of return]]-0))</f>
        <v>0</v>
      </c>
      <c r="K17">
        <f>MIN(0,(SRI_Z[[#This Row],[Market rate of return]]-0))</f>
        <v>0</v>
      </c>
      <c r="L17">
        <f>MAX(0,(SRI_Z[[#This Row],[Logarithmic rate of return]]-0))</f>
        <v>6.7807260914697967</v>
      </c>
    </row>
    <row r="18" spans="1:12" x14ac:dyDescent="0.25">
      <c r="A18" s="9">
        <v>42407</v>
      </c>
      <c r="B18">
        <v>45.73</v>
      </c>
      <c r="C18">
        <f>((SRI_Z[[#This Row],[Price]]-B17)/SRI_Z[[#This Row],[Price]])*100</f>
        <v>-6.5602449158104398E-2</v>
      </c>
      <c r="D18">
        <f>LN(SRI_Z[[#This Row],[Price]]/B17)*100</f>
        <v>-6.5580940157871914E-2</v>
      </c>
      <c r="E18">
        <v>0.86719999999999997</v>
      </c>
      <c r="F18">
        <f>LN(SRI_Z[[#This Row],[Risk-free instrument]]/E17)*100</f>
        <v>0.80465860077919682</v>
      </c>
      <c r="G18">
        <v>336.24</v>
      </c>
      <c r="H18">
        <f>LN(SRI_Z[[#This Row],[GEIO]]/G17)*100</f>
        <v>-6.3936091319157455</v>
      </c>
      <c r="I18">
        <f>SRI_Z[[#This Row],[Rate GEIO]]*100%</f>
        <v>-6.3936091319157455</v>
      </c>
      <c r="J18">
        <f>MIN(0,(SRI_Z[[#This Row],[Logarithmic rate of return]]-0))</f>
        <v>-6.5580940157871914E-2</v>
      </c>
      <c r="K18">
        <f>MIN(0,(SRI_Z[[#This Row],[Market rate of return]]-0))</f>
        <v>-6.3936091319157455</v>
      </c>
      <c r="L18">
        <f>MAX(0,(SRI_Z[[#This Row],[Logarithmic rate of return]]-0))</f>
        <v>0</v>
      </c>
    </row>
    <row r="19" spans="1:12" x14ac:dyDescent="0.25">
      <c r="A19" s="9">
        <v>42414</v>
      </c>
      <c r="B19">
        <v>44.56</v>
      </c>
      <c r="C19">
        <f>((SRI_Z[[#This Row],[Price]]-B18)/SRI_Z[[#This Row],[Price]])*100</f>
        <v>-2.6256732495511548</v>
      </c>
      <c r="D19">
        <f>LN(SRI_Z[[#This Row],[Price]]/B18)*100</f>
        <v>-2.5917942050935086</v>
      </c>
      <c r="E19">
        <v>0.85785</v>
      </c>
      <c r="F19">
        <f>LN(SRI_Z[[#This Row],[Risk-free instrument]]/E18)*100</f>
        <v>-1.0840371655946845</v>
      </c>
      <c r="G19">
        <v>326.2</v>
      </c>
      <c r="H19">
        <f>LN(SRI_Z[[#This Row],[GEIO]]/G18)*100</f>
        <v>-3.0314500509947813</v>
      </c>
      <c r="I19">
        <f>SRI_Z[[#This Row],[Rate GEIO]]*100%</f>
        <v>-3.0314500509947813</v>
      </c>
      <c r="J19">
        <f>MIN(0,(SRI_Z[[#This Row],[Logarithmic rate of return]]-0))</f>
        <v>-2.5917942050935086</v>
      </c>
      <c r="K19">
        <f>MIN(0,(SRI_Z[[#This Row],[Market rate of return]]-0))</f>
        <v>-3.0314500509947813</v>
      </c>
      <c r="L19">
        <f>MAX(0,(SRI_Z[[#This Row],[Logarithmic rate of return]]-0))</f>
        <v>0</v>
      </c>
    </row>
    <row r="20" spans="1:12" x14ac:dyDescent="0.25">
      <c r="A20" s="9">
        <v>42421</v>
      </c>
      <c r="B20">
        <v>46.11</v>
      </c>
      <c r="C20">
        <f>((SRI_Z[[#This Row],[Price]]-B19)/SRI_Z[[#This Row],[Price]])*100</f>
        <v>3.3615267837779164</v>
      </c>
      <c r="D20">
        <f>LN(SRI_Z[[#This Row],[Price]]/B19)*100</f>
        <v>3.4193250599585556</v>
      </c>
      <c r="E20">
        <v>0.8679</v>
      </c>
      <c r="F20">
        <f>LN(SRI_Z[[#This Row],[Risk-free instrument]]/E19)*100</f>
        <v>1.1647241620764195</v>
      </c>
      <c r="G20">
        <v>341.54</v>
      </c>
      <c r="H20">
        <f>LN(SRI_Z[[#This Row],[GEIO]]/G19)*100</f>
        <v>4.5954112272179568</v>
      </c>
      <c r="I20">
        <f>SRI_Z[[#This Row],[Rate GEIO]]*100%</f>
        <v>4.5954112272179568</v>
      </c>
      <c r="J20">
        <f>MIN(0,(SRI_Z[[#This Row],[Logarithmic rate of return]]-0))</f>
        <v>0</v>
      </c>
      <c r="K20">
        <f>MIN(0,(SRI_Z[[#This Row],[Market rate of return]]-0))</f>
        <v>0</v>
      </c>
      <c r="L20">
        <f>MAX(0,(SRI_Z[[#This Row],[Logarithmic rate of return]]-0))</f>
        <v>3.4193250599585556</v>
      </c>
    </row>
    <row r="21" spans="1:12" x14ac:dyDescent="0.25">
      <c r="A21" s="9">
        <v>42428</v>
      </c>
      <c r="B21">
        <v>46.65</v>
      </c>
      <c r="C21">
        <f>((SRI_Z[[#This Row],[Price]]-B20)/SRI_Z[[#This Row],[Price]])*100</f>
        <v>1.1575562700964612</v>
      </c>
      <c r="D21">
        <f>LN(SRI_Z[[#This Row],[Price]]/B20)*100</f>
        <v>1.1643081074738593</v>
      </c>
      <c r="E21">
        <v>0.88065000000000004</v>
      </c>
      <c r="F21">
        <f>LN(SRI_Z[[#This Row],[Risk-free instrument]]/E20)*100</f>
        <v>1.4583770528105466</v>
      </c>
      <c r="G21">
        <v>349.72</v>
      </c>
      <c r="H21">
        <f>LN(SRI_Z[[#This Row],[GEIO]]/G20)*100</f>
        <v>2.3668031853597369</v>
      </c>
      <c r="I21">
        <f>SRI_Z[[#This Row],[Rate GEIO]]*100%</f>
        <v>2.3668031853597369</v>
      </c>
      <c r="J21">
        <f>MIN(0,(SRI_Z[[#This Row],[Logarithmic rate of return]]-0))</f>
        <v>0</v>
      </c>
      <c r="K21">
        <f>MIN(0,(SRI_Z[[#This Row],[Market rate of return]]-0))</f>
        <v>0</v>
      </c>
      <c r="L21">
        <f>MAX(0,(SRI_Z[[#This Row],[Logarithmic rate of return]]-0))</f>
        <v>1.1643081074738593</v>
      </c>
    </row>
    <row r="22" spans="1:12" x14ac:dyDescent="0.25">
      <c r="A22" s="9">
        <v>42435</v>
      </c>
      <c r="B22">
        <v>52.27</v>
      </c>
      <c r="C22">
        <f>((SRI_Z[[#This Row],[Price]]-B21)/SRI_Z[[#This Row],[Price]])*100</f>
        <v>10.751865314712079</v>
      </c>
      <c r="D22">
        <f>LN(SRI_Z[[#This Row],[Price]]/B21)*100</f>
        <v>11.374966543147773</v>
      </c>
      <c r="E22">
        <v>0.89205000000000001</v>
      </c>
      <c r="F22">
        <f>LN(SRI_Z[[#This Row],[Risk-free instrument]]/E21)*100</f>
        <v>1.2861913642407823</v>
      </c>
      <c r="G22">
        <v>359.61</v>
      </c>
      <c r="H22">
        <f>LN(SRI_Z[[#This Row],[GEIO]]/G21)*100</f>
        <v>2.7887276574427937</v>
      </c>
      <c r="I22">
        <f>SRI_Z[[#This Row],[Rate GEIO]]*100%</f>
        <v>2.7887276574427937</v>
      </c>
      <c r="J22">
        <f>MIN(0,(SRI_Z[[#This Row],[Logarithmic rate of return]]-0))</f>
        <v>0</v>
      </c>
      <c r="K22">
        <f>MIN(0,(SRI_Z[[#This Row],[Market rate of return]]-0))</f>
        <v>0</v>
      </c>
      <c r="L22">
        <f>MAX(0,(SRI_Z[[#This Row],[Logarithmic rate of return]]-0))</f>
        <v>11.374966543147773</v>
      </c>
    </row>
    <row r="23" spans="1:12" x14ac:dyDescent="0.25">
      <c r="A23" s="9">
        <v>42442</v>
      </c>
      <c r="B23">
        <v>52.91</v>
      </c>
      <c r="C23">
        <f>((SRI_Z[[#This Row],[Price]]-B22)/SRI_Z[[#This Row],[Price]])*100</f>
        <v>1.2096012096011972</v>
      </c>
      <c r="D23">
        <f>LN(SRI_Z[[#This Row],[Price]]/B22)*100</f>
        <v>1.216976419120972</v>
      </c>
      <c r="E23">
        <v>0.90549999999999997</v>
      </c>
      <c r="F23">
        <f>LN(SRI_Z[[#This Row],[Risk-free instrument]]/E22)*100</f>
        <v>1.4965092502755568</v>
      </c>
      <c r="G23">
        <v>357.27</v>
      </c>
      <c r="H23">
        <f>LN(SRI_Z[[#This Row],[GEIO]]/G22)*100</f>
        <v>-0.65283124391041514</v>
      </c>
      <c r="I23">
        <f>SRI_Z[[#This Row],[Rate GEIO]]*100%</f>
        <v>-0.65283124391041514</v>
      </c>
      <c r="J23">
        <f>MIN(0,(SRI_Z[[#This Row],[Logarithmic rate of return]]-0))</f>
        <v>0</v>
      </c>
      <c r="K23">
        <f>MIN(0,(SRI_Z[[#This Row],[Market rate of return]]-0))</f>
        <v>-0.65283124391041514</v>
      </c>
      <c r="L23">
        <f>MAX(0,(SRI_Z[[#This Row],[Logarithmic rate of return]]-0))</f>
        <v>1.216976419120972</v>
      </c>
    </row>
    <row r="24" spans="1:12" x14ac:dyDescent="0.25">
      <c r="A24" s="9">
        <v>42449</v>
      </c>
      <c r="B24">
        <v>54.75</v>
      </c>
      <c r="C24">
        <f>((SRI_Z[[#This Row],[Price]]-B23)/SRI_Z[[#This Row],[Price]])*100</f>
        <v>3.360730593607312</v>
      </c>
      <c r="D24">
        <f>LN(SRI_Z[[#This Row],[Price]]/B23)*100</f>
        <v>3.4185011780569923</v>
      </c>
      <c r="E24">
        <v>0.89119999999999999</v>
      </c>
      <c r="F24">
        <f>LN(SRI_Z[[#This Row],[Risk-free instrument]]/E23)*100</f>
        <v>-1.5918408150448431</v>
      </c>
      <c r="G24">
        <v>355.61</v>
      </c>
      <c r="H24">
        <f>LN(SRI_Z[[#This Row],[GEIO]]/G23)*100</f>
        <v>-0.46571737188516887</v>
      </c>
      <c r="I24">
        <f>SRI_Z[[#This Row],[Rate GEIO]]*100%</f>
        <v>-0.46571737188516887</v>
      </c>
      <c r="J24">
        <f>MIN(0,(SRI_Z[[#This Row],[Logarithmic rate of return]]-0))</f>
        <v>0</v>
      </c>
      <c r="K24">
        <f>MIN(0,(SRI_Z[[#This Row],[Market rate of return]]-0))</f>
        <v>-0.46571737188516887</v>
      </c>
      <c r="L24">
        <f>MAX(0,(SRI_Z[[#This Row],[Logarithmic rate of return]]-0))</f>
        <v>3.4185011780569923</v>
      </c>
    </row>
    <row r="25" spans="1:12" x14ac:dyDescent="0.25">
      <c r="A25" s="9">
        <v>42456</v>
      </c>
      <c r="B25">
        <v>53.08</v>
      </c>
      <c r="C25">
        <f>((SRI_Z[[#This Row],[Price]]-B24)/SRI_Z[[#This Row],[Price]])*100</f>
        <v>-3.1461944235116843</v>
      </c>
      <c r="D25">
        <f>LN(SRI_Z[[#This Row],[Price]]/B24)*100</f>
        <v>-3.0977159232603508</v>
      </c>
      <c r="E25">
        <v>0.91090000000000004</v>
      </c>
      <c r="F25">
        <f>LN(SRI_Z[[#This Row],[Risk-free instrument]]/E24)*100</f>
        <v>2.1864252577744598</v>
      </c>
      <c r="G25">
        <v>357.17</v>
      </c>
      <c r="H25">
        <f>LN(SRI_Z[[#This Row],[GEIO]]/G24)*100</f>
        <v>0.43772341839628476</v>
      </c>
      <c r="I25">
        <f>SRI_Z[[#This Row],[Rate GEIO]]*100%</f>
        <v>0.43772341839628476</v>
      </c>
      <c r="J25">
        <f>MIN(0,(SRI_Z[[#This Row],[Logarithmic rate of return]]-0))</f>
        <v>-3.0977159232603508</v>
      </c>
      <c r="K25">
        <f>MIN(0,(SRI_Z[[#This Row],[Market rate of return]]-0))</f>
        <v>0</v>
      </c>
      <c r="L25">
        <f>MAX(0,(SRI_Z[[#This Row],[Logarithmic rate of return]]-0))</f>
        <v>0</v>
      </c>
    </row>
    <row r="26" spans="1:12" x14ac:dyDescent="0.25">
      <c r="A26" s="9">
        <v>42463</v>
      </c>
      <c r="B26">
        <v>54.87</v>
      </c>
      <c r="C26">
        <f>((SRI_Z[[#This Row],[Price]]-B25)/SRI_Z[[#This Row],[Price]])*100</f>
        <v>3.2622562420266075</v>
      </c>
      <c r="D26">
        <f>LN(SRI_Z[[#This Row],[Price]]/B25)*100</f>
        <v>3.316654160687734</v>
      </c>
      <c r="E26">
        <v>0.90110000000000001</v>
      </c>
      <c r="F26">
        <f>LN(SRI_Z[[#This Row],[Risk-free instrument]]/E25)*100</f>
        <v>-1.0816882509772514</v>
      </c>
      <c r="G26">
        <v>356.27</v>
      </c>
      <c r="H26">
        <f>LN(SRI_Z[[#This Row],[GEIO]]/G25)*100</f>
        <v>-0.25229885551982267</v>
      </c>
      <c r="I26">
        <f>SRI_Z[[#This Row],[Rate GEIO]]*100%</f>
        <v>-0.25229885551982267</v>
      </c>
      <c r="J26">
        <f>MIN(0,(SRI_Z[[#This Row],[Logarithmic rate of return]]-0))</f>
        <v>0</v>
      </c>
      <c r="K26">
        <f>MIN(0,(SRI_Z[[#This Row],[Market rate of return]]-0))</f>
        <v>-0.25229885551982267</v>
      </c>
      <c r="L26">
        <f>MAX(0,(SRI_Z[[#This Row],[Logarithmic rate of return]]-0))</f>
        <v>3.316654160687734</v>
      </c>
    </row>
    <row r="27" spans="1:12" x14ac:dyDescent="0.25">
      <c r="A27" s="9">
        <v>42470</v>
      </c>
      <c r="B27">
        <v>53.47</v>
      </c>
      <c r="C27">
        <f>((SRI_Z[[#This Row],[Price]]-B26)/SRI_Z[[#This Row],[Price]])*100</f>
        <v>-2.6182906302599562</v>
      </c>
      <c r="D27">
        <f>LN(SRI_Z[[#This Row],[Price]]/B26)*100</f>
        <v>-2.5846002110243815</v>
      </c>
      <c r="E27">
        <v>0.89490000000000003</v>
      </c>
      <c r="F27">
        <f>LN(SRI_Z[[#This Row],[Risk-free instrument]]/E26)*100</f>
        <v>-0.69042590521790781</v>
      </c>
      <c r="G27">
        <v>351.92</v>
      </c>
      <c r="H27">
        <f>LN(SRI_Z[[#This Row],[GEIO]]/G26)*100</f>
        <v>-1.2284993317462514</v>
      </c>
      <c r="I27">
        <f>SRI_Z[[#This Row],[Rate GEIO]]*100%</f>
        <v>-1.2284993317462514</v>
      </c>
      <c r="J27">
        <f>MIN(0,(SRI_Z[[#This Row],[Logarithmic rate of return]]-0))</f>
        <v>-2.5846002110243815</v>
      </c>
      <c r="K27">
        <f>MIN(0,(SRI_Z[[#This Row],[Market rate of return]]-0))</f>
        <v>-1.2284993317462514</v>
      </c>
      <c r="L27">
        <f>MAX(0,(SRI_Z[[#This Row],[Logarithmic rate of return]]-0))</f>
        <v>0</v>
      </c>
    </row>
    <row r="28" spans="1:12" x14ac:dyDescent="0.25">
      <c r="A28" s="9">
        <v>42477</v>
      </c>
      <c r="B28">
        <v>56.39</v>
      </c>
      <c r="C28">
        <f>((SRI_Z[[#This Row],[Price]]-B27)/SRI_Z[[#This Row],[Price]])*100</f>
        <v>5.1782230892002161</v>
      </c>
      <c r="D28">
        <f>LN(SRI_Z[[#This Row],[Price]]/B27)*100</f>
        <v>5.3171088858450553</v>
      </c>
      <c r="E28">
        <v>0.90190000000000003</v>
      </c>
      <c r="F28">
        <f>LN(SRI_Z[[#This Row],[Risk-free instrument]]/E27)*100</f>
        <v>0.77916689828498809</v>
      </c>
      <c r="G28">
        <v>364.29</v>
      </c>
      <c r="H28">
        <f>LN(SRI_Z[[#This Row],[GEIO]]/G27)*100</f>
        <v>3.4546376693372967</v>
      </c>
      <c r="I28">
        <f>SRI_Z[[#This Row],[Rate GEIO]]*100%</f>
        <v>3.4546376693372967</v>
      </c>
      <c r="J28">
        <f>MIN(0,(SRI_Z[[#This Row],[Logarithmic rate of return]]-0))</f>
        <v>0</v>
      </c>
      <c r="K28">
        <f>MIN(0,(SRI_Z[[#This Row],[Market rate of return]]-0))</f>
        <v>0</v>
      </c>
      <c r="L28">
        <f>MAX(0,(SRI_Z[[#This Row],[Logarithmic rate of return]]-0))</f>
        <v>5.3171088858450553</v>
      </c>
    </row>
    <row r="29" spans="1:12" x14ac:dyDescent="0.25">
      <c r="A29" s="9">
        <v>42484</v>
      </c>
      <c r="B29">
        <v>56.01</v>
      </c>
      <c r="C29">
        <f>((SRI_Z[[#This Row],[Price]]-B28)/SRI_Z[[#This Row],[Price]])*100</f>
        <v>-0.67845027673630165</v>
      </c>
      <c r="D29">
        <f>LN(SRI_Z[[#This Row],[Price]]/B28)*100</f>
        <v>-0.67615915973498419</v>
      </c>
      <c r="E29">
        <v>0.90864999999999996</v>
      </c>
      <c r="F29">
        <f>LN(SRI_Z[[#This Row],[Risk-free instrument]]/E28)*100</f>
        <v>0.74563323556077421</v>
      </c>
      <c r="G29">
        <v>365.76</v>
      </c>
      <c r="H29">
        <f>LN(SRI_Z[[#This Row],[GEIO]]/G28)*100</f>
        <v>0.4027126872608548</v>
      </c>
      <c r="I29">
        <f>SRI_Z[[#This Row],[Rate GEIO]]*100%</f>
        <v>0.4027126872608548</v>
      </c>
      <c r="J29">
        <f>MIN(0,(SRI_Z[[#This Row],[Logarithmic rate of return]]-0))</f>
        <v>-0.67615915973498419</v>
      </c>
      <c r="K29">
        <f>MIN(0,(SRI_Z[[#This Row],[Market rate of return]]-0))</f>
        <v>0</v>
      </c>
      <c r="L29">
        <f>MAX(0,(SRI_Z[[#This Row],[Logarithmic rate of return]]-0))</f>
        <v>0</v>
      </c>
    </row>
    <row r="30" spans="1:12" x14ac:dyDescent="0.25">
      <c r="A30" s="9">
        <v>42491</v>
      </c>
      <c r="B30">
        <v>58.4</v>
      </c>
      <c r="C30">
        <f>((SRI_Z[[#This Row],[Price]]-B29)/SRI_Z[[#This Row],[Price]])*100</f>
        <v>4.0924657534246585</v>
      </c>
      <c r="D30">
        <f>LN(SRI_Z[[#This Row],[Price]]/B29)*100</f>
        <v>4.1785643612440371</v>
      </c>
      <c r="E30">
        <v>0.90415000000000001</v>
      </c>
      <c r="F30">
        <f>LN(SRI_Z[[#This Row],[Risk-free instrument]]/E29)*100</f>
        <v>-0.49647056962816588</v>
      </c>
      <c r="G30">
        <v>352.93</v>
      </c>
      <c r="H30">
        <f>LN(SRI_Z[[#This Row],[GEIO]]/G29)*100</f>
        <v>-3.5707643620535903</v>
      </c>
      <c r="I30">
        <f>SRI_Z[[#This Row],[Rate GEIO]]*100%</f>
        <v>-3.5707643620535903</v>
      </c>
      <c r="J30">
        <f>MIN(0,(SRI_Z[[#This Row],[Logarithmic rate of return]]-0))</f>
        <v>0</v>
      </c>
      <c r="K30">
        <f>MIN(0,(SRI_Z[[#This Row],[Market rate of return]]-0))</f>
        <v>-3.5707643620535903</v>
      </c>
      <c r="L30">
        <f>MAX(0,(SRI_Z[[#This Row],[Logarithmic rate of return]]-0))</f>
        <v>4.1785643612440371</v>
      </c>
    </row>
    <row r="31" spans="1:12" x14ac:dyDescent="0.25">
      <c r="A31" s="9">
        <v>42498</v>
      </c>
      <c r="B31">
        <v>55.46</v>
      </c>
      <c r="C31">
        <f>((SRI_Z[[#This Row],[Price]]-B30)/SRI_Z[[#This Row],[Price]])*100</f>
        <v>-5.3011179228272587</v>
      </c>
      <c r="D31">
        <f>LN(SRI_Z[[#This Row],[Price]]/B30)*100</f>
        <v>-5.1653849646549332</v>
      </c>
      <c r="E31">
        <v>0.90715000000000001</v>
      </c>
      <c r="F31">
        <f>LN(SRI_Z[[#This Row],[Risk-free instrument]]/E30)*100</f>
        <v>0.33125409851835858</v>
      </c>
      <c r="G31">
        <v>349.54</v>
      </c>
      <c r="H31">
        <f>LN(SRI_Z[[#This Row],[GEIO]]/G30)*100</f>
        <v>-0.96517326476946697</v>
      </c>
      <c r="I31">
        <f>SRI_Z[[#This Row],[Rate GEIO]]*100%</f>
        <v>-0.96517326476946697</v>
      </c>
      <c r="J31">
        <f>MIN(0,(SRI_Z[[#This Row],[Logarithmic rate of return]]-0))</f>
        <v>-5.1653849646549332</v>
      </c>
      <c r="K31">
        <f>MIN(0,(SRI_Z[[#This Row],[Market rate of return]]-0))</f>
        <v>-0.96517326476946697</v>
      </c>
      <c r="L31">
        <f>MAX(0,(SRI_Z[[#This Row],[Logarithmic rate of return]]-0))</f>
        <v>0</v>
      </c>
    </row>
    <row r="32" spans="1:12" x14ac:dyDescent="0.25">
      <c r="A32" s="9">
        <v>42505</v>
      </c>
      <c r="B32">
        <v>55.34</v>
      </c>
      <c r="C32">
        <f>((SRI_Z[[#This Row],[Price]]-B31)/SRI_Z[[#This Row],[Price]])*100</f>
        <v>-0.21684134441633074</v>
      </c>
      <c r="D32">
        <f>LN(SRI_Z[[#This Row],[Price]]/B31)*100</f>
        <v>-0.21660658288521137</v>
      </c>
      <c r="E32">
        <v>0.90690000000000004</v>
      </c>
      <c r="F32">
        <f>LN(SRI_Z[[#This Row],[Risk-free instrument]]/E31)*100</f>
        <v>-2.7562636265004218E-2</v>
      </c>
      <c r="G32">
        <v>353.03</v>
      </c>
      <c r="H32">
        <f>LN(SRI_Z[[#This Row],[GEIO]]/G31)*100</f>
        <v>0.99350348196839688</v>
      </c>
      <c r="I32">
        <f>SRI_Z[[#This Row],[Rate GEIO]]*100%</f>
        <v>0.99350348196839688</v>
      </c>
      <c r="J32">
        <f>MIN(0,(SRI_Z[[#This Row],[Logarithmic rate of return]]-0))</f>
        <v>-0.21660658288521137</v>
      </c>
      <c r="K32">
        <f>MIN(0,(SRI_Z[[#This Row],[Market rate of return]]-0))</f>
        <v>0</v>
      </c>
      <c r="L32">
        <f>MAX(0,(SRI_Z[[#This Row],[Logarithmic rate of return]]-0))</f>
        <v>0</v>
      </c>
    </row>
    <row r="33" spans="1:12" x14ac:dyDescent="0.25">
      <c r="A33" s="9">
        <v>42512</v>
      </c>
      <c r="B33">
        <v>53.49</v>
      </c>
      <c r="C33">
        <f>((SRI_Z[[#This Row],[Price]]-B32)/SRI_Z[[#This Row],[Price]])*100</f>
        <v>-3.4585903907272413</v>
      </c>
      <c r="D33">
        <f>LN(SRI_Z[[#This Row],[Price]]/B32)*100</f>
        <v>-3.4001253815621113</v>
      </c>
      <c r="E33">
        <v>0.95540000000000003</v>
      </c>
      <c r="F33">
        <f>LN(SRI_Z[[#This Row],[Risk-free instrument]]/E32)*100</f>
        <v>5.2097910502339388</v>
      </c>
      <c r="G33">
        <v>356.62</v>
      </c>
      <c r="H33">
        <f>LN(SRI_Z[[#This Row],[GEIO]]/G32)*100</f>
        <v>1.0117749948001324</v>
      </c>
      <c r="I33">
        <f>SRI_Z[[#This Row],[Rate GEIO]]*100%</f>
        <v>1.0117749948001324</v>
      </c>
      <c r="J33">
        <f>MIN(0,(SRI_Z[[#This Row],[Logarithmic rate of return]]-0))</f>
        <v>-3.4001253815621113</v>
      </c>
      <c r="K33">
        <f>MIN(0,(SRI_Z[[#This Row],[Market rate of return]]-0))</f>
        <v>0</v>
      </c>
      <c r="L33">
        <f>MAX(0,(SRI_Z[[#This Row],[Logarithmic rate of return]]-0))</f>
        <v>0</v>
      </c>
    </row>
    <row r="34" spans="1:12" x14ac:dyDescent="0.25">
      <c r="A34" s="9">
        <v>42519</v>
      </c>
      <c r="B34">
        <v>52.95</v>
      </c>
      <c r="C34">
        <f>((SRI_Z[[#This Row],[Price]]-B33)/SRI_Z[[#This Row],[Price]])*100</f>
        <v>-1.0198300283286101</v>
      </c>
      <c r="D34">
        <f>LN(SRI_Z[[#This Row],[Price]]/B33)*100</f>
        <v>-1.0146648495743229</v>
      </c>
      <c r="E34">
        <v>0.97809999999999997</v>
      </c>
      <c r="F34">
        <f>LN(SRI_Z[[#This Row],[Risk-free instrument]]/E33)*100</f>
        <v>2.3481813340585731</v>
      </c>
      <c r="G34">
        <v>369.61</v>
      </c>
      <c r="H34">
        <f>LN(SRI_Z[[#This Row],[GEIO]]/G33)*100</f>
        <v>3.5777606572670395</v>
      </c>
      <c r="I34">
        <f>SRI_Z[[#This Row],[Rate GEIO]]*100%</f>
        <v>3.5777606572670395</v>
      </c>
      <c r="J34">
        <f>MIN(0,(SRI_Z[[#This Row],[Logarithmic rate of return]]-0))</f>
        <v>-1.0146648495743229</v>
      </c>
      <c r="K34">
        <f>MIN(0,(SRI_Z[[#This Row],[Market rate of return]]-0))</f>
        <v>0</v>
      </c>
      <c r="L34">
        <f>MAX(0,(SRI_Z[[#This Row],[Logarithmic rate of return]]-0))</f>
        <v>0</v>
      </c>
    </row>
    <row r="35" spans="1:12" x14ac:dyDescent="0.25">
      <c r="A35" s="9">
        <v>42526</v>
      </c>
      <c r="B35">
        <v>54.31</v>
      </c>
      <c r="C35">
        <f>((SRI_Z[[#This Row],[Price]]-B34)/SRI_Z[[#This Row],[Price]])*100</f>
        <v>2.5041428834468782</v>
      </c>
      <c r="D35">
        <f>LN(SRI_Z[[#This Row],[Price]]/B34)*100</f>
        <v>2.5360299999338509</v>
      </c>
      <c r="E35">
        <v>0.98570000000000002</v>
      </c>
      <c r="F35">
        <f>LN(SRI_Z[[#This Row],[Risk-free instrument]]/E34)*100</f>
        <v>0.77401343749460538</v>
      </c>
      <c r="G35">
        <v>364.92</v>
      </c>
      <c r="H35">
        <f>LN(SRI_Z[[#This Row],[GEIO]]/G34)*100</f>
        <v>-1.2770244201297298</v>
      </c>
      <c r="I35">
        <f>SRI_Z[[#This Row],[Rate GEIO]]*100%</f>
        <v>-1.2770244201297298</v>
      </c>
      <c r="J35">
        <f>MIN(0,(SRI_Z[[#This Row],[Logarithmic rate of return]]-0))</f>
        <v>0</v>
      </c>
      <c r="K35">
        <f>MIN(0,(SRI_Z[[#This Row],[Market rate of return]]-0))</f>
        <v>-1.2770244201297298</v>
      </c>
      <c r="L35">
        <f>MAX(0,(SRI_Z[[#This Row],[Logarithmic rate of return]]-0))</f>
        <v>2.5360299999338509</v>
      </c>
    </row>
    <row r="36" spans="1:12" x14ac:dyDescent="0.25">
      <c r="A36" s="9">
        <v>42533</v>
      </c>
      <c r="B36">
        <v>54.41</v>
      </c>
      <c r="C36">
        <f>((SRI_Z[[#This Row],[Price]]-B35)/SRI_Z[[#This Row],[Price]])*100</f>
        <v>0.18378974453224467</v>
      </c>
      <c r="D36">
        <f>LN(SRI_Z[[#This Row],[Price]]/B35)*100</f>
        <v>0.1839588451080012</v>
      </c>
      <c r="E36">
        <v>0.94415000000000004</v>
      </c>
      <c r="F36">
        <f>LN(SRI_Z[[#This Row],[Risk-free instrument]]/E35)*100</f>
        <v>-4.3066996843806393</v>
      </c>
      <c r="G36">
        <v>361.47</v>
      </c>
      <c r="H36">
        <f>LN(SRI_Z[[#This Row],[GEIO]]/G35)*100</f>
        <v>-0.94991008739788108</v>
      </c>
      <c r="I36">
        <f>SRI_Z[[#This Row],[Rate GEIO]]*100%</f>
        <v>-0.94991008739788108</v>
      </c>
      <c r="J36">
        <f>MIN(0,(SRI_Z[[#This Row],[Logarithmic rate of return]]-0))</f>
        <v>0</v>
      </c>
      <c r="K36">
        <f>MIN(0,(SRI_Z[[#This Row],[Market rate of return]]-0))</f>
        <v>-0.94991008739788108</v>
      </c>
      <c r="L36">
        <f>MAX(0,(SRI_Z[[#This Row],[Logarithmic rate of return]]-0))</f>
        <v>0.1839588451080012</v>
      </c>
    </row>
    <row r="37" spans="1:12" x14ac:dyDescent="0.25">
      <c r="A37" s="9">
        <v>42540</v>
      </c>
      <c r="B37">
        <v>53.93</v>
      </c>
      <c r="C37">
        <f>((SRI_Z[[#This Row],[Price]]-B36)/SRI_Z[[#This Row],[Price]])*100</f>
        <v>-0.89004264787687171</v>
      </c>
      <c r="D37">
        <f>LN(SRI_Z[[#This Row],[Price]]/B36)*100</f>
        <v>-0.88610511486982879</v>
      </c>
      <c r="E37">
        <v>0.92464999999999997</v>
      </c>
      <c r="F37">
        <f>LN(SRI_Z[[#This Row],[Risk-free instrument]]/E36)*100</f>
        <v>-2.0869764296701416</v>
      </c>
      <c r="G37">
        <v>355.02</v>
      </c>
      <c r="H37">
        <f>LN(SRI_Z[[#This Row],[GEIO]]/G36)*100</f>
        <v>-1.8004924686637134</v>
      </c>
      <c r="I37">
        <f>SRI_Z[[#This Row],[Rate GEIO]]*100%</f>
        <v>-1.8004924686637134</v>
      </c>
      <c r="J37">
        <f>MIN(0,(SRI_Z[[#This Row],[Logarithmic rate of return]]-0))</f>
        <v>-0.88610511486982879</v>
      </c>
      <c r="K37">
        <f>MIN(0,(SRI_Z[[#This Row],[Market rate of return]]-0))</f>
        <v>-1.8004924686637134</v>
      </c>
      <c r="L37">
        <f>MAX(0,(SRI_Z[[#This Row],[Logarithmic rate of return]]-0))</f>
        <v>0</v>
      </c>
    </row>
    <row r="38" spans="1:12" x14ac:dyDescent="0.25">
      <c r="A38" s="9">
        <v>42547</v>
      </c>
      <c r="B38">
        <v>54.66</v>
      </c>
      <c r="C38">
        <f>((SRI_Z[[#This Row],[Price]]-B37)/SRI_Z[[#This Row],[Price]])*100</f>
        <v>1.3355287230149961</v>
      </c>
      <c r="D38">
        <f>LN(SRI_Z[[#This Row],[Price]]/B37)*100</f>
        <v>1.3445271150786358</v>
      </c>
      <c r="E38">
        <v>0.89410000000000001</v>
      </c>
      <c r="F38">
        <f>LN(SRI_Z[[#This Row],[Risk-free instrument]]/E37)*100</f>
        <v>-3.359766178961316</v>
      </c>
      <c r="G38">
        <v>352.49</v>
      </c>
      <c r="H38">
        <f>LN(SRI_Z[[#This Row],[GEIO]]/G37)*100</f>
        <v>-0.71518728610623516</v>
      </c>
      <c r="I38">
        <f>SRI_Z[[#This Row],[Rate GEIO]]*100%</f>
        <v>-0.71518728610623516</v>
      </c>
      <c r="J38">
        <f>MIN(0,(SRI_Z[[#This Row],[Logarithmic rate of return]]-0))</f>
        <v>0</v>
      </c>
      <c r="K38">
        <f>MIN(0,(SRI_Z[[#This Row],[Market rate of return]]-0))</f>
        <v>-0.71518728610623516</v>
      </c>
      <c r="L38">
        <f>MAX(0,(SRI_Z[[#This Row],[Logarithmic rate of return]]-0))</f>
        <v>1.3445271150786358</v>
      </c>
    </row>
    <row r="39" spans="1:12" x14ac:dyDescent="0.25">
      <c r="A39" s="9">
        <v>42554</v>
      </c>
      <c r="B39">
        <v>58.25</v>
      </c>
      <c r="C39">
        <f>((SRI_Z[[#This Row],[Price]]-B38)/SRI_Z[[#This Row],[Price]])*100</f>
        <v>6.1630901287553703</v>
      </c>
      <c r="D39">
        <f>LN(SRI_Z[[#This Row],[Price]]/B38)*100</f>
        <v>6.3611911945887956</v>
      </c>
      <c r="E39">
        <v>0.92364999999999997</v>
      </c>
      <c r="F39">
        <f>LN(SRI_Z[[#This Row],[Risk-free instrument]]/E38)*100</f>
        <v>3.2515586263373866</v>
      </c>
      <c r="G39">
        <v>363.88</v>
      </c>
      <c r="H39">
        <f>LN(SRI_Z[[#This Row],[GEIO]]/G38)*100</f>
        <v>3.1801889898265725</v>
      </c>
      <c r="I39">
        <f>SRI_Z[[#This Row],[Rate GEIO]]*100%</f>
        <v>3.1801889898265725</v>
      </c>
      <c r="J39">
        <f>MIN(0,(SRI_Z[[#This Row],[Logarithmic rate of return]]-0))</f>
        <v>0</v>
      </c>
      <c r="K39">
        <f>MIN(0,(SRI_Z[[#This Row],[Market rate of return]]-0))</f>
        <v>0</v>
      </c>
      <c r="L39">
        <f>MAX(0,(SRI_Z[[#This Row],[Logarithmic rate of return]]-0))</f>
        <v>6.3611911945887956</v>
      </c>
    </row>
    <row r="40" spans="1:12" x14ac:dyDescent="0.25">
      <c r="A40" s="9">
        <v>42561</v>
      </c>
      <c r="B40">
        <v>57.73</v>
      </c>
      <c r="C40">
        <f>((SRI_Z[[#This Row],[Price]]-B39)/SRI_Z[[#This Row],[Price]])*100</f>
        <v>-0.90074484670016142</v>
      </c>
      <c r="D40">
        <f>LN(SRI_Z[[#This Row],[Price]]/B39)*100</f>
        <v>-0.89671233729677802</v>
      </c>
      <c r="E40">
        <v>0.93740000000000001</v>
      </c>
      <c r="F40">
        <f>LN(SRI_Z[[#This Row],[Risk-free instrument]]/E39)*100</f>
        <v>1.4776873483959334</v>
      </c>
      <c r="G40">
        <v>369.82</v>
      </c>
      <c r="H40">
        <f>LN(SRI_Z[[#This Row],[GEIO]]/G39)*100</f>
        <v>1.6192257824978962</v>
      </c>
      <c r="I40">
        <f>SRI_Z[[#This Row],[Rate GEIO]]*100%</f>
        <v>1.6192257824978962</v>
      </c>
      <c r="J40">
        <f>MIN(0,(SRI_Z[[#This Row],[Logarithmic rate of return]]-0))</f>
        <v>-0.89671233729677802</v>
      </c>
      <c r="K40">
        <f>MIN(0,(SRI_Z[[#This Row],[Market rate of return]]-0))</f>
        <v>0</v>
      </c>
      <c r="L40">
        <f>MAX(0,(SRI_Z[[#This Row],[Logarithmic rate of return]]-0))</f>
        <v>0</v>
      </c>
    </row>
    <row r="41" spans="1:12" x14ac:dyDescent="0.25">
      <c r="A41" s="9">
        <v>42568</v>
      </c>
      <c r="B41">
        <v>59.64</v>
      </c>
      <c r="C41">
        <f>((SRI_Z[[#This Row],[Price]]-B40)/SRI_Z[[#This Row],[Price]])*100</f>
        <v>3.2025486250838426</v>
      </c>
      <c r="D41">
        <f>LN(SRI_Z[[#This Row],[Price]]/B40)*100</f>
        <v>3.2549520823695506</v>
      </c>
      <c r="E41">
        <v>0.99380000000000002</v>
      </c>
      <c r="F41">
        <f>LN(SRI_Z[[#This Row],[Risk-free instrument]]/E40)*100</f>
        <v>5.8425893679614536</v>
      </c>
      <c r="G41">
        <v>375.69</v>
      </c>
      <c r="H41">
        <f>LN(SRI_Z[[#This Row],[GEIO]]/G40)*100</f>
        <v>1.5747934465210642</v>
      </c>
      <c r="I41">
        <f>SRI_Z[[#This Row],[Rate GEIO]]*100%</f>
        <v>1.5747934465210642</v>
      </c>
      <c r="J41">
        <f>MIN(0,(SRI_Z[[#This Row],[Logarithmic rate of return]]-0))</f>
        <v>0</v>
      </c>
      <c r="K41">
        <f>MIN(0,(SRI_Z[[#This Row],[Market rate of return]]-0))</f>
        <v>0</v>
      </c>
      <c r="L41">
        <f>MAX(0,(SRI_Z[[#This Row],[Logarithmic rate of return]]-0))</f>
        <v>3.2549520823695506</v>
      </c>
    </row>
    <row r="42" spans="1:12" x14ac:dyDescent="0.25">
      <c r="A42" s="9">
        <v>42575</v>
      </c>
      <c r="B42">
        <v>60.58</v>
      </c>
      <c r="C42">
        <f>((SRI_Z[[#This Row],[Price]]-B41)/SRI_Z[[#This Row],[Price]])*100</f>
        <v>1.5516672169032648</v>
      </c>
      <c r="D42">
        <f>LN(SRI_Z[[#This Row],[Price]]/B41)*100</f>
        <v>1.5638315702553438</v>
      </c>
      <c r="E42">
        <v>1.0444</v>
      </c>
      <c r="F42">
        <f>LN(SRI_Z[[#This Row],[Risk-free instrument]]/E41)*100</f>
        <v>4.9661857656753501</v>
      </c>
      <c r="G42">
        <v>384.85</v>
      </c>
      <c r="H42">
        <f>LN(SRI_Z[[#This Row],[GEIO]]/G41)*100</f>
        <v>2.4089312736275792</v>
      </c>
      <c r="I42">
        <f>SRI_Z[[#This Row],[Rate GEIO]]*100%</f>
        <v>2.4089312736275792</v>
      </c>
      <c r="J42">
        <f>MIN(0,(SRI_Z[[#This Row],[Logarithmic rate of return]]-0))</f>
        <v>0</v>
      </c>
      <c r="K42">
        <f>MIN(0,(SRI_Z[[#This Row],[Market rate of return]]-0))</f>
        <v>0</v>
      </c>
      <c r="L42">
        <f>MAX(0,(SRI_Z[[#This Row],[Logarithmic rate of return]]-0))</f>
        <v>1.5638315702553438</v>
      </c>
    </row>
    <row r="43" spans="1:12" x14ac:dyDescent="0.25">
      <c r="A43" s="9">
        <v>42582</v>
      </c>
      <c r="B43">
        <v>60.52</v>
      </c>
      <c r="C43">
        <f>((SRI_Z[[#This Row],[Price]]-B42)/SRI_Z[[#This Row],[Price]])*100</f>
        <v>-9.9140779907460605E-2</v>
      </c>
      <c r="D43">
        <f>LN(SRI_Z[[#This Row],[Price]]/B42)*100</f>
        <v>-9.9091667893602492E-2</v>
      </c>
      <c r="E43">
        <v>1.1116999999999999</v>
      </c>
      <c r="F43">
        <f>LN(SRI_Z[[#This Row],[Risk-free instrument]]/E42)*100</f>
        <v>6.2447817414595361</v>
      </c>
      <c r="G43">
        <v>379.93</v>
      </c>
      <c r="H43">
        <f>LN(SRI_Z[[#This Row],[GEIO]]/G42)*100</f>
        <v>-1.2866622755053707</v>
      </c>
      <c r="I43">
        <f>SRI_Z[[#This Row],[Rate GEIO]]*100%</f>
        <v>-1.2866622755053707</v>
      </c>
      <c r="J43">
        <f>MIN(0,(SRI_Z[[#This Row],[Logarithmic rate of return]]-0))</f>
        <v>-9.9091667893602492E-2</v>
      </c>
      <c r="K43">
        <f>MIN(0,(SRI_Z[[#This Row],[Market rate of return]]-0))</f>
        <v>-1.2866622755053707</v>
      </c>
      <c r="L43">
        <f>MAX(0,(SRI_Z[[#This Row],[Logarithmic rate of return]]-0))</f>
        <v>0</v>
      </c>
    </row>
    <row r="44" spans="1:12" x14ac:dyDescent="0.25">
      <c r="A44" s="9">
        <v>42589</v>
      </c>
      <c r="B44">
        <v>61.34</v>
      </c>
      <c r="C44">
        <f>((SRI_Z[[#This Row],[Price]]-B43)/SRI_Z[[#This Row],[Price]])*100</f>
        <v>1.3368112161721557</v>
      </c>
      <c r="D44">
        <f>LN(SRI_Z[[#This Row],[Price]]/B43)*100</f>
        <v>1.3458269765950281</v>
      </c>
      <c r="E44">
        <v>1.1607000000000001</v>
      </c>
      <c r="F44">
        <f>LN(SRI_Z[[#This Row],[Risk-free instrument]]/E43)*100</f>
        <v>4.3132896135007712</v>
      </c>
      <c r="G44">
        <v>385.56</v>
      </c>
      <c r="H44">
        <f>LN(SRI_Z[[#This Row],[GEIO]]/G43)*100</f>
        <v>1.4709797690494615</v>
      </c>
      <c r="I44">
        <f>SRI_Z[[#This Row],[Rate GEIO]]*100%</f>
        <v>1.4709797690494615</v>
      </c>
      <c r="J44">
        <f>MIN(0,(SRI_Z[[#This Row],[Logarithmic rate of return]]-0))</f>
        <v>0</v>
      </c>
      <c r="K44">
        <f>MIN(0,(SRI_Z[[#This Row],[Market rate of return]]-0))</f>
        <v>0</v>
      </c>
      <c r="L44">
        <f>MAX(0,(SRI_Z[[#This Row],[Logarithmic rate of return]]-0))</f>
        <v>1.3458269765950281</v>
      </c>
    </row>
    <row r="45" spans="1:12" x14ac:dyDescent="0.25">
      <c r="A45" s="9">
        <v>42596</v>
      </c>
      <c r="B45">
        <v>62.98</v>
      </c>
      <c r="C45">
        <f>((SRI_Z[[#This Row],[Price]]-B44)/SRI_Z[[#This Row],[Price]])*100</f>
        <v>2.6040012702445119</v>
      </c>
      <c r="D45">
        <f>LN(SRI_Z[[#This Row],[Price]]/B44)*100</f>
        <v>2.6385056986773034</v>
      </c>
      <c r="E45">
        <v>1.2067000000000001</v>
      </c>
      <c r="F45">
        <f>LN(SRI_Z[[#This Row],[Risk-free instrument]]/E44)*100</f>
        <v>3.8866089704978268</v>
      </c>
      <c r="G45">
        <v>385.81</v>
      </c>
      <c r="H45">
        <f>LN(SRI_Z[[#This Row],[GEIO]]/G44)*100</f>
        <v>6.4819738582864189E-2</v>
      </c>
      <c r="I45">
        <f>SRI_Z[[#This Row],[Rate GEIO]]*100%</f>
        <v>6.4819738582864189E-2</v>
      </c>
      <c r="J45">
        <f>MIN(0,(SRI_Z[[#This Row],[Logarithmic rate of return]]-0))</f>
        <v>0</v>
      </c>
      <c r="K45">
        <f>MIN(0,(SRI_Z[[#This Row],[Market rate of return]]-0))</f>
        <v>0</v>
      </c>
      <c r="L45">
        <f>MAX(0,(SRI_Z[[#This Row],[Logarithmic rate of return]]-0))</f>
        <v>2.6385056986773034</v>
      </c>
    </row>
    <row r="46" spans="1:12" x14ac:dyDescent="0.25">
      <c r="A46" s="9">
        <v>42603</v>
      </c>
      <c r="B46">
        <v>62.63</v>
      </c>
      <c r="C46">
        <f>((SRI_Z[[#This Row],[Price]]-B45)/SRI_Z[[#This Row],[Price]])*100</f>
        <v>-0.55883761775506036</v>
      </c>
      <c r="D46">
        <f>LN(SRI_Z[[#This Row],[Price]]/B45)*100</f>
        <v>-0.55728191355570489</v>
      </c>
      <c r="E46">
        <v>1.2145600000000001</v>
      </c>
      <c r="F46">
        <f>LN(SRI_Z[[#This Row],[Risk-free instrument]]/E45)*100</f>
        <v>0.64925101889030368</v>
      </c>
      <c r="G46">
        <v>376.36</v>
      </c>
      <c r="H46">
        <f>LN(SRI_Z[[#This Row],[GEIO]]/G45)*100</f>
        <v>-2.4798888163031099</v>
      </c>
      <c r="I46">
        <f>SRI_Z[[#This Row],[Rate GEIO]]*100%</f>
        <v>-2.4798888163031099</v>
      </c>
      <c r="J46">
        <f>MIN(0,(SRI_Z[[#This Row],[Logarithmic rate of return]]-0))</f>
        <v>-0.55728191355570489</v>
      </c>
      <c r="K46">
        <f>MIN(0,(SRI_Z[[#This Row],[Market rate of return]]-0))</f>
        <v>-2.4798888163031099</v>
      </c>
      <c r="L46">
        <f>MAX(0,(SRI_Z[[#This Row],[Logarithmic rate of return]]-0))</f>
        <v>0</v>
      </c>
    </row>
    <row r="47" spans="1:12" x14ac:dyDescent="0.25">
      <c r="A47" s="9">
        <v>42610</v>
      </c>
      <c r="B47">
        <v>61.5</v>
      </c>
      <c r="C47">
        <f>((SRI_Z[[#This Row],[Price]]-B46)/SRI_Z[[#This Row],[Price]])*100</f>
        <v>-1.8373983739837441</v>
      </c>
      <c r="D47">
        <f>LN(SRI_Z[[#This Row],[Price]]/B46)*100</f>
        <v>-1.820722172484937</v>
      </c>
      <c r="E47">
        <v>1.2315</v>
      </c>
      <c r="F47">
        <f>LN(SRI_Z[[#This Row],[Risk-free instrument]]/E46)*100</f>
        <v>1.3851067292134498</v>
      </c>
      <c r="G47">
        <v>374.03</v>
      </c>
      <c r="H47">
        <f>LN(SRI_Z[[#This Row],[GEIO]]/G46)*100</f>
        <v>-0.62101240372529198</v>
      </c>
      <c r="I47">
        <f>SRI_Z[[#This Row],[Rate GEIO]]*100%</f>
        <v>-0.62101240372529198</v>
      </c>
      <c r="J47">
        <f>MIN(0,(SRI_Z[[#This Row],[Logarithmic rate of return]]-0))</f>
        <v>-1.820722172484937</v>
      </c>
      <c r="K47">
        <f>MIN(0,(SRI_Z[[#This Row],[Market rate of return]]-0))</f>
        <v>-0.62101240372529198</v>
      </c>
      <c r="L47">
        <f>MAX(0,(SRI_Z[[#This Row],[Logarithmic rate of return]]-0))</f>
        <v>0</v>
      </c>
    </row>
    <row r="48" spans="1:12" x14ac:dyDescent="0.25">
      <c r="A48" s="9">
        <v>42617</v>
      </c>
      <c r="B48">
        <v>62.37</v>
      </c>
      <c r="C48">
        <f>((SRI_Z[[#This Row],[Price]]-B47)/SRI_Z[[#This Row],[Price]])*100</f>
        <v>1.3949013949013909</v>
      </c>
      <c r="D48">
        <f>LN(SRI_Z[[#This Row],[Price]]/B47)*100</f>
        <v>1.4047215725559072</v>
      </c>
      <c r="E48">
        <v>1.2470600000000001</v>
      </c>
      <c r="F48">
        <f>LN(SRI_Z[[#This Row],[Risk-free instrument]]/E47)*100</f>
        <v>1.255584243907659</v>
      </c>
      <c r="G48">
        <v>379.23</v>
      </c>
      <c r="H48">
        <f>LN(SRI_Z[[#This Row],[GEIO]]/G47)*100</f>
        <v>1.3806873074263915</v>
      </c>
      <c r="I48">
        <f>SRI_Z[[#This Row],[Rate GEIO]]*100%</f>
        <v>1.3806873074263915</v>
      </c>
      <c r="J48">
        <f>MIN(0,(SRI_Z[[#This Row],[Logarithmic rate of return]]-0))</f>
        <v>0</v>
      </c>
      <c r="K48">
        <f>MIN(0,(SRI_Z[[#This Row],[Market rate of return]]-0))</f>
        <v>0</v>
      </c>
      <c r="L48">
        <f>MAX(0,(SRI_Z[[#This Row],[Logarithmic rate of return]]-0))</f>
        <v>1.4047215725559072</v>
      </c>
    </row>
    <row r="49" spans="1:12" x14ac:dyDescent="0.25">
      <c r="A49" s="9">
        <v>42624</v>
      </c>
      <c r="B49">
        <v>60.47</v>
      </c>
      <c r="C49">
        <f>((SRI_Z[[#This Row],[Price]]-B48)/SRI_Z[[#This Row],[Price]])*100</f>
        <v>-3.1420539110302603</v>
      </c>
      <c r="D49">
        <f>LN(SRI_Z[[#This Row],[Price]]/B48)*100</f>
        <v>-3.0937016252909708</v>
      </c>
      <c r="E49">
        <v>1.25</v>
      </c>
      <c r="F49">
        <f>LN(SRI_Z[[#This Row],[Risk-free instrument]]/E48)*100</f>
        <v>0.23547702966776099</v>
      </c>
      <c r="G49">
        <v>371.35</v>
      </c>
      <c r="H49">
        <f>LN(SRI_Z[[#This Row],[GEIO]]/G48)*100</f>
        <v>-2.0997867060270461</v>
      </c>
      <c r="I49">
        <f>SRI_Z[[#This Row],[Rate GEIO]]*100%</f>
        <v>-2.0997867060270461</v>
      </c>
      <c r="J49">
        <f>MIN(0,(SRI_Z[[#This Row],[Logarithmic rate of return]]-0))</f>
        <v>-3.0937016252909708</v>
      </c>
      <c r="K49">
        <f>MIN(0,(SRI_Z[[#This Row],[Market rate of return]]-0))</f>
        <v>-2.0997867060270461</v>
      </c>
      <c r="L49">
        <f>MAX(0,(SRI_Z[[#This Row],[Logarithmic rate of return]]-0))</f>
        <v>0</v>
      </c>
    </row>
    <row r="50" spans="1:12" x14ac:dyDescent="0.25">
      <c r="A50" s="9">
        <v>42631</v>
      </c>
      <c r="B50">
        <v>58.54</v>
      </c>
      <c r="C50">
        <f>((SRI_Z[[#This Row],[Price]]-B49)/SRI_Z[[#This Row],[Price]])*100</f>
        <v>-3.2968910146908095</v>
      </c>
      <c r="D50">
        <f>LN(SRI_Z[[#This Row],[Price]]/B49)*100</f>
        <v>-3.2437093021381704</v>
      </c>
      <c r="E50">
        <v>1.24733</v>
      </c>
      <c r="F50">
        <f>LN(SRI_Z[[#This Row],[Risk-free instrument]]/E49)*100</f>
        <v>-0.21382845017100688</v>
      </c>
      <c r="G50">
        <v>373.54</v>
      </c>
      <c r="H50">
        <f>LN(SRI_Z[[#This Row],[GEIO]]/G49)*100</f>
        <v>0.58800797701555352</v>
      </c>
      <c r="I50">
        <f>SRI_Z[[#This Row],[Rate GEIO]]*100%</f>
        <v>0.58800797701555352</v>
      </c>
      <c r="J50">
        <f>MIN(0,(SRI_Z[[#This Row],[Logarithmic rate of return]]-0))</f>
        <v>-3.2437093021381704</v>
      </c>
      <c r="K50">
        <f>MIN(0,(SRI_Z[[#This Row],[Market rate of return]]-0))</f>
        <v>0</v>
      </c>
      <c r="L50">
        <f>MAX(0,(SRI_Z[[#This Row],[Logarithmic rate of return]]-0))</f>
        <v>0</v>
      </c>
    </row>
    <row r="51" spans="1:12" x14ac:dyDescent="0.25">
      <c r="A51" s="9">
        <v>42638</v>
      </c>
      <c r="B51">
        <v>60.79</v>
      </c>
      <c r="C51">
        <f>((SRI_Z[[#This Row],[Price]]-B50)/SRI_Z[[#This Row],[Price]])*100</f>
        <v>3.7012666556999507</v>
      </c>
      <c r="D51">
        <f>LN(SRI_Z[[#This Row],[Price]]/B50)*100</f>
        <v>3.7715020496891412</v>
      </c>
      <c r="E51">
        <v>1.24472</v>
      </c>
      <c r="F51">
        <f>LN(SRI_Z[[#This Row],[Risk-free instrument]]/E50)*100</f>
        <v>-0.20946617879294044</v>
      </c>
      <c r="G51">
        <v>378.07</v>
      </c>
      <c r="H51">
        <f>LN(SRI_Z[[#This Row],[GEIO]]/G50)*100</f>
        <v>1.2054269774652107</v>
      </c>
      <c r="I51">
        <f>SRI_Z[[#This Row],[Rate GEIO]]*100%</f>
        <v>1.2054269774652107</v>
      </c>
      <c r="J51">
        <f>MIN(0,(SRI_Z[[#This Row],[Logarithmic rate of return]]-0))</f>
        <v>0</v>
      </c>
      <c r="K51">
        <f>MIN(0,(SRI_Z[[#This Row],[Market rate of return]]-0))</f>
        <v>0</v>
      </c>
      <c r="L51">
        <f>MAX(0,(SRI_Z[[#This Row],[Logarithmic rate of return]]-0))</f>
        <v>3.7715020496891412</v>
      </c>
    </row>
    <row r="52" spans="1:12" x14ac:dyDescent="0.25">
      <c r="A52" s="9">
        <v>42645</v>
      </c>
      <c r="B52">
        <v>60.05</v>
      </c>
      <c r="C52">
        <f>((SRI_Z[[#This Row],[Price]]-B51)/SRI_Z[[#This Row],[Price]])*100</f>
        <v>-1.2323064113239002</v>
      </c>
      <c r="D52">
        <f>LN(SRI_Z[[#This Row],[Price]]/B51)*100</f>
        <v>-1.2247753234638601</v>
      </c>
      <c r="E52">
        <v>1.2397199999999999</v>
      </c>
      <c r="F52">
        <f>LN(SRI_Z[[#This Row],[Risk-free instrument]]/E51)*100</f>
        <v>-0.40250573573530968</v>
      </c>
      <c r="G52">
        <v>374.32</v>
      </c>
      <c r="H52">
        <f>LN(SRI_Z[[#This Row],[GEIO]]/G51)*100</f>
        <v>-0.99683171021521988</v>
      </c>
      <c r="I52">
        <f>SRI_Z[[#This Row],[Rate GEIO]]*100%</f>
        <v>-0.99683171021521988</v>
      </c>
      <c r="J52">
        <f>MIN(0,(SRI_Z[[#This Row],[Logarithmic rate of return]]-0))</f>
        <v>-1.2247753234638601</v>
      </c>
      <c r="K52">
        <f>MIN(0,(SRI_Z[[#This Row],[Market rate of return]]-0))</f>
        <v>-0.99683171021521988</v>
      </c>
      <c r="L52">
        <f>MAX(0,(SRI_Z[[#This Row],[Logarithmic rate of return]]-0))</f>
        <v>0</v>
      </c>
    </row>
    <row r="53" spans="1:12" x14ac:dyDescent="0.25">
      <c r="A53" s="9">
        <v>42652</v>
      </c>
      <c r="B53">
        <v>61.79</v>
      </c>
      <c r="C53">
        <f>((SRI_Z[[#This Row],[Price]]-B52)/SRI_Z[[#This Row],[Price]])*100</f>
        <v>2.8159896423369508</v>
      </c>
      <c r="D53">
        <f>LN(SRI_Z[[#This Row],[Price]]/B52)*100</f>
        <v>2.8563990546895681</v>
      </c>
      <c r="E53">
        <v>1.2622199999999999</v>
      </c>
      <c r="F53">
        <f>LN(SRI_Z[[#This Row],[Risk-free instrument]]/E52)*100</f>
        <v>1.7986527724638508</v>
      </c>
      <c r="G53">
        <v>373.31</v>
      </c>
      <c r="H53">
        <f>LN(SRI_Z[[#This Row],[GEIO]]/G52)*100</f>
        <v>-0.27018728901366662</v>
      </c>
      <c r="I53">
        <f>SRI_Z[[#This Row],[Rate GEIO]]*100%</f>
        <v>-0.27018728901366662</v>
      </c>
      <c r="J53">
        <f>MIN(0,(SRI_Z[[#This Row],[Logarithmic rate of return]]-0))</f>
        <v>0</v>
      </c>
      <c r="K53">
        <f>MIN(0,(SRI_Z[[#This Row],[Market rate of return]]-0))</f>
        <v>-0.27018728901366662</v>
      </c>
      <c r="L53">
        <f>MAX(0,(SRI_Z[[#This Row],[Logarithmic rate of return]]-0))</f>
        <v>2.8563990546895681</v>
      </c>
    </row>
    <row r="54" spans="1:12" x14ac:dyDescent="0.25">
      <c r="A54" s="9">
        <v>42659</v>
      </c>
      <c r="B54">
        <v>62.97</v>
      </c>
      <c r="C54">
        <f>((SRI_Z[[#This Row],[Price]]-B53)/SRI_Z[[#This Row],[Price]])*100</f>
        <v>1.8739082102588529</v>
      </c>
      <c r="D54">
        <f>LN(SRI_Z[[#This Row],[Price]]/B53)*100</f>
        <v>1.8916883427763094</v>
      </c>
      <c r="E54">
        <v>1.2622800000000001</v>
      </c>
      <c r="F54">
        <f>LN(SRI_Z[[#This Row],[Risk-free instrument]]/E53)*100</f>
        <v>4.753416519038222E-3</v>
      </c>
      <c r="G54">
        <v>372.51</v>
      </c>
      <c r="H54">
        <f>LN(SRI_Z[[#This Row],[GEIO]]/G53)*100</f>
        <v>-0.21452905709637518</v>
      </c>
      <c r="I54">
        <f>SRI_Z[[#This Row],[Rate GEIO]]*100%</f>
        <v>-0.21452905709637518</v>
      </c>
      <c r="J54">
        <f>MIN(0,(SRI_Z[[#This Row],[Logarithmic rate of return]]-0))</f>
        <v>0</v>
      </c>
      <c r="K54">
        <f>MIN(0,(SRI_Z[[#This Row],[Market rate of return]]-0))</f>
        <v>-0.21452905709637518</v>
      </c>
      <c r="L54">
        <f>MAX(0,(SRI_Z[[#This Row],[Logarithmic rate of return]]-0))</f>
        <v>1.8916883427763094</v>
      </c>
    </row>
    <row r="55" spans="1:12" x14ac:dyDescent="0.25">
      <c r="A55" s="9">
        <v>42666</v>
      </c>
      <c r="B55">
        <v>65.44</v>
      </c>
      <c r="C55">
        <f>((SRI_Z[[#This Row],[Price]]-B54)/SRI_Z[[#This Row],[Price]])*100</f>
        <v>3.7744498777506097</v>
      </c>
      <c r="D55">
        <f>LN(SRI_Z[[#This Row],[Price]]/B54)*100</f>
        <v>3.847526979384027</v>
      </c>
      <c r="E55">
        <v>1.2571099999999999</v>
      </c>
      <c r="F55">
        <f>LN(SRI_Z[[#This Row],[Risk-free instrument]]/E54)*100</f>
        <v>-0.41041738333957023</v>
      </c>
      <c r="G55">
        <v>379.99</v>
      </c>
      <c r="H55">
        <f>LN(SRI_Z[[#This Row],[GEIO]]/G54)*100</f>
        <v>1.9881053487830904</v>
      </c>
      <c r="I55">
        <f>SRI_Z[[#This Row],[Rate GEIO]]*100%</f>
        <v>1.9881053487830904</v>
      </c>
      <c r="J55">
        <f>MIN(0,(SRI_Z[[#This Row],[Logarithmic rate of return]]-0))</f>
        <v>0</v>
      </c>
      <c r="K55">
        <f>MIN(0,(SRI_Z[[#This Row],[Market rate of return]]-0))</f>
        <v>0</v>
      </c>
      <c r="L55">
        <f>MAX(0,(SRI_Z[[#This Row],[Logarithmic rate of return]]-0))</f>
        <v>3.847526979384027</v>
      </c>
    </row>
    <row r="56" spans="1:12" x14ac:dyDescent="0.25">
      <c r="A56" s="9">
        <v>42673</v>
      </c>
      <c r="B56">
        <v>64.98</v>
      </c>
      <c r="C56">
        <f>((SRI_Z[[#This Row],[Price]]-B55)/SRI_Z[[#This Row],[Price]])*100</f>
        <v>-0.70791012619266491</v>
      </c>
      <c r="D56">
        <f>LN(SRI_Z[[#This Row],[Price]]/B55)*100</f>
        <v>-0.70541620535373128</v>
      </c>
      <c r="E56">
        <v>1.2582199999999999</v>
      </c>
      <c r="F56">
        <f>LN(SRI_Z[[#This Row],[Risk-free instrument]]/E55)*100</f>
        <v>8.8258802785637872E-2</v>
      </c>
      <c r="G56">
        <v>371.64</v>
      </c>
      <c r="H56">
        <f>LN(SRI_Z[[#This Row],[GEIO]]/G55)*100</f>
        <v>-2.2219292811579621</v>
      </c>
      <c r="I56">
        <f>SRI_Z[[#This Row],[Rate GEIO]]*100%</f>
        <v>-2.2219292811579621</v>
      </c>
      <c r="J56">
        <f>MIN(0,(SRI_Z[[#This Row],[Logarithmic rate of return]]-0))</f>
        <v>-0.70541620535373128</v>
      </c>
      <c r="K56">
        <f>MIN(0,(SRI_Z[[#This Row],[Market rate of return]]-0))</f>
        <v>-2.2219292811579621</v>
      </c>
      <c r="L56">
        <f>MAX(0,(SRI_Z[[#This Row],[Logarithmic rate of return]]-0))</f>
        <v>0</v>
      </c>
    </row>
    <row r="57" spans="1:12" x14ac:dyDescent="0.25">
      <c r="A57" s="9">
        <v>42680</v>
      </c>
      <c r="B57">
        <v>62.4</v>
      </c>
      <c r="C57">
        <f>((SRI_Z[[#This Row],[Price]]-B56)/SRI_Z[[#This Row],[Price]])*100</f>
        <v>-4.1346153846153939</v>
      </c>
      <c r="D57">
        <f>LN(SRI_Z[[#This Row],[Price]]/B56)*100</f>
        <v>-4.0514254865572328</v>
      </c>
      <c r="E57">
        <v>1.2454400000000001</v>
      </c>
      <c r="F57">
        <f>LN(SRI_Z[[#This Row],[Risk-free instrument]]/E56)*100</f>
        <v>-1.0209142616112779</v>
      </c>
      <c r="G57">
        <v>355.52</v>
      </c>
      <c r="H57">
        <f>LN(SRI_Z[[#This Row],[GEIO]]/G56)*100</f>
        <v>-4.4344137321846571</v>
      </c>
      <c r="I57">
        <f>SRI_Z[[#This Row],[Rate GEIO]]*100%</f>
        <v>-4.4344137321846571</v>
      </c>
      <c r="J57">
        <f>MIN(0,(SRI_Z[[#This Row],[Logarithmic rate of return]]-0))</f>
        <v>-4.0514254865572328</v>
      </c>
      <c r="K57">
        <f>MIN(0,(SRI_Z[[#This Row],[Market rate of return]]-0))</f>
        <v>-4.4344137321846571</v>
      </c>
      <c r="L57">
        <f>MAX(0,(SRI_Z[[#This Row],[Logarithmic rate of return]]-0))</f>
        <v>0</v>
      </c>
    </row>
    <row r="58" spans="1:12" x14ac:dyDescent="0.25">
      <c r="A58" s="9">
        <v>42687</v>
      </c>
      <c r="B58">
        <v>58.9</v>
      </c>
      <c r="C58">
        <f>((SRI_Z[[#This Row],[Price]]-B57)/SRI_Z[[#This Row],[Price]])*100</f>
        <v>-5.9422750424448214</v>
      </c>
      <c r="D58">
        <f>LN(SRI_Z[[#This Row],[Price]]/B57)*100</f>
        <v>-5.7724184717840989</v>
      </c>
      <c r="E58">
        <v>1.2621100000000001</v>
      </c>
      <c r="F58">
        <f>LN(SRI_Z[[#This Row],[Risk-free instrument]]/E57)*100</f>
        <v>1.32960424180973</v>
      </c>
      <c r="G58">
        <v>367.06</v>
      </c>
      <c r="H58">
        <f>LN(SRI_Z[[#This Row],[GEIO]]/G57)*100</f>
        <v>3.194381597906081</v>
      </c>
      <c r="I58">
        <f>SRI_Z[[#This Row],[Rate GEIO]]*100%</f>
        <v>3.194381597906081</v>
      </c>
      <c r="J58">
        <f>MIN(0,(SRI_Z[[#This Row],[Logarithmic rate of return]]-0))</f>
        <v>-5.7724184717840989</v>
      </c>
      <c r="K58">
        <f>MIN(0,(SRI_Z[[#This Row],[Market rate of return]]-0))</f>
        <v>0</v>
      </c>
      <c r="L58">
        <f>MAX(0,(SRI_Z[[#This Row],[Logarithmic rate of return]]-0))</f>
        <v>0</v>
      </c>
    </row>
    <row r="59" spans="1:12" x14ac:dyDescent="0.25">
      <c r="A59" s="9">
        <v>42694</v>
      </c>
      <c r="B59">
        <v>57.51</v>
      </c>
      <c r="C59">
        <f>((SRI_Z[[#This Row],[Price]]-B58)/SRI_Z[[#This Row],[Price]])*100</f>
        <v>-2.4169709615719013</v>
      </c>
      <c r="D59">
        <f>LN(SRI_Z[[#This Row],[Price]]/B58)*100</f>
        <v>-2.388224493187824</v>
      </c>
      <c r="E59">
        <v>1.2793300000000001</v>
      </c>
      <c r="F59">
        <f>LN(SRI_Z[[#This Row],[Risk-free instrument]]/E58)*100</f>
        <v>1.355157983680273</v>
      </c>
      <c r="G59">
        <v>371.92</v>
      </c>
      <c r="H59">
        <f>LN(SRI_Z[[#This Row],[GEIO]]/G58)*100</f>
        <v>1.315345495200329</v>
      </c>
      <c r="I59">
        <f>SRI_Z[[#This Row],[Rate GEIO]]*100%</f>
        <v>1.315345495200329</v>
      </c>
      <c r="J59">
        <f>MIN(0,(SRI_Z[[#This Row],[Logarithmic rate of return]]-0))</f>
        <v>-2.388224493187824</v>
      </c>
      <c r="K59">
        <f>MIN(0,(SRI_Z[[#This Row],[Market rate of return]]-0))</f>
        <v>0</v>
      </c>
      <c r="L59">
        <f>MAX(0,(SRI_Z[[#This Row],[Logarithmic rate of return]]-0))</f>
        <v>0</v>
      </c>
    </row>
    <row r="60" spans="1:12" x14ac:dyDescent="0.25">
      <c r="A60" s="9">
        <v>42701</v>
      </c>
      <c r="B60">
        <v>58.06</v>
      </c>
      <c r="C60">
        <f>((SRI_Z[[#This Row],[Price]]-B59)/SRI_Z[[#This Row],[Price]])*100</f>
        <v>0.9472959007922912</v>
      </c>
      <c r="D60">
        <f>LN(SRI_Z[[#This Row],[Price]]/B59)*100</f>
        <v>0.95181128708210527</v>
      </c>
      <c r="E60">
        <v>1.28989</v>
      </c>
      <c r="F60">
        <f>LN(SRI_Z[[#This Row],[Risk-free instrument]]/E59)*100</f>
        <v>0.82204400296519187</v>
      </c>
      <c r="G60">
        <v>373.59</v>
      </c>
      <c r="H60">
        <f>LN(SRI_Z[[#This Row],[GEIO]]/G59)*100</f>
        <v>0.44801620188373675</v>
      </c>
      <c r="I60">
        <f>SRI_Z[[#This Row],[Rate GEIO]]*100%</f>
        <v>0.44801620188373675</v>
      </c>
      <c r="J60">
        <f>MIN(0,(SRI_Z[[#This Row],[Logarithmic rate of return]]-0))</f>
        <v>0</v>
      </c>
      <c r="K60">
        <f>MIN(0,(SRI_Z[[#This Row],[Market rate of return]]-0))</f>
        <v>0</v>
      </c>
      <c r="L60">
        <f>MAX(0,(SRI_Z[[#This Row],[Logarithmic rate of return]]-0))</f>
        <v>0.95181128708210527</v>
      </c>
    </row>
    <row r="61" spans="1:12" x14ac:dyDescent="0.25">
      <c r="A61" s="9">
        <v>42708</v>
      </c>
      <c r="B61">
        <v>56.97</v>
      </c>
      <c r="C61">
        <f>((SRI_Z[[#This Row],[Price]]-B60)/SRI_Z[[#This Row],[Price]])*100</f>
        <v>-1.9132876952782225</v>
      </c>
      <c r="D61">
        <f>LN(SRI_Z[[#This Row],[Price]]/B60)*100</f>
        <v>-1.895214510417969</v>
      </c>
      <c r="E61">
        <v>1.29156</v>
      </c>
      <c r="F61">
        <f>LN(SRI_Z[[#This Row],[Risk-free instrument]]/E60)*100</f>
        <v>0.12938466621243891</v>
      </c>
      <c r="G61">
        <v>365.91</v>
      </c>
      <c r="H61">
        <f>LN(SRI_Z[[#This Row],[GEIO]]/G60)*100</f>
        <v>-2.0771537877910036</v>
      </c>
      <c r="I61">
        <f>SRI_Z[[#This Row],[Rate GEIO]]*100%</f>
        <v>-2.0771537877910036</v>
      </c>
      <c r="J61">
        <f>MIN(0,(SRI_Z[[#This Row],[Logarithmic rate of return]]-0))</f>
        <v>-1.895214510417969</v>
      </c>
      <c r="K61">
        <f>MIN(0,(SRI_Z[[#This Row],[Market rate of return]]-0))</f>
        <v>-2.0771537877910036</v>
      </c>
      <c r="L61">
        <f>MAX(0,(SRI_Z[[#This Row],[Logarithmic rate of return]]-0))</f>
        <v>0</v>
      </c>
    </row>
    <row r="62" spans="1:12" x14ac:dyDescent="0.25">
      <c r="A62" s="9">
        <v>42715</v>
      </c>
      <c r="B62">
        <v>58.76</v>
      </c>
      <c r="C62">
        <f>((SRI_Z[[#This Row],[Price]]-B61)/SRI_Z[[#This Row],[Price]])*100</f>
        <v>3.046289993192647</v>
      </c>
      <c r="D62">
        <f>LN(SRI_Z[[#This Row],[Price]]/B61)*100</f>
        <v>3.0936537813372351</v>
      </c>
      <c r="E62">
        <v>1.296</v>
      </c>
      <c r="F62">
        <f>LN(SRI_Z[[#This Row],[Risk-free instrument]]/E61)*100</f>
        <v>0.34318078480127651</v>
      </c>
      <c r="G62">
        <v>378.49</v>
      </c>
      <c r="H62">
        <f>LN(SRI_Z[[#This Row],[GEIO]]/G61)*100</f>
        <v>3.3802250925970152</v>
      </c>
      <c r="I62">
        <f>SRI_Z[[#This Row],[Rate GEIO]]*100%</f>
        <v>3.3802250925970152</v>
      </c>
      <c r="J62">
        <f>MIN(0,(SRI_Z[[#This Row],[Logarithmic rate of return]]-0))</f>
        <v>0</v>
      </c>
      <c r="K62">
        <f>MIN(0,(SRI_Z[[#This Row],[Market rate of return]]-0))</f>
        <v>0</v>
      </c>
      <c r="L62">
        <f>MAX(0,(SRI_Z[[#This Row],[Logarithmic rate of return]]-0))</f>
        <v>3.0936537813372351</v>
      </c>
    </row>
    <row r="63" spans="1:12" x14ac:dyDescent="0.25">
      <c r="A63" s="9">
        <v>42722</v>
      </c>
      <c r="B63">
        <v>57.08</v>
      </c>
      <c r="C63">
        <f>((SRI_Z[[#This Row],[Price]]-B62)/SRI_Z[[#This Row],[Price]])*100</f>
        <v>-2.9432375613174488</v>
      </c>
      <c r="D63">
        <f>LN(SRI_Z[[#This Row],[Price]]/B62)*100</f>
        <v>-2.9007558697040836</v>
      </c>
      <c r="E63">
        <v>1.31989</v>
      </c>
      <c r="F63">
        <f>LN(SRI_Z[[#This Row],[Risk-free instrument]]/E62)*100</f>
        <v>1.8265801862448039</v>
      </c>
      <c r="G63">
        <v>381.54</v>
      </c>
      <c r="H63">
        <f>LN(SRI_Z[[#This Row],[GEIO]]/G62)*100</f>
        <v>0.80260420581446335</v>
      </c>
      <c r="I63">
        <f>SRI_Z[[#This Row],[Rate GEIO]]*100%</f>
        <v>0.80260420581446335</v>
      </c>
      <c r="J63">
        <f>MIN(0,(SRI_Z[[#This Row],[Logarithmic rate of return]]-0))</f>
        <v>-2.9007558697040836</v>
      </c>
      <c r="K63">
        <f>MIN(0,(SRI_Z[[#This Row],[Market rate of return]]-0))</f>
        <v>0</v>
      </c>
      <c r="L63">
        <f>MAX(0,(SRI_Z[[#This Row],[Logarithmic rate of return]]-0))</f>
        <v>0</v>
      </c>
    </row>
    <row r="64" spans="1:12" x14ac:dyDescent="0.25">
      <c r="A64" s="9">
        <v>42729</v>
      </c>
      <c r="B64">
        <v>57.66</v>
      </c>
      <c r="C64">
        <f>((SRI_Z[[#This Row],[Price]]-B63)/SRI_Z[[#This Row],[Price]])*100</f>
        <v>1.0058966354491821</v>
      </c>
      <c r="D64">
        <f>LN(SRI_Z[[#This Row],[Price]]/B63)*100</f>
        <v>1.0109899601620456</v>
      </c>
      <c r="E64">
        <v>1.31656</v>
      </c>
      <c r="F64">
        <f>LN(SRI_Z[[#This Row],[Risk-free instrument]]/E63)*100</f>
        <v>-0.25261254875407124</v>
      </c>
      <c r="G64">
        <v>379.73</v>
      </c>
      <c r="H64">
        <f>LN(SRI_Z[[#This Row],[GEIO]]/G63)*100</f>
        <v>-0.47552206461850516</v>
      </c>
      <c r="I64">
        <f>SRI_Z[[#This Row],[Rate GEIO]]*100%</f>
        <v>-0.47552206461850516</v>
      </c>
      <c r="J64">
        <f>MIN(0,(SRI_Z[[#This Row],[Logarithmic rate of return]]-0))</f>
        <v>0</v>
      </c>
      <c r="K64">
        <f>MIN(0,(SRI_Z[[#This Row],[Market rate of return]]-0))</f>
        <v>-0.47552206461850516</v>
      </c>
      <c r="L64">
        <f>MAX(0,(SRI_Z[[#This Row],[Logarithmic rate of return]]-0))</f>
        <v>1.0109899601620456</v>
      </c>
    </row>
    <row r="65" spans="1:12" x14ac:dyDescent="0.25">
      <c r="A65" s="9">
        <v>42736</v>
      </c>
      <c r="B65">
        <v>59.17</v>
      </c>
      <c r="C65">
        <f>((SRI_Z[[#This Row],[Price]]-B64)/SRI_Z[[#This Row],[Price]])*100</f>
        <v>2.551968903160394</v>
      </c>
      <c r="D65">
        <f>LN(SRI_Z[[#This Row],[Price]]/B64)*100</f>
        <v>2.5850964478346601</v>
      </c>
      <c r="E65">
        <v>1.3176699999999999</v>
      </c>
      <c r="F65">
        <f>LN(SRI_Z[[#This Row],[Risk-free instrument]]/E64)*100</f>
        <v>8.4275106250880902E-2</v>
      </c>
      <c r="G65">
        <v>377.87</v>
      </c>
      <c r="H65">
        <f>LN(SRI_Z[[#This Row],[GEIO]]/G64)*100</f>
        <v>-0.49102527379585525</v>
      </c>
      <c r="I65">
        <f>SRI_Z[[#This Row],[Rate GEIO]]*100%</f>
        <v>-0.49102527379585525</v>
      </c>
      <c r="J65">
        <f>MIN(0,(SRI_Z[[#This Row],[Logarithmic rate of return]]-0))</f>
        <v>0</v>
      </c>
      <c r="K65">
        <f>MIN(0,(SRI_Z[[#This Row],[Market rate of return]]-0))</f>
        <v>-0.49102527379585525</v>
      </c>
      <c r="L65">
        <f>MAX(0,(SRI_Z[[#This Row],[Logarithmic rate of return]]-0))</f>
        <v>2.5850964478346601</v>
      </c>
    </row>
    <row r="66" spans="1:12" x14ac:dyDescent="0.25">
      <c r="A66" s="9">
        <v>42743</v>
      </c>
      <c r="B66">
        <v>60.64</v>
      </c>
      <c r="C66">
        <f>((SRI_Z[[#This Row],[Price]]-B65)/SRI_Z[[#This Row],[Price]])*100</f>
        <v>2.42414248021108</v>
      </c>
      <c r="D66">
        <f>LN(SRI_Z[[#This Row],[Price]]/B65)*100</f>
        <v>2.4540084645513569</v>
      </c>
      <c r="E66">
        <v>1.32433</v>
      </c>
      <c r="F66">
        <f>LN(SRI_Z[[#This Row],[Risk-free instrument]]/E65)*100</f>
        <v>0.50416458040052126</v>
      </c>
      <c r="G66">
        <v>387.2</v>
      </c>
      <c r="H66">
        <f>LN(SRI_Z[[#This Row],[GEIO]]/G65)*100</f>
        <v>2.4391134279194082</v>
      </c>
      <c r="I66">
        <f>SRI_Z[[#This Row],[Rate GEIO]]*100%</f>
        <v>2.4391134279194082</v>
      </c>
      <c r="J66">
        <f>MIN(0,(SRI_Z[[#This Row],[Logarithmic rate of return]]-0))</f>
        <v>0</v>
      </c>
      <c r="K66">
        <f>MIN(0,(SRI_Z[[#This Row],[Market rate of return]]-0))</f>
        <v>0</v>
      </c>
      <c r="L66">
        <f>MAX(0,(SRI_Z[[#This Row],[Logarithmic rate of return]]-0))</f>
        <v>2.4540084645513569</v>
      </c>
    </row>
    <row r="67" spans="1:12" x14ac:dyDescent="0.25">
      <c r="A67" s="9">
        <v>42750</v>
      </c>
      <c r="B67">
        <v>60.85</v>
      </c>
      <c r="C67">
        <f>((SRI_Z[[#This Row],[Price]]-B66)/SRI_Z[[#This Row],[Price]])*100</f>
        <v>0.34511092851273761</v>
      </c>
      <c r="D67">
        <f>LN(SRI_Z[[#This Row],[Price]]/B66)*100</f>
        <v>0.3457078099419893</v>
      </c>
      <c r="E67">
        <v>1.3315600000000001</v>
      </c>
      <c r="F67">
        <f>LN(SRI_Z[[#This Row],[Risk-free instrument]]/E66)*100</f>
        <v>0.54445160452812902</v>
      </c>
      <c r="G67">
        <v>385.26</v>
      </c>
      <c r="H67">
        <f>LN(SRI_Z[[#This Row],[GEIO]]/G66)*100</f>
        <v>-0.50229243684099634</v>
      </c>
      <c r="I67">
        <f>SRI_Z[[#This Row],[Rate GEIO]]*100%</f>
        <v>-0.50229243684099634</v>
      </c>
      <c r="J67">
        <f>MIN(0,(SRI_Z[[#This Row],[Logarithmic rate of return]]-0))</f>
        <v>0</v>
      </c>
      <c r="K67">
        <f>MIN(0,(SRI_Z[[#This Row],[Market rate of return]]-0))</f>
        <v>-0.50229243684099634</v>
      </c>
      <c r="L67">
        <f>MAX(0,(SRI_Z[[#This Row],[Logarithmic rate of return]]-0))</f>
        <v>0.3457078099419893</v>
      </c>
    </row>
    <row r="68" spans="1:12" x14ac:dyDescent="0.25">
      <c r="A68" s="9">
        <v>42757</v>
      </c>
      <c r="B68">
        <v>61.59</v>
      </c>
      <c r="C68">
        <f>((SRI_Z[[#This Row],[Price]]-B67)/SRI_Z[[#This Row],[Price]])*100</f>
        <v>1.201493748985228</v>
      </c>
      <c r="D68">
        <f>LN(SRI_Z[[#This Row],[Price]]/B67)*100</f>
        <v>1.2087700265415724</v>
      </c>
      <c r="E68">
        <v>1.35822</v>
      </c>
      <c r="F68">
        <f>LN(SRI_Z[[#This Row],[Risk-free instrument]]/E67)*100</f>
        <v>1.9823831744166882</v>
      </c>
      <c r="G68">
        <v>381.69</v>
      </c>
      <c r="H68">
        <f>LN(SRI_Z[[#This Row],[GEIO]]/G67)*100</f>
        <v>-0.93096702112932783</v>
      </c>
      <c r="I68">
        <f>SRI_Z[[#This Row],[Rate GEIO]]*100%</f>
        <v>-0.93096702112932783</v>
      </c>
      <c r="J68">
        <f>MIN(0,(SRI_Z[[#This Row],[Logarithmic rate of return]]-0))</f>
        <v>0</v>
      </c>
      <c r="K68">
        <f>MIN(0,(SRI_Z[[#This Row],[Market rate of return]]-0))</f>
        <v>-0.93096702112932783</v>
      </c>
      <c r="L68">
        <f>MAX(0,(SRI_Z[[#This Row],[Logarithmic rate of return]]-0))</f>
        <v>1.2087700265415724</v>
      </c>
    </row>
    <row r="69" spans="1:12" x14ac:dyDescent="0.25">
      <c r="A69" s="9">
        <v>42764</v>
      </c>
      <c r="B69">
        <v>63.5</v>
      </c>
      <c r="C69">
        <f>((SRI_Z[[#This Row],[Price]]-B68)/SRI_Z[[#This Row],[Price]])*100</f>
        <v>3.0078740157480262</v>
      </c>
      <c r="D69">
        <f>LN(SRI_Z[[#This Row],[Price]]/B68)*100</f>
        <v>3.0540386199694103</v>
      </c>
      <c r="E69">
        <v>1.3587800000000001</v>
      </c>
      <c r="F69">
        <f>LN(SRI_Z[[#This Row],[Risk-free instrument]]/E68)*100</f>
        <v>4.1221936542503182E-2</v>
      </c>
      <c r="G69">
        <v>385.15</v>
      </c>
      <c r="H69">
        <f>LN(SRI_Z[[#This Row],[GEIO]]/G68)*100</f>
        <v>0.90241079762561194</v>
      </c>
      <c r="I69">
        <f>SRI_Z[[#This Row],[Rate GEIO]]*100%</f>
        <v>0.90241079762561194</v>
      </c>
      <c r="J69">
        <f>MIN(0,(SRI_Z[[#This Row],[Logarithmic rate of return]]-0))</f>
        <v>0</v>
      </c>
      <c r="K69">
        <f>MIN(0,(SRI_Z[[#This Row],[Market rate of return]]-0))</f>
        <v>0</v>
      </c>
      <c r="L69">
        <f>MAX(0,(SRI_Z[[#This Row],[Logarithmic rate of return]]-0))</f>
        <v>3.0540386199694103</v>
      </c>
    </row>
    <row r="70" spans="1:12" x14ac:dyDescent="0.25">
      <c r="A70" s="9">
        <v>42771</v>
      </c>
      <c r="B70">
        <v>63.56</v>
      </c>
      <c r="C70">
        <f>((SRI_Z[[#This Row],[Price]]-B69)/SRI_Z[[#This Row],[Price]])*100</f>
        <v>9.4398993077410759E-2</v>
      </c>
      <c r="D70">
        <f>LN(SRI_Z[[#This Row],[Price]]/B69)*100</f>
        <v>9.4443576986920352E-2</v>
      </c>
      <c r="E70">
        <v>1.34989</v>
      </c>
      <c r="F70">
        <f>LN(SRI_Z[[#This Row],[Risk-free instrument]]/E69)*100</f>
        <v>-0.65641306773170593</v>
      </c>
      <c r="G70">
        <v>384.94</v>
      </c>
      <c r="H70">
        <f>LN(SRI_Z[[#This Row],[GEIO]]/G69)*100</f>
        <v>-5.4539081199692398E-2</v>
      </c>
      <c r="I70">
        <f>SRI_Z[[#This Row],[Rate GEIO]]*100%</f>
        <v>-5.4539081199692398E-2</v>
      </c>
      <c r="J70">
        <f>MIN(0,(SRI_Z[[#This Row],[Logarithmic rate of return]]-0))</f>
        <v>0</v>
      </c>
      <c r="K70">
        <f>MIN(0,(SRI_Z[[#This Row],[Market rate of return]]-0))</f>
        <v>-5.4539081199692398E-2</v>
      </c>
      <c r="L70">
        <f>MAX(0,(SRI_Z[[#This Row],[Logarithmic rate of return]]-0))</f>
        <v>9.4443576986920352E-2</v>
      </c>
    </row>
    <row r="71" spans="1:12" x14ac:dyDescent="0.25">
      <c r="A71" s="9">
        <v>42778</v>
      </c>
      <c r="B71">
        <v>64.83</v>
      </c>
      <c r="C71">
        <f>((SRI_Z[[#This Row],[Price]]-B70)/SRI_Z[[#This Row],[Price]])*100</f>
        <v>1.9589696128335585</v>
      </c>
      <c r="D71">
        <f>LN(SRI_Z[[#This Row],[Price]]/B70)*100</f>
        <v>1.9784117518388977</v>
      </c>
      <c r="E71">
        <v>1.33822</v>
      </c>
      <c r="F71">
        <f>LN(SRI_Z[[#This Row],[Risk-free instrument]]/E70)*100</f>
        <v>-0.86827349450522906</v>
      </c>
      <c r="G71">
        <v>393.87</v>
      </c>
      <c r="H71">
        <f>LN(SRI_Z[[#This Row],[GEIO]]/G70)*100</f>
        <v>2.2933427627151004</v>
      </c>
      <c r="I71">
        <f>SRI_Z[[#This Row],[Rate GEIO]]*100%</f>
        <v>2.2933427627151004</v>
      </c>
      <c r="J71">
        <f>MIN(0,(SRI_Z[[#This Row],[Logarithmic rate of return]]-0))</f>
        <v>0</v>
      </c>
      <c r="K71">
        <f>MIN(0,(SRI_Z[[#This Row],[Market rate of return]]-0))</f>
        <v>0</v>
      </c>
      <c r="L71">
        <f>MAX(0,(SRI_Z[[#This Row],[Logarithmic rate of return]]-0))</f>
        <v>1.9784117518388977</v>
      </c>
    </row>
    <row r="72" spans="1:12" x14ac:dyDescent="0.25">
      <c r="A72" s="9">
        <v>42785</v>
      </c>
      <c r="B72">
        <v>64.91</v>
      </c>
      <c r="C72">
        <f>((SRI_Z[[#This Row],[Price]]-B71)/SRI_Z[[#This Row],[Price]])*100</f>
        <v>0.12324757356339286</v>
      </c>
      <c r="D72">
        <f>LN(SRI_Z[[#This Row],[Price]]/B71)*100</f>
        <v>0.1233235858472935</v>
      </c>
      <c r="E72">
        <v>1.3573900000000001</v>
      </c>
      <c r="F72">
        <f>LN(SRI_Z[[#This Row],[Risk-free instrument]]/E71)*100</f>
        <v>1.4223365531180918</v>
      </c>
      <c r="G72">
        <v>403.99</v>
      </c>
      <c r="H72">
        <f>LN(SRI_Z[[#This Row],[GEIO]]/G71)*100</f>
        <v>2.5369219565426269</v>
      </c>
      <c r="I72">
        <f>SRI_Z[[#This Row],[Rate GEIO]]*100%</f>
        <v>2.5369219565426269</v>
      </c>
      <c r="J72">
        <f>MIN(0,(SRI_Z[[#This Row],[Logarithmic rate of return]]-0))</f>
        <v>0</v>
      </c>
      <c r="K72">
        <f>MIN(0,(SRI_Z[[#This Row],[Market rate of return]]-0))</f>
        <v>0</v>
      </c>
      <c r="L72">
        <f>MAX(0,(SRI_Z[[#This Row],[Logarithmic rate of return]]-0))</f>
        <v>0.1233235858472935</v>
      </c>
    </row>
    <row r="73" spans="1:12" x14ac:dyDescent="0.25">
      <c r="A73" s="9">
        <v>42792</v>
      </c>
      <c r="B73">
        <v>65.11</v>
      </c>
      <c r="C73">
        <f>((SRI_Z[[#This Row],[Price]]-B72)/SRI_Z[[#This Row],[Price]])*100</f>
        <v>0.3071724773460342</v>
      </c>
      <c r="D73">
        <f>LN(SRI_Z[[#This Row],[Price]]/B72)*100</f>
        <v>0.30764522033935743</v>
      </c>
      <c r="E73">
        <v>1.3607199999999999</v>
      </c>
      <c r="F73">
        <f>LN(SRI_Z[[#This Row],[Risk-free instrument]]/E72)*100</f>
        <v>0.24502331885100023</v>
      </c>
      <c r="G73">
        <v>408.21</v>
      </c>
      <c r="H73">
        <f>LN(SRI_Z[[#This Row],[GEIO]]/G72)*100</f>
        <v>1.0391622691321829</v>
      </c>
      <c r="I73">
        <f>SRI_Z[[#This Row],[Rate GEIO]]*100%</f>
        <v>1.0391622691321829</v>
      </c>
      <c r="J73">
        <f>MIN(0,(SRI_Z[[#This Row],[Logarithmic rate of return]]-0))</f>
        <v>0</v>
      </c>
      <c r="K73">
        <f>MIN(0,(SRI_Z[[#This Row],[Market rate of return]]-0))</f>
        <v>0</v>
      </c>
      <c r="L73">
        <f>MAX(0,(SRI_Z[[#This Row],[Logarithmic rate of return]]-0))</f>
        <v>0.30764522033935743</v>
      </c>
    </row>
    <row r="74" spans="1:12" x14ac:dyDescent="0.25">
      <c r="A74" s="9">
        <v>42799</v>
      </c>
      <c r="B74">
        <v>64.56</v>
      </c>
      <c r="C74">
        <f>((SRI_Z[[#This Row],[Price]]-B73)/SRI_Z[[#This Row],[Price]])*100</f>
        <v>-0.85192069392812442</v>
      </c>
      <c r="D74">
        <f>LN(SRI_Z[[#This Row],[Price]]/B73)*100</f>
        <v>-0.84831232870772477</v>
      </c>
      <c r="E74">
        <v>1.4226700000000001</v>
      </c>
      <c r="F74">
        <f>LN(SRI_Z[[#This Row],[Risk-free instrument]]/E73)*100</f>
        <v>4.4521416362760329</v>
      </c>
      <c r="G74">
        <v>409.25</v>
      </c>
      <c r="H74">
        <f>LN(SRI_Z[[#This Row],[GEIO]]/G73)*100</f>
        <v>0.2544468380367676</v>
      </c>
      <c r="I74">
        <f>SRI_Z[[#This Row],[Rate GEIO]]*100%</f>
        <v>0.2544468380367676</v>
      </c>
      <c r="J74">
        <f>MIN(0,(SRI_Z[[#This Row],[Logarithmic rate of return]]-0))</f>
        <v>-0.84831232870772477</v>
      </c>
      <c r="K74">
        <f>MIN(0,(SRI_Z[[#This Row],[Market rate of return]]-0))</f>
        <v>0</v>
      </c>
      <c r="L74">
        <f>MAX(0,(SRI_Z[[#This Row],[Logarithmic rate of return]]-0))</f>
        <v>0</v>
      </c>
    </row>
    <row r="75" spans="1:12" x14ac:dyDescent="0.25">
      <c r="A75" s="9">
        <v>42806</v>
      </c>
      <c r="B75">
        <v>63.13</v>
      </c>
      <c r="C75">
        <f>((SRI_Z[[#This Row],[Price]]-B74)/SRI_Z[[#This Row],[Price]])*100</f>
        <v>-2.2651671154760011</v>
      </c>
      <c r="D75">
        <f>LN(SRI_Z[[#This Row],[Price]]/B74)*100</f>
        <v>-2.2398931582159141</v>
      </c>
      <c r="E75">
        <v>1.4259999999999999</v>
      </c>
      <c r="F75">
        <f>LN(SRI_Z[[#This Row],[Risk-free instrument]]/E74)*100</f>
        <v>0.23379342056447455</v>
      </c>
      <c r="G75">
        <v>406.34</v>
      </c>
      <c r="H75">
        <f>LN(SRI_Z[[#This Row],[GEIO]]/G74)*100</f>
        <v>-0.7135968681779844</v>
      </c>
      <c r="I75">
        <f>SRI_Z[[#This Row],[Rate GEIO]]*100%</f>
        <v>-0.7135968681779844</v>
      </c>
      <c r="J75">
        <f>MIN(0,(SRI_Z[[#This Row],[Logarithmic rate of return]]-0))</f>
        <v>-2.2398931582159141</v>
      </c>
      <c r="K75">
        <f>MIN(0,(SRI_Z[[#This Row],[Market rate of return]]-0))</f>
        <v>-0.7135968681779844</v>
      </c>
      <c r="L75">
        <f>MAX(0,(SRI_Z[[#This Row],[Logarithmic rate of return]]-0))</f>
        <v>0</v>
      </c>
    </row>
    <row r="76" spans="1:12" x14ac:dyDescent="0.25">
      <c r="A76" s="9">
        <v>42813</v>
      </c>
      <c r="B76">
        <v>64.41</v>
      </c>
      <c r="C76">
        <f>((SRI_Z[[#This Row],[Price]]-B75)/SRI_Z[[#This Row],[Price]])*100</f>
        <v>1.9872690575997425</v>
      </c>
      <c r="D76">
        <f>LN(SRI_Z[[#This Row],[Price]]/B75)*100</f>
        <v>2.0072808179264903</v>
      </c>
      <c r="E76">
        <v>1.4315599999999999</v>
      </c>
      <c r="F76">
        <f>LN(SRI_Z[[#This Row],[Risk-free instrument]]/E75)*100</f>
        <v>0.38914367617021095</v>
      </c>
      <c r="G76">
        <v>406.74</v>
      </c>
      <c r="H76">
        <f>LN(SRI_Z[[#This Row],[GEIO]]/G75)*100</f>
        <v>9.8391310146486874E-2</v>
      </c>
      <c r="I76">
        <f>SRI_Z[[#This Row],[Rate GEIO]]*100%</f>
        <v>9.8391310146486874E-2</v>
      </c>
      <c r="J76">
        <f>MIN(0,(SRI_Z[[#This Row],[Logarithmic rate of return]]-0))</f>
        <v>0</v>
      </c>
      <c r="K76">
        <f>MIN(0,(SRI_Z[[#This Row],[Market rate of return]]-0))</f>
        <v>0</v>
      </c>
      <c r="L76">
        <f>MAX(0,(SRI_Z[[#This Row],[Logarithmic rate of return]]-0))</f>
        <v>2.0072808179264903</v>
      </c>
    </row>
    <row r="77" spans="1:12" x14ac:dyDescent="0.25">
      <c r="A77" s="9">
        <v>42820</v>
      </c>
      <c r="B77">
        <v>64.58</v>
      </c>
      <c r="C77">
        <f>((SRI_Z[[#This Row],[Price]]-B76)/SRI_Z[[#This Row],[Price]])*100</f>
        <v>0.26323939300093174</v>
      </c>
      <c r="D77">
        <f>LN(SRI_Z[[#This Row],[Price]]/B76)*100</f>
        <v>0.26358647713297895</v>
      </c>
      <c r="E77">
        <v>1.4271100000000001</v>
      </c>
      <c r="F77">
        <f>LN(SRI_Z[[#This Row],[Risk-free instrument]]/E76)*100</f>
        <v>-0.31133384367141886</v>
      </c>
      <c r="G77">
        <v>403.03</v>
      </c>
      <c r="H77">
        <f>LN(SRI_Z[[#This Row],[GEIO]]/G76)*100</f>
        <v>-0.91631598075463605</v>
      </c>
      <c r="I77">
        <f>SRI_Z[[#This Row],[Rate GEIO]]*100%</f>
        <v>-0.91631598075463605</v>
      </c>
      <c r="J77">
        <f>MIN(0,(SRI_Z[[#This Row],[Logarithmic rate of return]]-0))</f>
        <v>0</v>
      </c>
      <c r="K77">
        <f>MIN(0,(SRI_Z[[#This Row],[Market rate of return]]-0))</f>
        <v>-0.91631598075463605</v>
      </c>
      <c r="L77">
        <f>MAX(0,(SRI_Z[[#This Row],[Logarithmic rate of return]]-0))</f>
        <v>0.26358647713297895</v>
      </c>
    </row>
    <row r="78" spans="1:12" x14ac:dyDescent="0.25">
      <c r="A78" s="9">
        <v>42827</v>
      </c>
      <c r="B78">
        <v>64.34</v>
      </c>
      <c r="C78">
        <f>((SRI_Z[[#This Row],[Price]]-B77)/SRI_Z[[#This Row],[Price]])*100</f>
        <v>-0.3730183400683787</v>
      </c>
      <c r="D78">
        <f>LN(SRI_Z[[#This Row],[Price]]/B77)*100</f>
        <v>-0.37232435192487595</v>
      </c>
      <c r="E78">
        <v>1.4232199999999999</v>
      </c>
      <c r="F78">
        <f>LN(SRI_Z[[#This Row],[Risk-free instrument]]/E77)*100</f>
        <v>-0.27295102076705946</v>
      </c>
      <c r="G78">
        <v>408</v>
      </c>
      <c r="H78">
        <f>LN(SRI_Z[[#This Row],[GEIO]]/G77)*100</f>
        <v>1.2256173540778856</v>
      </c>
      <c r="I78">
        <f>SRI_Z[[#This Row],[Rate GEIO]]*100%</f>
        <v>1.2256173540778856</v>
      </c>
      <c r="J78">
        <f>MIN(0,(SRI_Z[[#This Row],[Logarithmic rate of return]]-0))</f>
        <v>-0.37232435192487595</v>
      </c>
      <c r="K78">
        <f>MIN(0,(SRI_Z[[#This Row],[Market rate of return]]-0))</f>
        <v>0</v>
      </c>
      <c r="L78">
        <f>MAX(0,(SRI_Z[[#This Row],[Logarithmic rate of return]]-0))</f>
        <v>0</v>
      </c>
    </row>
    <row r="79" spans="1:12" x14ac:dyDescent="0.25">
      <c r="A79" s="9">
        <v>42834</v>
      </c>
      <c r="B79">
        <v>65.03</v>
      </c>
      <c r="C79">
        <f>((SRI_Z[[#This Row],[Price]]-B78)/SRI_Z[[#This Row],[Price]])*100</f>
        <v>1.061048746732274</v>
      </c>
      <c r="D79">
        <f>LN(SRI_Z[[#This Row],[Price]]/B78)*100</f>
        <v>1.066718007018006</v>
      </c>
      <c r="E79">
        <v>1.42961</v>
      </c>
      <c r="F79">
        <f>LN(SRI_Z[[#This Row],[Risk-free instrument]]/E78)*100</f>
        <v>0.44797696928212843</v>
      </c>
      <c r="G79">
        <v>411.22</v>
      </c>
      <c r="H79">
        <f>LN(SRI_Z[[#This Row],[GEIO]]/G78)*100</f>
        <v>0.7861176686293917</v>
      </c>
      <c r="I79">
        <f>SRI_Z[[#This Row],[Rate GEIO]]*100%</f>
        <v>0.7861176686293917</v>
      </c>
      <c r="J79">
        <f>MIN(0,(SRI_Z[[#This Row],[Logarithmic rate of return]]-0))</f>
        <v>0</v>
      </c>
      <c r="K79">
        <f>MIN(0,(SRI_Z[[#This Row],[Market rate of return]]-0))</f>
        <v>0</v>
      </c>
      <c r="L79">
        <f>MAX(0,(SRI_Z[[#This Row],[Logarithmic rate of return]]-0))</f>
        <v>1.066718007018006</v>
      </c>
    </row>
    <row r="80" spans="1:12" x14ac:dyDescent="0.25">
      <c r="A80" s="9">
        <v>42841</v>
      </c>
      <c r="B80">
        <v>63.83</v>
      </c>
      <c r="C80">
        <f>((SRI_Z[[#This Row],[Price]]-B79)/SRI_Z[[#This Row],[Price]])*100</f>
        <v>-1.8799937333542265</v>
      </c>
      <c r="D80">
        <f>LN(SRI_Z[[#This Row],[Price]]/B79)*100</f>
        <v>-1.8625402613094595</v>
      </c>
      <c r="E80">
        <v>1.4032199999999999</v>
      </c>
      <c r="F80">
        <f>LN(SRI_Z[[#This Row],[Risk-free instrument]]/E79)*100</f>
        <v>-1.8632084132346411</v>
      </c>
      <c r="G80">
        <v>411.52</v>
      </c>
      <c r="H80">
        <f>LN(SRI_Z[[#This Row],[GEIO]]/G79)*100</f>
        <v>7.2927051874429202E-2</v>
      </c>
      <c r="I80">
        <f>SRI_Z[[#This Row],[Rate GEIO]]*100%</f>
        <v>7.2927051874429202E-2</v>
      </c>
      <c r="J80">
        <f>MIN(0,(SRI_Z[[#This Row],[Logarithmic rate of return]]-0))</f>
        <v>-1.8625402613094595</v>
      </c>
      <c r="K80">
        <f>MIN(0,(SRI_Z[[#This Row],[Market rate of return]]-0))</f>
        <v>0</v>
      </c>
      <c r="L80">
        <f>MAX(0,(SRI_Z[[#This Row],[Logarithmic rate of return]]-0))</f>
        <v>0</v>
      </c>
    </row>
    <row r="81" spans="1:12" x14ac:dyDescent="0.25">
      <c r="A81" s="9">
        <v>42848</v>
      </c>
      <c r="B81">
        <v>64.010000000000005</v>
      </c>
      <c r="C81">
        <f>((SRI_Z[[#This Row],[Price]]-B80)/SRI_Z[[#This Row],[Price]])*100</f>
        <v>0.28120606155289296</v>
      </c>
      <c r="D81">
        <f>LN(SRI_Z[[#This Row],[Price]]/B80)*100</f>
        <v>0.28160218859462061</v>
      </c>
      <c r="E81">
        <v>1.40211</v>
      </c>
      <c r="F81">
        <f>LN(SRI_Z[[#This Row],[Risk-free instrument]]/E80)*100</f>
        <v>-7.9135079147681905E-2</v>
      </c>
      <c r="G81">
        <v>412.25</v>
      </c>
      <c r="H81">
        <f>LN(SRI_Z[[#This Row],[GEIO]]/G80)*100</f>
        <v>0.17723398305083685</v>
      </c>
      <c r="I81">
        <f>SRI_Z[[#This Row],[Rate GEIO]]*100%</f>
        <v>0.17723398305083685</v>
      </c>
      <c r="J81">
        <f>MIN(0,(SRI_Z[[#This Row],[Logarithmic rate of return]]-0))</f>
        <v>0</v>
      </c>
      <c r="K81">
        <f>MIN(0,(SRI_Z[[#This Row],[Market rate of return]]-0))</f>
        <v>0</v>
      </c>
      <c r="L81">
        <f>MAX(0,(SRI_Z[[#This Row],[Logarithmic rate of return]]-0))</f>
        <v>0.28160218859462061</v>
      </c>
    </row>
    <row r="82" spans="1:12" x14ac:dyDescent="0.25">
      <c r="A82" s="9">
        <v>42855</v>
      </c>
      <c r="B82">
        <v>63.86</v>
      </c>
      <c r="C82">
        <f>((SRI_Z[[#This Row],[Price]]-B81)/SRI_Z[[#This Row],[Price]])*100</f>
        <v>-0.23488881929221056</v>
      </c>
      <c r="D82">
        <f>LN(SRI_Z[[#This Row],[Price]]/B81)*100</f>
        <v>-0.23461338672761287</v>
      </c>
      <c r="E82">
        <v>1.42628</v>
      </c>
      <c r="F82">
        <f>LN(SRI_Z[[#This Row],[Risk-free instrument]]/E81)*100</f>
        <v>1.7091411275056818</v>
      </c>
      <c r="G82">
        <v>416.35</v>
      </c>
      <c r="H82">
        <f>LN(SRI_Z[[#This Row],[GEIO]]/G81)*100</f>
        <v>0.98962912421200078</v>
      </c>
      <c r="I82">
        <f>SRI_Z[[#This Row],[Rate GEIO]]*100%</f>
        <v>0.98962912421200078</v>
      </c>
      <c r="J82">
        <f>MIN(0,(SRI_Z[[#This Row],[Logarithmic rate of return]]-0))</f>
        <v>-0.23461338672761287</v>
      </c>
      <c r="K82">
        <f>MIN(0,(SRI_Z[[#This Row],[Market rate of return]]-0))</f>
        <v>0</v>
      </c>
      <c r="L82">
        <f>MAX(0,(SRI_Z[[#This Row],[Logarithmic rate of return]]-0))</f>
        <v>0</v>
      </c>
    </row>
    <row r="83" spans="1:12" x14ac:dyDescent="0.25">
      <c r="A83" s="9">
        <v>42862</v>
      </c>
      <c r="B83">
        <v>64.08</v>
      </c>
      <c r="C83">
        <f>((SRI_Z[[#This Row],[Price]]-B82)/SRI_Z[[#This Row],[Price]])*100</f>
        <v>0.3433208489388247</v>
      </c>
      <c r="D83">
        <f>LN(SRI_Z[[#This Row],[Price]]/B82)*100</f>
        <v>0.34391154734678503</v>
      </c>
      <c r="E83">
        <v>1.4326700000000001</v>
      </c>
      <c r="F83">
        <f>LN(SRI_Z[[#This Row],[Risk-free instrument]]/E82)*100</f>
        <v>0.44701800595905045</v>
      </c>
      <c r="G83">
        <v>420.21</v>
      </c>
      <c r="H83">
        <f>LN(SRI_Z[[#This Row],[GEIO]]/G82)*100</f>
        <v>0.92283336372366398</v>
      </c>
      <c r="I83">
        <f>SRI_Z[[#This Row],[Rate GEIO]]*100%</f>
        <v>0.92283336372366398</v>
      </c>
      <c r="J83">
        <f>MIN(0,(SRI_Z[[#This Row],[Logarithmic rate of return]]-0))</f>
        <v>0</v>
      </c>
      <c r="K83">
        <f>MIN(0,(SRI_Z[[#This Row],[Market rate of return]]-0))</f>
        <v>0</v>
      </c>
      <c r="L83">
        <f>MAX(0,(SRI_Z[[#This Row],[Logarithmic rate of return]]-0))</f>
        <v>0.34391154734678503</v>
      </c>
    </row>
    <row r="84" spans="1:12" x14ac:dyDescent="0.25">
      <c r="A84" s="9">
        <v>42869</v>
      </c>
      <c r="B84">
        <v>66.45</v>
      </c>
      <c r="C84">
        <f>((SRI_Z[[#This Row],[Price]]-B83)/SRI_Z[[#This Row],[Price]])*100</f>
        <v>3.5665914221219031</v>
      </c>
      <c r="D84">
        <f>LN(SRI_Z[[#This Row],[Price]]/B83)*100</f>
        <v>3.6317482399150669</v>
      </c>
      <c r="E84">
        <v>1.4365600000000001</v>
      </c>
      <c r="F84">
        <f>LN(SRI_Z[[#This Row],[Risk-free instrument]]/E83)*100</f>
        <v>0.27115305384384825</v>
      </c>
      <c r="G84">
        <v>424.25</v>
      </c>
      <c r="H84">
        <f>LN(SRI_Z[[#This Row],[GEIO]]/G83)*100</f>
        <v>0.956831779527066</v>
      </c>
      <c r="I84">
        <f>SRI_Z[[#This Row],[Rate GEIO]]*100%</f>
        <v>0.956831779527066</v>
      </c>
      <c r="J84">
        <f>MIN(0,(SRI_Z[[#This Row],[Logarithmic rate of return]]-0))</f>
        <v>0</v>
      </c>
      <c r="K84">
        <f>MIN(0,(SRI_Z[[#This Row],[Market rate of return]]-0))</f>
        <v>0</v>
      </c>
      <c r="L84">
        <f>MAX(0,(SRI_Z[[#This Row],[Logarithmic rate of return]]-0))</f>
        <v>3.6317482399150669</v>
      </c>
    </row>
    <row r="85" spans="1:12" x14ac:dyDescent="0.25">
      <c r="A85" s="9">
        <v>42876</v>
      </c>
      <c r="B85">
        <v>62.53</v>
      </c>
      <c r="C85">
        <f>((SRI_Z[[#This Row],[Price]]-B84)/SRI_Z[[#This Row],[Price]])*100</f>
        <v>-6.2689908843755031</v>
      </c>
      <c r="D85">
        <f>LN(SRI_Z[[#This Row],[Price]]/B84)*100</f>
        <v>-6.0803343580047828</v>
      </c>
      <c r="E85">
        <v>1.41517</v>
      </c>
      <c r="F85">
        <f>LN(SRI_Z[[#This Row],[Risk-free instrument]]/E84)*100</f>
        <v>-1.5001701529941347</v>
      </c>
      <c r="G85">
        <v>416.28</v>
      </c>
      <c r="H85">
        <f>LN(SRI_Z[[#This Row],[GEIO]]/G84)*100</f>
        <v>-1.8964793344677082</v>
      </c>
      <c r="I85">
        <f>SRI_Z[[#This Row],[Rate GEIO]]*100%</f>
        <v>-1.8964793344677082</v>
      </c>
      <c r="J85">
        <f>MIN(0,(SRI_Z[[#This Row],[Logarithmic rate of return]]-0))</f>
        <v>-6.0803343580047828</v>
      </c>
      <c r="K85">
        <f>MIN(0,(SRI_Z[[#This Row],[Market rate of return]]-0))</f>
        <v>-1.8964793344677082</v>
      </c>
      <c r="L85">
        <f>MAX(0,(SRI_Z[[#This Row],[Logarithmic rate of return]]-0))</f>
        <v>0</v>
      </c>
    </row>
    <row r="86" spans="1:12" x14ac:dyDescent="0.25">
      <c r="A86" s="9">
        <v>42883</v>
      </c>
      <c r="B86">
        <v>63.2</v>
      </c>
      <c r="C86">
        <f>((SRI_Z[[#This Row],[Price]]-B85)/SRI_Z[[#This Row],[Price]])*100</f>
        <v>1.0601265822784838</v>
      </c>
      <c r="D86">
        <f>LN(SRI_Z[[#This Row],[Price]]/B85)*100</f>
        <v>1.065785957360516</v>
      </c>
      <c r="E86">
        <v>1.41378</v>
      </c>
      <c r="F86">
        <f>LN(SRI_Z[[#This Row],[Risk-free instrument]]/E85)*100</f>
        <v>-9.8269683936398594E-2</v>
      </c>
      <c r="G86">
        <v>420.5</v>
      </c>
      <c r="H86">
        <f>LN(SRI_Z[[#This Row],[GEIO]]/G85)*100</f>
        <v>1.0086368643344077</v>
      </c>
      <c r="I86">
        <f>SRI_Z[[#This Row],[Rate GEIO]]*100%</f>
        <v>1.0086368643344077</v>
      </c>
      <c r="J86">
        <f>MIN(0,(SRI_Z[[#This Row],[Logarithmic rate of return]]-0))</f>
        <v>0</v>
      </c>
      <c r="K86">
        <f>MIN(0,(SRI_Z[[#This Row],[Market rate of return]]-0))</f>
        <v>0</v>
      </c>
      <c r="L86">
        <f>MAX(0,(SRI_Z[[#This Row],[Logarithmic rate of return]]-0))</f>
        <v>1.065785957360516</v>
      </c>
    </row>
    <row r="87" spans="1:12" x14ac:dyDescent="0.25">
      <c r="A87" s="9">
        <v>42890</v>
      </c>
      <c r="B87">
        <v>62.93</v>
      </c>
      <c r="C87">
        <f>((SRI_Z[[#This Row],[Price]]-B86)/SRI_Z[[#This Row],[Price]])*100</f>
        <v>-0.4290481487366965</v>
      </c>
      <c r="D87">
        <f>LN(SRI_Z[[#This Row],[Price]]/B86)*100</f>
        <v>-0.42813036139695509</v>
      </c>
      <c r="E87">
        <v>1.42822</v>
      </c>
      <c r="F87">
        <f>LN(SRI_Z[[#This Row],[Risk-free instrument]]/E86)*100</f>
        <v>1.0161945293569212</v>
      </c>
      <c r="G87">
        <v>421.8</v>
      </c>
      <c r="H87">
        <f>LN(SRI_Z[[#This Row],[GEIO]]/G86)*100</f>
        <v>0.3086788631671582</v>
      </c>
      <c r="I87">
        <f>SRI_Z[[#This Row],[Rate GEIO]]*100%</f>
        <v>0.3086788631671582</v>
      </c>
      <c r="J87">
        <f>MIN(0,(SRI_Z[[#This Row],[Logarithmic rate of return]]-0))</f>
        <v>-0.42813036139695509</v>
      </c>
      <c r="K87">
        <f>MIN(0,(SRI_Z[[#This Row],[Market rate of return]]-0))</f>
        <v>0</v>
      </c>
      <c r="L87">
        <f>MAX(0,(SRI_Z[[#This Row],[Logarithmic rate of return]]-0))</f>
        <v>0</v>
      </c>
    </row>
    <row r="88" spans="1:12" x14ac:dyDescent="0.25">
      <c r="A88" s="9">
        <v>42897</v>
      </c>
      <c r="B88">
        <v>63.03</v>
      </c>
      <c r="C88">
        <f>((SRI_Z[[#This Row],[Price]]-B87)/SRI_Z[[#This Row],[Price]])*100</f>
        <v>0.15865460891639127</v>
      </c>
      <c r="D88">
        <f>LN(SRI_Z[[#This Row],[Price]]/B87)*100</f>
        <v>0.15878059861765997</v>
      </c>
      <c r="E88">
        <v>1.41683</v>
      </c>
      <c r="F88">
        <f>LN(SRI_Z[[#This Row],[Risk-free instrument]]/E87)*100</f>
        <v>-0.8006931935762247</v>
      </c>
      <c r="G88">
        <v>423.27</v>
      </c>
      <c r="H88">
        <f>LN(SRI_Z[[#This Row],[GEIO]]/G87)*100</f>
        <v>0.34790052485016859</v>
      </c>
      <c r="I88">
        <f>SRI_Z[[#This Row],[Rate GEIO]]*100%</f>
        <v>0.34790052485016859</v>
      </c>
      <c r="J88">
        <f>MIN(0,(SRI_Z[[#This Row],[Logarithmic rate of return]]-0))</f>
        <v>0</v>
      </c>
      <c r="K88">
        <f>MIN(0,(SRI_Z[[#This Row],[Market rate of return]]-0))</f>
        <v>0</v>
      </c>
      <c r="L88">
        <f>MAX(0,(SRI_Z[[#This Row],[Logarithmic rate of return]]-0))</f>
        <v>0.15878059861765997</v>
      </c>
    </row>
    <row r="89" spans="1:12" x14ac:dyDescent="0.25">
      <c r="A89" s="9">
        <v>42904</v>
      </c>
      <c r="B89">
        <v>62.85</v>
      </c>
      <c r="C89">
        <f>((SRI_Z[[#This Row],[Price]]-B88)/SRI_Z[[#This Row],[Price]])*100</f>
        <v>-0.28639618138424777</v>
      </c>
      <c r="D89">
        <f>LN(SRI_Z[[#This Row],[Price]]/B88)*100</f>
        <v>-0.28598684887623543</v>
      </c>
      <c r="E89">
        <v>1.4326700000000001</v>
      </c>
      <c r="F89">
        <f>LN(SRI_Z[[#This Row],[Risk-free instrument]]/E88)*100</f>
        <v>1.1117854473060036</v>
      </c>
      <c r="G89">
        <v>421.54</v>
      </c>
      <c r="H89">
        <f>LN(SRI_Z[[#This Row],[GEIO]]/G88)*100</f>
        <v>-0.40956011842748513</v>
      </c>
      <c r="I89">
        <f>SRI_Z[[#This Row],[Rate GEIO]]*100%</f>
        <v>-0.40956011842748513</v>
      </c>
      <c r="J89">
        <f>MIN(0,(SRI_Z[[#This Row],[Logarithmic rate of return]]-0))</f>
        <v>-0.28598684887623543</v>
      </c>
      <c r="K89">
        <f>MIN(0,(SRI_Z[[#This Row],[Market rate of return]]-0))</f>
        <v>-0.40956011842748513</v>
      </c>
      <c r="L89">
        <f>MAX(0,(SRI_Z[[#This Row],[Logarithmic rate of return]]-0))</f>
        <v>0</v>
      </c>
    </row>
    <row r="90" spans="1:12" x14ac:dyDescent="0.25">
      <c r="A90" s="9">
        <v>42911</v>
      </c>
      <c r="B90">
        <v>62.11</v>
      </c>
      <c r="C90">
        <f>((SRI_Z[[#This Row],[Price]]-B89)/SRI_Z[[#This Row],[Price]])*100</f>
        <v>-1.1914345516019997</v>
      </c>
      <c r="D90">
        <f>LN(SRI_Z[[#This Row],[Price]]/B89)*100</f>
        <v>-1.1843928465044886</v>
      </c>
      <c r="E90">
        <v>1.4450000000000001</v>
      </c>
      <c r="F90">
        <f>LN(SRI_Z[[#This Row],[Risk-free instrument]]/E89)*100</f>
        <v>0.85694853513287317</v>
      </c>
      <c r="G90">
        <v>428.59</v>
      </c>
      <c r="H90">
        <f>LN(SRI_Z[[#This Row],[GEIO]]/G89)*100</f>
        <v>1.6586078880503798</v>
      </c>
      <c r="I90">
        <f>SRI_Z[[#This Row],[Rate GEIO]]*100%</f>
        <v>1.6586078880503798</v>
      </c>
      <c r="J90">
        <f>MIN(0,(SRI_Z[[#This Row],[Logarithmic rate of return]]-0))</f>
        <v>-1.1843928465044886</v>
      </c>
      <c r="K90">
        <f>MIN(0,(SRI_Z[[#This Row],[Market rate of return]]-0))</f>
        <v>0</v>
      </c>
      <c r="L90">
        <f>MAX(0,(SRI_Z[[#This Row],[Logarithmic rate of return]]-0))</f>
        <v>0</v>
      </c>
    </row>
    <row r="91" spans="1:12" x14ac:dyDescent="0.25">
      <c r="A91" s="9">
        <v>42918</v>
      </c>
      <c r="B91">
        <v>63.19</v>
      </c>
      <c r="C91">
        <f>((SRI_Z[[#This Row],[Price]]-B90)/SRI_Z[[#This Row],[Price]])*100</f>
        <v>1.7091311916442447</v>
      </c>
      <c r="D91">
        <f>LN(SRI_Z[[#This Row],[Price]]/B90)*100</f>
        <v>1.7239054214152301</v>
      </c>
      <c r="E91">
        <v>1.44767</v>
      </c>
      <c r="F91">
        <f>LN(SRI_Z[[#This Row],[Risk-free instrument]]/E90)*100</f>
        <v>0.18460458733656912</v>
      </c>
      <c r="G91">
        <v>414.45</v>
      </c>
      <c r="H91">
        <f>LN(SRI_Z[[#This Row],[GEIO]]/G90)*100</f>
        <v>-3.3548410951869791</v>
      </c>
      <c r="I91">
        <f>SRI_Z[[#This Row],[Rate GEIO]]*100%</f>
        <v>-3.3548410951869791</v>
      </c>
      <c r="J91">
        <f>MIN(0,(SRI_Z[[#This Row],[Logarithmic rate of return]]-0))</f>
        <v>0</v>
      </c>
      <c r="K91">
        <f>MIN(0,(SRI_Z[[#This Row],[Market rate of return]]-0))</f>
        <v>-3.3548410951869791</v>
      </c>
      <c r="L91">
        <f>MAX(0,(SRI_Z[[#This Row],[Logarithmic rate of return]]-0))</f>
        <v>1.7239054214152301</v>
      </c>
    </row>
    <row r="92" spans="1:12" x14ac:dyDescent="0.25">
      <c r="A92" s="9">
        <v>42925</v>
      </c>
      <c r="B92">
        <v>63.07</v>
      </c>
      <c r="C92">
        <f>((SRI_Z[[#This Row],[Price]]-B91)/SRI_Z[[#This Row],[Price]])*100</f>
        <v>-0.1902647851593427</v>
      </c>
      <c r="D92">
        <f>LN(SRI_Z[[#This Row],[Price]]/B91)*100</f>
        <v>-0.19008401098040462</v>
      </c>
      <c r="E92">
        <v>1.4654400000000001</v>
      </c>
      <c r="F92">
        <f>LN(SRI_Z[[#This Row],[Risk-free instrument]]/E91)*100</f>
        <v>1.2200171234779085</v>
      </c>
      <c r="G92">
        <v>414.06</v>
      </c>
      <c r="H92">
        <f>LN(SRI_Z[[#This Row],[GEIO]]/G91)*100</f>
        <v>-9.4144917696974931E-2</v>
      </c>
      <c r="I92">
        <f>SRI_Z[[#This Row],[Rate GEIO]]*100%</f>
        <v>-9.4144917696974931E-2</v>
      </c>
      <c r="J92">
        <f>MIN(0,(SRI_Z[[#This Row],[Logarithmic rate of return]]-0))</f>
        <v>-0.19008401098040462</v>
      </c>
      <c r="K92">
        <f>MIN(0,(SRI_Z[[#This Row],[Market rate of return]]-0))</f>
        <v>-9.4144917696974931E-2</v>
      </c>
      <c r="L92">
        <f>MAX(0,(SRI_Z[[#This Row],[Logarithmic rate of return]]-0))</f>
        <v>0</v>
      </c>
    </row>
    <row r="93" spans="1:12" x14ac:dyDescent="0.25">
      <c r="A93" s="9">
        <v>42932</v>
      </c>
      <c r="B93">
        <v>66.84</v>
      </c>
      <c r="C93">
        <f>((SRI_Z[[#This Row],[Price]]-B92)/SRI_Z[[#This Row],[Price]])*100</f>
        <v>5.6403351286654742</v>
      </c>
      <c r="D93">
        <f>LN(SRI_Z[[#This Row],[Price]]/B92)*100</f>
        <v>5.8056483051633165</v>
      </c>
      <c r="E93">
        <v>1.456</v>
      </c>
      <c r="F93">
        <f>LN(SRI_Z[[#This Row],[Risk-free instrument]]/E92)*100</f>
        <v>-0.64625888980462443</v>
      </c>
      <c r="G93">
        <v>422.68</v>
      </c>
      <c r="H93">
        <f>LN(SRI_Z[[#This Row],[GEIO]]/G92)*100</f>
        <v>2.0604500712264673</v>
      </c>
      <c r="I93">
        <f>SRI_Z[[#This Row],[Rate GEIO]]*100%</f>
        <v>2.0604500712264673</v>
      </c>
      <c r="J93">
        <f>MIN(0,(SRI_Z[[#This Row],[Logarithmic rate of return]]-0))</f>
        <v>0</v>
      </c>
      <c r="K93">
        <f>MIN(0,(SRI_Z[[#This Row],[Market rate of return]]-0))</f>
        <v>0</v>
      </c>
      <c r="L93">
        <f>MAX(0,(SRI_Z[[#This Row],[Logarithmic rate of return]]-0))</f>
        <v>5.8056483051633165</v>
      </c>
    </row>
    <row r="94" spans="1:12" x14ac:dyDescent="0.25">
      <c r="A94" s="9">
        <v>42939</v>
      </c>
      <c r="B94">
        <v>67.11</v>
      </c>
      <c r="C94">
        <f>((SRI_Z[[#This Row],[Price]]-B93)/SRI_Z[[#This Row],[Price]])*100</f>
        <v>0.40232454179704369</v>
      </c>
      <c r="D94">
        <f>LN(SRI_Z[[#This Row],[Price]]/B93)*100</f>
        <v>0.40313604429548772</v>
      </c>
      <c r="E94">
        <v>1.45306</v>
      </c>
      <c r="F94">
        <f>LN(SRI_Z[[#This Row],[Risk-free instrument]]/E93)*100</f>
        <v>-0.20212721641749853</v>
      </c>
      <c r="G94">
        <v>420.5</v>
      </c>
      <c r="H94">
        <f>LN(SRI_Z[[#This Row],[GEIO]]/G93)*100</f>
        <v>-0.51709121598273</v>
      </c>
      <c r="I94">
        <f>SRI_Z[[#This Row],[Rate GEIO]]*100%</f>
        <v>-0.51709121598273</v>
      </c>
      <c r="J94">
        <f>MIN(0,(SRI_Z[[#This Row],[Logarithmic rate of return]]-0))</f>
        <v>0</v>
      </c>
      <c r="K94">
        <f>MIN(0,(SRI_Z[[#This Row],[Market rate of return]]-0))</f>
        <v>-0.51709121598273</v>
      </c>
      <c r="L94">
        <f>MAX(0,(SRI_Z[[#This Row],[Logarithmic rate of return]]-0))</f>
        <v>0.40313604429548772</v>
      </c>
    </row>
    <row r="95" spans="1:12" x14ac:dyDescent="0.25">
      <c r="A95" s="9">
        <v>42946</v>
      </c>
      <c r="B95">
        <v>67.19</v>
      </c>
      <c r="C95">
        <f>((SRI_Z[[#This Row],[Price]]-B94)/SRI_Z[[#This Row],[Price]])*100</f>
        <v>0.11906533710373314</v>
      </c>
      <c r="D95">
        <f>LN(SRI_Z[[#This Row],[Price]]/B94)*100</f>
        <v>0.11913627619105863</v>
      </c>
      <c r="E95">
        <v>1.4550000000000001</v>
      </c>
      <c r="F95">
        <f>LN(SRI_Z[[#This Row],[Risk-free instrument]]/E94)*100</f>
        <v>0.13342230131366623</v>
      </c>
      <c r="G95">
        <v>416.89</v>
      </c>
      <c r="H95">
        <f>LN(SRI_Z[[#This Row],[GEIO]]/G94)*100</f>
        <v>-0.86220813814561081</v>
      </c>
      <c r="I95">
        <f>SRI_Z[[#This Row],[Rate GEIO]]*100%</f>
        <v>-0.86220813814561081</v>
      </c>
      <c r="J95">
        <f>MIN(0,(SRI_Z[[#This Row],[Logarithmic rate of return]]-0))</f>
        <v>0</v>
      </c>
      <c r="K95">
        <f>MIN(0,(SRI_Z[[#This Row],[Market rate of return]]-0))</f>
        <v>-0.86220813814561081</v>
      </c>
      <c r="L95">
        <f>MAX(0,(SRI_Z[[#This Row],[Logarithmic rate of return]]-0))</f>
        <v>0.11913627619105863</v>
      </c>
    </row>
    <row r="96" spans="1:12" x14ac:dyDescent="0.25">
      <c r="A96" s="9">
        <v>42953</v>
      </c>
      <c r="B96">
        <v>67.540000000000006</v>
      </c>
      <c r="C96">
        <f>((SRI_Z[[#This Row],[Price]]-B95)/SRI_Z[[#This Row],[Price]])*100</f>
        <v>0.51821143026356009</v>
      </c>
      <c r="D96">
        <f>LN(SRI_Z[[#This Row],[Price]]/B95)*100</f>
        <v>0.51955880253631981</v>
      </c>
      <c r="E96">
        <v>1.4494400000000001</v>
      </c>
      <c r="F96">
        <f>LN(SRI_Z[[#This Row],[Risk-free instrument]]/E95)*100</f>
        <v>-0.38286256846152417</v>
      </c>
      <c r="G96">
        <v>419.8</v>
      </c>
      <c r="H96">
        <f>LN(SRI_Z[[#This Row],[GEIO]]/G95)*100</f>
        <v>0.69560093549860347</v>
      </c>
      <c r="I96">
        <f>SRI_Z[[#This Row],[Rate GEIO]]*100%</f>
        <v>0.69560093549860347</v>
      </c>
      <c r="J96">
        <f>MIN(0,(SRI_Z[[#This Row],[Logarithmic rate of return]]-0))</f>
        <v>0</v>
      </c>
      <c r="K96">
        <f>MIN(0,(SRI_Z[[#This Row],[Market rate of return]]-0))</f>
        <v>0</v>
      </c>
      <c r="L96">
        <f>MAX(0,(SRI_Z[[#This Row],[Logarithmic rate of return]]-0))</f>
        <v>0.51955880253631981</v>
      </c>
    </row>
    <row r="97" spans="1:12" x14ac:dyDescent="0.25">
      <c r="A97" s="9">
        <v>42960</v>
      </c>
      <c r="B97">
        <v>67.2</v>
      </c>
      <c r="C97">
        <f>((SRI_Z[[#This Row],[Price]]-B96)/SRI_Z[[#This Row],[Price]])*100</f>
        <v>-0.50595238095238604</v>
      </c>
      <c r="D97">
        <f>LN(SRI_Z[[#This Row],[Price]]/B96)*100</f>
        <v>-0.50467674283178432</v>
      </c>
      <c r="E97">
        <v>1.45583</v>
      </c>
      <c r="F97">
        <f>LN(SRI_Z[[#This Row],[Risk-free instrument]]/E96)*100</f>
        <v>0.43989097771210867</v>
      </c>
      <c r="G97">
        <v>411.31</v>
      </c>
      <c r="H97">
        <f>LN(SRI_Z[[#This Row],[GEIO]]/G96)*100</f>
        <v>-2.043121929229812</v>
      </c>
      <c r="I97">
        <f>SRI_Z[[#This Row],[Rate GEIO]]*100%</f>
        <v>-2.043121929229812</v>
      </c>
      <c r="J97">
        <f>MIN(0,(SRI_Z[[#This Row],[Logarithmic rate of return]]-0))</f>
        <v>-0.50467674283178432</v>
      </c>
      <c r="K97">
        <f>MIN(0,(SRI_Z[[#This Row],[Market rate of return]]-0))</f>
        <v>-2.043121929229812</v>
      </c>
      <c r="L97">
        <f>MAX(0,(SRI_Z[[#This Row],[Logarithmic rate of return]]-0))</f>
        <v>0</v>
      </c>
    </row>
    <row r="98" spans="1:12" x14ac:dyDescent="0.25">
      <c r="A98" s="9">
        <v>42967</v>
      </c>
      <c r="B98">
        <v>68.62</v>
      </c>
      <c r="C98">
        <f>((SRI_Z[[#This Row],[Price]]-B97)/SRI_Z[[#This Row],[Price]])*100</f>
        <v>2.0693675313319755</v>
      </c>
      <c r="D98">
        <f>LN(SRI_Z[[#This Row],[Price]]/B97)*100</f>
        <v>2.0910789901199833</v>
      </c>
      <c r="E98">
        <v>1.4563900000000001</v>
      </c>
      <c r="F98">
        <f>LN(SRI_Z[[#This Row],[Risk-free instrument]]/E97)*100</f>
        <v>3.8458633406977125E-2</v>
      </c>
      <c r="G98">
        <v>416.43</v>
      </c>
      <c r="H98">
        <f>LN(SRI_Z[[#This Row],[GEIO]]/G97)*100</f>
        <v>1.2371192160893141</v>
      </c>
      <c r="I98">
        <f>SRI_Z[[#This Row],[Rate GEIO]]*100%</f>
        <v>1.2371192160893141</v>
      </c>
      <c r="J98">
        <f>MIN(0,(SRI_Z[[#This Row],[Logarithmic rate of return]]-0))</f>
        <v>0</v>
      </c>
      <c r="K98">
        <f>MIN(0,(SRI_Z[[#This Row],[Market rate of return]]-0))</f>
        <v>0</v>
      </c>
      <c r="L98">
        <f>MAX(0,(SRI_Z[[#This Row],[Logarithmic rate of return]]-0))</f>
        <v>2.0910789901199833</v>
      </c>
    </row>
    <row r="99" spans="1:12" x14ac:dyDescent="0.25">
      <c r="A99" s="9">
        <v>42974</v>
      </c>
      <c r="B99">
        <v>70.739999999999995</v>
      </c>
      <c r="C99">
        <f>((SRI_Z[[#This Row],[Price]]-B98)/SRI_Z[[#This Row],[Price]])*100</f>
        <v>2.9968900197907695</v>
      </c>
      <c r="D99">
        <f>LN(SRI_Z[[#This Row],[Price]]/B98)*100</f>
        <v>3.0427146347030685</v>
      </c>
      <c r="E99">
        <v>1.4550000000000001</v>
      </c>
      <c r="F99">
        <f>LN(SRI_Z[[#This Row],[Risk-free instrument]]/E98)*100</f>
        <v>-9.5487042657577376E-2</v>
      </c>
      <c r="G99">
        <v>419.45</v>
      </c>
      <c r="H99">
        <f>LN(SRI_Z[[#This Row],[GEIO]]/G98)*100</f>
        <v>0.72259490371758983</v>
      </c>
      <c r="I99">
        <f>SRI_Z[[#This Row],[Rate GEIO]]*100%</f>
        <v>0.72259490371758983</v>
      </c>
      <c r="J99">
        <f>MIN(0,(SRI_Z[[#This Row],[Logarithmic rate of return]]-0))</f>
        <v>0</v>
      </c>
      <c r="K99">
        <f>MIN(0,(SRI_Z[[#This Row],[Market rate of return]]-0))</f>
        <v>0</v>
      </c>
      <c r="L99">
        <f>MAX(0,(SRI_Z[[#This Row],[Logarithmic rate of return]]-0))</f>
        <v>3.0427146347030685</v>
      </c>
    </row>
    <row r="100" spans="1:12" x14ac:dyDescent="0.25">
      <c r="A100" s="9">
        <v>42981</v>
      </c>
      <c r="B100">
        <v>71.5</v>
      </c>
      <c r="C100">
        <f>((SRI_Z[[#This Row],[Price]]-B99)/SRI_Z[[#This Row],[Price]])*100</f>
        <v>1.06293706293707</v>
      </c>
      <c r="D100">
        <f>LN(SRI_Z[[#This Row],[Price]]/B99)*100</f>
        <v>1.0686265922627396</v>
      </c>
      <c r="E100">
        <v>1.45333</v>
      </c>
      <c r="F100">
        <f>LN(SRI_Z[[#This Row],[Risk-free instrument]]/E99)*100</f>
        <v>-0.11484255112344732</v>
      </c>
      <c r="G100">
        <v>426.78</v>
      </c>
      <c r="H100">
        <f>LN(SRI_Z[[#This Row],[GEIO]]/G99)*100</f>
        <v>1.732432868117511</v>
      </c>
      <c r="I100">
        <f>SRI_Z[[#This Row],[Rate GEIO]]*100%</f>
        <v>1.732432868117511</v>
      </c>
      <c r="J100">
        <f>MIN(0,(SRI_Z[[#This Row],[Logarithmic rate of return]]-0))</f>
        <v>0</v>
      </c>
      <c r="K100">
        <f>MIN(0,(SRI_Z[[#This Row],[Market rate of return]]-0))</f>
        <v>0</v>
      </c>
      <c r="L100">
        <f>MAX(0,(SRI_Z[[#This Row],[Logarithmic rate of return]]-0))</f>
        <v>1.0686265922627396</v>
      </c>
    </row>
    <row r="101" spans="1:12" x14ac:dyDescent="0.25">
      <c r="A101" s="9">
        <v>42988</v>
      </c>
      <c r="B101">
        <v>71.89</v>
      </c>
      <c r="C101">
        <f>((SRI_Z[[#This Row],[Price]]-B100)/SRI_Z[[#This Row],[Price]])*100</f>
        <v>0.54249547920434071</v>
      </c>
      <c r="D101">
        <f>LN(SRI_Z[[#This Row],[Price]]/B100)*100</f>
        <v>0.54397232958181219</v>
      </c>
      <c r="E101">
        <v>1.44767</v>
      </c>
      <c r="F101">
        <f>LN(SRI_Z[[#This Row],[Risk-free instrument]]/E100)*100</f>
        <v>-0.39021076744601196</v>
      </c>
      <c r="G101">
        <v>423.95</v>
      </c>
      <c r="H101">
        <f>LN(SRI_Z[[#This Row],[GEIO]]/G100)*100</f>
        <v>-0.66531342234667312</v>
      </c>
      <c r="I101">
        <f>SRI_Z[[#This Row],[Rate GEIO]]*100%</f>
        <v>-0.66531342234667312</v>
      </c>
      <c r="J101">
        <f>MIN(0,(SRI_Z[[#This Row],[Logarithmic rate of return]]-0))</f>
        <v>0</v>
      </c>
      <c r="K101">
        <f>MIN(0,(SRI_Z[[#This Row],[Market rate of return]]-0))</f>
        <v>-0.66531342234667312</v>
      </c>
      <c r="L101">
        <f>MAX(0,(SRI_Z[[#This Row],[Logarithmic rate of return]]-0))</f>
        <v>0.54397232958181219</v>
      </c>
    </row>
    <row r="102" spans="1:12" x14ac:dyDescent="0.25">
      <c r="A102" s="9">
        <v>42995</v>
      </c>
      <c r="B102">
        <v>73.260000000000005</v>
      </c>
      <c r="C102">
        <f>((SRI_Z[[#This Row],[Price]]-B101)/SRI_Z[[#This Row],[Price]])*100</f>
        <v>1.870051870051876</v>
      </c>
      <c r="D102">
        <f>LN(SRI_Z[[#This Row],[Price]]/B101)*100</f>
        <v>1.8877584354888104</v>
      </c>
      <c r="E102">
        <v>1.4711099999999999</v>
      </c>
      <c r="F102">
        <f>LN(SRI_Z[[#This Row],[Risk-free instrument]]/E101)*100</f>
        <v>1.6061850447587158</v>
      </c>
      <c r="G102">
        <v>428.45</v>
      </c>
      <c r="H102">
        <f>LN(SRI_Z[[#This Row],[GEIO]]/G101)*100</f>
        <v>1.0558521365115823</v>
      </c>
      <c r="I102">
        <f>SRI_Z[[#This Row],[Rate GEIO]]*100%</f>
        <v>1.0558521365115823</v>
      </c>
      <c r="J102">
        <f>MIN(0,(SRI_Z[[#This Row],[Logarithmic rate of return]]-0))</f>
        <v>0</v>
      </c>
      <c r="K102">
        <f>MIN(0,(SRI_Z[[#This Row],[Market rate of return]]-0))</f>
        <v>0</v>
      </c>
      <c r="L102">
        <f>MAX(0,(SRI_Z[[#This Row],[Logarithmic rate of return]]-0))</f>
        <v>1.8877584354888104</v>
      </c>
    </row>
    <row r="103" spans="1:12" x14ac:dyDescent="0.25">
      <c r="A103" s="9">
        <v>43002</v>
      </c>
      <c r="B103">
        <v>72.900000000000006</v>
      </c>
      <c r="C103">
        <f>((SRI_Z[[#This Row],[Price]]-B102)/SRI_Z[[#This Row],[Price]])*100</f>
        <v>-0.49382716049382636</v>
      </c>
      <c r="D103">
        <f>LN(SRI_Z[[#This Row],[Price]]/B102)*100</f>
        <v>-0.49261183360558891</v>
      </c>
      <c r="E103">
        <v>1.4968300000000001</v>
      </c>
      <c r="F103">
        <f>LN(SRI_Z[[#This Row],[Risk-free instrument]]/E102)*100</f>
        <v>1.733232064942454</v>
      </c>
      <c r="G103">
        <v>427.17</v>
      </c>
      <c r="H103">
        <f>LN(SRI_Z[[#This Row],[GEIO]]/G102)*100</f>
        <v>-0.29919846541147799</v>
      </c>
      <c r="I103">
        <f>SRI_Z[[#This Row],[Rate GEIO]]*100%</f>
        <v>-0.29919846541147799</v>
      </c>
      <c r="J103">
        <f>MIN(0,(SRI_Z[[#This Row],[Logarithmic rate of return]]-0))</f>
        <v>-0.49261183360558891</v>
      </c>
      <c r="K103">
        <f>MIN(0,(SRI_Z[[#This Row],[Market rate of return]]-0))</f>
        <v>-0.29919846541147799</v>
      </c>
      <c r="L103">
        <f>MAX(0,(SRI_Z[[#This Row],[Logarithmic rate of return]]-0))</f>
        <v>0</v>
      </c>
    </row>
    <row r="104" spans="1:12" x14ac:dyDescent="0.25">
      <c r="A104" s="9">
        <v>43009</v>
      </c>
      <c r="B104">
        <v>71.48</v>
      </c>
      <c r="C104">
        <f>((SRI_Z[[#This Row],[Price]]-B103)/SRI_Z[[#This Row],[Price]])*100</f>
        <v>-1.9865696698377191</v>
      </c>
      <c r="D104">
        <f>LN(SRI_Z[[#This Row],[Price]]/B103)*100</f>
        <v>-1.9670948723385182</v>
      </c>
      <c r="E104">
        <v>1.506</v>
      </c>
      <c r="F104">
        <f>LN(SRI_Z[[#This Row],[Risk-free instrument]]/E103)*100</f>
        <v>0.61075908429288506</v>
      </c>
      <c r="G104">
        <v>431.62</v>
      </c>
      <c r="H104">
        <f>LN(SRI_Z[[#This Row],[GEIO]]/G103)*100</f>
        <v>1.036351105230475</v>
      </c>
      <c r="I104">
        <f>SRI_Z[[#This Row],[Rate GEIO]]*100%</f>
        <v>1.036351105230475</v>
      </c>
      <c r="J104">
        <f>MIN(0,(SRI_Z[[#This Row],[Logarithmic rate of return]]-0))</f>
        <v>-1.9670948723385182</v>
      </c>
      <c r="K104">
        <f>MIN(0,(SRI_Z[[#This Row],[Market rate of return]]-0))</f>
        <v>0</v>
      </c>
      <c r="L104">
        <f>MAX(0,(SRI_Z[[#This Row],[Logarithmic rate of return]]-0))</f>
        <v>0</v>
      </c>
    </row>
    <row r="105" spans="1:12" x14ac:dyDescent="0.25">
      <c r="A105" s="9">
        <v>43016</v>
      </c>
      <c r="B105">
        <v>72.23</v>
      </c>
      <c r="C105">
        <f>((SRI_Z[[#This Row],[Price]]-B104)/SRI_Z[[#This Row],[Price]])*100</f>
        <v>1.0383497161844109</v>
      </c>
      <c r="D105">
        <f>LN(SRI_Z[[#This Row],[Price]]/B104)*100</f>
        <v>1.0437781771528063</v>
      </c>
      <c r="E105">
        <v>1.51878</v>
      </c>
      <c r="F105">
        <f>LN(SRI_Z[[#This Row],[Risk-free instrument]]/E104)*100</f>
        <v>0.84502516203498124</v>
      </c>
      <c r="G105">
        <v>437.66</v>
      </c>
      <c r="H105">
        <f>LN(SRI_Z[[#This Row],[GEIO]]/G104)*100</f>
        <v>1.3896781712896407</v>
      </c>
      <c r="I105">
        <f>SRI_Z[[#This Row],[Rate GEIO]]*100%</f>
        <v>1.3896781712896407</v>
      </c>
      <c r="J105">
        <f>MIN(0,(SRI_Z[[#This Row],[Logarithmic rate of return]]-0))</f>
        <v>0</v>
      </c>
      <c r="K105">
        <f>MIN(0,(SRI_Z[[#This Row],[Market rate of return]]-0))</f>
        <v>0</v>
      </c>
      <c r="L105">
        <f>MAX(0,(SRI_Z[[#This Row],[Logarithmic rate of return]]-0))</f>
        <v>1.0437781771528063</v>
      </c>
    </row>
    <row r="106" spans="1:12" x14ac:dyDescent="0.25">
      <c r="A106" s="9">
        <v>43023</v>
      </c>
      <c r="B106">
        <v>71.739999999999995</v>
      </c>
      <c r="C106">
        <f>((SRI_Z[[#This Row],[Price]]-B105)/SRI_Z[[#This Row],[Price]])*100</f>
        <v>-0.68302202397547973</v>
      </c>
      <c r="D106">
        <f>LN(SRI_Z[[#This Row],[Price]]/B105)*100</f>
        <v>-0.68069999586191032</v>
      </c>
      <c r="E106">
        <v>1.53433</v>
      </c>
      <c r="F106">
        <f>LN(SRI_Z[[#This Row],[Risk-free instrument]]/E105)*100</f>
        <v>1.0186422670385116</v>
      </c>
      <c r="G106">
        <v>436.85</v>
      </c>
      <c r="H106">
        <f>LN(SRI_Z[[#This Row],[GEIO]]/G105)*100</f>
        <v>-0.18524664821103512</v>
      </c>
      <c r="I106">
        <f>SRI_Z[[#This Row],[Rate GEIO]]*100%</f>
        <v>-0.18524664821103512</v>
      </c>
      <c r="J106">
        <f>MIN(0,(SRI_Z[[#This Row],[Logarithmic rate of return]]-0))</f>
        <v>-0.68069999586191032</v>
      </c>
      <c r="K106">
        <f>MIN(0,(SRI_Z[[#This Row],[Market rate of return]]-0))</f>
        <v>-0.18524664821103512</v>
      </c>
      <c r="L106">
        <f>MAX(0,(SRI_Z[[#This Row],[Logarithmic rate of return]]-0))</f>
        <v>0</v>
      </c>
    </row>
    <row r="107" spans="1:12" x14ac:dyDescent="0.25">
      <c r="A107" s="9">
        <v>43030</v>
      </c>
      <c r="B107">
        <v>70.540000000000006</v>
      </c>
      <c r="C107">
        <f>((SRI_Z[[#This Row],[Price]]-B106)/SRI_Z[[#This Row],[Price]])*100</f>
        <v>-1.7011624610150107</v>
      </c>
      <c r="D107">
        <f>LN(SRI_Z[[#This Row],[Price]]/B106)*100</f>
        <v>-1.6868547296230434</v>
      </c>
      <c r="E107">
        <v>1.5548900000000001</v>
      </c>
      <c r="F107">
        <f>LN(SRI_Z[[#This Row],[Risk-free instrument]]/E106)*100</f>
        <v>1.3310999910761778</v>
      </c>
      <c r="G107">
        <v>435.8</v>
      </c>
      <c r="H107">
        <f>LN(SRI_Z[[#This Row],[GEIO]]/G106)*100</f>
        <v>-0.24064642335840811</v>
      </c>
      <c r="I107">
        <f>SRI_Z[[#This Row],[Rate GEIO]]*100%</f>
        <v>-0.24064642335840811</v>
      </c>
      <c r="J107">
        <f>MIN(0,(SRI_Z[[#This Row],[Logarithmic rate of return]]-0))</f>
        <v>-1.6868547296230434</v>
      </c>
      <c r="K107">
        <f>MIN(0,(SRI_Z[[#This Row],[Market rate of return]]-0))</f>
        <v>-0.24064642335840811</v>
      </c>
      <c r="L107">
        <f>MAX(0,(SRI_Z[[#This Row],[Logarithmic rate of return]]-0))</f>
        <v>0</v>
      </c>
    </row>
    <row r="108" spans="1:12" x14ac:dyDescent="0.25">
      <c r="A108" s="9">
        <v>43037</v>
      </c>
      <c r="B108">
        <v>68.8</v>
      </c>
      <c r="C108">
        <f>((SRI_Z[[#This Row],[Price]]-B107)/SRI_Z[[#This Row],[Price]])*100</f>
        <v>-2.5290697674418738</v>
      </c>
      <c r="D108">
        <f>LN(SRI_Z[[#This Row],[Price]]/B107)*100</f>
        <v>-2.4976179868608122</v>
      </c>
      <c r="E108">
        <v>1.57267</v>
      </c>
      <c r="F108">
        <f>LN(SRI_Z[[#This Row],[Risk-free instrument]]/E107)*100</f>
        <v>1.1370008278107822</v>
      </c>
      <c r="G108">
        <v>439.87</v>
      </c>
      <c r="H108">
        <f>LN(SRI_Z[[#This Row],[GEIO]]/G107)*100</f>
        <v>0.92958062010395337</v>
      </c>
      <c r="I108">
        <f>SRI_Z[[#This Row],[Rate GEIO]]*100%</f>
        <v>0.92958062010395337</v>
      </c>
      <c r="J108">
        <f>MIN(0,(SRI_Z[[#This Row],[Logarithmic rate of return]]-0))</f>
        <v>-2.4976179868608122</v>
      </c>
      <c r="K108">
        <f>MIN(0,(SRI_Z[[#This Row],[Market rate of return]]-0))</f>
        <v>0</v>
      </c>
      <c r="L108">
        <f>MAX(0,(SRI_Z[[#This Row],[Logarithmic rate of return]]-0))</f>
        <v>0</v>
      </c>
    </row>
    <row r="109" spans="1:12" x14ac:dyDescent="0.25">
      <c r="A109" s="9">
        <v>43044</v>
      </c>
      <c r="B109">
        <v>67.06</v>
      </c>
      <c r="C109">
        <f>((SRI_Z[[#This Row],[Price]]-B108)/SRI_Z[[#This Row],[Price]])*100</f>
        <v>-2.5946913212048837</v>
      </c>
      <c r="D109">
        <f>LN(SRI_Z[[#This Row],[Price]]/B108)*100</f>
        <v>-2.5616003901215381</v>
      </c>
      <c r="E109">
        <v>1.5901700000000001</v>
      </c>
      <c r="F109">
        <f>LN(SRI_Z[[#This Row],[Risk-free instrument]]/E108)*100</f>
        <v>1.1066116898480112</v>
      </c>
      <c r="G109">
        <v>441.95</v>
      </c>
      <c r="H109">
        <f>LN(SRI_Z[[#This Row],[GEIO]]/G108)*100</f>
        <v>0.471752479539787</v>
      </c>
      <c r="I109">
        <f>SRI_Z[[#This Row],[Rate GEIO]]*100%</f>
        <v>0.471752479539787</v>
      </c>
      <c r="J109">
        <f>MIN(0,(SRI_Z[[#This Row],[Logarithmic rate of return]]-0))</f>
        <v>-2.5616003901215381</v>
      </c>
      <c r="K109">
        <f>MIN(0,(SRI_Z[[#This Row],[Market rate of return]]-0))</f>
        <v>0</v>
      </c>
      <c r="L109">
        <f>MAX(0,(SRI_Z[[#This Row],[Logarithmic rate of return]]-0))</f>
        <v>0</v>
      </c>
    </row>
    <row r="110" spans="1:12" x14ac:dyDescent="0.25">
      <c r="A110" s="9">
        <v>43051</v>
      </c>
      <c r="B110">
        <v>65.67</v>
      </c>
      <c r="C110">
        <f>((SRI_Z[[#This Row],[Price]]-B109)/SRI_Z[[#This Row],[Price]])*100</f>
        <v>-2.1166438251865394</v>
      </c>
      <c r="D110">
        <f>LN(SRI_Z[[#This Row],[Price]]/B109)*100</f>
        <v>-2.0945540835201242</v>
      </c>
      <c r="E110">
        <v>1.6146100000000001</v>
      </c>
      <c r="F110">
        <f>LN(SRI_Z[[#This Row],[Risk-free instrument]]/E109)*100</f>
        <v>1.5252512688266628</v>
      </c>
      <c r="G110">
        <v>437.75</v>
      </c>
      <c r="H110">
        <f>LN(SRI_Z[[#This Row],[GEIO]]/G109)*100</f>
        <v>-0.95487823409957462</v>
      </c>
      <c r="I110">
        <f>SRI_Z[[#This Row],[Rate GEIO]]*100%</f>
        <v>-0.95487823409957462</v>
      </c>
      <c r="J110">
        <f>MIN(0,(SRI_Z[[#This Row],[Logarithmic rate of return]]-0))</f>
        <v>-2.0945540835201242</v>
      </c>
      <c r="K110">
        <f>MIN(0,(SRI_Z[[#This Row],[Market rate of return]]-0))</f>
        <v>-0.95487823409957462</v>
      </c>
      <c r="L110">
        <f>MAX(0,(SRI_Z[[#This Row],[Logarithmic rate of return]]-0))</f>
        <v>0</v>
      </c>
    </row>
    <row r="111" spans="1:12" x14ac:dyDescent="0.25">
      <c r="A111" s="9">
        <v>43058</v>
      </c>
      <c r="B111">
        <v>67.540000000000006</v>
      </c>
      <c r="C111">
        <f>((SRI_Z[[#This Row],[Price]]-B110)/SRI_Z[[#This Row],[Price]])*100</f>
        <v>2.7687296416938176</v>
      </c>
      <c r="D111">
        <f>LN(SRI_Z[[#This Row],[Price]]/B110)*100</f>
        <v>2.8077814754540462</v>
      </c>
      <c r="E111">
        <v>1.6321099999999999</v>
      </c>
      <c r="F111">
        <f>LN(SRI_Z[[#This Row],[Risk-free instrument]]/E110)*100</f>
        <v>1.0780214787236408</v>
      </c>
      <c r="G111">
        <v>433.51</v>
      </c>
      <c r="H111">
        <f>LN(SRI_Z[[#This Row],[GEIO]]/G110)*100</f>
        <v>-0.97331071606783903</v>
      </c>
      <c r="I111">
        <f>SRI_Z[[#This Row],[Rate GEIO]]*100%</f>
        <v>-0.97331071606783903</v>
      </c>
      <c r="J111">
        <f>MIN(0,(SRI_Z[[#This Row],[Logarithmic rate of return]]-0))</f>
        <v>0</v>
      </c>
      <c r="K111">
        <f>MIN(0,(SRI_Z[[#This Row],[Market rate of return]]-0))</f>
        <v>-0.97331071606783903</v>
      </c>
      <c r="L111">
        <f>MAX(0,(SRI_Z[[#This Row],[Logarithmic rate of return]]-0))</f>
        <v>2.8077814754540462</v>
      </c>
    </row>
    <row r="112" spans="1:12" x14ac:dyDescent="0.25">
      <c r="A112" s="9">
        <v>43065</v>
      </c>
      <c r="B112">
        <v>68.31</v>
      </c>
      <c r="C112">
        <f>((SRI_Z[[#This Row],[Price]]-B111)/SRI_Z[[#This Row],[Price]])*100</f>
        <v>1.1272141706924257</v>
      </c>
      <c r="D112">
        <f>LN(SRI_Z[[#This Row],[Price]]/B111)*100</f>
        <v>1.1336153786336307</v>
      </c>
      <c r="E112">
        <v>1.65394</v>
      </c>
      <c r="F112">
        <f>LN(SRI_Z[[#This Row],[Risk-free instrument]]/E111)*100</f>
        <v>1.3286664016946999</v>
      </c>
      <c r="G112">
        <v>432.11</v>
      </c>
      <c r="H112">
        <f>LN(SRI_Z[[#This Row],[GEIO]]/G111)*100</f>
        <v>-0.32346785441650144</v>
      </c>
      <c r="I112">
        <f>SRI_Z[[#This Row],[Rate GEIO]]*100%</f>
        <v>-0.32346785441650144</v>
      </c>
      <c r="J112">
        <f>MIN(0,(SRI_Z[[#This Row],[Logarithmic rate of return]]-0))</f>
        <v>0</v>
      </c>
      <c r="K112">
        <f>MIN(0,(SRI_Z[[#This Row],[Market rate of return]]-0))</f>
        <v>-0.32346785441650144</v>
      </c>
      <c r="L112">
        <f>MAX(0,(SRI_Z[[#This Row],[Logarithmic rate of return]]-0))</f>
        <v>1.1336153786336307</v>
      </c>
    </row>
    <row r="113" spans="1:12" x14ac:dyDescent="0.25">
      <c r="A113" s="9">
        <v>43072</v>
      </c>
      <c r="B113">
        <v>66.28</v>
      </c>
      <c r="C113">
        <f>((SRI_Z[[#This Row],[Price]]-B112)/SRI_Z[[#This Row],[Price]])*100</f>
        <v>-3.062764031382017</v>
      </c>
      <c r="D113">
        <f>LN(SRI_Z[[#This Row],[Price]]/B112)*100</f>
        <v>-3.0167976185395755</v>
      </c>
      <c r="E113">
        <v>1.67425</v>
      </c>
      <c r="F113">
        <f>LN(SRI_Z[[#This Row],[Risk-free instrument]]/E112)*100</f>
        <v>1.220498355978618</v>
      </c>
      <c r="G113">
        <v>428.93</v>
      </c>
      <c r="H113">
        <f>LN(SRI_Z[[#This Row],[GEIO]]/G112)*100</f>
        <v>-0.73864500099703467</v>
      </c>
      <c r="I113">
        <f>SRI_Z[[#This Row],[Rate GEIO]]*100%</f>
        <v>-0.73864500099703467</v>
      </c>
      <c r="J113">
        <f>MIN(0,(SRI_Z[[#This Row],[Logarithmic rate of return]]-0))</f>
        <v>-3.0167976185395755</v>
      </c>
      <c r="K113">
        <f>MIN(0,(SRI_Z[[#This Row],[Market rate of return]]-0))</f>
        <v>-0.73864500099703467</v>
      </c>
      <c r="L113">
        <f>MAX(0,(SRI_Z[[#This Row],[Logarithmic rate of return]]-0))</f>
        <v>0</v>
      </c>
    </row>
    <row r="114" spans="1:12" x14ac:dyDescent="0.25">
      <c r="A114" s="9">
        <v>43079</v>
      </c>
      <c r="B114">
        <v>65.37</v>
      </c>
      <c r="C114">
        <f>((SRI_Z[[#This Row],[Price]]-B113)/SRI_Z[[#This Row],[Price]])*100</f>
        <v>-1.3920758757839935</v>
      </c>
      <c r="D114">
        <f>LN(SRI_Z[[#This Row],[Price]]/B113)*100</f>
        <v>-1.3824754933723937</v>
      </c>
      <c r="E114">
        <v>1.7298800000000001</v>
      </c>
      <c r="F114">
        <f>LN(SRI_Z[[#This Row],[Risk-free instrument]]/E113)*100</f>
        <v>3.2686738134010582</v>
      </c>
      <c r="G114">
        <v>435.37</v>
      </c>
      <c r="H114">
        <f>LN(SRI_Z[[#This Row],[GEIO]]/G113)*100</f>
        <v>1.4902508816502564</v>
      </c>
      <c r="I114">
        <f>SRI_Z[[#This Row],[Rate GEIO]]*100%</f>
        <v>1.4902508816502564</v>
      </c>
      <c r="J114">
        <f>MIN(0,(SRI_Z[[#This Row],[Logarithmic rate of return]]-0))</f>
        <v>-1.3824754933723937</v>
      </c>
      <c r="K114">
        <f>MIN(0,(SRI_Z[[#This Row],[Market rate of return]]-0))</f>
        <v>0</v>
      </c>
      <c r="L114">
        <f>MAX(0,(SRI_Z[[#This Row],[Logarithmic rate of return]]-0))</f>
        <v>0</v>
      </c>
    </row>
    <row r="115" spans="1:12" x14ac:dyDescent="0.25">
      <c r="A115" s="9">
        <v>43086</v>
      </c>
      <c r="B115">
        <v>65.53</v>
      </c>
      <c r="C115">
        <f>((SRI_Z[[#This Row],[Price]]-B114)/SRI_Z[[#This Row],[Price]])*100</f>
        <v>0.24416297878833598</v>
      </c>
      <c r="D115">
        <f>LN(SRI_Z[[#This Row],[Price]]/B114)*100</f>
        <v>0.24446154267672601</v>
      </c>
      <c r="E115">
        <v>1.77443</v>
      </c>
      <c r="F115">
        <f>LN(SRI_Z[[#This Row],[Risk-free instrument]]/E114)*100</f>
        <v>2.5427202652543155</v>
      </c>
      <c r="G115">
        <v>437.8</v>
      </c>
      <c r="H115">
        <f>LN(SRI_Z[[#This Row],[GEIO]]/G114)*100</f>
        <v>0.55659408211127182</v>
      </c>
      <c r="I115">
        <f>SRI_Z[[#This Row],[Rate GEIO]]*100%</f>
        <v>0.55659408211127182</v>
      </c>
      <c r="J115">
        <f>MIN(0,(SRI_Z[[#This Row],[Logarithmic rate of return]]-0))</f>
        <v>0</v>
      </c>
      <c r="K115">
        <f>MIN(0,(SRI_Z[[#This Row],[Market rate of return]]-0))</f>
        <v>0</v>
      </c>
      <c r="L115">
        <f>MAX(0,(SRI_Z[[#This Row],[Logarithmic rate of return]]-0))</f>
        <v>0.24446154267672601</v>
      </c>
    </row>
    <row r="116" spans="1:12" x14ac:dyDescent="0.25">
      <c r="A116" s="9">
        <v>43093</v>
      </c>
      <c r="B116">
        <v>67.03</v>
      </c>
      <c r="C116">
        <f>((SRI_Z[[#This Row],[Price]]-B115)/SRI_Z[[#This Row],[Price]])*100</f>
        <v>2.2378039683723703</v>
      </c>
      <c r="D116">
        <f>LN(SRI_Z[[#This Row],[Price]]/B115)*100</f>
        <v>2.2632227318460796</v>
      </c>
      <c r="E116">
        <v>1.8336300000000001</v>
      </c>
      <c r="F116">
        <f>LN(SRI_Z[[#This Row],[Risk-free instrument]]/E115)*100</f>
        <v>3.281836406640759</v>
      </c>
      <c r="G116">
        <v>439.21</v>
      </c>
      <c r="H116">
        <f>LN(SRI_Z[[#This Row],[GEIO]]/G115)*100</f>
        <v>0.32154735176656041</v>
      </c>
      <c r="I116">
        <f>SRI_Z[[#This Row],[Rate GEIO]]*100%</f>
        <v>0.32154735176656041</v>
      </c>
      <c r="J116">
        <f>MIN(0,(SRI_Z[[#This Row],[Logarithmic rate of return]]-0))</f>
        <v>0</v>
      </c>
      <c r="K116">
        <f>MIN(0,(SRI_Z[[#This Row],[Market rate of return]]-0))</f>
        <v>0</v>
      </c>
      <c r="L116">
        <f>MAX(0,(SRI_Z[[#This Row],[Logarithmic rate of return]]-0))</f>
        <v>2.2632227318460796</v>
      </c>
    </row>
    <row r="117" spans="1:12" x14ac:dyDescent="0.25">
      <c r="A117" s="9">
        <v>43100</v>
      </c>
      <c r="B117">
        <v>68.06</v>
      </c>
      <c r="C117">
        <f>((SRI_Z[[#This Row],[Price]]-B116)/SRI_Z[[#This Row],[Price]])*100</f>
        <v>1.5133705553923025</v>
      </c>
      <c r="D117">
        <f>LN(SRI_Z[[#This Row],[Price]]/B116)*100</f>
        <v>1.5249388702893385</v>
      </c>
      <c r="E117">
        <v>1.83707</v>
      </c>
      <c r="F117">
        <f>LN(SRI_Z[[#This Row],[Risk-free instrument]]/E116)*100</f>
        <v>0.1874302452972241</v>
      </c>
      <c r="G117">
        <v>436.37</v>
      </c>
      <c r="H117">
        <f>LN(SRI_Z[[#This Row],[GEIO]]/G116)*100</f>
        <v>-0.64871512818189359</v>
      </c>
      <c r="I117">
        <f>SRI_Z[[#This Row],[Rate GEIO]]*100%</f>
        <v>-0.64871512818189359</v>
      </c>
      <c r="J117">
        <f>MIN(0,(SRI_Z[[#This Row],[Logarithmic rate of return]]-0))</f>
        <v>0</v>
      </c>
      <c r="K117">
        <f>MIN(0,(SRI_Z[[#This Row],[Market rate of return]]-0))</f>
        <v>-0.64871512818189359</v>
      </c>
      <c r="L117">
        <f>MAX(0,(SRI_Z[[#This Row],[Logarithmic rate of return]]-0))</f>
        <v>1.5249388702893385</v>
      </c>
    </row>
    <row r="118" spans="1:12" x14ac:dyDescent="0.25">
      <c r="A118" s="9">
        <v>43107</v>
      </c>
      <c r="B118">
        <v>71.14</v>
      </c>
      <c r="C118">
        <f>((SRI_Z[[#This Row],[Price]]-B117)/SRI_Z[[#This Row],[Price]])*100</f>
        <v>4.3294911442226569</v>
      </c>
      <c r="D118">
        <f>LN(SRI_Z[[#This Row],[Price]]/B117)*100</f>
        <v>4.4260097447549516</v>
      </c>
      <c r="E118">
        <v>1.86507</v>
      </c>
      <c r="F118">
        <f>LN(SRI_Z[[#This Row],[Risk-free instrument]]/E117)*100</f>
        <v>1.5126674789522194</v>
      </c>
      <c r="G118">
        <v>446.98</v>
      </c>
      <c r="H118">
        <f>LN(SRI_Z[[#This Row],[GEIO]]/G117)*100</f>
        <v>2.4023343558667212</v>
      </c>
      <c r="I118">
        <f>SRI_Z[[#This Row],[Rate GEIO]]*100%</f>
        <v>2.4023343558667212</v>
      </c>
      <c r="J118">
        <f>MIN(0,(SRI_Z[[#This Row],[Logarithmic rate of return]]-0))</f>
        <v>0</v>
      </c>
      <c r="K118">
        <f>MIN(0,(SRI_Z[[#This Row],[Market rate of return]]-0))</f>
        <v>0</v>
      </c>
      <c r="L118">
        <f>MAX(0,(SRI_Z[[#This Row],[Logarithmic rate of return]]-0))</f>
        <v>4.4260097447549516</v>
      </c>
    </row>
    <row r="119" spans="1:12" x14ac:dyDescent="0.25">
      <c r="A119" s="9">
        <v>43114</v>
      </c>
      <c r="B119">
        <v>71.42</v>
      </c>
      <c r="C119">
        <f>((SRI_Z[[#This Row],[Price]]-B118)/SRI_Z[[#This Row],[Price]])*100</f>
        <v>0.39204704564547904</v>
      </c>
      <c r="D119">
        <f>LN(SRI_Z[[#This Row],[Price]]/B118)*100</f>
        <v>0.39281756459932993</v>
      </c>
      <c r="E119">
        <v>1.8876900000000001</v>
      </c>
      <c r="F119">
        <f>LN(SRI_Z[[#This Row],[Risk-free instrument]]/E118)*100</f>
        <v>1.2055273423115342</v>
      </c>
      <c r="G119">
        <v>442.84</v>
      </c>
      <c r="H119">
        <f>LN(SRI_Z[[#This Row],[GEIO]]/G118)*100</f>
        <v>-0.93053198920106484</v>
      </c>
      <c r="I119">
        <f>SRI_Z[[#This Row],[Rate GEIO]]*100%</f>
        <v>-0.93053198920106484</v>
      </c>
      <c r="J119">
        <f>MIN(0,(SRI_Z[[#This Row],[Logarithmic rate of return]]-0))</f>
        <v>0</v>
      </c>
      <c r="K119">
        <f>MIN(0,(SRI_Z[[#This Row],[Market rate of return]]-0))</f>
        <v>-0.93053198920106484</v>
      </c>
      <c r="L119">
        <f>MAX(0,(SRI_Z[[#This Row],[Logarithmic rate of return]]-0))</f>
        <v>0.39281756459932993</v>
      </c>
    </row>
    <row r="120" spans="1:12" x14ac:dyDescent="0.25">
      <c r="A120" s="9">
        <v>43121</v>
      </c>
      <c r="B120">
        <v>72.900000000000006</v>
      </c>
      <c r="C120">
        <f>((SRI_Z[[#This Row],[Price]]-B119)/SRI_Z[[#This Row],[Price]])*100</f>
        <v>2.030178326474628</v>
      </c>
      <c r="D120">
        <f>LN(SRI_Z[[#This Row],[Price]]/B119)*100</f>
        <v>2.0510696848310199</v>
      </c>
      <c r="E120">
        <v>1.9317500000000001</v>
      </c>
      <c r="F120">
        <f>LN(SRI_Z[[#This Row],[Risk-free instrument]]/E119)*100</f>
        <v>2.3072468504962269</v>
      </c>
      <c r="G120">
        <v>448.51</v>
      </c>
      <c r="H120">
        <f>LN(SRI_Z[[#This Row],[GEIO]]/G119)*100</f>
        <v>1.2722446803056213</v>
      </c>
      <c r="I120">
        <f>SRI_Z[[#This Row],[Rate GEIO]]*100%</f>
        <v>1.2722446803056213</v>
      </c>
      <c r="J120">
        <f>MIN(0,(SRI_Z[[#This Row],[Logarithmic rate of return]]-0))</f>
        <v>0</v>
      </c>
      <c r="K120">
        <f>MIN(0,(SRI_Z[[#This Row],[Market rate of return]]-0))</f>
        <v>0</v>
      </c>
      <c r="L120">
        <f>MAX(0,(SRI_Z[[#This Row],[Logarithmic rate of return]]-0))</f>
        <v>2.0510696848310199</v>
      </c>
    </row>
    <row r="121" spans="1:12" x14ac:dyDescent="0.25">
      <c r="A121" s="9">
        <v>43128</v>
      </c>
      <c r="B121">
        <v>76.099999999999994</v>
      </c>
      <c r="C121">
        <f>((SRI_Z[[#This Row],[Price]]-B120)/SRI_Z[[#This Row],[Price]])*100</f>
        <v>4.204993429697752</v>
      </c>
      <c r="D121">
        <f>LN(SRI_Z[[#This Row],[Price]]/B120)*100</f>
        <v>4.2959625853027639</v>
      </c>
      <c r="E121">
        <v>1.9596499999999999</v>
      </c>
      <c r="F121">
        <f>LN(SRI_Z[[#This Row],[Risk-free instrument]]/E120)*100</f>
        <v>1.4339558036522153</v>
      </c>
      <c r="G121">
        <v>449.41</v>
      </c>
      <c r="H121">
        <f>LN(SRI_Z[[#This Row],[GEIO]]/G120)*100</f>
        <v>0.20046336007477111</v>
      </c>
      <c r="I121">
        <f>SRI_Z[[#This Row],[Rate GEIO]]*100%</f>
        <v>0.20046336007477111</v>
      </c>
      <c r="J121">
        <f>MIN(0,(SRI_Z[[#This Row],[Logarithmic rate of return]]-0))</f>
        <v>0</v>
      </c>
      <c r="K121">
        <f>MIN(0,(SRI_Z[[#This Row],[Market rate of return]]-0))</f>
        <v>0</v>
      </c>
      <c r="L121">
        <f>MAX(0,(SRI_Z[[#This Row],[Logarithmic rate of return]]-0))</f>
        <v>4.2959625853027639</v>
      </c>
    </row>
    <row r="122" spans="1:12" x14ac:dyDescent="0.25">
      <c r="A122" s="9">
        <v>43135</v>
      </c>
      <c r="B122">
        <v>73.94</v>
      </c>
      <c r="C122">
        <f>((SRI_Z[[#This Row],[Price]]-B121)/SRI_Z[[#This Row],[Price]])*100</f>
        <v>-2.9212875304300741</v>
      </c>
      <c r="D122">
        <f>LN(SRI_Z[[#This Row],[Price]]/B121)*100</f>
        <v>-2.8794311359154263</v>
      </c>
      <c r="E122">
        <v>1.99214</v>
      </c>
      <c r="F122">
        <f>LN(SRI_Z[[#This Row],[Risk-free instrument]]/E121)*100</f>
        <v>1.6443551949223387</v>
      </c>
      <c r="G122">
        <v>432.78</v>
      </c>
      <c r="H122">
        <f>LN(SRI_Z[[#This Row],[GEIO]]/G121)*100</f>
        <v>-3.7706095651433769</v>
      </c>
      <c r="I122">
        <f>SRI_Z[[#This Row],[Rate GEIO]]*100%</f>
        <v>-3.7706095651433769</v>
      </c>
      <c r="J122">
        <f>MIN(0,(SRI_Z[[#This Row],[Logarithmic rate of return]]-0))</f>
        <v>-2.8794311359154263</v>
      </c>
      <c r="K122">
        <f>MIN(0,(SRI_Z[[#This Row],[Market rate of return]]-0))</f>
        <v>-3.7706095651433769</v>
      </c>
      <c r="L122">
        <f>MAX(0,(SRI_Z[[#This Row],[Logarithmic rate of return]]-0))</f>
        <v>0</v>
      </c>
    </row>
    <row r="123" spans="1:12" x14ac:dyDescent="0.25">
      <c r="A123" s="9">
        <v>43142</v>
      </c>
      <c r="B123">
        <v>70.13</v>
      </c>
      <c r="C123">
        <f>((SRI_Z[[#This Row],[Price]]-B122)/SRI_Z[[#This Row],[Price]])*100</f>
        <v>-5.4327677170968238</v>
      </c>
      <c r="D123">
        <f>LN(SRI_Z[[#This Row],[Price]]/B122)*100</f>
        <v>-5.2903290959666771</v>
      </c>
      <c r="E123">
        <v>2.0383100000000001</v>
      </c>
      <c r="F123">
        <f>LN(SRI_Z[[#This Row],[Risk-free instrument]]/E122)*100</f>
        <v>2.2911595327369541</v>
      </c>
      <c r="G123">
        <v>412.69</v>
      </c>
      <c r="H123">
        <f>LN(SRI_Z[[#This Row],[GEIO]]/G122)*100</f>
        <v>-4.7532809954703517</v>
      </c>
      <c r="I123">
        <f>SRI_Z[[#This Row],[Rate GEIO]]*100%</f>
        <v>-4.7532809954703517</v>
      </c>
      <c r="J123">
        <f>MIN(0,(SRI_Z[[#This Row],[Logarithmic rate of return]]-0))</f>
        <v>-5.2903290959666771</v>
      </c>
      <c r="K123">
        <f>MIN(0,(SRI_Z[[#This Row],[Market rate of return]]-0))</f>
        <v>-4.7532809954703517</v>
      </c>
      <c r="L123">
        <f>MAX(0,(SRI_Z[[#This Row],[Logarithmic rate of return]]-0))</f>
        <v>0</v>
      </c>
    </row>
    <row r="124" spans="1:12" x14ac:dyDescent="0.25">
      <c r="A124" s="9">
        <v>43149</v>
      </c>
      <c r="B124">
        <v>73.44</v>
      </c>
      <c r="C124">
        <f>((SRI_Z[[#This Row],[Price]]-B123)/SRI_Z[[#This Row],[Price]])*100</f>
        <v>4.5070806100217897</v>
      </c>
      <c r="D124">
        <f>LN(SRI_Z[[#This Row],[Price]]/B123)*100</f>
        <v>4.6118083763416067</v>
      </c>
      <c r="E124">
        <v>2.1061299999999998</v>
      </c>
      <c r="F124">
        <f>LN(SRI_Z[[#This Row],[Risk-free instrument]]/E123)*100</f>
        <v>3.2731107057054794</v>
      </c>
      <c r="G124">
        <v>430.27</v>
      </c>
      <c r="H124">
        <f>LN(SRI_Z[[#This Row],[GEIO]]/G123)*100</f>
        <v>4.1716212824316008</v>
      </c>
      <c r="I124">
        <f>SRI_Z[[#This Row],[Rate GEIO]]*100%</f>
        <v>4.1716212824316008</v>
      </c>
      <c r="J124">
        <f>MIN(0,(SRI_Z[[#This Row],[Logarithmic rate of return]]-0))</f>
        <v>0</v>
      </c>
      <c r="K124">
        <f>MIN(0,(SRI_Z[[#This Row],[Market rate of return]]-0))</f>
        <v>0</v>
      </c>
      <c r="L124">
        <f>MAX(0,(SRI_Z[[#This Row],[Logarithmic rate of return]]-0))</f>
        <v>4.6118083763416067</v>
      </c>
    </row>
    <row r="125" spans="1:12" x14ac:dyDescent="0.25">
      <c r="A125" s="9">
        <v>43156</v>
      </c>
      <c r="B125">
        <v>74.27</v>
      </c>
      <c r="C125">
        <f>((SRI_Z[[#This Row],[Price]]-B124)/SRI_Z[[#This Row],[Price]])*100</f>
        <v>1.1175440958664311</v>
      </c>
      <c r="D125">
        <f>LN(SRI_Z[[#This Row],[Price]]/B124)*100</f>
        <v>1.1238355368970083</v>
      </c>
      <c r="E125">
        <v>2.18188</v>
      </c>
      <c r="F125">
        <f>LN(SRI_Z[[#This Row],[Risk-free instrument]]/E124)*100</f>
        <v>3.533475027980078</v>
      </c>
      <c r="G125">
        <v>435.09</v>
      </c>
      <c r="H125">
        <f>LN(SRI_Z[[#This Row],[GEIO]]/G124)*100</f>
        <v>1.1139987627019645</v>
      </c>
      <c r="I125">
        <f>SRI_Z[[#This Row],[Rate GEIO]]*100%</f>
        <v>1.1139987627019645</v>
      </c>
      <c r="J125">
        <f>MIN(0,(SRI_Z[[#This Row],[Logarithmic rate of return]]-0))</f>
        <v>0</v>
      </c>
      <c r="K125">
        <f>MIN(0,(SRI_Z[[#This Row],[Market rate of return]]-0))</f>
        <v>0</v>
      </c>
      <c r="L125">
        <f>MAX(0,(SRI_Z[[#This Row],[Logarithmic rate of return]]-0))</f>
        <v>1.1238355368970083</v>
      </c>
    </row>
    <row r="126" spans="1:12" x14ac:dyDescent="0.25">
      <c r="A126" s="9">
        <v>43163</v>
      </c>
      <c r="B126">
        <v>72.069999999999993</v>
      </c>
      <c r="C126">
        <f>((SRI_Z[[#This Row],[Price]]-B125)/SRI_Z[[#This Row],[Price]])*100</f>
        <v>-3.0525877618981587</v>
      </c>
      <c r="D126">
        <f>LN(SRI_Z[[#This Row],[Price]]/B125)*100</f>
        <v>-3.0069232744855392</v>
      </c>
      <c r="E126">
        <v>2.2284299999999999</v>
      </c>
      <c r="F126">
        <f>LN(SRI_Z[[#This Row],[Risk-free instrument]]/E125)*100</f>
        <v>2.1110411166420637</v>
      </c>
      <c r="G126">
        <v>423.11</v>
      </c>
      <c r="H126">
        <f>LN(SRI_Z[[#This Row],[GEIO]]/G125)*100</f>
        <v>-2.792071371910001</v>
      </c>
      <c r="I126">
        <f>SRI_Z[[#This Row],[Rate GEIO]]*100%</f>
        <v>-2.792071371910001</v>
      </c>
      <c r="J126">
        <f>MIN(0,(SRI_Z[[#This Row],[Logarithmic rate of return]]-0))</f>
        <v>-3.0069232744855392</v>
      </c>
      <c r="K126">
        <f>MIN(0,(SRI_Z[[#This Row],[Market rate of return]]-0))</f>
        <v>-2.792071371910001</v>
      </c>
      <c r="L126">
        <f>MAX(0,(SRI_Z[[#This Row],[Logarithmic rate of return]]-0))</f>
        <v>0</v>
      </c>
    </row>
    <row r="127" spans="1:12" x14ac:dyDescent="0.25">
      <c r="A127" s="9">
        <v>43170</v>
      </c>
      <c r="B127">
        <v>73.099999999999994</v>
      </c>
      <c r="C127">
        <f>((SRI_Z[[#This Row],[Price]]-B126)/SRI_Z[[#This Row],[Price]])*100</f>
        <v>1.4090287277701796</v>
      </c>
      <c r="D127">
        <f>LN(SRI_Z[[#This Row],[Price]]/B126)*100</f>
        <v>1.4190497819383272</v>
      </c>
      <c r="E127">
        <v>2.2686299999999999</v>
      </c>
      <c r="F127">
        <f>LN(SRI_Z[[#This Row],[Risk-free instrument]]/E126)*100</f>
        <v>1.7878823422231671</v>
      </c>
      <c r="G127">
        <v>441.44</v>
      </c>
      <c r="H127">
        <f>LN(SRI_Z[[#This Row],[GEIO]]/G126)*100</f>
        <v>4.2409917947807525</v>
      </c>
      <c r="I127">
        <f>SRI_Z[[#This Row],[Rate GEIO]]*100%</f>
        <v>4.2409917947807525</v>
      </c>
      <c r="J127">
        <f>MIN(0,(SRI_Z[[#This Row],[Logarithmic rate of return]]-0))</f>
        <v>0</v>
      </c>
      <c r="K127">
        <f>MIN(0,(SRI_Z[[#This Row],[Market rate of return]]-0))</f>
        <v>0</v>
      </c>
      <c r="L127">
        <f>MAX(0,(SRI_Z[[#This Row],[Logarithmic rate of return]]-0))</f>
        <v>1.4190497819383272</v>
      </c>
    </row>
    <row r="128" spans="1:12" x14ac:dyDescent="0.25">
      <c r="A128" s="9">
        <v>43177</v>
      </c>
      <c r="B128">
        <v>71.02</v>
      </c>
      <c r="C128">
        <f>((SRI_Z[[#This Row],[Price]]-B127)/SRI_Z[[#This Row],[Price]])*100</f>
        <v>-2.928752464094619</v>
      </c>
      <c r="D128">
        <f>LN(SRI_Z[[#This Row],[Price]]/B127)*100</f>
        <v>-2.8866839240790982</v>
      </c>
      <c r="E128">
        <v>2.3636300000000001</v>
      </c>
      <c r="F128">
        <f>LN(SRI_Z[[#This Row],[Risk-free instrument]]/E127)*100</f>
        <v>4.1022447841615426</v>
      </c>
      <c r="G128">
        <v>438.85</v>
      </c>
      <c r="H128">
        <f>LN(SRI_Z[[#This Row],[GEIO]]/G127)*100</f>
        <v>-0.58844414308492965</v>
      </c>
      <c r="I128">
        <f>SRI_Z[[#This Row],[Rate GEIO]]*100%</f>
        <v>-0.58844414308492965</v>
      </c>
      <c r="J128">
        <f>MIN(0,(SRI_Z[[#This Row],[Logarithmic rate of return]]-0))</f>
        <v>-2.8866839240790982</v>
      </c>
      <c r="K128">
        <f>MIN(0,(SRI_Z[[#This Row],[Market rate of return]]-0))</f>
        <v>-0.58844414308492965</v>
      </c>
      <c r="L128">
        <f>MAX(0,(SRI_Z[[#This Row],[Logarithmic rate of return]]-0))</f>
        <v>0</v>
      </c>
    </row>
    <row r="129" spans="1:12" x14ac:dyDescent="0.25">
      <c r="A129" s="9">
        <v>43184</v>
      </c>
      <c r="B129">
        <v>70.239999999999995</v>
      </c>
      <c r="C129">
        <f>((SRI_Z[[#This Row],[Price]]-B128)/SRI_Z[[#This Row],[Price]])*100</f>
        <v>-1.1104783599088854</v>
      </c>
      <c r="D129">
        <f>LN(SRI_Z[[#This Row],[Price]]/B128)*100</f>
        <v>-1.1043578188080594</v>
      </c>
      <c r="E129">
        <v>2.4497100000000001</v>
      </c>
      <c r="F129">
        <f>LN(SRI_Z[[#This Row],[Risk-free instrument]]/E128)*100</f>
        <v>3.5771077291934641</v>
      </c>
      <c r="G129">
        <v>420.93</v>
      </c>
      <c r="H129">
        <f>LN(SRI_Z[[#This Row],[GEIO]]/G128)*100</f>
        <v>-4.1691119964112424</v>
      </c>
      <c r="I129">
        <f>SRI_Z[[#This Row],[Rate GEIO]]*100%</f>
        <v>-4.1691119964112424</v>
      </c>
      <c r="J129">
        <f>MIN(0,(SRI_Z[[#This Row],[Logarithmic rate of return]]-0))</f>
        <v>-1.1043578188080594</v>
      </c>
      <c r="K129">
        <f>MIN(0,(SRI_Z[[#This Row],[Market rate of return]]-0))</f>
        <v>-4.1691119964112424</v>
      </c>
      <c r="L129">
        <f>MAX(0,(SRI_Z[[#This Row],[Logarithmic rate of return]]-0))</f>
        <v>0</v>
      </c>
    </row>
    <row r="130" spans="1:12" x14ac:dyDescent="0.25">
      <c r="A130" s="9">
        <v>43191</v>
      </c>
      <c r="B130">
        <v>71.2</v>
      </c>
      <c r="C130">
        <f>((SRI_Z[[#This Row],[Price]]-B129)/SRI_Z[[#This Row],[Price]])*100</f>
        <v>1.3483146067415841</v>
      </c>
      <c r="D130">
        <f>LN(SRI_Z[[#This Row],[Price]]/B129)*100</f>
        <v>1.3574869091069068</v>
      </c>
      <c r="E130">
        <v>2.4523999999999999</v>
      </c>
      <c r="F130">
        <f>LN(SRI_Z[[#This Row],[Risk-free instrument]]/E129)*100</f>
        <v>0.10974867026661808</v>
      </c>
      <c r="G130">
        <v>425.63</v>
      </c>
      <c r="H130">
        <f>LN(SRI_Z[[#This Row],[GEIO]]/G129)*100</f>
        <v>1.1103875191011594</v>
      </c>
      <c r="I130">
        <f>SRI_Z[[#This Row],[Rate GEIO]]*100%</f>
        <v>1.1103875191011594</v>
      </c>
      <c r="J130">
        <f>MIN(0,(SRI_Z[[#This Row],[Logarithmic rate of return]]-0))</f>
        <v>0</v>
      </c>
      <c r="K130">
        <f>MIN(0,(SRI_Z[[#This Row],[Market rate of return]]-0))</f>
        <v>0</v>
      </c>
      <c r="L130">
        <f>MAX(0,(SRI_Z[[#This Row],[Logarithmic rate of return]]-0))</f>
        <v>1.3574869091069068</v>
      </c>
    </row>
    <row r="131" spans="1:12" x14ac:dyDescent="0.25">
      <c r="A131" s="9">
        <v>43198</v>
      </c>
      <c r="B131">
        <v>70.97</v>
      </c>
      <c r="C131">
        <f>((SRI_Z[[#This Row],[Price]]-B130)/SRI_Z[[#This Row],[Price]])*100</f>
        <v>-0.32408059743554174</v>
      </c>
      <c r="D131">
        <f>LN(SRI_Z[[#This Row],[Price]]/B130)*100</f>
        <v>-0.32355658810385735</v>
      </c>
      <c r="E131">
        <v>2.4721899999999999</v>
      </c>
      <c r="F131">
        <f>LN(SRI_Z[[#This Row],[Risk-free instrument]]/E130)*100</f>
        <v>0.80372605768293459</v>
      </c>
      <c r="G131">
        <v>428.21</v>
      </c>
      <c r="H131">
        <f>LN(SRI_Z[[#This Row],[GEIO]]/G130)*100</f>
        <v>0.60433051909627189</v>
      </c>
      <c r="I131">
        <f>SRI_Z[[#This Row],[Rate GEIO]]*100%</f>
        <v>0.60433051909627189</v>
      </c>
      <c r="J131">
        <f>MIN(0,(SRI_Z[[#This Row],[Logarithmic rate of return]]-0))</f>
        <v>-0.32355658810385735</v>
      </c>
      <c r="K131">
        <f>MIN(0,(SRI_Z[[#This Row],[Market rate of return]]-0))</f>
        <v>0</v>
      </c>
      <c r="L131">
        <f>MAX(0,(SRI_Z[[#This Row],[Logarithmic rate of return]]-0))</f>
        <v>0</v>
      </c>
    </row>
    <row r="132" spans="1:12" x14ac:dyDescent="0.25">
      <c r="A132" s="9">
        <v>43205</v>
      </c>
      <c r="B132">
        <v>71.03</v>
      </c>
      <c r="C132">
        <f>((SRI_Z[[#This Row],[Price]]-B131)/SRI_Z[[#This Row],[Price]])*100</f>
        <v>8.4471350133749498E-2</v>
      </c>
      <c r="D132">
        <f>LN(SRI_Z[[#This Row],[Price]]/B131)*100</f>
        <v>8.4507047282716186E-2</v>
      </c>
      <c r="E132">
        <v>2.4900000000000002</v>
      </c>
      <c r="F132">
        <f>LN(SRI_Z[[#This Row],[Risk-free instrument]]/E131)*100</f>
        <v>0.71783129933911338</v>
      </c>
      <c r="G132">
        <v>434.03</v>
      </c>
      <c r="H132">
        <f>LN(SRI_Z[[#This Row],[GEIO]]/G131)*100</f>
        <v>1.3499926679396379</v>
      </c>
      <c r="I132">
        <f>SRI_Z[[#This Row],[Rate GEIO]]*100%</f>
        <v>1.3499926679396379</v>
      </c>
      <c r="J132">
        <f>MIN(0,(SRI_Z[[#This Row],[Logarithmic rate of return]]-0))</f>
        <v>0</v>
      </c>
      <c r="K132">
        <f>MIN(0,(SRI_Z[[#This Row],[Market rate of return]]-0))</f>
        <v>0</v>
      </c>
      <c r="L132">
        <f>MAX(0,(SRI_Z[[#This Row],[Logarithmic rate of return]]-0))</f>
        <v>8.4507047282716186E-2</v>
      </c>
    </row>
    <row r="133" spans="1:12" x14ac:dyDescent="0.25">
      <c r="A133" s="9">
        <v>43212</v>
      </c>
      <c r="B133">
        <v>70.89</v>
      </c>
      <c r="C133">
        <f>((SRI_Z[[#This Row],[Price]]-B132)/SRI_Z[[#This Row],[Price]])*100</f>
        <v>-0.19748906756947462</v>
      </c>
      <c r="D133">
        <f>LN(SRI_Z[[#This Row],[Price]]/B132)*100</f>
        <v>-0.19729431427924299</v>
      </c>
      <c r="E133">
        <v>2.51125</v>
      </c>
      <c r="F133">
        <f>LN(SRI_Z[[#This Row],[Risk-free instrument]]/E132)*100</f>
        <v>0.84979266703907563</v>
      </c>
      <c r="G133">
        <v>435.97</v>
      </c>
      <c r="H133">
        <f>LN(SRI_Z[[#This Row],[GEIO]]/G132)*100</f>
        <v>0.44597775068661671</v>
      </c>
      <c r="I133">
        <f>SRI_Z[[#This Row],[Rate GEIO]]*100%</f>
        <v>0.44597775068661671</v>
      </c>
      <c r="J133">
        <f>MIN(0,(SRI_Z[[#This Row],[Logarithmic rate of return]]-0))</f>
        <v>-0.19729431427924299</v>
      </c>
      <c r="K133">
        <f>MIN(0,(SRI_Z[[#This Row],[Market rate of return]]-0))</f>
        <v>0</v>
      </c>
      <c r="L133">
        <f>MAX(0,(SRI_Z[[#This Row],[Logarithmic rate of return]]-0))</f>
        <v>0</v>
      </c>
    </row>
    <row r="134" spans="1:12" x14ac:dyDescent="0.25">
      <c r="A134" s="9">
        <v>43219</v>
      </c>
      <c r="B134">
        <v>70.31</v>
      </c>
      <c r="C134">
        <f>((SRI_Z[[#This Row],[Price]]-B133)/SRI_Z[[#This Row],[Price]])*100</f>
        <v>-0.82491821931446208</v>
      </c>
      <c r="D134">
        <f>LN(SRI_Z[[#This Row],[Price]]/B133)*100</f>
        <v>-0.82153436558561199</v>
      </c>
      <c r="E134">
        <v>2.5195599999999998</v>
      </c>
      <c r="F134">
        <f>LN(SRI_Z[[#This Row],[Risk-free instrument]]/E133)*100</f>
        <v>0.33036459568128157</v>
      </c>
      <c r="G134">
        <v>435.64</v>
      </c>
      <c r="H134">
        <f>LN(SRI_Z[[#This Row],[GEIO]]/G133)*100</f>
        <v>-7.5721943476557793E-2</v>
      </c>
      <c r="I134">
        <f>SRI_Z[[#This Row],[Rate GEIO]]*100%</f>
        <v>-7.5721943476557793E-2</v>
      </c>
      <c r="J134">
        <f>MIN(0,(SRI_Z[[#This Row],[Logarithmic rate of return]]-0))</f>
        <v>-0.82153436558561199</v>
      </c>
      <c r="K134">
        <f>MIN(0,(SRI_Z[[#This Row],[Market rate of return]]-0))</f>
        <v>-7.5721943476557793E-2</v>
      </c>
      <c r="L134">
        <f>MAX(0,(SRI_Z[[#This Row],[Logarithmic rate of return]]-0))</f>
        <v>0</v>
      </c>
    </row>
    <row r="135" spans="1:12" x14ac:dyDescent="0.25">
      <c r="A135" s="9">
        <v>43226</v>
      </c>
      <c r="B135">
        <v>66.59</v>
      </c>
      <c r="C135">
        <f>((SRI_Z[[#This Row],[Price]]-B134)/SRI_Z[[#This Row],[Price]])*100</f>
        <v>-5.5864243880462512</v>
      </c>
      <c r="D135">
        <f>LN(SRI_Z[[#This Row],[Price]]/B134)*100</f>
        <v>-5.4359620088538918</v>
      </c>
      <c r="E135">
        <v>2.5201899999999999</v>
      </c>
      <c r="F135">
        <f>LN(SRI_Z[[#This Row],[Risk-free instrument]]/E134)*100</f>
        <v>2.5001240271104931E-2</v>
      </c>
      <c r="G135">
        <v>439.16</v>
      </c>
      <c r="H135">
        <f>LN(SRI_Z[[#This Row],[GEIO]]/G134)*100</f>
        <v>0.80475971590460127</v>
      </c>
      <c r="I135">
        <f>SRI_Z[[#This Row],[Rate GEIO]]*100%</f>
        <v>0.80475971590460127</v>
      </c>
      <c r="J135">
        <f>MIN(0,(SRI_Z[[#This Row],[Logarithmic rate of return]]-0))</f>
        <v>-5.4359620088538918</v>
      </c>
      <c r="K135">
        <f>MIN(0,(SRI_Z[[#This Row],[Market rate of return]]-0))</f>
        <v>0</v>
      </c>
      <c r="L135">
        <f>MAX(0,(SRI_Z[[#This Row],[Logarithmic rate of return]]-0))</f>
        <v>0</v>
      </c>
    </row>
    <row r="136" spans="1:12" x14ac:dyDescent="0.25">
      <c r="A136" s="9">
        <v>43233</v>
      </c>
      <c r="B136">
        <v>66.16</v>
      </c>
      <c r="C136">
        <f>((SRI_Z[[#This Row],[Price]]-B135)/SRI_Z[[#This Row],[Price]])*100</f>
        <v>-0.64993954050787006</v>
      </c>
      <c r="D136">
        <f>LN(SRI_Z[[#This Row],[Price]]/B135)*100</f>
        <v>-0.64783654070952212</v>
      </c>
      <c r="E136">
        <v>2.5150000000000001</v>
      </c>
      <c r="F136">
        <f>LN(SRI_Z[[#This Row],[Risk-free instrument]]/E135)*100</f>
        <v>-0.20614919548283384</v>
      </c>
      <c r="G136">
        <v>449.51</v>
      </c>
      <c r="H136">
        <f>LN(SRI_Z[[#This Row],[GEIO]]/G135)*100</f>
        <v>2.3294289238729426</v>
      </c>
      <c r="I136">
        <f>SRI_Z[[#This Row],[Rate GEIO]]*100%</f>
        <v>2.3294289238729426</v>
      </c>
      <c r="J136">
        <f>MIN(0,(SRI_Z[[#This Row],[Logarithmic rate of return]]-0))</f>
        <v>-0.64783654070952212</v>
      </c>
      <c r="K136">
        <f>MIN(0,(SRI_Z[[#This Row],[Market rate of return]]-0))</f>
        <v>0</v>
      </c>
      <c r="L136">
        <f>MAX(0,(SRI_Z[[#This Row],[Logarithmic rate of return]]-0))</f>
        <v>0</v>
      </c>
    </row>
    <row r="137" spans="1:12" x14ac:dyDescent="0.25">
      <c r="A137" s="9">
        <v>43240</v>
      </c>
      <c r="B137">
        <v>63.14</v>
      </c>
      <c r="C137">
        <f>((SRI_Z[[#This Row],[Price]]-B136)/SRI_Z[[#This Row],[Price]])*100</f>
        <v>-4.7830218561925815</v>
      </c>
      <c r="D137">
        <f>LN(SRI_Z[[#This Row],[Price]]/B136)*100</f>
        <v>-4.6721567585590238</v>
      </c>
      <c r="E137">
        <v>2.4987499999999998</v>
      </c>
      <c r="F137">
        <f>LN(SRI_Z[[#This Row],[Risk-free instrument]]/E136)*100</f>
        <v>-0.64821967192299279</v>
      </c>
      <c r="G137">
        <v>451.97</v>
      </c>
      <c r="H137">
        <f>LN(SRI_Z[[#This Row],[GEIO]]/G136)*100</f>
        <v>0.54577053428568112</v>
      </c>
      <c r="I137">
        <f>SRI_Z[[#This Row],[Rate GEIO]]*100%</f>
        <v>0.54577053428568112</v>
      </c>
      <c r="J137">
        <f>MIN(0,(SRI_Z[[#This Row],[Logarithmic rate of return]]-0))</f>
        <v>-4.6721567585590238</v>
      </c>
      <c r="K137">
        <f>MIN(0,(SRI_Z[[#This Row],[Market rate of return]]-0))</f>
        <v>0</v>
      </c>
      <c r="L137">
        <f>MAX(0,(SRI_Z[[#This Row],[Logarithmic rate of return]]-0))</f>
        <v>0</v>
      </c>
    </row>
    <row r="138" spans="1:12" x14ac:dyDescent="0.25">
      <c r="A138" s="9">
        <v>43247</v>
      </c>
      <c r="B138">
        <v>62.22</v>
      </c>
      <c r="C138">
        <f>((SRI_Z[[#This Row],[Price]]-B137)/SRI_Z[[#This Row],[Price]])*100</f>
        <v>-1.4786242365798805</v>
      </c>
      <c r="D138">
        <f>LN(SRI_Z[[#This Row],[Price]]/B137)*100</f>
        <v>-1.4677991660354623</v>
      </c>
      <c r="E138">
        <v>2.4818799999999999</v>
      </c>
      <c r="F138">
        <f>LN(SRI_Z[[#This Row],[Risk-free instrument]]/E137)*100</f>
        <v>-0.67742693252304775</v>
      </c>
      <c r="G138">
        <v>452.24</v>
      </c>
      <c r="H138">
        <f>LN(SRI_Z[[#This Row],[GEIO]]/G137)*100</f>
        <v>5.9720641891766624E-2</v>
      </c>
      <c r="I138">
        <f>SRI_Z[[#This Row],[Rate GEIO]]*100%</f>
        <v>5.9720641891766624E-2</v>
      </c>
      <c r="J138">
        <f>MIN(0,(SRI_Z[[#This Row],[Logarithmic rate of return]]-0))</f>
        <v>-1.4677991660354623</v>
      </c>
      <c r="K138">
        <f>MIN(0,(SRI_Z[[#This Row],[Market rate of return]]-0))</f>
        <v>0</v>
      </c>
      <c r="L138">
        <f>MAX(0,(SRI_Z[[#This Row],[Logarithmic rate of return]]-0))</f>
        <v>0</v>
      </c>
    </row>
    <row r="139" spans="1:12" x14ac:dyDescent="0.25">
      <c r="A139" s="9">
        <v>43254</v>
      </c>
      <c r="B139">
        <v>60.4</v>
      </c>
      <c r="C139">
        <f>((SRI_Z[[#This Row],[Price]]-B138)/SRI_Z[[#This Row],[Price]])*100</f>
        <v>-3.0132450331125833</v>
      </c>
      <c r="D139">
        <f>LN(SRI_Z[[#This Row],[Price]]/B138)*100</f>
        <v>-2.9687386528721698</v>
      </c>
      <c r="E139">
        <v>2.47438</v>
      </c>
      <c r="F139">
        <f>LN(SRI_Z[[#This Row],[Risk-free instrument]]/E138)*100</f>
        <v>-0.30264779187247648</v>
      </c>
      <c r="G139">
        <v>452.42</v>
      </c>
      <c r="H139">
        <f>LN(SRI_Z[[#This Row],[GEIO]]/G138)*100</f>
        <v>3.9793956265419067E-2</v>
      </c>
      <c r="I139">
        <f>SRI_Z[[#This Row],[Rate GEIO]]*100%</f>
        <v>3.9793956265419067E-2</v>
      </c>
      <c r="J139">
        <f>MIN(0,(SRI_Z[[#This Row],[Logarithmic rate of return]]-0))</f>
        <v>-2.9687386528721698</v>
      </c>
      <c r="K139">
        <f>MIN(0,(SRI_Z[[#This Row],[Market rate of return]]-0))</f>
        <v>0</v>
      </c>
      <c r="L139">
        <f>MAX(0,(SRI_Z[[#This Row],[Logarithmic rate of return]]-0))</f>
        <v>0</v>
      </c>
    </row>
    <row r="140" spans="1:12" x14ac:dyDescent="0.25">
      <c r="A140" s="9">
        <v>43261</v>
      </c>
      <c r="B140">
        <v>58.61</v>
      </c>
      <c r="C140">
        <f>((SRI_Z[[#This Row],[Price]]-B139)/SRI_Z[[#This Row],[Price]])*100</f>
        <v>-3.0540863333902051</v>
      </c>
      <c r="D140">
        <f>LN(SRI_Z[[#This Row],[Price]]/B139)*100</f>
        <v>-3.0083774452431382</v>
      </c>
      <c r="E140">
        <v>2.48875</v>
      </c>
      <c r="F140">
        <f>LN(SRI_Z[[#This Row],[Risk-free instrument]]/E139)*100</f>
        <v>0.57907168077515592</v>
      </c>
      <c r="G140">
        <v>454.84</v>
      </c>
      <c r="H140">
        <f>LN(SRI_Z[[#This Row],[GEIO]]/G139)*100</f>
        <v>0.53347568268326206</v>
      </c>
      <c r="I140">
        <f>SRI_Z[[#This Row],[Rate GEIO]]*100%</f>
        <v>0.53347568268326206</v>
      </c>
      <c r="J140">
        <f>MIN(0,(SRI_Z[[#This Row],[Logarithmic rate of return]]-0))</f>
        <v>-3.0083774452431382</v>
      </c>
      <c r="K140">
        <f>MIN(0,(SRI_Z[[#This Row],[Market rate of return]]-0))</f>
        <v>0</v>
      </c>
      <c r="L140">
        <f>MAX(0,(SRI_Z[[#This Row],[Logarithmic rate of return]]-0))</f>
        <v>0</v>
      </c>
    </row>
    <row r="141" spans="1:12" x14ac:dyDescent="0.25">
      <c r="A141" s="9">
        <v>43268</v>
      </c>
      <c r="B141">
        <v>57.03</v>
      </c>
      <c r="C141">
        <f>((SRI_Z[[#This Row],[Price]]-B140)/SRI_Z[[#This Row],[Price]])*100</f>
        <v>-2.7704716815711001</v>
      </c>
      <c r="D141">
        <f>LN(SRI_Z[[#This Row],[Price]]/B140)*100</f>
        <v>-2.7327885319890379</v>
      </c>
      <c r="E141">
        <v>2.5037500000000001</v>
      </c>
      <c r="F141">
        <f>LN(SRI_Z[[#This Row],[Risk-free instrument]]/E140)*100</f>
        <v>0.60090316016220879</v>
      </c>
      <c r="G141">
        <v>460.44</v>
      </c>
      <c r="H141">
        <f>LN(SRI_Z[[#This Row],[GEIO]]/G140)*100</f>
        <v>1.2236845290339371</v>
      </c>
      <c r="I141">
        <f>SRI_Z[[#This Row],[Rate GEIO]]*100%</f>
        <v>1.2236845290339371</v>
      </c>
      <c r="J141">
        <f>MIN(0,(SRI_Z[[#This Row],[Logarithmic rate of return]]-0))</f>
        <v>-2.7327885319890379</v>
      </c>
      <c r="K141">
        <f>MIN(0,(SRI_Z[[#This Row],[Market rate of return]]-0))</f>
        <v>0</v>
      </c>
      <c r="L141">
        <f>MAX(0,(SRI_Z[[#This Row],[Logarithmic rate of return]]-0))</f>
        <v>0</v>
      </c>
    </row>
    <row r="142" spans="1:12" x14ac:dyDescent="0.25">
      <c r="A142" s="9">
        <v>43275</v>
      </c>
      <c r="B142">
        <v>57.23</v>
      </c>
      <c r="C142">
        <f>((SRI_Z[[#This Row],[Price]]-B141)/SRI_Z[[#This Row],[Price]])*100</f>
        <v>0.34946706272933031</v>
      </c>
      <c r="D142">
        <f>LN(SRI_Z[[#This Row],[Price]]/B141)*100</f>
        <v>0.35007912525632767</v>
      </c>
      <c r="E142">
        <v>2.5074999999999998</v>
      </c>
      <c r="F142">
        <f>LN(SRI_Z[[#This Row],[Risk-free instrument]]/E141)*100</f>
        <v>0.14966328560624589</v>
      </c>
      <c r="G142">
        <v>454.12</v>
      </c>
      <c r="H142">
        <f>LN(SRI_Z[[#This Row],[GEIO]]/G141)*100</f>
        <v>-1.3821073750528379</v>
      </c>
      <c r="I142">
        <f>SRI_Z[[#This Row],[Rate GEIO]]*100%</f>
        <v>-1.3821073750528379</v>
      </c>
      <c r="J142">
        <f>MIN(0,(SRI_Z[[#This Row],[Logarithmic rate of return]]-0))</f>
        <v>0</v>
      </c>
      <c r="K142">
        <f>MIN(0,(SRI_Z[[#This Row],[Market rate of return]]-0))</f>
        <v>-1.3821073750528379</v>
      </c>
      <c r="L142">
        <f>MAX(0,(SRI_Z[[#This Row],[Logarithmic rate of return]]-0))</f>
        <v>0.35007912525632767</v>
      </c>
    </row>
    <row r="143" spans="1:12" x14ac:dyDescent="0.25">
      <c r="A143" s="9">
        <v>43282</v>
      </c>
      <c r="B143">
        <v>57.84</v>
      </c>
      <c r="C143">
        <f>((SRI_Z[[#This Row],[Price]]-B142)/SRI_Z[[#This Row],[Price]])*100</f>
        <v>1.0546334716459309</v>
      </c>
      <c r="D143">
        <f>LN(SRI_Z[[#This Row],[Price]]/B142)*100</f>
        <v>1.0602341429498503</v>
      </c>
      <c r="E143">
        <v>2.5012500000000002</v>
      </c>
      <c r="F143">
        <f>LN(SRI_Z[[#This Row],[Risk-free instrument]]/E142)*100</f>
        <v>-0.24956339381472409</v>
      </c>
      <c r="G143">
        <v>445.72</v>
      </c>
      <c r="H143">
        <f>LN(SRI_Z[[#This Row],[GEIO]]/G142)*100</f>
        <v>-1.8670528117479643</v>
      </c>
      <c r="I143">
        <f>SRI_Z[[#This Row],[Rate GEIO]]*100%</f>
        <v>-1.8670528117479643</v>
      </c>
      <c r="J143">
        <f>MIN(0,(SRI_Z[[#This Row],[Logarithmic rate of return]]-0))</f>
        <v>0</v>
      </c>
      <c r="K143">
        <f>MIN(0,(SRI_Z[[#This Row],[Market rate of return]]-0))</f>
        <v>-1.8670528117479643</v>
      </c>
      <c r="L143">
        <f>MAX(0,(SRI_Z[[#This Row],[Logarithmic rate of return]]-0))</f>
        <v>1.0602341429498503</v>
      </c>
    </row>
    <row r="144" spans="1:12" x14ac:dyDescent="0.25">
      <c r="A144" s="9">
        <v>43289</v>
      </c>
      <c r="B144">
        <v>59.21</v>
      </c>
      <c r="C144">
        <f>((SRI_Z[[#This Row],[Price]]-B143)/SRI_Z[[#This Row],[Price]])*100</f>
        <v>2.3137983448741721</v>
      </c>
      <c r="D144">
        <f>LN(SRI_Z[[#This Row],[Price]]/B143)*100</f>
        <v>2.340986869317542</v>
      </c>
      <c r="E144">
        <v>2.50813</v>
      </c>
      <c r="F144">
        <f>LN(SRI_Z[[#This Row],[Risk-free instrument]]/E143)*100</f>
        <v>0.27468486423074184</v>
      </c>
      <c r="G144">
        <v>447.65</v>
      </c>
      <c r="H144">
        <f>LN(SRI_Z[[#This Row],[GEIO]]/G143)*100</f>
        <v>0.43207249013116056</v>
      </c>
      <c r="I144">
        <f>SRI_Z[[#This Row],[Rate GEIO]]*100%</f>
        <v>0.43207249013116056</v>
      </c>
      <c r="J144">
        <f>MIN(0,(SRI_Z[[#This Row],[Logarithmic rate of return]]-0))</f>
        <v>0</v>
      </c>
      <c r="K144">
        <f>MIN(0,(SRI_Z[[#This Row],[Market rate of return]]-0))</f>
        <v>0</v>
      </c>
      <c r="L144">
        <f>MAX(0,(SRI_Z[[#This Row],[Logarithmic rate of return]]-0))</f>
        <v>2.340986869317542</v>
      </c>
    </row>
    <row r="145" spans="1:12" x14ac:dyDescent="0.25">
      <c r="A145" s="9">
        <v>43296</v>
      </c>
      <c r="B145">
        <v>60.05</v>
      </c>
      <c r="C145">
        <f>((SRI_Z[[#This Row],[Price]]-B144)/SRI_Z[[#This Row],[Price]])*100</f>
        <v>1.3988343047460388</v>
      </c>
      <c r="D145">
        <f>LN(SRI_Z[[#This Row],[Price]]/B144)*100</f>
        <v>1.408710198230765</v>
      </c>
      <c r="E145">
        <v>2.52088</v>
      </c>
      <c r="F145">
        <f>LN(SRI_Z[[#This Row],[Risk-free instrument]]/E144)*100</f>
        <v>0.50705913560784655</v>
      </c>
      <c r="G145">
        <v>458.42</v>
      </c>
      <c r="H145">
        <f>LN(SRI_Z[[#This Row],[GEIO]]/G144)*100</f>
        <v>2.377411738605534</v>
      </c>
      <c r="I145">
        <f>SRI_Z[[#This Row],[Rate GEIO]]*100%</f>
        <v>2.377411738605534</v>
      </c>
      <c r="J145">
        <f>MIN(0,(SRI_Z[[#This Row],[Logarithmic rate of return]]-0))</f>
        <v>0</v>
      </c>
      <c r="K145">
        <f>MIN(0,(SRI_Z[[#This Row],[Market rate of return]]-0))</f>
        <v>0</v>
      </c>
      <c r="L145">
        <f>MAX(0,(SRI_Z[[#This Row],[Logarithmic rate of return]]-0))</f>
        <v>1.408710198230765</v>
      </c>
    </row>
    <row r="146" spans="1:12" x14ac:dyDescent="0.25">
      <c r="A146" s="9">
        <v>43303</v>
      </c>
      <c r="B146">
        <v>61.82</v>
      </c>
      <c r="C146">
        <f>((SRI_Z[[#This Row],[Price]]-B145)/SRI_Z[[#This Row],[Price]])*100</f>
        <v>2.8631510837916583</v>
      </c>
      <c r="D146">
        <f>LN(SRI_Z[[#This Row],[Price]]/B145)*100</f>
        <v>2.9049388177977677</v>
      </c>
      <c r="E146">
        <v>2.5242499999999999</v>
      </c>
      <c r="F146">
        <f>LN(SRI_Z[[#This Row],[Risk-free instrument]]/E145)*100</f>
        <v>0.13359419881012857</v>
      </c>
      <c r="G146">
        <v>460.6</v>
      </c>
      <c r="H146">
        <f>LN(SRI_Z[[#This Row],[GEIO]]/G145)*100</f>
        <v>0.47441929203645256</v>
      </c>
      <c r="I146">
        <f>SRI_Z[[#This Row],[Rate GEIO]]*100%</f>
        <v>0.47441929203645256</v>
      </c>
      <c r="J146">
        <f>MIN(0,(SRI_Z[[#This Row],[Logarithmic rate of return]]-0))</f>
        <v>0</v>
      </c>
      <c r="K146">
        <f>MIN(0,(SRI_Z[[#This Row],[Market rate of return]]-0))</f>
        <v>0</v>
      </c>
      <c r="L146">
        <f>MAX(0,(SRI_Z[[#This Row],[Logarithmic rate of return]]-0))</f>
        <v>2.9049388177977677</v>
      </c>
    </row>
    <row r="147" spans="1:12" x14ac:dyDescent="0.25">
      <c r="A147" s="9">
        <v>43310</v>
      </c>
      <c r="B147">
        <v>62.88</v>
      </c>
      <c r="C147">
        <f>((SRI_Z[[#This Row],[Price]]-B146)/SRI_Z[[#This Row],[Price]])*100</f>
        <v>1.6857506361323191</v>
      </c>
      <c r="D147">
        <f>LN(SRI_Z[[#This Row],[Price]]/B146)*100</f>
        <v>1.7001211416980948</v>
      </c>
      <c r="E147">
        <v>2.5298799999999999</v>
      </c>
      <c r="F147">
        <f>LN(SRI_Z[[#This Row],[Risk-free instrument]]/E146)*100</f>
        <v>0.22278818822186169</v>
      </c>
      <c r="G147">
        <v>465.81</v>
      </c>
      <c r="H147">
        <f>LN(SRI_Z[[#This Row],[GEIO]]/G146)*100</f>
        <v>1.1247838274603321</v>
      </c>
      <c r="I147">
        <f>SRI_Z[[#This Row],[Rate GEIO]]*100%</f>
        <v>1.1247838274603321</v>
      </c>
      <c r="J147">
        <f>MIN(0,(SRI_Z[[#This Row],[Logarithmic rate of return]]-0))</f>
        <v>0</v>
      </c>
      <c r="K147">
        <f>MIN(0,(SRI_Z[[#This Row],[Market rate of return]]-0))</f>
        <v>0</v>
      </c>
      <c r="L147">
        <f>MAX(0,(SRI_Z[[#This Row],[Logarithmic rate of return]]-0))</f>
        <v>1.7001211416980948</v>
      </c>
    </row>
    <row r="148" spans="1:12" x14ac:dyDescent="0.25">
      <c r="A148" s="9">
        <v>43317</v>
      </c>
      <c r="B148">
        <v>63.28</v>
      </c>
      <c r="C148">
        <f>((SRI_Z[[#This Row],[Price]]-B147)/SRI_Z[[#This Row],[Price]])*100</f>
        <v>0.63211125158027581</v>
      </c>
      <c r="D148">
        <f>LN(SRI_Z[[#This Row],[Price]]/B147)*100</f>
        <v>0.63411753384472469</v>
      </c>
      <c r="E148">
        <v>2.52475</v>
      </c>
      <c r="F148">
        <f>LN(SRI_Z[[#This Row],[Risk-free instrument]]/E147)*100</f>
        <v>-0.20298228599826049</v>
      </c>
      <c r="G148">
        <v>464.09</v>
      </c>
      <c r="H148">
        <f>LN(SRI_Z[[#This Row],[GEIO]]/G147)*100</f>
        <v>-0.36993267265702784</v>
      </c>
      <c r="I148">
        <f>SRI_Z[[#This Row],[Rate GEIO]]*100%</f>
        <v>-0.36993267265702784</v>
      </c>
      <c r="J148">
        <f>MIN(0,(SRI_Z[[#This Row],[Logarithmic rate of return]]-0))</f>
        <v>0</v>
      </c>
      <c r="K148">
        <f>MIN(0,(SRI_Z[[#This Row],[Market rate of return]]-0))</f>
        <v>-0.36993267265702784</v>
      </c>
      <c r="L148">
        <f>MAX(0,(SRI_Z[[#This Row],[Logarithmic rate of return]]-0))</f>
        <v>0.63411753384472469</v>
      </c>
    </row>
    <row r="149" spans="1:12" x14ac:dyDescent="0.25">
      <c r="A149" s="9">
        <v>43324</v>
      </c>
      <c r="B149">
        <v>59.2</v>
      </c>
      <c r="C149">
        <f>((SRI_Z[[#This Row],[Price]]-B148)/SRI_Z[[#This Row],[Price]])*100</f>
        <v>-6.8918918918918877</v>
      </c>
      <c r="D149">
        <f>LN(SRI_Z[[#This Row],[Price]]/B148)*100</f>
        <v>-6.6647781569438402</v>
      </c>
      <c r="E149">
        <v>2.51213</v>
      </c>
      <c r="F149">
        <f>LN(SRI_Z[[#This Row],[Risk-free instrument]]/E148)*100</f>
        <v>-0.50110490652878426</v>
      </c>
      <c r="G149">
        <v>464.66</v>
      </c>
      <c r="H149">
        <f>LN(SRI_Z[[#This Row],[GEIO]]/G148)*100</f>
        <v>0.12274564125241631</v>
      </c>
      <c r="I149">
        <f>SRI_Z[[#This Row],[Rate GEIO]]*100%</f>
        <v>0.12274564125241631</v>
      </c>
      <c r="J149">
        <f>MIN(0,(SRI_Z[[#This Row],[Logarithmic rate of return]]-0))</f>
        <v>-6.6647781569438402</v>
      </c>
      <c r="K149">
        <f>MIN(0,(SRI_Z[[#This Row],[Market rate of return]]-0))</f>
        <v>0</v>
      </c>
      <c r="L149">
        <f>MAX(0,(SRI_Z[[#This Row],[Logarithmic rate of return]]-0))</f>
        <v>0</v>
      </c>
    </row>
    <row r="150" spans="1:12" x14ac:dyDescent="0.25">
      <c r="A150" s="9">
        <v>43331</v>
      </c>
      <c r="B150">
        <v>57.69</v>
      </c>
      <c r="C150">
        <f>((SRI_Z[[#This Row],[Price]]-B149)/SRI_Z[[#This Row],[Price]])*100</f>
        <v>-2.6174380308545766</v>
      </c>
      <c r="D150">
        <f>LN(SRI_Z[[#This Row],[Price]]/B149)*100</f>
        <v>-2.5837693621162034</v>
      </c>
      <c r="E150">
        <v>2.5107499999999998</v>
      </c>
      <c r="F150">
        <f>LN(SRI_Z[[#This Row],[Risk-free instrument]]/E149)*100</f>
        <v>-5.4948556793018404E-2</v>
      </c>
      <c r="G150">
        <v>460.71</v>
      </c>
      <c r="H150">
        <f>LN(SRI_Z[[#This Row],[GEIO]]/G149)*100</f>
        <v>-0.85371775414306716</v>
      </c>
      <c r="I150">
        <f>SRI_Z[[#This Row],[Rate GEIO]]*100%</f>
        <v>-0.85371775414306716</v>
      </c>
      <c r="J150">
        <f>MIN(0,(SRI_Z[[#This Row],[Logarithmic rate of return]]-0))</f>
        <v>-2.5837693621162034</v>
      </c>
      <c r="K150">
        <f>MIN(0,(SRI_Z[[#This Row],[Market rate of return]]-0))</f>
        <v>-0.85371775414306716</v>
      </c>
      <c r="L150">
        <f>MAX(0,(SRI_Z[[#This Row],[Logarithmic rate of return]]-0))</f>
        <v>0</v>
      </c>
    </row>
    <row r="151" spans="1:12" x14ac:dyDescent="0.25">
      <c r="A151" s="9">
        <v>43338</v>
      </c>
      <c r="B151">
        <v>57.18</v>
      </c>
      <c r="C151">
        <f>((SRI_Z[[#This Row],[Price]]-B150)/SRI_Z[[#This Row],[Price]])*100</f>
        <v>-0.89192025183630286</v>
      </c>
      <c r="D151">
        <f>LN(SRI_Z[[#This Row],[Price]]/B150)*100</f>
        <v>-0.88796613746322228</v>
      </c>
      <c r="E151">
        <v>2.5230000000000001</v>
      </c>
      <c r="F151">
        <f>LN(SRI_Z[[#This Row],[Risk-free instrument]]/E150)*100</f>
        <v>0.48671563676095636</v>
      </c>
      <c r="G151">
        <v>463.3</v>
      </c>
      <c r="H151">
        <f>LN(SRI_Z[[#This Row],[GEIO]]/G150)*100</f>
        <v>0.5606014616891587</v>
      </c>
      <c r="I151">
        <f>SRI_Z[[#This Row],[Rate GEIO]]*100%</f>
        <v>0.5606014616891587</v>
      </c>
      <c r="J151">
        <f>MIN(0,(SRI_Z[[#This Row],[Logarithmic rate of return]]-0))</f>
        <v>-0.88796613746322228</v>
      </c>
      <c r="K151">
        <f>MIN(0,(SRI_Z[[#This Row],[Market rate of return]]-0))</f>
        <v>0</v>
      </c>
      <c r="L151">
        <f>MAX(0,(SRI_Z[[#This Row],[Logarithmic rate of return]]-0))</f>
        <v>0</v>
      </c>
    </row>
    <row r="152" spans="1:12" x14ac:dyDescent="0.25">
      <c r="A152" s="9">
        <v>43345</v>
      </c>
      <c r="B152">
        <v>56.23</v>
      </c>
      <c r="C152">
        <f>((SRI_Z[[#This Row],[Price]]-B151)/SRI_Z[[#This Row],[Price]])*100</f>
        <v>-1.689489596300912</v>
      </c>
      <c r="D152">
        <f>LN(SRI_Z[[#This Row],[Price]]/B151)*100</f>
        <v>-1.6753764590055404</v>
      </c>
      <c r="E152">
        <v>2.5356299999999998</v>
      </c>
      <c r="F152">
        <f>LN(SRI_Z[[#This Row],[Risk-free instrument]]/E151)*100</f>
        <v>0.49934572181286085</v>
      </c>
      <c r="G152">
        <v>467.47</v>
      </c>
      <c r="H152">
        <f>LN(SRI_Z[[#This Row],[GEIO]]/G151)*100</f>
        <v>0.8960383124089869</v>
      </c>
      <c r="I152">
        <f>SRI_Z[[#This Row],[Rate GEIO]]*100%</f>
        <v>0.8960383124089869</v>
      </c>
      <c r="J152">
        <f>MIN(0,(SRI_Z[[#This Row],[Logarithmic rate of return]]-0))</f>
        <v>-1.6753764590055404</v>
      </c>
      <c r="K152">
        <f>MIN(0,(SRI_Z[[#This Row],[Market rate of return]]-0))</f>
        <v>0</v>
      </c>
      <c r="L152">
        <f>MAX(0,(SRI_Z[[#This Row],[Logarithmic rate of return]]-0))</f>
        <v>0</v>
      </c>
    </row>
    <row r="153" spans="1:12" x14ac:dyDescent="0.25">
      <c r="A153" s="9">
        <v>43352</v>
      </c>
      <c r="B153">
        <v>56.17</v>
      </c>
      <c r="C153">
        <f>((SRI_Z[[#This Row],[Price]]-B152)/SRI_Z[[#This Row],[Price]])*100</f>
        <v>-0.10681858643403092</v>
      </c>
      <c r="D153">
        <f>LN(SRI_Z[[#This Row],[Price]]/B152)*100</f>
        <v>-0.10676157597688896</v>
      </c>
      <c r="E153">
        <v>2.5415000000000001</v>
      </c>
      <c r="F153">
        <f>LN(SRI_Z[[#This Row],[Risk-free instrument]]/E152)*100</f>
        <v>0.23123310277708573</v>
      </c>
      <c r="G153">
        <v>455.64</v>
      </c>
      <c r="H153">
        <f>LN(SRI_Z[[#This Row],[GEIO]]/G152)*100</f>
        <v>-2.5632151514981261</v>
      </c>
      <c r="I153">
        <f>SRI_Z[[#This Row],[Rate GEIO]]*100%</f>
        <v>-2.5632151514981261</v>
      </c>
      <c r="J153">
        <f>MIN(0,(SRI_Z[[#This Row],[Logarithmic rate of return]]-0))</f>
        <v>-0.10676157597688896</v>
      </c>
      <c r="K153">
        <f>MIN(0,(SRI_Z[[#This Row],[Market rate of return]]-0))</f>
        <v>-2.5632151514981261</v>
      </c>
      <c r="L153">
        <f>MAX(0,(SRI_Z[[#This Row],[Logarithmic rate of return]]-0))</f>
        <v>0</v>
      </c>
    </row>
    <row r="154" spans="1:12" x14ac:dyDescent="0.25">
      <c r="A154" s="9">
        <v>43359</v>
      </c>
      <c r="B154">
        <v>55.63</v>
      </c>
      <c r="C154">
        <f>((SRI_Z[[#This Row],[Price]]-B153)/SRI_Z[[#This Row],[Price]])*100</f>
        <v>-0.97069926298759512</v>
      </c>
      <c r="D154">
        <f>LN(SRI_Z[[#This Row],[Price]]/B153)*100</f>
        <v>-0.96601824571395034</v>
      </c>
      <c r="E154">
        <v>2.5687500000000001</v>
      </c>
      <c r="F154">
        <f>LN(SRI_Z[[#This Row],[Risk-free instrument]]/E153)*100</f>
        <v>1.0664941357587616</v>
      </c>
      <c r="G154">
        <v>454.07</v>
      </c>
      <c r="H154">
        <f>LN(SRI_Z[[#This Row],[GEIO]]/G153)*100</f>
        <v>-0.34516528536256785</v>
      </c>
      <c r="I154">
        <f>SRI_Z[[#This Row],[Rate GEIO]]*100%</f>
        <v>-0.34516528536256785</v>
      </c>
      <c r="J154">
        <f>MIN(0,(SRI_Z[[#This Row],[Logarithmic rate of return]]-0))</f>
        <v>-0.96601824571395034</v>
      </c>
      <c r="K154">
        <f>MIN(0,(SRI_Z[[#This Row],[Market rate of return]]-0))</f>
        <v>-0.34516528536256785</v>
      </c>
      <c r="L154">
        <f>MAX(0,(SRI_Z[[#This Row],[Logarithmic rate of return]]-0))</f>
        <v>0</v>
      </c>
    </row>
    <row r="155" spans="1:12" x14ac:dyDescent="0.25">
      <c r="A155" s="9">
        <v>43366</v>
      </c>
      <c r="B155">
        <v>58.34</v>
      </c>
      <c r="C155">
        <f>((SRI_Z[[#This Row],[Price]]-B154)/SRI_Z[[#This Row],[Price]])*100</f>
        <v>4.6451834076105598</v>
      </c>
      <c r="D155">
        <f>LN(SRI_Z[[#This Row],[Price]]/B154)*100</f>
        <v>4.7565340352373546</v>
      </c>
      <c r="E155">
        <v>2.5920000000000001</v>
      </c>
      <c r="F155">
        <f>LN(SRI_Z[[#This Row],[Risk-free instrument]]/E154)*100</f>
        <v>0.90103792276205519</v>
      </c>
      <c r="G155">
        <v>452.29</v>
      </c>
      <c r="H155">
        <f>LN(SRI_Z[[#This Row],[GEIO]]/G154)*100</f>
        <v>-0.39278041582449968</v>
      </c>
      <c r="I155">
        <f>SRI_Z[[#This Row],[Rate GEIO]]*100%</f>
        <v>-0.39278041582449968</v>
      </c>
      <c r="J155">
        <f>MIN(0,(SRI_Z[[#This Row],[Logarithmic rate of return]]-0))</f>
        <v>0</v>
      </c>
      <c r="K155">
        <f>MIN(0,(SRI_Z[[#This Row],[Market rate of return]]-0))</f>
        <v>-0.39278041582449968</v>
      </c>
      <c r="L155">
        <f>MAX(0,(SRI_Z[[#This Row],[Logarithmic rate of return]]-0))</f>
        <v>4.7565340352373546</v>
      </c>
    </row>
    <row r="156" spans="1:12" x14ac:dyDescent="0.25">
      <c r="A156" s="9">
        <v>43373</v>
      </c>
      <c r="B156">
        <v>59.02</v>
      </c>
      <c r="C156">
        <f>((SRI_Z[[#This Row],[Price]]-B155)/SRI_Z[[#This Row],[Price]])*100</f>
        <v>1.1521518129447639</v>
      </c>
      <c r="D156">
        <f>LN(SRI_Z[[#This Row],[Price]]/B155)*100</f>
        <v>1.15884050752179</v>
      </c>
      <c r="E156">
        <v>2.6038800000000002</v>
      </c>
      <c r="F156">
        <f>LN(SRI_Z[[#This Row],[Risk-free instrument]]/E155)*100</f>
        <v>0.45728618451341119</v>
      </c>
      <c r="G156">
        <v>453.87</v>
      </c>
      <c r="H156">
        <f>LN(SRI_Z[[#This Row],[GEIO]]/G155)*100</f>
        <v>0.34872464050127344</v>
      </c>
      <c r="I156">
        <f>SRI_Z[[#This Row],[Rate GEIO]]*100%</f>
        <v>0.34872464050127344</v>
      </c>
      <c r="J156">
        <f>MIN(0,(SRI_Z[[#This Row],[Logarithmic rate of return]]-0))</f>
        <v>0</v>
      </c>
      <c r="K156">
        <f>MIN(0,(SRI_Z[[#This Row],[Market rate of return]]-0))</f>
        <v>0</v>
      </c>
      <c r="L156">
        <f>MAX(0,(SRI_Z[[#This Row],[Logarithmic rate of return]]-0))</f>
        <v>1.15884050752179</v>
      </c>
    </row>
    <row r="157" spans="1:12" x14ac:dyDescent="0.25">
      <c r="A157" s="9">
        <v>43380</v>
      </c>
      <c r="B157">
        <v>60.78</v>
      </c>
      <c r="C157">
        <f>((SRI_Z[[#This Row],[Price]]-B156)/SRI_Z[[#This Row],[Price]])*100</f>
        <v>2.8956893715037806</v>
      </c>
      <c r="D157">
        <f>LN(SRI_Z[[#This Row],[Price]]/B156)*100</f>
        <v>2.9384417973853552</v>
      </c>
      <c r="E157">
        <v>2.6228799999999999</v>
      </c>
      <c r="F157">
        <f>LN(SRI_Z[[#This Row],[Risk-free instrument]]/E156)*100</f>
        <v>0.72703103608466912</v>
      </c>
      <c r="G157">
        <v>441.45</v>
      </c>
      <c r="H157">
        <f>LN(SRI_Z[[#This Row],[GEIO]]/G156)*100</f>
        <v>-2.774605007726187</v>
      </c>
      <c r="I157">
        <f>SRI_Z[[#This Row],[Rate GEIO]]*100%</f>
        <v>-2.774605007726187</v>
      </c>
      <c r="J157">
        <f>MIN(0,(SRI_Z[[#This Row],[Logarithmic rate of return]]-0))</f>
        <v>0</v>
      </c>
      <c r="K157">
        <f>MIN(0,(SRI_Z[[#This Row],[Market rate of return]]-0))</f>
        <v>-2.774605007726187</v>
      </c>
      <c r="L157">
        <f>MAX(0,(SRI_Z[[#This Row],[Logarithmic rate of return]]-0))</f>
        <v>2.9384417973853552</v>
      </c>
    </row>
    <row r="158" spans="1:12" x14ac:dyDescent="0.25">
      <c r="A158" s="9">
        <v>43387</v>
      </c>
      <c r="B158">
        <v>61.38</v>
      </c>
      <c r="C158">
        <f>((SRI_Z[[#This Row],[Price]]-B157)/SRI_Z[[#This Row],[Price]])*100</f>
        <v>0.97751710654936685</v>
      </c>
      <c r="D158">
        <f>LN(SRI_Z[[#This Row],[Price]]/B157)*100</f>
        <v>0.98232617029430191</v>
      </c>
      <c r="E158">
        <v>2.6521300000000001</v>
      </c>
      <c r="F158">
        <f>LN(SRI_Z[[#This Row],[Risk-free instrument]]/E157)*100</f>
        <v>1.1090140034028566</v>
      </c>
      <c r="G158">
        <v>423.22</v>
      </c>
      <c r="H158">
        <f>LN(SRI_Z[[#This Row],[GEIO]]/G157)*100</f>
        <v>-4.2172624940966053</v>
      </c>
      <c r="I158">
        <f>SRI_Z[[#This Row],[Rate GEIO]]*100%</f>
        <v>-4.2172624940966053</v>
      </c>
      <c r="J158">
        <f>MIN(0,(SRI_Z[[#This Row],[Logarithmic rate of return]]-0))</f>
        <v>0</v>
      </c>
      <c r="K158">
        <f>MIN(0,(SRI_Z[[#This Row],[Market rate of return]]-0))</f>
        <v>-4.2172624940966053</v>
      </c>
      <c r="L158">
        <f>MAX(0,(SRI_Z[[#This Row],[Logarithmic rate of return]]-0))</f>
        <v>0.98232617029430191</v>
      </c>
    </row>
    <row r="159" spans="1:12" x14ac:dyDescent="0.25">
      <c r="A159" s="9">
        <v>43394</v>
      </c>
      <c r="B159">
        <v>62.35</v>
      </c>
      <c r="C159">
        <f>((SRI_Z[[#This Row],[Price]]-B158)/SRI_Z[[#This Row],[Price]])*100</f>
        <v>1.5557337610264617</v>
      </c>
      <c r="D159">
        <f>LN(SRI_Z[[#This Row],[Price]]/B158)*100</f>
        <v>1.5679622934455257</v>
      </c>
      <c r="E159">
        <v>2.7235</v>
      </c>
      <c r="F159">
        <f>LN(SRI_Z[[#This Row],[Risk-free instrument]]/E158)*100</f>
        <v>2.6554727111554577</v>
      </c>
      <c r="G159">
        <v>423.41</v>
      </c>
      <c r="H159">
        <f>LN(SRI_Z[[#This Row],[GEIO]]/G158)*100</f>
        <v>4.4883834305350416E-2</v>
      </c>
      <c r="I159">
        <f>SRI_Z[[#This Row],[Rate GEIO]]*100%</f>
        <v>4.4883834305350416E-2</v>
      </c>
      <c r="J159">
        <f>MIN(0,(SRI_Z[[#This Row],[Logarithmic rate of return]]-0))</f>
        <v>0</v>
      </c>
      <c r="K159">
        <f>MIN(0,(SRI_Z[[#This Row],[Market rate of return]]-0))</f>
        <v>0</v>
      </c>
      <c r="L159">
        <f>MAX(0,(SRI_Z[[#This Row],[Logarithmic rate of return]]-0))</f>
        <v>1.5679622934455257</v>
      </c>
    </row>
    <row r="160" spans="1:12" x14ac:dyDescent="0.25">
      <c r="A160" s="9">
        <v>43401</v>
      </c>
      <c r="B160">
        <v>62.7</v>
      </c>
      <c r="C160">
        <f>((SRI_Z[[#This Row],[Price]]-B159)/SRI_Z[[#This Row],[Price]])*100</f>
        <v>0.55821371610845516</v>
      </c>
      <c r="D160">
        <f>LN(SRI_Z[[#This Row],[Price]]/B159)*100</f>
        <v>0.5597775512829678</v>
      </c>
      <c r="E160">
        <v>2.7767499999999998</v>
      </c>
      <c r="F160">
        <f>LN(SRI_Z[[#This Row],[Risk-free instrument]]/E159)*100</f>
        <v>1.93633612235002</v>
      </c>
      <c r="G160">
        <v>412.08</v>
      </c>
      <c r="H160">
        <f>LN(SRI_Z[[#This Row],[GEIO]]/G159)*100</f>
        <v>-2.712347149234922</v>
      </c>
      <c r="I160">
        <f>SRI_Z[[#This Row],[Rate GEIO]]*100%</f>
        <v>-2.712347149234922</v>
      </c>
      <c r="J160">
        <f>MIN(0,(SRI_Z[[#This Row],[Logarithmic rate of return]]-0))</f>
        <v>0</v>
      </c>
      <c r="K160">
        <f>MIN(0,(SRI_Z[[#This Row],[Market rate of return]]-0))</f>
        <v>-2.712347149234922</v>
      </c>
      <c r="L160">
        <f>MAX(0,(SRI_Z[[#This Row],[Logarithmic rate of return]]-0))</f>
        <v>0.5597775512829678</v>
      </c>
    </row>
    <row r="161" spans="1:12" x14ac:dyDescent="0.25">
      <c r="A161" s="9">
        <v>43408</v>
      </c>
      <c r="B161">
        <v>63.45</v>
      </c>
      <c r="C161">
        <f>((SRI_Z[[#This Row],[Price]]-B160)/SRI_Z[[#This Row],[Price]])*100</f>
        <v>1.1820330969267139</v>
      </c>
      <c r="D161">
        <f>LN(SRI_Z[[#This Row],[Price]]/B160)*100</f>
        <v>1.1890746521521554</v>
      </c>
      <c r="E161">
        <v>2.8288799999999998</v>
      </c>
      <c r="F161">
        <f>LN(SRI_Z[[#This Row],[Risk-free instrument]]/E160)*100</f>
        <v>1.8599694539194376</v>
      </c>
      <c r="G161">
        <v>430.48</v>
      </c>
      <c r="H161">
        <f>LN(SRI_Z[[#This Row],[GEIO]]/G160)*100</f>
        <v>4.3683359923834502</v>
      </c>
      <c r="I161">
        <f>SRI_Z[[#This Row],[Rate GEIO]]*100%</f>
        <v>4.3683359923834502</v>
      </c>
      <c r="J161">
        <f>MIN(0,(SRI_Z[[#This Row],[Logarithmic rate of return]]-0))</f>
        <v>0</v>
      </c>
      <c r="K161">
        <f>MIN(0,(SRI_Z[[#This Row],[Market rate of return]]-0))</f>
        <v>0</v>
      </c>
      <c r="L161">
        <f>MAX(0,(SRI_Z[[#This Row],[Logarithmic rate of return]]-0))</f>
        <v>1.1890746521521554</v>
      </c>
    </row>
    <row r="162" spans="1:12" x14ac:dyDescent="0.25">
      <c r="A162" s="9">
        <v>43415</v>
      </c>
      <c r="B162">
        <v>61.2</v>
      </c>
      <c r="C162">
        <f>((SRI_Z[[#This Row],[Price]]-B161)/SRI_Z[[#This Row],[Price]])*100</f>
        <v>-3.6764705882352944</v>
      </c>
      <c r="D162">
        <f>LN(SRI_Z[[#This Row],[Price]]/B161)*100</f>
        <v>-3.6105004642116323</v>
      </c>
      <c r="E162">
        <v>2.8580000000000001</v>
      </c>
      <c r="F162">
        <f>LN(SRI_Z[[#This Row],[Risk-free instrument]]/E161)*100</f>
        <v>1.0241205903389048</v>
      </c>
      <c r="G162">
        <v>432.19</v>
      </c>
      <c r="H162">
        <f>LN(SRI_Z[[#This Row],[GEIO]]/G161)*100</f>
        <v>0.3964441187574696</v>
      </c>
      <c r="I162">
        <f>SRI_Z[[#This Row],[Rate GEIO]]*100%</f>
        <v>0.3964441187574696</v>
      </c>
      <c r="J162">
        <f>MIN(0,(SRI_Z[[#This Row],[Logarithmic rate of return]]-0))</f>
        <v>-3.6105004642116323</v>
      </c>
      <c r="K162">
        <f>MIN(0,(SRI_Z[[#This Row],[Market rate of return]]-0))</f>
        <v>0</v>
      </c>
      <c r="L162">
        <f>MAX(0,(SRI_Z[[#This Row],[Logarithmic rate of return]]-0))</f>
        <v>0</v>
      </c>
    </row>
    <row r="163" spans="1:12" x14ac:dyDescent="0.25">
      <c r="A163" s="9">
        <v>43422</v>
      </c>
      <c r="B163">
        <v>62.45</v>
      </c>
      <c r="C163">
        <f>((SRI_Z[[#This Row],[Price]]-B162)/SRI_Z[[#This Row],[Price]])*100</f>
        <v>2.0016012810248198</v>
      </c>
      <c r="D163">
        <f>LN(SRI_Z[[#This Row],[Price]]/B162)*100</f>
        <v>2.0219047053306216</v>
      </c>
      <c r="E163">
        <v>2.8626299999999998</v>
      </c>
      <c r="F163">
        <f>LN(SRI_Z[[#This Row],[Risk-free instrument]]/E162)*100</f>
        <v>0.16187031886208747</v>
      </c>
      <c r="G163">
        <v>426.29</v>
      </c>
      <c r="H163">
        <f>LN(SRI_Z[[#This Row],[GEIO]]/G162)*100</f>
        <v>-1.3745440531635063</v>
      </c>
      <c r="I163">
        <f>SRI_Z[[#This Row],[Rate GEIO]]*100%</f>
        <v>-1.3745440531635063</v>
      </c>
      <c r="J163">
        <f>MIN(0,(SRI_Z[[#This Row],[Logarithmic rate of return]]-0))</f>
        <v>0</v>
      </c>
      <c r="K163">
        <f>MIN(0,(SRI_Z[[#This Row],[Market rate of return]]-0))</f>
        <v>-1.3745440531635063</v>
      </c>
      <c r="L163">
        <f>MAX(0,(SRI_Z[[#This Row],[Logarithmic rate of return]]-0))</f>
        <v>2.0219047053306216</v>
      </c>
    </row>
    <row r="164" spans="1:12" x14ac:dyDescent="0.25">
      <c r="A164" s="9">
        <v>43429</v>
      </c>
      <c r="B164">
        <v>60.87</v>
      </c>
      <c r="C164">
        <f>((SRI_Z[[#This Row],[Price]]-B163)/SRI_Z[[#This Row],[Price]])*100</f>
        <v>-2.5956957450304015</v>
      </c>
      <c r="D164">
        <f>LN(SRI_Z[[#This Row],[Price]]/B163)*100</f>
        <v>-2.562579406575372</v>
      </c>
      <c r="E164">
        <v>2.88625</v>
      </c>
      <c r="F164">
        <f>LN(SRI_Z[[#This Row],[Risk-free instrument]]/E163)*100</f>
        <v>0.82172989902714877</v>
      </c>
      <c r="G164">
        <v>420.76</v>
      </c>
      <c r="H164">
        <f>LN(SRI_Z[[#This Row],[GEIO]]/G163)*100</f>
        <v>-1.3057265966030476</v>
      </c>
      <c r="I164">
        <f>SRI_Z[[#This Row],[Rate GEIO]]*100%</f>
        <v>-1.3057265966030476</v>
      </c>
      <c r="J164">
        <f>MIN(0,(SRI_Z[[#This Row],[Logarithmic rate of return]]-0))</f>
        <v>-2.562579406575372</v>
      </c>
      <c r="K164">
        <f>MIN(0,(SRI_Z[[#This Row],[Market rate of return]]-0))</f>
        <v>-1.3057265966030476</v>
      </c>
      <c r="L164">
        <f>MAX(0,(SRI_Z[[#This Row],[Logarithmic rate of return]]-0))</f>
        <v>0</v>
      </c>
    </row>
    <row r="165" spans="1:12" x14ac:dyDescent="0.25">
      <c r="A165" s="9">
        <v>43436</v>
      </c>
      <c r="B165">
        <v>62.62</v>
      </c>
      <c r="C165">
        <f>((SRI_Z[[#This Row],[Price]]-B164)/SRI_Z[[#This Row],[Price]])*100</f>
        <v>2.7946343021398916</v>
      </c>
      <c r="D165">
        <f>LN(SRI_Z[[#This Row],[Price]]/B164)*100</f>
        <v>2.8344273392426635</v>
      </c>
      <c r="E165">
        <v>2.8946299999999998</v>
      </c>
      <c r="F165">
        <f>LN(SRI_Z[[#This Row],[Risk-free instrument]]/E164)*100</f>
        <v>0.28992146073960956</v>
      </c>
      <c r="G165">
        <v>437.65</v>
      </c>
      <c r="H165">
        <f>LN(SRI_Z[[#This Row],[GEIO]]/G164)*100</f>
        <v>3.9356904307373708</v>
      </c>
      <c r="I165">
        <f>SRI_Z[[#This Row],[Rate GEIO]]*100%</f>
        <v>3.9356904307373708</v>
      </c>
      <c r="J165">
        <f>MIN(0,(SRI_Z[[#This Row],[Logarithmic rate of return]]-0))</f>
        <v>0</v>
      </c>
      <c r="K165">
        <f>MIN(0,(SRI_Z[[#This Row],[Market rate of return]]-0))</f>
        <v>0</v>
      </c>
      <c r="L165">
        <f>MAX(0,(SRI_Z[[#This Row],[Logarithmic rate of return]]-0))</f>
        <v>2.8344273392426635</v>
      </c>
    </row>
    <row r="166" spans="1:12" x14ac:dyDescent="0.25">
      <c r="A166" s="9">
        <v>43443</v>
      </c>
      <c r="B166">
        <v>59.53</v>
      </c>
      <c r="C166">
        <f>((SRI_Z[[#This Row],[Price]]-B165)/SRI_Z[[#This Row],[Price]])*100</f>
        <v>-5.1906601713421745</v>
      </c>
      <c r="D166">
        <f>LN(SRI_Z[[#This Row],[Price]]/B165)*100</f>
        <v>-5.060432873296083</v>
      </c>
      <c r="E166">
        <v>2.8858100000000002</v>
      </c>
      <c r="F166">
        <f>LN(SRI_Z[[#This Row],[Risk-free instrument]]/E165)*100</f>
        <v>-0.3051673175343006</v>
      </c>
      <c r="G166">
        <v>414.86</v>
      </c>
      <c r="H166">
        <f>LN(SRI_Z[[#This Row],[GEIO]]/G165)*100</f>
        <v>-5.3478390260447597</v>
      </c>
      <c r="I166">
        <f>SRI_Z[[#This Row],[Rate GEIO]]*100%</f>
        <v>-5.3478390260447597</v>
      </c>
      <c r="J166">
        <f>MIN(0,(SRI_Z[[#This Row],[Logarithmic rate of return]]-0))</f>
        <v>-5.060432873296083</v>
      </c>
      <c r="K166">
        <f>MIN(0,(SRI_Z[[#This Row],[Market rate of return]]-0))</f>
        <v>-5.3478390260447597</v>
      </c>
      <c r="L166">
        <f>MAX(0,(SRI_Z[[#This Row],[Logarithmic rate of return]]-0))</f>
        <v>0</v>
      </c>
    </row>
    <row r="167" spans="1:12" x14ac:dyDescent="0.25">
      <c r="A167" s="9">
        <v>43450</v>
      </c>
      <c r="B167">
        <v>59.38</v>
      </c>
      <c r="C167">
        <f>((SRI_Z[[#This Row],[Price]]-B166)/SRI_Z[[#This Row],[Price]])*100</f>
        <v>-0.25261030650050281</v>
      </c>
      <c r="D167">
        <f>LN(SRI_Z[[#This Row],[Price]]/B166)*100</f>
        <v>-0.25229178296849714</v>
      </c>
      <c r="E167">
        <v>2.90056</v>
      </c>
      <c r="F167">
        <f>LN(SRI_Z[[#This Row],[Risk-free instrument]]/E166)*100</f>
        <v>0.50981986800121337</v>
      </c>
      <c r="G167">
        <v>413.94</v>
      </c>
      <c r="H167">
        <f>LN(SRI_Z[[#This Row],[GEIO]]/G166)*100</f>
        <v>-0.22200781319270907</v>
      </c>
      <c r="I167">
        <f>SRI_Z[[#This Row],[Rate GEIO]]*100%</f>
        <v>-0.22200781319270907</v>
      </c>
      <c r="J167">
        <f>MIN(0,(SRI_Z[[#This Row],[Logarithmic rate of return]]-0))</f>
        <v>-0.25229178296849714</v>
      </c>
      <c r="K167">
        <f>MIN(0,(SRI_Z[[#This Row],[Market rate of return]]-0))</f>
        <v>-0.22200781319270907</v>
      </c>
      <c r="L167">
        <f>MAX(0,(SRI_Z[[#This Row],[Logarithmic rate of return]]-0))</f>
        <v>0</v>
      </c>
    </row>
    <row r="168" spans="1:12" x14ac:dyDescent="0.25">
      <c r="A168" s="9">
        <v>43457</v>
      </c>
      <c r="B168">
        <v>56.53</v>
      </c>
      <c r="C168">
        <f>((SRI_Z[[#This Row],[Price]]-B167)/SRI_Z[[#This Row],[Price]])*100</f>
        <v>-5.0415708473376997</v>
      </c>
      <c r="D168">
        <f>LN(SRI_Z[[#This Row],[Price]]/B167)*100</f>
        <v>-4.918599864841438</v>
      </c>
      <c r="E168">
        <v>2.90788</v>
      </c>
      <c r="F168">
        <f>LN(SRI_Z[[#This Row],[Risk-free instrument]]/E167)*100</f>
        <v>0.25204715466435967</v>
      </c>
      <c r="G168">
        <v>392.98</v>
      </c>
      <c r="H168">
        <f>LN(SRI_Z[[#This Row],[GEIO]]/G167)*100</f>
        <v>-5.1962315797022507</v>
      </c>
      <c r="I168">
        <f>SRI_Z[[#This Row],[Rate GEIO]]*100%</f>
        <v>-5.1962315797022507</v>
      </c>
      <c r="J168">
        <f>MIN(0,(SRI_Z[[#This Row],[Logarithmic rate of return]]-0))</f>
        <v>-4.918599864841438</v>
      </c>
      <c r="K168">
        <f>MIN(0,(SRI_Z[[#This Row],[Market rate of return]]-0))</f>
        <v>-5.1962315797022507</v>
      </c>
      <c r="L168">
        <f>MAX(0,(SRI_Z[[#This Row],[Logarithmic rate of return]]-0))</f>
        <v>0</v>
      </c>
    </row>
    <row r="169" spans="1:12" x14ac:dyDescent="0.25">
      <c r="A169" s="9">
        <v>43464</v>
      </c>
      <c r="B169">
        <v>57.15</v>
      </c>
      <c r="C169">
        <f>((SRI_Z[[#This Row],[Price]]-B168)/SRI_Z[[#This Row],[Price]])*100</f>
        <v>1.0848643919510017</v>
      </c>
      <c r="D169">
        <f>LN(SRI_Z[[#This Row],[Price]]/B168)*100</f>
        <v>1.0907919553620158</v>
      </c>
      <c r="E169">
        <v>2.8731300000000002</v>
      </c>
      <c r="F169">
        <f>LN(SRI_Z[[#This Row],[Risk-free instrument]]/E168)*100</f>
        <v>-1.2022265503045151</v>
      </c>
      <c r="G169">
        <v>397.38</v>
      </c>
      <c r="H169">
        <f>LN(SRI_Z[[#This Row],[GEIO]]/G168)*100</f>
        <v>1.113428173589335</v>
      </c>
      <c r="I169">
        <f>SRI_Z[[#This Row],[Rate GEIO]]*100%</f>
        <v>1.113428173589335</v>
      </c>
      <c r="J169">
        <f>MIN(0,(SRI_Z[[#This Row],[Logarithmic rate of return]]-0))</f>
        <v>0</v>
      </c>
      <c r="K169">
        <f>MIN(0,(SRI_Z[[#This Row],[Market rate of return]]-0))</f>
        <v>0</v>
      </c>
      <c r="L169">
        <f>MAX(0,(SRI_Z[[#This Row],[Logarithmic rate of return]]-0))</f>
        <v>1.0907919553620158</v>
      </c>
    </row>
    <row r="170" spans="1:12" x14ac:dyDescent="0.25">
      <c r="A170" s="9">
        <v>43471</v>
      </c>
      <c r="B170">
        <v>57.57</v>
      </c>
      <c r="C170">
        <f>((SRI_Z[[#This Row],[Price]]-B169)/SRI_Z[[#This Row],[Price]])*100</f>
        <v>0.72954663887441673</v>
      </c>
      <c r="D170">
        <f>LN(SRI_Z[[#This Row],[Price]]/B169)*100</f>
        <v>0.73222084468985449</v>
      </c>
      <c r="E170">
        <v>2.85575</v>
      </c>
      <c r="F170">
        <f>LN(SRI_Z[[#This Row],[Risk-free instrument]]/E169)*100</f>
        <v>-0.60675222103122572</v>
      </c>
      <c r="G170">
        <v>400.53</v>
      </c>
      <c r="H170">
        <f>LN(SRI_Z[[#This Row],[GEIO]]/G169)*100</f>
        <v>0.78956683451702503</v>
      </c>
      <c r="I170">
        <f>SRI_Z[[#This Row],[Rate GEIO]]*100%</f>
        <v>0.78956683451702503</v>
      </c>
      <c r="J170">
        <f>MIN(0,(SRI_Z[[#This Row],[Logarithmic rate of return]]-0))</f>
        <v>0</v>
      </c>
      <c r="K170">
        <f>MIN(0,(SRI_Z[[#This Row],[Market rate of return]]-0))</f>
        <v>0</v>
      </c>
      <c r="L170">
        <f>MAX(0,(SRI_Z[[#This Row],[Logarithmic rate of return]]-0))</f>
        <v>0.73222084468985449</v>
      </c>
    </row>
    <row r="171" spans="1:12" x14ac:dyDescent="0.25">
      <c r="A171" s="9">
        <v>43478</v>
      </c>
      <c r="B171">
        <v>58.93</v>
      </c>
      <c r="C171">
        <f>((SRI_Z[[#This Row],[Price]]-B170)/SRI_Z[[#This Row],[Price]])*100</f>
        <v>2.3078228406584076</v>
      </c>
      <c r="D171">
        <f>LN(SRI_Z[[#This Row],[Price]]/B170)*100</f>
        <v>2.3348700162103784</v>
      </c>
      <c r="E171">
        <v>2.86463</v>
      </c>
      <c r="F171">
        <f>LN(SRI_Z[[#This Row],[Risk-free instrument]]/E170)*100</f>
        <v>0.31046913432112327</v>
      </c>
      <c r="G171">
        <v>410.23</v>
      </c>
      <c r="H171">
        <f>LN(SRI_Z[[#This Row],[GEIO]]/G170)*100</f>
        <v>2.3929307949999523</v>
      </c>
      <c r="I171">
        <f>SRI_Z[[#This Row],[Rate GEIO]]*100%</f>
        <v>2.3929307949999523</v>
      </c>
      <c r="J171">
        <f>MIN(0,(SRI_Z[[#This Row],[Logarithmic rate of return]]-0))</f>
        <v>0</v>
      </c>
      <c r="K171">
        <f>MIN(0,(SRI_Z[[#This Row],[Market rate of return]]-0))</f>
        <v>0</v>
      </c>
      <c r="L171">
        <f>MAX(0,(SRI_Z[[#This Row],[Logarithmic rate of return]]-0))</f>
        <v>2.3348700162103784</v>
      </c>
    </row>
    <row r="172" spans="1:12" x14ac:dyDescent="0.25">
      <c r="A172" s="9">
        <v>43485</v>
      </c>
      <c r="B172">
        <v>60.63</v>
      </c>
      <c r="C172">
        <f>((SRI_Z[[#This Row],[Price]]-B171)/SRI_Z[[#This Row],[Price]])*100</f>
        <v>2.803892462477326</v>
      </c>
      <c r="D172">
        <f>LN(SRI_Z[[#This Row],[Price]]/B171)*100</f>
        <v>2.843952123381734</v>
      </c>
      <c r="E172">
        <v>2.85188</v>
      </c>
      <c r="F172">
        <f>LN(SRI_Z[[#This Row],[Risk-free instrument]]/E171)*100</f>
        <v>-0.44607710446150378</v>
      </c>
      <c r="G172">
        <v>421.8</v>
      </c>
      <c r="H172">
        <f>LN(SRI_Z[[#This Row],[GEIO]]/G171)*100</f>
        <v>2.7813290024561517</v>
      </c>
      <c r="I172">
        <f>SRI_Z[[#This Row],[Rate GEIO]]*100%</f>
        <v>2.7813290024561517</v>
      </c>
      <c r="J172">
        <f>MIN(0,(SRI_Z[[#This Row],[Logarithmic rate of return]]-0))</f>
        <v>0</v>
      </c>
      <c r="K172">
        <f>MIN(0,(SRI_Z[[#This Row],[Market rate of return]]-0))</f>
        <v>0</v>
      </c>
      <c r="L172">
        <f>MAX(0,(SRI_Z[[#This Row],[Logarithmic rate of return]]-0))</f>
        <v>2.843952123381734</v>
      </c>
    </row>
    <row r="173" spans="1:12" x14ac:dyDescent="0.25">
      <c r="A173" s="9">
        <v>43492</v>
      </c>
      <c r="B173">
        <v>60.41</v>
      </c>
      <c r="C173">
        <f>((SRI_Z[[#This Row],[Price]]-B172)/SRI_Z[[#This Row],[Price]])*100</f>
        <v>-0.3641781162059361</v>
      </c>
      <c r="D173">
        <f>LN(SRI_Z[[#This Row],[Price]]/B172)*100</f>
        <v>-0.36351659329895264</v>
      </c>
      <c r="E173">
        <v>2.8322500000000002</v>
      </c>
      <c r="F173">
        <f>LN(SRI_Z[[#This Row],[Risk-free instrument]]/E172)*100</f>
        <v>-0.6906977159054466</v>
      </c>
      <c r="G173">
        <v>420.11</v>
      </c>
      <c r="H173">
        <f>LN(SRI_Z[[#This Row],[GEIO]]/G172)*100</f>
        <v>-0.40146862964204083</v>
      </c>
      <c r="I173">
        <f>SRI_Z[[#This Row],[Rate GEIO]]*100%</f>
        <v>-0.40146862964204083</v>
      </c>
      <c r="J173">
        <f>MIN(0,(SRI_Z[[#This Row],[Logarithmic rate of return]]-0))</f>
        <v>-0.36351659329895264</v>
      </c>
      <c r="K173">
        <f>MIN(0,(SRI_Z[[#This Row],[Market rate of return]]-0))</f>
        <v>-0.40146862964204083</v>
      </c>
      <c r="L173">
        <f>MAX(0,(SRI_Z[[#This Row],[Logarithmic rate of return]]-0))</f>
        <v>0</v>
      </c>
    </row>
    <row r="174" spans="1:12" x14ac:dyDescent="0.25">
      <c r="A174" s="9">
        <v>43499</v>
      </c>
      <c r="B174">
        <v>60.87</v>
      </c>
      <c r="C174">
        <f>((SRI_Z[[#This Row],[Price]]-B173)/SRI_Z[[#This Row],[Price]])*100</f>
        <v>0.75570888779365997</v>
      </c>
      <c r="D174">
        <f>LN(SRI_Z[[#This Row],[Price]]/B173)*100</f>
        <v>0.75857883551831518</v>
      </c>
      <c r="E174">
        <v>2.79</v>
      </c>
      <c r="F174">
        <f>LN(SRI_Z[[#This Row],[Risk-free instrument]]/E173)*100</f>
        <v>-1.5029852938186703</v>
      </c>
      <c r="G174">
        <v>425.13</v>
      </c>
      <c r="H174">
        <f>LN(SRI_Z[[#This Row],[GEIO]]/G173)*100</f>
        <v>1.1878422756634912</v>
      </c>
      <c r="I174">
        <f>SRI_Z[[#This Row],[Rate GEIO]]*100%</f>
        <v>1.1878422756634912</v>
      </c>
      <c r="J174">
        <f>MIN(0,(SRI_Z[[#This Row],[Logarithmic rate of return]]-0))</f>
        <v>0</v>
      </c>
      <c r="K174">
        <f>MIN(0,(SRI_Z[[#This Row],[Market rate of return]]-0))</f>
        <v>0</v>
      </c>
      <c r="L174">
        <f>MAX(0,(SRI_Z[[#This Row],[Logarithmic rate of return]]-0))</f>
        <v>0.75857883551831518</v>
      </c>
    </row>
    <row r="175" spans="1:12" x14ac:dyDescent="0.25">
      <c r="A175" s="9">
        <v>43506</v>
      </c>
      <c r="B175">
        <v>61.72</v>
      </c>
      <c r="C175">
        <f>((SRI_Z[[#This Row],[Price]]-B174)/SRI_Z[[#This Row],[Price]])*100</f>
        <v>1.3771872974724586</v>
      </c>
      <c r="D175">
        <f>LN(SRI_Z[[#This Row],[Price]]/B174)*100</f>
        <v>1.3867584989127106</v>
      </c>
      <c r="E175">
        <v>2.7418800000000001</v>
      </c>
      <c r="F175">
        <f>LN(SRI_Z[[#This Row],[Risk-free instrument]]/E174)*100</f>
        <v>-1.7397779326957945</v>
      </c>
      <c r="G175">
        <v>429.5</v>
      </c>
      <c r="H175">
        <f>LN(SRI_Z[[#This Row],[GEIO]]/G174)*100</f>
        <v>1.0226736919421333</v>
      </c>
      <c r="I175">
        <f>SRI_Z[[#This Row],[Rate GEIO]]*100%</f>
        <v>1.0226736919421333</v>
      </c>
      <c r="J175">
        <f>MIN(0,(SRI_Z[[#This Row],[Logarithmic rate of return]]-0))</f>
        <v>0</v>
      </c>
      <c r="K175">
        <f>MIN(0,(SRI_Z[[#This Row],[Market rate of return]]-0))</f>
        <v>0</v>
      </c>
      <c r="L175">
        <f>MAX(0,(SRI_Z[[#This Row],[Logarithmic rate of return]]-0))</f>
        <v>1.3867584989127106</v>
      </c>
    </row>
    <row r="176" spans="1:12" x14ac:dyDescent="0.25">
      <c r="A176" s="9">
        <v>43513</v>
      </c>
      <c r="B176">
        <v>63.91</v>
      </c>
      <c r="C176">
        <f>((SRI_Z[[#This Row],[Price]]-B175)/SRI_Z[[#This Row],[Price]])*100</f>
        <v>3.4266937881395676</v>
      </c>
      <c r="D176">
        <f>LN(SRI_Z[[#This Row],[Price]]/B175)*100</f>
        <v>3.4867816167230261</v>
      </c>
      <c r="E176">
        <v>2.7537500000000001</v>
      </c>
      <c r="F176">
        <f>LN(SRI_Z[[#This Row],[Risk-free instrument]]/E175)*100</f>
        <v>0.43198026280995222</v>
      </c>
      <c r="G176">
        <v>445.42</v>
      </c>
      <c r="H176">
        <f>LN(SRI_Z[[#This Row],[GEIO]]/G175)*100</f>
        <v>3.639591584839339</v>
      </c>
      <c r="I176">
        <f>SRI_Z[[#This Row],[Rate GEIO]]*100%</f>
        <v>3.639591584839339</v>
      </c>
      <c r="J176">
        <f>MIN(0,(SRI_Z[[#This Row],[Logarithmic rate of return]]-0))</f>
        <v>0</v>
      </c>
      <c r="K176">
        <f>MIN(0,(SRI_Z[[#This Row],[Market rate of return]]-0))</f>
        <v>0</v>
      </c>
      <c r="L176">
        <f>MAX(0,(SRI_Z[[#This Row],[Logarithmic rate of return]]-0))</f>
        <v>3.4867816167230261</v>
      </c>
    </row>
    <row r="177" spans="1:12" x14ac:dyDescent="0.25">
      <c r="A177" s="9">
        <v>43520</v>
      </c>
      <c r="B177">
        <v>64.17</v>
      </c>
      <c r="C177">
        <f>((SRI_Z[[#This Row],[Price]]-B176)/SRI_Z[[#This Row],[Price]])*100</f>
        <v>0.40517375720742577</v>
      </c>
      <c r="D177">
        <f>LN(SRI_Z[[#This Row],[Price]]/B176)*100</f>
        <v>0.40599681002335453</v>
      </c>
      <c r="E177">
        <v>2.706</v>
      </c>
      <c r="F177">
        <f>LN(SRI_Z[[#This Row],[Risk-free instrument]]/E176)*100</f>
        <v>-1.7492089385819569</v>
      </c>
      <c r="G177">
        <v>447.27</v>
      </c>
      <c r="H177">
        <f>LN(SRI_Z[[#This Row],[GEIO]]/G176)*100</f>
        <v>0.41447818357140548</v>
      </c>
      <c r="I177">
        <f>SRI_Z[[#This Row],[Rate GEIO]]*100%</f>
        <v>0.41447818357140548</v>
      </c>
      <c r="J177">
        <f>MIN(0,(SRI_Z[[#This Row],[Logarithmic rate of return]]-0))</f>
        <v>0</v>
      </c>
      <c r="K177">
        <f>MIN(0,(SRI_Z[[#This Row],[Market rate of return]]-0))</f>
        <v>0</v>
      </c>
      <c r="L177">
        <f>MAX(0,(SRI_Z[[#This Row],[Logarithmic rate of return]]-0))</f>
        <v>0.40599681002335453</v>
      </c>
    </row>
    <row r="178" spans="1:12" x14ac:dyDescent="0.25">
      <c r="A178" s="9">
        <v>43527</v>
      </c>
      <c r="B178">
        <v>64.34</v>
      </c>
      <c r="C178">
        <f>((SRI_Z[[#This Row],[Price]]-B177)/SRI_Z[[#This Row],[Price]])*100</f>
        <v>0.26422132421510985</v>
      </c>
      <c r="D178">
        <f>LN(SRI_Z[[#This Row],[Price]]/B177)*100</f>
        <v>0.26457100484564633</v>
      </c>
      <c r="E178">
        <v>2.6821299999999999</v>
      </c>
      <c r="F178">
        <f>LN(SRI_Z[[#This Row],[Risk-free instrument]]/E177)*100</f>
        <v>-0.88602747737224796</v>
      </c>
      <c r="G178">
        <v>448.55</v>
      </c>
      <c r="H178">
        <f>LN(SRI_Z[[#This Row],[GEIO]]/G177)*100</f>
        <v>0.28577188968752215</v>
      </c>
      <c r="I178">
        <f>SRI_Z[[#This Row],[Rate GEIO]]*100%</f>
        <v>0.28577188968752215</v>
      </c>
      <c r="J178">
        <f>MIN(0,(SRI_Z[[#This Row],[Logarithmic rate of return]]-0))</f>
        <v>0</v>
      </c>
      <c r="K178">
        <f>MIN(0,(SRI_Z[[#This Row],[Market rate of return]]-0))</f>
        <v>0</v>
      </c>
      <c r="L178">
        <f>MAX(0,(SRI_Z[[#This Row],[Logarithmic rate of return]]-0))</f>
        <v>0.26457100484564633</v>
      </c>
    </row>
    <row r="179" spans="1:12" x14ac:dyDescent="0.25">
      <c r="A179" s="9">
        <v>43534</v>
      </c>
      <c r="B179">
        <v>64.25</v>
      </c>
      <c r="C179">
        <f>((SRI_Z[[#This Row],[Price]]-B178)/SRI_Z[[#This Row],[Price]])*100</f>
        <v>-0.14007782101167846</v>
      </c>
      <c r="D179">
        <f>LN(SRI_Z[[#This Row],[Price]]/B178)*100</f>
        <v>-0.13997980355511533</v>
      </c>
      <c r="E179">
        <v>2.6789999999999998</v>
      </c>
      <c r="F179">
        <f>LN(SRI_Z[[#This Row],[Risk-free instrument]]/E178)*100</f>
        <v>-0.11676644124021185</v>
      </c>
      <c r="G179">
        <v>447.86</v>
      </c>
      <c r="H179">
        <f>LN(SRI_Z[[#This Row],[GEIO]]/G178)*100</f>
        <v>-0.15394744286073009</v>
      </c>
      <c r="I179">
        <f>SRI_Z[[#This Row],[Rate GEIO]]*100%</f>
        <v>-0.15394744286073009</v>
      </c>
      <c r="J179">
        <f>MIN(0,(SRI_Z[[#This Row],[Logarithmic rate of return]]-0))</f>
        <v>-0.13997980355511533</v>
      </c>
      <c r="K179">
        <f>MIN(0,(SRI_Z[[#This Row],[Market rate of return]]-0))</f>
        <v>-0.15394744286073009</v>
      </c>
      <c r="L179">
        <f>MAX(0,(SRI_Z[[#This Row],[Logarithmic rate of return]]-0))</f>
        <v>0</v>
      </c>
    </row>
    <row r="180" spans="1:12" x14ac:dyDescent="0.25">
      <c r="A180" s="9">
        <v>43541</v>
      </c>
      <c r="B180">
        <v>65.61</v>
      </c>
      <c r="C180">
        <f>((SRI_Z[[#This Row],[Price]]-B179)/SRI_Z[[#This Row],[Price]])*100</f>
        <v>2.0728547477518662</v>
      </c>
      <c r="D180">
        <f>LN(SRI_Z[[#This Row],[Price]]/B179)*100</f>
        <v>2.0946399581456996</v>
      </c>
      <c r="E180">
        <v>2.6717499999999998</v>
      </c>
      <c r="F180">
        <f>LN(SRI_Z[[#This Row],[Risk-free instrument]]/E179)*100</f>
        <v>-0.27099021396026424</v>
      </c>
      <c r="G180">
        <v>457.84</v>
      </c>
      <c r="H180">
        <f>LN(SRI_Z[[#This Row],[GEIO]]/G179)*100</f>
        <v>2.2039094524161422</v>
      </c>
      <c r="I180">
        <f>SRI_Z[[#This Row],[Rate GEIO]]*100%</f>
        <v>2.2039094524161422</v>
      </c>
      <c r="J180">
        <f>MIN(0,(SRI_Z[[#This Row],[Logarithmic rate of return]]-0))</f>
        <v>0</v>
      </c>
      <c r="K180">
        <f>MIN(0,(SRI_Z[[#This Row],[Market rate of return]]-0))</f>
        <v>0</v>
      </c>
      <c r="L180">
        <f>MAX(0,(SRI_Z[[#This Row],[Logarithmic rate of return]]-0))</f>
        <v>2.0946399581456996</v>
      </c>
    </row>
    <row r="181" spans="1:12" x14ac:dyDescent="0.25">
      <c r="A181" s="9">
        <v>43548</v>
      </c>
      <c r="B181">
        <v>65.400000000000006</v>
      </c>
      <c r="C181">
        <f>((SRI_Z[[#This Row],[Price]]-B180)/SRI_Z[[#This Row],[Price]])*100</f>
        <v>-0.32110091743118307</v>
      </c>
      <c r="D181">
        <f>LN(SRI_Z[[#This Row],[Price]]/B180)*100</f>
        <v>-0.32058648936330819</v>
      </c>
      <c r="E181">
        <v>2.6760000000000002</v>
      </c>
      <c r="F181">
        <f>LN(SRI_Z[[#This Row],[Risk-free instrument]]/E180)*100</f>
        <v>0.15894538431131436</v>
      </c>
      <c r="G181">
        <v>456.16</v>
      </c>
      <c r="H181">
        <f>LN(SRI_Z[[#This Row],[GEIO]]/G180)*100</f>
        <v>-0.36761529364848311</v>
      </c>
      <c r="I181">
        <f>SRI_Z[[#This Row],[Rate GEIO]]*100%</f>
        <v>-0.36761529364848311</v>
      </c>
      <c r="J181">
        <f>MIN(0,(SRI_Z[[#This Row],[Logarithmic rate of return]]-0))</f>
        <v>-0.32058648936330819</v>
      </c>
      <c r="K181">
        <f>MIN(0,(SRI_Z[[#This Row],[Market rate of return]]-0))</f>
        <v>-0.36761529364848311</v>
      </c>
      <c r="L181">
        <f>MAX(0,(SRI_Z[[#This Row],[Logarithmic rate of return]]-0))</f>
        <v>0</v>
      </c>
    </row>
    <row r="182" spans="1:12" x14ac:dyDescent="0.25">
      <c r="A182" s="9">
        <v>43555</v>
      </c>
      <c r="B182">
        <v>66.209999999999994</v>
      </c>
      <c r="C182">
        <f>((SRI_Z[[#This Row],[Price]]-B181)/SRI_Z[[#This Row],[Price]])*100</f>
        <v>1.2233801540552607</v>
      </c>
      <c r="D182">
        <f>LN(SRI_Z[[#This Row],[Price]]/B181)*100</f>
        <v>1.2309250473601556</v>
      </c>
      <c r="E182">
        <v>2.6595</v>
      </c>
      <c r="F182">
        <f>LN(SRI_Z[[#This Row],[Risk-free instrument]]/E181)*100</f>
        <v>-0.61850070657468992</v>
      </c>
      <c r="G182">
        <v>461.96</v>
      </c>
      <c r="H182">
        <f>LN(SRI_Z[[#This Row],[GEIO]]/G181)*100</f>
        <v>1.2634682082524791</v>
      </c>
      <c r="I182">
        <f>SRI_Z[[#This Row],[Rate GEIO]]*100%</f>
        <v>1.2634682082524791</v>
      </c>
      <c r="J182">
        <f>MIN(0,(SRI_Z[[#This Row],[Logarithmic rate of return]]-0))</f>
        <v>0</v>
      </c>
      <c r="K182">
        <f>MIN(0,(SRI_Z[[#This Row],[Market rate of return]]-0))</f>
        <v>0</v>
      </c>
      <c r="L182">
        <f>MAX(0,(SRI_Z[[#This Row],[Logarithmic rate of return]]-0))</f>
        <v>1.2309250473601556</v>
      </c>
    </row>
    <row r="183" spans="1:12" x14ac:dyDescent="0.25">
      <c r="A183" s="9">
        <v>43562</v>
      </c>
      <c r="B183">
        <v>67.23</v>
      </c>
      <c r="C183">
        <f>((SRI_Z[[#This Row],[Price]]-B182)/SRI_Z[[#This Row],[Price]])*100</f>
        <v>1.5171798304328576</v>
      </c>
      <c r="D183">
        <f>LN(SRI_Z[[#This Row],[Price]]/B182)*100</f>
        <v>1.5288067544190651</v>
      </c>
      <c r="E183">
        <v>2.64588</v>
      </c>
      <c r="F183">
        <f>LN(SRI_Z[[#This Row],[Risk-free instrument]]/E182)*100</f>
        <v>-0.51344220098034055</v>
      </c>
      <c r="G183">
        <v>469.62</v>
      </c>
      <c r="H183">
        <f>LN(SRI_Z[[#This Row],[GEIO]]/G182)*100</f>
        <v>1.6445549797915116</v>
      </c>
      <c r="I183">
        <f>SRI_Z[[#This Row],[Rate GEIO]]*100%</f>
        <v>1.6445549797915116</v>
      </c>
      <c r="J183">
        <f>MIN(0,(SRI_Z[[#This Row],[Logarithmic rate of return]]-0))</f>
        <v>0</v>
      </c>
      <c r="K183">
        <f>MIN(0,(SRI_Z[[#This Row],[Market rate of return]]-0))</f>
        <v>0</v>
      </c>
      <c r="L183">
        <f>MAX(0,(SRI_Z[[#This Row],[Logarithmic rate of return]]-0))</f>
        <v>1.5288067544190651</v>
      </c>
    </row>
    <row r="184" spans="1:12" x14ac:dyDescent="0.25">
      <c r="A184" s="9">
        <v>43569</v>
      </c>
      <c r="B184">
        <v>66.53</v>
      </c>
      <c r="C184">
        <f>((SRI_Z[[#This Row],[Price]]-B183)/SRI_Z[[#This Row],[Price]])*100</f>
        <v>-1.0521569216894677</v>
      </c>
      <c r="D184">
        <f>LN(SRI_Z[[#This Row],[Price]]/B183)*100</f>
        <v>-1.0466602727149179</v>
      </c>
      <c r="E184">
        <v>2.63775</v>
      </c>
      <c r="F184">
        <f>LN(SRI_Z[[#This Row],[Risk-free instrument]]/E183)*100</f>
        <v>-0.30774321503673624</v>
      </c>
      <c r="G184">
        <v>464.34</v>
      </c>
      <c r="H184">
        <f>LN(SRI_Z[[#This Row],[GEIO]]/G183)*100</f>
        <v>-1.1306814534379044</v>
      </c>
      <c r="I184">
        <f>SRI_Z[[#This Row],[Rate GEIO]]*100%</f>
        <v>-1.1306814534379044</v>
      </c>
      <c r="J184">
        <f>MIN(0,(SRI_Z[[#This Row],[Logarithmic rate of return]]-0))</f>
        <v>-1.0466602727149179</v>
      </c>
      <c r="K184">
        <f>MIN(0,(SRI_Z[[#This Row],[Market rate of return]]-0))</f>
        <v>-1.1306814534379044</v>
      </c>
      <c r="L184">
        <f>MAX(0,(SRI_Z[[#This Row],[Logarithmic rate of return]]-0))</f>
        <v>0</v>
      </c>
    </row>
    <row r="185" spans="1:12" x14ac:dyDescent="0.25">
      <c r="A185" s="9">
        <v>43576</v>
      </c>
      <c r="B185">
        <v>66.38</v>
      </c>
      <c r="C185">
        <f>((SRI_Z[[#This Row],[Price]]-B184)/SRI_Z[[#This Row],[Price]])*100</f>
        <v>-0.22597167821633879</v>
      </c>
      <c r="D185">
        <f>LN(SRI_Z[[#This Row],[Price]]/B184)*100</f>
        <v>-0.22571674619676313</v>
      </c>
      <c r="E185">
        <v>2.629</v>
      </c>
      <c r="F185">
        <f>LN(SRI_Z[[#This Row],[Risk-free instrument]]/E184)*100</f>
        <v>-0.33227352923203834</v>
      </c>
      <c r="G185">
        <v>463.27</v>
      </c>
      <c r="H185">
        <f>LN(SRI_Z[[#This Row],[GEIO]]/G184)*100</f>
        <v>-0.23070050442950035</v>
      </c>
      <c r="I185">
        <f>SRI_Z[[#This Row],[Rate GEIO]]*100%</f>
        <v>-0.23070050442950035</v>
      </c>
      <c r="J185">
        <f>MIN(0,(SRI_Z[[#This Row],[Logarithmic rate of return]]-0))</f>
        <v>-0.22571674619676313</v>
      </c>
      <c r="K185">
        <f>MIN(0,(SRI_Z[[#This Row],[Market rate of return]]-0))</f>
        <v>-0.23070050442950035</v>
      </c>
      <c r="L185">
        <f>MAX(0,(SRI_Z[[#This Row],[Logarithmic rate of return]]-0))</f>
        <v>0</v>
      </c>
    </row>
    <row r="186" spans="1:12" x14ac:dyDescent="0.25">
      <c r="A186" s="9">
        <v>43583</v>
      </c>
      <c r="B186">
        <v>67.650000000000006</v>
      </c>
      <c r="C186">
        <f>((SRI_Z[[#This Row],[Price]]-B185)/SRI_Z[[#This Row],[Price]])*100</f>
        <v>1.8773096821877457</v>
      </c>
      <c r="D186">
        <f>LN(SRI_Z[[#This Row],[Price]]/B185)*100</f>
        <v>1.8951548324968637</v>
      </c>
      <c r="E186">
        <v>2.6157499999999998</v>
      </c>
      <c r="F186">
        <f>LN(SRI_Z[[#This Row],[Risk-free instrument]]/E185)*100</f>
        <v>-0.50526824687245853</v>
      </c>
      <c r="G186">
        <v>472.5</v>
      </c>
      <c r="H186">
        <f>LN(SRI_Z[[#This Row],[GEIO]]/G185)*100</f>
        <v>1.9727709467669818</v>
      </c>
      <c r="I186">
        <f>SRI_Z[[#This Row],[Rate GEIO]]*100%</f>
        <v>1.9727709467669818</v>
      </c>
      <c r="J186">
        <f>MIN(0,(SRI_Z[[#This Row],[Logarithmic rate of return]]-0))</f>
        <v>0</v>
      </c>
      <c r="K186">
        <f>MIN(0,(SRI_Z[[#This Row],[Market rate of return]]-0))</f>
        <v>0</v>
      </c>
      <c r="L186">
        <f>MAX(0,(SRI_Z[[#This Row],[Logarithmic rate of return]]-0))</f>
        <v>1.8951548324968637</v>
      </c>
    </row>
    <row r="187" spans="1:12" x14ac:dyDescent="0.25">
      <c r="A187" s="9">
        <v>43590</v>
      </c>
      <c r="B187">
        <v>67.37</v>
      </c>
      <c r="C187">
        <f>((SRI_Z[[#This Row],[Price]]-B186)/SRI_Z[[#This Row],[Price]])*100</f>
        <v>-0.4156152590173684</v>
      </c>
      <c r="D187">
        <f>LN(SRI_Z[[#This Row],[Price]]/B186)*100</f>
        <v>-0.41475396442285778</v>
      </c>
      <c r="E187">
        <v>2.6173799999999998</v>
      </c>
      <c r="F187">
        <f>LN(SRI_Z[[#This Row],[Risk-free instrument]]/E186)*100</f>
        <v>6.2295416040235516E-2</v>
      </c>
      <c r="G187">
        <v>474.45</v>
      </c>
      <c r="H187">
        <f>LN(SRI_Z[[#This Row],[GEIO]]/G186)*100</f>
        <v>0.41184914859701677</v>
      </c>
      <c r="I187">
        <f>SRI_Z[[#This Row],[Rate GEIO]]*100%</f>
        <v>0.41184914859701677</v>
      </c>
      <c r="J187">
        <f>MIN(0,(SRI_Z[[#This Row],[Logarithmic rate of return]]-0))</f>
        <v>-0.41475396442285778</v>
      </c>
      <c r="K187">
        <f>MIN(0,(SRI_Z[[#This Row],[Market rate of return]]-0))</f>
        <v>0</v>
      </c>
      <c r="L187">
        <f>MAX(0,(SRI_Z[[#This Row],[Logarithmic rate of return]]-0))</f>
        <v>0</v>
      </c>
    </row>
    <row r="188" spans="1:12" x14ac:dyDescent="0.25">
      <c r="A188" s="9">
        <v>43597</v>
      </c>
      <c r="B188">
        <v>66.27</v>
      </c>
      <c r="C188">
        <f>((SRI_Z[[#This Row],[Price]]-B187)/SRI_Z[[#This Row],[Price]])*100</f>
        <v>-1.6598762637694411</v>
      </c>
      <c r="D188">
        <f>LN(SRI_Z[[#This Row],[Price]]/B187)*100</f>
        <v>-1.6462508872433081</v>
      </c>
      <c r="E188">
        <v>2.5870000000000002</v>
      </c>
      <c r="F188">
        <f>LN(SRI_Z[[#This Row],[Risk-free instrument]]/E187)*100</f>
        <v>-1.1674914235529767</v>
      </c>
      <c r="G188">
        <v>462.3</v>
      </c>
      <c r="H188">
        <f>LN(SRI_Z[[#This Row],[GEIO]]/G187)*100</f>
        <v>-2.5942207425587744</v>
      </c>
      <c r="I188">
        <f>SRI_Z[[#This Row],[Rate GEIO]]*100%</f>
        <v>-2.5942207425587744</v>
      </c>
      <c r="J188">
        <f>MIN(0,(SRI_Z[[#This Row],[Logarithmic rate of return]]-0))</f>
        <v>-1.6462508872433081</v>
      </c>
      <c r="K188">
        <f>MIN(0,(SRI_Z[[#This Row],[Market rate of return]]-0))</f>
        <v>-2.5942207425587744</v>
      </c>
      <c r="L188">
        <f>MAX(0,(SRI_Z[[#This Row],[Logarithmic rate of return]]-0))</f>
        <v>0</v>
      </c>
    </row>
    <row r="189" spans="1:12" x14ac:dyDescent="0.25">
      <c r="A189" s="9">
        <v>43604</v>
      </c>
      <c r="B189">
        <v>66.13</v>
      </c>
      <c r="C189">
        <f>((SRI_Z[[#This Row],[Price]]-B188)/SRI_Z[[#This Row],[Price]])*100</f>
        <v>-0.21170421896265021</v>
      </c>
      <c r="D189">
        <f>LN(SRI_Z[[#This Row],[Price]]/B188)*100</f>
        <v>-0.21148044135644761</v>
      </c>
      <c r="E189">
        <v>2.55375</v>
      </c>
      <c r="F189">
        <f>LN(SRI_Z[[#This Row],[Risk-free instrument]]/E188)*100</f>
        <v>-1.2936036054197406</v>
      </c>
      <c r="G189">
        <v>460.92</v>
      </c>
      <c r="H189">
        <f>LN(SRI_Z[[#This Row],[GEIO]]/G188)*100</f>
        <v>-0.29895388483660484</v>
      </c>
      <c r="I189">
        <f>SRI_Z[[#This Row],[Rate GEIO]]*100%</f>
        <v>-0.29895388483660484</v>
      </c>
      <c r="J189">
        <f>MIN(0,(SRI_Z[[#This Row],[Logarithmic rate of return]]-0))</f>
        <v>-0.21148044135644761</v>
      </c>
      <c r="K189">
        <f>MIN(0,(SRI_Z[[#This Row],[Market rate of return]]-0))</f>
        <v>-0.29895388483660484</v>
      </c>
      <c r="L189">
        <f>MAX(0,(SRI_Z[[#This Row],[Logarithmic rate of return]]-0))</f>
        <v>0</v>
      </c>
    </row>
    <row r="190" spans="1:12" x14ac:dyDescent="0.25">
      <c r="A190" s="9">
        <v>43611</v>
      </c>
      <c r="B190">
        <v>66.400000000000006</v>
      </c>
      <c r="C190">
        <f>((SRI_Z[[#This Row],[Price]]-B189)/SRI_Z[[#This Row],[Price]])*100</f>
        <v>0.40662650602411182</v>
      </c>
      <c r="D190">
        <f>LN(SRI_Z[[#This Row],[Price]]/B189)*100</f>
        <v>0.40745547958173783</v>
      </c>
      <c r="E190">
        <v>2.5486300000000002</v>
      </c>
      <c r="F190">
        <f>LN(SRI_Z[[#This Row],[Risk-free instrument]]/E189)*100</f>
        <v>-0.20069072544479272</v>
      </c>
      <c r="G190">
        <v>462.71</v>
      </c>
      <c r="H190">
        <f>LN(SRI_Z[[#This Row],[GEIO]]/G189)*100</f>
        <v>0.38760158093709129</v>
      </c>
      <c r="I190">
        <f>SRI_Z[[#This Row],[Rate GEIO]]*100%</f>
        <v>0.38760158093709129</v>
      </c>
      <c r="J190">
        <f>MIN(0,(SRI_Z[[#This Row],[Logarithmic rate of return]]-0))</f>
        <v>0</v>
      </c>
      <c r="K190">
        <f>MIN(0,(SRI_Z[[#This Row],[Market rate of return]]-0))</f>
        <v>0</v>
      </c>
      <c r="L190">
        <f>MAX(0,(SRI_Z[[#This Row],[Logarithmic rate of return]]-0))</f>
        <v>0.40745547958173783</v>
      </c>
    </row>
    <row r="191" spans="1:12" x14ac:dyDescent="0.25">
      <c r="A191" s="9">
        <v>43618</v>
      </c>
      <c r="B191">
        <v>65.97</v>
      </c>
      <c r="C191">
        <f>((SRI_Z[[#This Row],[Price]]-B190)/SRI_Z[[#This Row],[Price]])*100</f>
        <v>-0.65181142943763348</v>
      </c>
      <c r="D191">
        <f>LN(SRI_Z[[#This Row],[Price]]/B190)*100</f>
        <v>-0.64969632476087635</v>
      </c>
      <c r="E191">
        <v>2.5166300000000001</v>
      </c>
      <c r="F191">
        <f>LN(SRI_Z[[#This Row],[Risk-free instrument]]/E190)*100</f>
        <v>-1.2635254944983605</v>
      </c>
      <c r="G191">
        <v>459.49</v>
      </c>
      <c r="H191">
        <f>LN(SRI_Z[[#This Row],[GEIO]]/G190)*100</f>
        <v>-0.69833291818922638</v>
      </c>
      <c r="I191">
        <f>SRI_Z[[#This Row],[Rate GEIO]]*100%</f>
        <v>-0.69833291818922638</v>
      </c>
      <c r="J191">
        <f>MIN(0,(SRI_Z[[#This Row],[Logarithmic rate of return]]-0))</f>
        <v>-0.64969632476087635</v>
      </c>
      <c r="K191">
        <f>MIN(0,(SRI_Z[[#This Row],[Market rate of return]]-0))</f>
        <v>-0.69833291818922638</v>
      </c>
      <c r="L191">
        <f>MAX(0,(SRI_Z[[#This Row],[Logarithmic rate of return]]-0))</f>
        <v>0</v>
      </c>
    </row>
    <row r="192" spans="1:12" x14ac:dyDescent="0.25">
      <c r="A192" s="9">
        <v>43625</v>
      </c>
      <c r="B192">
        <v>66.56</v>
      </c>
      <c r="C192">
        <f>((SRI_Z[[#This Row],[Price]]-B191)/SRI_Z[[#This Row],[Price]])*100</f>
        <v>0.88641826923077438</v>
      </c>
      <c r="D192">
        <f>LN(SRI_Z[[#This Row],[Price]]/B191)*100</f>
        <v>0.89037032781737124</v>
      </c>
      <c r="E192">
        <v>2.37175</v>
      </c>
      <c r="F192">
        <f>LN(SRI_Z[[#This Row],[Risk-free instrument]]/E191)*100</f>
        <v>-5.9292625659414009</v>
      </c>
      <c r="G192">
        <v>463.73</v>
      </c>
      <c r="H192">
        <f>LN(SRI_Z[[#This Row],[GEIO]]/G191)*100</f>
        <v>0.91853075337342172</v>
      </c>
      <c r="I192">
        <f>SRI_Z[[#This Row],[Rate GEIO]]*100%</f>
        <v>0.91853075337342172</v>
      </c>
      <c r="J192">
        <f>MIN(0,(SRI_Z[[#This Row],[Logarithmic rate of return]]-0))</f>
        <v>0</v>
      </c>
      <c r="K192">
        <f>MIN(0,(SRI_Z[[#This Row],[Market rate of return]]-0))</f>
        <v>0</v>
      </c>
      <c r="L192">
        <f>MAX(0,(SRI_Z[[#This Row],[Logarithmic rate of return]]-0))</f>
        <v>0.89037032781737124</v>
      </c>
    </row>
    <row r="193" spans="1:12" x14ac:dyDescent="0.25">
      <c r="A193" s="9">
        <v>43632</v>
      </c>
      <c r="B193">
        <v>67.05</v>
      </c>
      <c r="C193">
        <f>((SRI_Z[[#This Row],[Price]]-B192)/SRI_Z[[#This Row],[Price]])*100</f>
        <v>0.73079791200595812</v>
      </c>
      <c r="D193">
        <f>LN(SRI_Z[[#This Row],[Price]]/B192)*100</f>
        <v>0.73348132147342759</v>
      </c>
      <c r="E193">
        <v>2.27738</v>
      </c>
      <c r="F193">
        <f>LN(SRI_Z[[#This Row],[Risk-free instrument]]/E192)*100</f>
        <v>-4.0602419879365561</v>
      </c>
      <c r="G193">
        <v>467.22</v>
      </c>
      <c r="H193">
        <f>LN(SRI_Z[[#This Row],[GEIO]]/G192)*100</f>
        <v>0.74977525099231368</v>
      </c>
      <c r="I193">
        <f>SRI_Z[[#This Row],[Rate GEIO]]*100%</f>
        <v>0.74977525099231368</v>
      </c>
      <c r="J193">
        <f>MIN(0,(SRI_Z[[#This Row],[Logarithmic rate of return]]-0))</f>
        <v>0</v>
      </c>
      <c r="K193">
        <f>MIN(0,(SRI_Z[[#This Row],[Market rate of return]]-0))</f>
        <v>0</v>
      </c>
      <c r="L193">
        <f>MAX(0,(SRI_Z[[#This Row],[Logarithmic rate of return]]-0))</f>
        <v>0.73348132147342759</v>
      </c>
    </row>
    <row r="194" spans="1:12" x14ac:dyDescent="0.25">
      <c r="A194" s="9">
        <v>43639</v>
      </c>
      <c r="B194">
        <v>68.209999999999994</v>
      </c>
      <c r="C194">
        <f>((SRI_Z[[#This Row],[Price]]-B193)/SRI_Z[[#This Row],[Price]])*100</f>
        <v>1.7006304060988076</v>
      </c>
      <c r="D194">
        <f>LN(SRI_Z[[#This Row],[Price]]/B193)*100</f>
        <v>1.7152571938940371</v>
      </c>
      <c r="E194">
        <v>2.2201300000000002</v>
      </c>
      <c r="F194">
        <f>LN(SRI_Z[[#This Row],[Risk-free instrument]]/E193)*100</f>
        <v>-2.5459906683222329</v>
      </c>
      <c r="G194">
        <v>475.74</v>
      </c>
      <c r="H194">
        <f>LN(SRI_Z[[#This Row],[GEIO]]/G193)*100</f>
        <v>1.8071247695412702</v>
      </c>
      <c r="I194">
        <f>SRI_Z[[#This Row],[Rate GEIO]]*100%</f>
        <v>1.8071247695412702</v>
      </c>
      <c r="J194">
        <f>MIN(0,(SRI_Z[[#This Row],[Logarithmic rate of return]]-0))</f>
        <v>0</v>
      </c>
      <c r="K194">
        <f>MIN(0,(SRI_Z[[#This Row],[Market rate of return]]-0))</f>
        <v>0</v>
      </c>
      <c r="L194">
        <f>MAX(0,(SRI_Z[[#This Row],[Logarithmic rate of return]]-0))</f>
        <v>1.7152571938940371</v>
      </c>
    </row>
    <row r="195" spans="1:12" x14ac:dyDescent="0.25">
      <c r="A195" s="9">
        <v>43646</v>
      </c>
      <c r="B195">
        <v>67.69</v>
      </c>
      <c r="C195">
        <f>((SRI_Z[[#This Row],[Price]]-B194)/SRI_Z[[#This Row],[Price]])*100</f>
        <v>-0.7682080070911449</v>
      </c>
      <c r="D195">
        <f>LN(SRI_Z[[#This Row],[Price]]/B194)*100</f>
        <v>-0.76527231461116507</v>
      </c>
      <c r="E195">
        <v>2.2004999999999999</v>
      </c>
      <c r="F195">
        <f>LN(SRI_Z[[#This Row],[Risk-free instrument]]/E194)*100</f>
        <v>-0.88811454592522021</v>
      </c>
      <c r="G195">
        <v>471.78</v>
      </c>
      <c r="H195">
        <f>LN(SRI_Z[[#This Row],[GEIO]]/G194)*100</f>
        <v>-0.83587112808829522</v>
      </c>
      <c r="I195">
        <f>SRI_Z[[#This Row],[Rate GEIO]]*100%</f>
        <v>-0.83587112808829522</v>
      </c>
      <c r="J195">
        <f>MIN(0,(SRI_Z[[#This Row],[Logarithmic rate of return]]-0))</f>
        <v>-0.76527231461116507</v>
      </c>
      <c r="K195">
        <f>MIN(0,(SRI_Z[[#This Row],[Market rate of return]]-0))</f>
        <v>-0.83587112808829522</v>
      </c>
      <c r="L195">
        <f>MAX(0,(SRI_Z[[#This Row],[Logarithmic rate of return]]-0))</f>
        <v>0</v>
      </c>
    </row>
    <row r="196" spans="1:12" x14ac:dyDescent="0.25">
      <c r="A196" s="9">
        <v>43653</v>
      </c>
      <c r="B196">
        <v>69.44</v>
      </c>
      <c r="C196">
        <f>((SRI_Z[[#This Row],[Price]]-B195)/SRI_Z[[#This Row],[Price]])*100</f>
        <v>2.520161290322581</v>
      </c>
      <c r="D196">
        <f>LN(SRI_Z[[#This Row],[Price]]/B195)*100</f>
        <v>2.5524611831578499</v>
      </c>
      <c r="E196">
        <v>2.2097500000000001</v>
      </c>
      <c r="F196">
        <f>LN(SRI_Z[[#This Row],[Risk-free instrument]]/E195)*100</f>
        <v>0.41947796899113293</v>
      </c>
      <c r="G196">
        <v>484.59</v>
      </c>
      <c r="H196">
        <f>LN(SRI_Z[[#This Row],[GEIO]]/G195)*100</f>
        <v>2.6790397362296727</v>
      </c>
      <c r="I196">
        <f>SRI_Z[[#This Row],[Rate GEIO]]*100%</f>
        <v>2.6790397362296727</v>
      </c>
      <c r="J196">
        <f>MIN(0,(SRI_Z[[#This Row],[Logarithmic rate of return]]-0))</f>
        <v>0</v>
      </c>
      <c r="K196">
        <f>MIN(0,(SRI_Z[[#This Row],[Market rate of return]]-0))</f>
        <v>0</v>
      </c>
      <c r="L196">
        <f>MAX(0,(SRI_Z[[#This Row],[Logarithmic rate of return]]-0))</f>
        <v>2.5524611831578499</v>
      </c>
    </row>
    <row r="197" spans="1:12" x14ac:dyDescent="0.25">
      <c r="A197" s="9">
        <v>43660</v>
      </c>
      <c r="B197">
        <v>69.349999999999994</v>
      </c>
      <c r="C197">
        <f>((SRI_Z[[#This Row],[Price]]-B196)/SRI_Z[[#This Row],[Price]])*100</f>
        <v>-0.129776496034612</v>
      </c>
      <c r="D197">
        <f>LN(SRI_Z[[#This Row],[Price]]/B196)*100</f>
        <v>-0.12969235912542088</v>
      </c>
      <c r="E197">
        <v>2.22925</v>
      </c>
      <c r="F197">
        <f>LN(SRI_Z[[#This Row],[Risk-free instrument]]/E196)*100</f>
        <v>0.8785819073931308</v>
      </c>
      <c r="G197">
        <v>483.71</v>
      </c>
      <c r="H197">
        <f>LN(SRI_Z[[#This Row],[GEIO]]/G196)*100</f>
        <v>-0.18176190070725057</v>
      </c>
      <c r="I197">
        <f>SRI_Z[[#This Row],[Rate GEIO]]*100%</f>
        <v>-0.18176190070725057</v>
      </c>
      <c r="J197">
        <f>MIN(0,(SRI_Z[[#This Row],[Logarithmic rate of return]]-0))</f>
        <v>-0.12969235912542088</v>
      </c>
      <c r="K197">
        <f>MIN(0,(SRI_Z[[#This Row],[Market rate of return]]-0))</f>
        <v>-0.18176190070725057</v>
      </c>
      <c r="L197">
        <f>MAX(0,(SRI_Z[[#This Row],[Logarithmic rate of return]]-0))</f>
        <v>0</v>
      </c>
    </row>
    <row r="198" spans="1:12" x14ac:dyDescent="0.25">
      <c r="A198" s="9">
        <v>43667</v>
      </c>
      <c r="B198">
        <v>68.989999999999995</v>
      </c>
      <c r="C198">
        <f>((SRI_Z[[#This Row],[Price]]-B197)/SRI_Z[[#This Row],[Price]])*100</f>
        <v>-0.52181475576170377</v>
      </c>
      <c r="D198">
        <f>LN(SRI_Z[[#This Row],[Price]]/B197)*100</f>
        <v>-0.52045802028232269</v>
      </c>
      <c r="E198">
        <v>2.14425</v>
      </c>
      <c r="F198">
        <f>LN(SRI_Z[[#This Row],[Risk-free instrument]]/E197)*100</f>
        <v>-3.8875365144457956</v>
      </c>
      <c r="G198">
        <v>481.05</v>
      </c>
      <c r="H198">
        <f>LN(SRI_Z[[#This Row],[GEIO]]/G197)*100</f>
        <v>-0.55143387794301013</v>
      </c>
      <c r="I198">
        <f>SRI_Z[[#This Row],[Rate GEIO]]*100%</f>
        <v>-0.55143387794301013</v>
      </c>
      <c r="J198">
        <f>MIN(0,(SRI_Z[[#This Row],[Logarithmic rate of return]]-0))</f>
        <v>-0.52045802028232269</v>
      </c>
      <c r="K198">
        <f>MIN(0,(SRI_Z[[#This Row],[Market rate of return]]-0))</f>
        <v>-0.55143387794301013</v>
      </c>
      <c r="L198">
        <f>MAX(0,(SRI_Z[[#This Row],[Logarithmic rate of return]]-0))</f>
        <v>0</v>
      </c>
    </row>
    <row r="199" spans="1:12" x14ac:dyDescent="0.25">
      <c r="A199" s="9">
        <v>43674</v>
      </c>
      <c r="B199">
        <v>69.819999999999993</v>
      </c>
      <c r="C199">
        <f>((SRI_Z[[#This Row],[Price]]-B198)/SRI_Z[[#This Row],[Price]])*100</f>
        <v>1.1887711257519311</v>
      </c>
      <c r="D199">
        <f>LN(SRI_Z[[#This Row],[Price]]/B198)*100</f>
        <v>1.1958935118872551</v>
      </c>
      <c r="E199">
        <v>2.2048800000000002</v>
      </c>
      <c r="F199">
        <f>LN(SRI_Z[[#This Row],[Risk-free instrument]]/E198)*100</f>
        <v>2.7883244760789871</v>
      </c>
      <c r="G199">
        <v>486.85</v>
      </c>
      <c r="H199">
        <f>LN(SRI_Z[[#This Row],[GEIO]]/G198)*100</f>
        <v>1.1984852617491621</v>
      </c>
      <c r="I199">
        <f>SRI_Z[[#This Row],[Rate GEIO]]*100%</f>
        <v>1.1984852617491621</v>
      </c>
      <c r="J199">
        <f>MIN(0,(SRI_Z[[#This Row],[Logarithmic rate of return]]-0))</f>
        <v>0</v>
      </c>
      <c r="K199">
        <f>MIN(0,(SRI_Z[[#This Row],[Market rate of return]]-0))</f>
        <v>0</v>
      </c>
      <c r="L199">
        <f>MAX(0,(SRI_Z[[#This Row],[Logarithmic rate of return]]-0))</f>
        <v>1.1958935118872551</v>
      </c>
    </row>
    <row r="200" spans="1:12" x14ac:dyDescent="0.25">
      <c r="A200" s="9">
        <v>43681</v>
      </c>
      <c r="B200">
        <v>67.87</v>
      </c>
      <c r="C200">
        <f>((SRI_Z[[#This Row],[Price]]-B199)/SRI_Z[[#This Row],[Price]])*100</f>
        <v>-2.8731398261381882</v>
      </c>
      <c r="D200">
        <f>LN(SRI_Z[[#This Row],[Price]]/B199)*100</f>
        <v>-2.8326390961222776</v>
      </c>
      <c r="E200">
        <v>2.133</v>
      </c>
      <c r="F200">
        <f>LN(SRI_Z[[#This Row],[Risk-free instrument]]/E199)*100</f>
        <v>-3.3143646159970221</v>
      </c>
      <c r="G200">
        <v>472.46</v>
      </c>
      <c r="H200">
        <f>LN(SRI_Z[[#This Row],[GEIO]]/G199)*100</f>
        <v>-3.0002980159152588</v>
      </c>
      <c r="I200">
        <f>SRI_Z[[#This Row],[Rate GEIO]]*100%</f>
        <v>-3.0002980159152588</v>
      </c>
      <c r="J200">
        <f>MIN(0,(SRI_Z[[#This Row],[Logarithmic rate of return]]-0))</f>
        <v>-2.8326390961222776</v>
      </c>
      <c r="K200">
        <f>MIN(0,(SRI_Z[[#This Row],[Market rate of return]]-0))</f>
        <v>-3.0002980159152588</v>
      </c>
      <c r="L200">
        <f>MAX(0,(SRI_Z[[#This Row],[Logarithmic rate of return]]-0))</f>
        <v>0</v>
      </c>
    </row>
    <row r="201" spans="1:12" x14ac:dyDescent="0.25">
      <c r="A201" s="9">
        <v>43688</v>
      </c>
      <c r="B201">
        <v>67.7</v>
      </c>
      <c r="C201">
        <f>((SRI_Z[[#This Row],[Price]]-B200)/SRI_Z[[#This Row],[Price]])*100</f>
        <v>-0.25110782865583708</v>
      </c>
      <c r="D201">
        <f>LN(SRI_Z[[#This Row],[Price]]/B200)*100</f>
        <v>-0.25079307974377096</v>
      </c>
      <c r="E201">
        <v>2.052</v>
      </c>
      <c r="F201">
        <f>LN(SRI_Z[[#This Row],[Risk-free instrument]]/E200)*100</f>
        <v>-3.8714512180690392</v>
      </c>
      <c r="G201">
        <v>471.27</v>
      </c>
      <c r="H201">
        <f>LN(SRI_Z[[#This Row],[GEIO]]/G200)*100</f>
        <v>-0.25219090856546417</v>
      </c>
      <c r="I201">
        <f>SRI_Z[[#This Row],[Rate GEIO]]*100%</f>
        <v>-0.25219090856546417</v>
      </c>
      <c r="J201">
        <f>MIN(0,(SRI_Z[[#This Row],[Logarithmic rate of return]]-0))</f>
        <v>-0.25079307974377096</v>
      </c>
      <c r="K201">
        <f>MIN(0,(SRI_Z[[#This Row],[Market rate of return]]-0))</f>
        <v>-0.25219090856546417</v>
      </c>
      <c r="L201">
        <f>MAX(0,(SRI_Z[[#This Row],[Logarithmic rate of return]]-0))</f>
        <v>0</v>
      </c>
    </row>
    <row r="202" spans="1:12" x14ac:dyDescent="0.25">
      <c r="A202" s="9">
        <v>43695</v>
      </c>
      <c r="B202">
        <v>67.8</v>
      </c>
      <c r="C202">
        <f>((SRI_Z[[#This Row],[Price]]-B201)/SRI_Z[[#This Row],[Price]])*100</f>
        <v>0.14749262536872318</v>
      </c>
      <c r="D202">
        <f>LN(SRI_Z[[#This Row],[Price]]/B201)*100</f>
        <v>0.14760150281204576</v>
      </c>
      <c r="E202">
        <v>2.01675</v>
      </c>
      <c r="F202">
        <f>LN(SRI_Z[[#This Row],[Risk-free instrument]]/E201)*100</f>
        <v>-1.7327622473576456</v>
      </c>
      <c r="G202">
        <v>472.12</v>
      </c>
      <c r="H202">
        <f>LN(SRI_Z[[#This Row],[GEIO]]/G201)*100</f>
        <v>0.18020123809103084</v>
      </c>
      <c r="I202">
        <f>SRI_Z[[#This Row],[Rate GEIO]]*100%</f>
        <v>0.18020123809103084</v>
      </c>
      <c r="J202">
        <f>MIN(0,(SRI_Z[[#This Row],[Logarithmic rate of return]]-0))</f>
        <v>0</v>
      </c>
      <c r="K202">
        <f>MIN(0,(SRI_Z[[#This Row],[Market rate of return]]-0))</f>
        <v>0</v>
      </c>
      <c r="L202">
        <f>MAX(0,(SRI_Z[[#This Row],[Logarithmic rate of return]]-0))</f>
        <v>0.14760150281204576</v>
      </c>
    </row>
    <row r="203" spans="1:12" x14ac:dyDescent="0.25">
      <c r="A203" s="9">
        <v>43702</v>
      </c>
      <c r="B203">
        <v>66.63</v>
      </c>
      <c r="C203">
        <f>((SRI_Z[[#This Row],[Price]]-B202)/SRI_Z[[#This Row],[Price]])*100</f>
        <v>-1.7559657811796514</v>
      </c>
      <c r="D203">
        <f>LN(SRI_Z[[#This Row],[Price]]/B202)*100</f>
        <v>-1.7407268371904157</v>
      </c>
      <c r="E203">
        <v>2.08013</v>
      </c>
      <c r="F203">
        <f>LN(SRI_Z[[#This Row],[Risk-free instrument]]/E202)*100</f>
        <v>3.0943086925236187</v>
      </c>
      <c r="G203">
        <v>463.52</v>
      </c>
      <c r="H203">
        <f>LN(SRI_Z[[#This Row],[GEIO]]/G202)*100</f>
        <v>-1.8383656539828053</v>
      </c>
      <c r="I203">
        <f>SRI_Z[[#This Row],[Rate GEIO]]*100%</f>
        <v>-1.8383656539828053</v>
      </c>
      <c r="J203">
        <f>MIN(0,(SRI_Z[[#This Row],[Logarithmic rate of return]]-0))</f>
        <v>-1.7407268371904157</v>
      </c>
      <c r="K203">
        <f>MIN(0,(SRI_Z[[#This Row],[Market rate of return]]-0))</f>
        <v>-1.8383656539828053</v>
      </c>
      <c r="L203">
        <f>MAX(0,(SRI_Z[[#This Row],[Logarithmic rate of return]]-0))</f>
        <v>0</v>
      </c>
    </row>
    <row r="204" spans="1:12" x14ac:dyDescent="0.25">
      <c r="A204" s="9">
        <v>43709</v>
      </c>
      <c r="B204">
        <v>68.08</v>
      </c>
      <c r="C204">
        <f>((SRI_Z[[#This Row],[Price]]-B203)/SRI_Z[[#This Row],[Price]])*100</f>
        <v>2.1298472385428946</v>
      </c>
      <c r="D204">
        <f>LN(SRI_Z[[#This Row],[Price]]/B203)*100</f>
        <v>2.1528557690673047</v>
      </c>
      <c r="E204">
        <v>2.0365000000000002</v>
      </c>
      <c r="F204">
        <f>LN(SRI_Z[[#This Row],[Risk-free instrument]]/E203)*100</f>
        <v>-2.1197743653852723</v>
      </c>
      <c r="G204">
        <v>474.06</v>
      </c>
      <c r="H204">
        <f>LN(SRI_Z[[#This Row],[GEIO]]/G203)*100</f>
        <v>2.2484361941656599</v>
      </c>
      <c r="I204">
        <f>SRI_Z[[#This Row],[Rate GEIO]]*100%</f>
        <v>2.2484361941656599</v>
      </c>
      <c r="J204">
        <f>MIN(0,(SRI_Z[[#This Row],[Logarithmic rate of return]]-0))</f>
        <v>0</v>
      </c>
      <c r="K204">
        <f>MIN(0,(SRI_Z[[#This Row],[Market rate of return]]-0))</f>
        <v>0</v>
      </c>
      <c r="L204">
        <f>MAX(0,(SRI_Z[[#This Row],[Logarithmic rate of return]]-0))</f>
        <v>2.1528557690673047</v>
      </c>
    </row>
    <row r="205" spans="1:12" x14ac:dyDescent="0.25">
      <c r="A205" s="9">
        <v>43716</v>
      </c>
      <c r="B205">
        <v>68.709999999999994</v>
      </c>
      <c r="C205">
        <f>((SRI_Z[[#This Row],[Price]]-B204)/SRI_Z[[#This Row],[Price]])*100</f>
        <v>0.91689710376945932</v>
      </c>
      <c r="D205">
        <f>LN(SRI_Z[[#This Row],[Price]]/B204)*100</f>
        <v>0.9211264777865914</v>
      </c>
      <c r="E205">
        <v>2.0341300000000002</v>
      </c>
      <c r="F205">
        <f>LN(SRI_Z[[#This Row],[Risk-free instrument]]/E204)*100</f>
        <v>-0.11644390513477808</v>
      </c>
      <c r="G205">
        <v>478.66</v>
      </c>
      <c r="H205">
        <f>LN(SRI_Z[[#This Row],[GEIO]]/G204)*100</f>
        <v>0.96566373037716002</v>
      </c>
      <c r="I205">
        <f>SRI_Z[[#This Row],[Rate GEIO]]*100%</f>
        <v>0.96566373037716002</v>
      </c>
      <c r="J205">
        <f>MIN(0,(SRI_Z[[#This Row],[Logarithmic rate of return]]-0))</f>
        <v>0</v>
      </c>
      <c r="K205">
        <f>MIN(0,(SRI_Z[[#This Row],[Market rate of return]]-0))</f>
        <v>0</v>
      </c>
      <c r="L205">
        <f>MAX(0,(SRI_Z[[#This Row],[Logarithmic rate of return]]-0))</f>
        <v>0.9211264777865914</v>
      </c>
    </row>
    <row r="206" spans="1:12" x14ac:dyDescent="0.25">
      <c r="A206" s="9">
        <v>43723</v>
      </c>
      <c r="B206">
        <v>68.349999999999994</v>
      </c>
      <c r="C206">
        <f>((SRI_Z[[#This Row],[Price]]-B205)/SRI_Z[[#This Row],[Price]])*100</f>
        <v>-0.52670080468178415</v>
      </c>
      <c r="D206">
        <f>LN(SRI_Z[[#This Row],[Price]]/B205)*100</f>
        <v>-0.52531858730259917</v>
      </c>
      <c r="E206">
        <v>2.0702500000000001</v>
      </c>
      <c r="F206">
        <f>LN(SRI_Z[[#This Row],[Risk-free instrument]]/E205)*100</f>
        <v>1.7601163876689967</v>
      </c>
      <c r="G206">
        <v>475.98</v>
      </c>
      <c r="H206">
        <f>LN(SRI_Z[[#This Row],[GEIO]]/G205)*100</f>
        <v>-0.56146967245019552</v>
      </c>
      <c r="I206">
        <f>SRI_Z[[#This Row],[Rate GEIO]]*100%</f>
        <v>-0.56146967245019552</v>
      </c>
      <c r="J206">
        <f>MIN(0,(SRI_Z[[#This Row],[Logarithmic rate of return]]-0))</f>
        <v>-0.52531858730259917</v>
      </c>
      <c r="K206">
        <f>MIN(0,(SRI_Z[[#This Row],[Market rate of return]]-0))</f>
        <v>-0.56146967245019552</v>
      </c>
      <c r="L206">
        <f>MAX(0,(SRI_Z[[#This Row],[Logarithmic rate of return]]-0))</f>
        <v>0</v>
      </c>
    </row>
    <row r="207" spans="1:12" x14ac:dyDescent="0.25">
      <c r="A207" s="9">
        <v>43730</v>
      </c>
      <c r="B207">
        <v>69.28</v>
      </c>
      <c r="C207">
        <f>((SRI_Z[[#This Row],[Price]]-B206)/SRI_Z[[#This Row],[Price]])*100</f>
        <v>1.3423787528868458</v>
      </c>
      <c r="D207">
        <f>LN(SRI_Z[[#This Row],[Price]]/B206)*100</f>
        <v>1.3514701084221179</v>
      </c>
      <c r="E207">
        <v>2.0703800000000001</v>
      </c>
      <c r="F207">
        <f>LN(SRI_Z[[#This Row],[Risk-free instrument]]/E206)*100</f>
        <v>6.279237702596174E-3</v>
      </c>
      <c r="G207">
        <v>482.63</v>
      </c>
      <c r="H207">
        <f>LN(SRI_Z[[#This Row],[GEIO]]/G206)*100</f>
        <v>1.3874477999129327</v>
      </c>
      <c r="I207">
        <f>SRI_Z[[#This Row],[Rate GEIO]]*100%</f>
        <v>1.3874477999129327</v>
      </c>
      <c r="J207">
        <f>MIN(0,(SRI_Z[[#This Row],[Logarithmic rate of return]]-0))</f>
        <v>0</v>
      </c>
      <c r="K207">
        <f>MIN(0,(SRI_Z[[#This Row],[Market rate of return]]-0))</f>
        <v>0</v>
      </c>
      <c r="L207">
        <f>MAX(0,(SRI_Z[[#This Row],[Logarithmic rate of return]]-0))</f>
        <v>1.3514701084221179</v>
      </c>
    </row>
    <row r="208" spans="1:12" x14ac:dyDescent="0.25">
      <c r="A208" s="9">
        <v>43737</v>
      </c>
      <c r="B208">
        <v>68.459999999999994</v>
      </c>
      <c r="C208">
        <f>((SRI_Z[[#This Row],[Price]]-B207)/SRI_Z[[#This Row],[Price]])*100</f>
        <v>-1.1977797253870983</v>
      </c>
      <c r="D208">
        <f>LN(SRI_Z[[#This Row],[Price]]/B207)*100</f>
        <v>-1.1906631152140599</v>
      </c>
      <c r="E208">
        <v>2.0630000000000002</v>
      </c>
      <c r="F208">
        <f>LN(SRI_Z[[#This Row],[Risk-free instrument]]/E207)*100</f>
        <v>-0.35709312195836318</v>
      </c>
      <c r="G208">
        <v>476.58</v>
      </c>
      <c r="H208">
        <f>LN(SRI_Z[[#This Row],[GEIO]]/G207)*100</f>
        <v>-1.2614714668000273</v>
      </c>
      <c r="I208">
        <f>SRI_Z[[#This Row],[Rate GEIO]]*100%</f>
        <v>-1.2614714668000273</v>
      </c>
      <c r="J208">
        <f>MIN(0,(SRI_Z[[#This Row],[Logarithmic rate of return]]-0))</f>
        <v>-1.1906631152140599</v>
      </c>
      <c r="K208">
        <f>MIN(0,(SRI_Z[[#This Row],[Market rate of return]]-0))</f>
        <v>-1.2614714668000273</v>
      </c>
      <c r="L208">
        <f>MAX(0,(SRI_Z[[#This Row],[Logarithmic rate of return]]-0))</f>
        <v>0</v>
      </c>
    </row>
    <row r="209" spans="1:12" x14ac:dyDescent="0.25">
      <c r="A209" s="9">
        <v>43744</v>
      </c>
      <c r="B209">
        <v>67.930000000000007</v>
      </c>
      <c r="C209">
        <f>((SRI_Z[[#This Row],[Price]]-B208)/SRI_Z[[#This Row],[Price]])*100</f>
        <v>-0.78021492713085061</v>
      </c>
      <c r="D209">
        <f>LN(SRI_Z[[#This Row],[Price]]/B208)*100</f>
        <v>-0.77718698988285484</v>
      </c>
      <c r="E209">
        <v>1.9506300000000001</v>
      </c>
      <c r="F209">
        <f>LN(SRI_Z[[#This Row],[Risk-free instrument]]/E208)*100</f>
        <v>-5.6008836768493548</v>
      </c>
      <c r="G209">
        <v>472.71</v>
      </c>
      <c r="H209">
        <f>LN(SRI_Z[[#This Row],[GEIO]]/G208)*100</f>
        <v>-0.81535072310318557</v>
      </c>
      <c r="I209">
        <f>SRI_Z[[#This Row],[Rate GEIO]]*100%</f>
        <v>-0.81535072310318557</v>
      </c>
      <c r="J209">
        <f>MIN(0,(SRI_Z[[#This Row],[Logarithmic rate of return]]-0))</f>
        <v>-0.77718698988285484</v>
      </c>
      <c r="K209">
        <f>MIN(0,(SRI_Z[[#This Row],[Market rate of return]]-0))</f>
        <v>-0.81535072310318557</v>
      </c>
      <c r="L209">
        <f>MAX(0,(SRI_Z[[#This Row],[Logarithmic rate of return]]-0))</f>
        <v>0</v>
      </c>
    </row>
    <row r="210" spans="1:12" x14ac:dyDescent="0.25">
      <c r="A210" s="9">
        <v>43751</v>
      </c>
      <c r="B210">
        <v>68.36</v>
      </c>
      <c r="C210">
        <f>((SRI_Z[[#This Row],[Price]]-B209)/SRI_Z[[#This Row],[Price]])*100</f>
        <v>0.62902282036277446</v>
      </c>
      <c r="D210">
        <f>LN(SRI_Z[[#This Row],[Price]]/B209)*100</f>
        <v>0.63100950441795267</v>
      </c>
      <c r="E210">
        <v>1.97563</v>
      </c>
      <c r="F210">
        <f>LN(SRI_Z[[#This Row],[Risk-free instrument]]/E209)*100</f>
        <v>1.273493750859062</v>
      </c>
      <c r="G210">
        <v>475.74</v>
      </c>
      <c r="H210">
        <f>LN(SRI_Z[[#This Row],[GEIO]]/G209)*100</f>
        <v>0.63893938702986897</v>
      </c>
      <c r="I210">
        <f>SRI_Z[[#This Row],[Rate GEIO]]*100%</f>
        <v>0.63893938702986897</v>
      </c>
      <c r="J210">
        <f>MIN(0,(SRI_Z[[#This Row],[Logarithmic rate of return]]-0))</f>
        <v>0</v>
      </c>
      <c r="K210">
        <f>MIN(0,(SRI_Z[[#This Row],[Market rate of return]]-0))</f>
        <v>0</v>
      </c>
      <c r="L210">
        <f>MAX(0,(SRI_Z[[#This Row],[Logarithmic rate of return]]-0))</f>
        <v>0.63100950441795267</v>
      </c>
    </row>
    <row r="211" spans="1:12" x14ac:dyDescent="0.25">
      <c r="A211" s="9">
        <v>43758</v>
      </c>
      <c r="B211">
        <v>67.83</v>
      </c>
      <c r="C211">
        <f>((SRI_Z[[#This Row],[Price]]-B210)/SRI_Z[[#This Row],[Price]])*100</f>
        <v>-0.78136517765000912</v>
      </c>
      <c r="D211">
        <f>LN(SRI_Z[[#This Row],[Price]]/B210)*100</f>
        <v>-0.7783283289402011</v>
      </c>
      <c r="E211">
        <v>1.9517500000000001</v>
      </c>
      <c r="F211">
        <f>LN(SRI_Z[[#This Row],[Risk-free instrument]]/E210)*100</f>
        <v>-1.2160928810948621</v>
      </c>
      <c r="G211">
        <v>471.42</v>
      </c>
      <c r="H211">
        <f>LN(SRI_Z[[#This Row],[GEIO]]/G210)*100</f>
        <v>-0.91220700965773027</v>
      </c>
      <c r="I211">
        <f>SRI_Z[[#This Row],[Rate GEIO]]*100%</f>
        <v>-0.91220700965773027</v>
      </c>
      <c r="J211">
        <f>MIN(0,(SRI_Z[[#This Row],[Logarithmic rate of return]]-0))</f>
        <v>-0.7783283289402011</v>
      </c>
      <c r="K211">
        <f>MIN(0,(SRI_Z[[#This Row],[Market rate of return]]-0))</f>
        <v>-0.91220700965773027</v>
      </c>
      <c r="L211">
        <f>MAX(0,(SRI_Z[[#This Row],[Logarithmic rate of return]]-0))</f>
        <v>0</v>
      </c>
    </row>
    <row r="212" spans="1:12" x14ac:dyDescent="0.25">
      <c r="A212" s="9">
        <v>43765</v>
      </c>
      <c r="B212">
        <v>69.010000000000005</v>
      </c>
      <c r="C212">
        <f>((SRI_Z[[#This Row],[Price]]-B211)/SRI_Z[[#This Row],[Price]])*100</f>
        <v>1.7098971163599577</v>
      </c>
      <c r="D212">
        <f>LN(SRI_Z[[#This Row],[Price]]/B211)*100</f>
        <v>1.7246846674522323</v>
      </c>
      <c r="E212">
        <v>1.9332499999999999</v>
      </c>
      <c r="F212">
        <f>LN(SRI_Z[[#This Row],[Risk-free instrument]]/E211)*100</f>
        <v>-0.95238815112555897</v>
      </c>
      <c r="G212">
        <v>480.02</v>
      </c>
      <c r="H212">
        <f>LN(SRI_Z[[#This Row],[GEIO]]/G211)*100</f>
        <v>1.8078353284786512</v>
      </c>
      <c r="I212">
        <f>SRI_Z[[#This Row],[Rate GEIO]]*100%</f>
        <v>1.8078353284786512</v>
      </c>
      <c r="J212">
        <f>MIN(0,(SRI_Z[[#This Row],[Logarithmic rate of return]]-0))</f>
        <v>0</v>
      </c>
      <c r="K212">
        <f>MIN(0,(SRI_Z[[#This Row],[Market rate of return]]-0))</f>
        <v>0</v>
      </c>
      <c r="L212">
        <f>MAX(0,(SRI_Z[[#This Row],[Logarithmic rate of return]]-0))</f>
        <v>1.7246846674522323</v>
      </c>
    </row>
    <row r="213" spans="1:12" x14ac:dyDescent="0.25">
      <c r="A213" s="9">
        <v>43772</v>
      </c>
      <c r="B213">
        <v>69.05</v>
      </c>
      <c r="C213">
        <f>((SRI_Z[[#This Row],[Price]]-B212)/SRI_Z[[#This Row],[Price]])*100</f>
        <v>5.7929036929749524E-2</v>
      </c>
      <c r="D213">
        <f>LN(SRI_Z[[#This Row],[Price]]/B212)*100</f>
        <v>5.7945822279051977E-2</v>
      </c>
      <c r="E213">
        <v>1.90238</v>
      </c>
      <c r="F213">
        <f>LN(SRI_Z[[#This Row],[Risk-free instrument]]/E212)*100</f>
        <v>-1.6096790644054573</v>
      </c>
      <c r="G213">
        <v>484.71</v>
      </c>
      <c r="H213">
        <f>LN(SRI_Z[[#This Row],[GEIO]]/G212)*100</f>
        <v>0.97230042562768926</v>
      </c>
      <c r="I213">
        <f>SRI_Z[[#This Row],[Rate GEIO]]*100%</f>
        <v>0.97230042562768926</v>
      </c>
      <c r="J213">
        <f>MIN(0,(SRI_Z[[#This Row],[Logarithmic rate of return]]-0))</f>
        <v>0</v>
      </c>
      <c r="K213">
        <f>MIN(0,(SRI_Z[[#This Row],[Market rate of return]]-0))</f>
        <v>0</v>
      </c>
      <c r="L213">
        <f>MAX(0,(SRI_Z[[#This Row],[Logarithmic rate of return]]-0))</f>
        <v>5.7945822279051977E-2</v>
      </c>
    </row>
    <row r="214" spans="1:12" x14ac:dyDescent="0.25">
      <c r="A214" s="9">
        <v>43779</v>
      </c>
      <c r="B214">
        <v>70.239999999999995</v>
      </c>
      <c r="C214">
        <f>((SRI_Z[[#This Row],[Price]]-B213)/SRI_Z[[#This Row],[Price]])*100</f>
        <v>1.6941913439635505</v>
      </c>
      <c r="D214">
        <f>LN(SRI_Z[[#This Row],[Price]]/B213)*100</f>
        <v>1.7087069471560083</v>
      </c>
      <c r="E214">
        <v>1.923</v>
      </c>
      <c r="F214">
        <f>LN(SRI_Z[[#This Row],[Risk-free instrument]]/E213)*100</f>
        <v>1.0780732743689556</v>
      </c>
      <c r="G214">
        <v>488.78</v>
      </c>
      <c r="H214">
        <f>LN(SRI_Z[[#This Row],[GEIO]]/G213)*100</f>
        <v>0.83617165331543764</v>
      </c>
      <c r="I214">
        <f>SRI_Z[[#This Row],[Rate GEIO]]*100%</f>
        <v>0.83617165331543764</v>
      </c>
      <c r="J214">
        <f>MIN(0,(SRI_Z[[#This Row],[Logarithmic rate of return]]-0))</f>
        <v>0</v>
      </c>
      <c r="K214">
        <f>MIN(0,(SRI_Z[[#This Row],[Market rate of return]]-0))</f>
        <v>0</v>
      </c>
      <c r="L214">
        <f>MAX(0,(SRI_Z[[#This Row],[Logarithmic rate of return]]-0))</f>
        <v>1.7087069471560083</v>
      </c>
    </row>
    <row r="215" spans="1:12" x14ac:dyDescent="0.25">
      <c r="A215" s="9">
        <v>43786</v>
      </c>
      <c r="B215">
        <v>71.010000000000005</v>
      </c>
      <c r="C215">
        <f>((SRI_Z[[#This Row],[Price]]-B214)/SRI_Z[[#This Row],[Price]])*100</f>
        <v>1.0843543162934941</v>
      </c>
      <c r="D215">
        <f>LN(SRI_Z[[#This Row],[Price]]/B214)*100</f>
        <v>1.0902762867141158</v>
      </c>
      <c r="E215">
        <v>1.9185000000000001</v>
      </c>
      <c r="F215">
        <f>LN(SRI_Z[[#This Row],[Risk-free instrument]]/E214)*100</f>
        <v>-0.23428359017726072</v>
      </c>
      <c r="G215">
        <v>494.27</v>
      </c>
      <c r="H215">
        <f>LN(SRI_Z[[#This Row],[GEIO]]/G214)*100</f>
        <v>1.1169436093565506</v>
      </c>
      <c r="I215">
        <f>SRI_Z[[#This Row],[Rate GEIO]]*100%</f>
        <v>1.1169436093565506</v>
      </c>
      <c r="J215">
        <f>MIN(0,(SRI_Z[[#This Row],[Logarithmic rate of return]]-0))</f>
        <v>0</v>
      </c>
      <c r="K215">
        <f>MIN(0,(SRI_Z[[#This Row],[Market rate of return]]-0))</f>
        <v>0</v>
      </c>
      <c r="L215">
        <f>MAX(0,(SRI_Z[[#This Row],[Logarithmic rate of return]]-0))</f>
        <v>1.0902762867141158</v>
      </c>
    </row>
    <row r="216" spans="1:12" x14ac:dyDescent="0.25">
      <c r="A216" s="9">
        <v>43793</v>
      </c>
      <c r="B216">
        <v>70.8</v>
      </c>
      <c r="C216">
        <f>((SRI_Z[[#This Row],[Price]]-B215)/SRI_Z[[#This Row],[Price]])*100</f>
        <v>-0.29661016949153668</v>
      </c>
      <c r="D216">
        <f>LN(SRI_Z[[#This Row],[Price]]/B215)*100</f>
        <v>-0.29617114943283296</v>
      </c>
      <c r="E216">
        <v>1.9072499999999999</v>
      </c>
      <c r="F216">
        <f>LN(SRI_Z[[#This Row],[Risk-free instrument]]/E215)*100</f>
        <v>-0.58812167166684948</v>
      </c>
      <c r="G216">
        <v>492.66</v>
      </c>
      <c r="H216">
        <f>LN(SRI_Z[[#This Row],[GEIO]]/G215)*100</f>
        <v>-0.32626456348162713</v>
      </c>
      <c r="I216">
        <f>SRI_Z[[#This Row],[Rate GEIO]]*100%</f>
        <v>-0.32626456348162713</v>
      </c>
      <c r="J216">
        <f>MIN(0,(SRI_Z[[#This Row],[Logarithmic rate of return]]-0))</f>
        <v>-0.29617114943283296</v>
      </c>
      <c r="K216">
        <f>MIN(0,(SRI_Z[[#This Row],[Market rate of return]]-0))</f>
        <v>-0.32626456348162713</v>
      </c>
      <c r="L216">
        <f>MAX(0,(SRI_Z[[#This Row],[Logarithmic rate of return]]-0))</f>
        <v>0</v>
      </c>
    </row>
    <row r="217" spans="1:12" x14ac:dyDescent="0.25">
      <c r="A217" s="9">
        <v>43800</v>
      </c>
      <c r="B217">
        <v>72.239999999999995</v>
      </c>
      <c r="C217">
        <f>((SRI_Z[[#This Row],[Price]]-B216)/SRI_Z[[#This Row],[Price]])*100</f>
        <v>1.9933554817275718</v>
      </c>
      <c r="D217">
        <f>LN(SRI_Z[[#This Row],[Price]]/B216)*100</f>
        <v>2.0134908409055807</v>
      </c>
      <c r="E217">
        <v>1.8968799999999999</v>
      </c>
      <c r="F217">
        <f>LN(SRI_Z[[#This Row],[Risk-free instrument]]/E216)*100</f>
        <v>-0.54519828116168489</v>
      </c>
      <c r="G217">
        <v>502.89</v>
      </c>
      <c r="H217">
        <f>LN(SRI_Z[[#This Row],[GEIO]]/G216)*100</f>
        <v>2.0552177362543635</v>
      </c>
      <c r="I217">
        <f>SRI_Z[[#This Row],[Rate GEIO]]*100%</f>
        <v>2.0552177362543635</v>
      </c>
      <c r="J217">
        <f>MIN(0,(SRI_Z[[#This Row],[Logarithmic rate of return]]-0))</f>
        <v>0</v>
      </c>
      <c r="K217">
        <f>MIN(0,(SRI_Z[[#This Row],[Market rate of return]]-0))</f>
        <v>0</v>
      </c>
      <c r="L217">
        <f>MAX(0,(SRI_Z[[#This Row],[Logarithmic rate of return]]-0))</f>
        <v>2.0134908409055807</v>
      </c>
    </row>
    <row r="218" spans="1:12" x14ac:dyDescent="0.25">
      <c r="A218" s="9">
        <v>43807</v>
      </c>
      <c r="B218">
        <v>72.75</v>
      </c>
      <c r="C218">
        <f>((SRI_Z[[#This Row],[Price]]-B217)/SRI_Z[[#This Row],[Price]])*100</f>
        <v>0.7010309278350586</v>
      </c>
      <c r="D218">
        <f>LN(SRI_Z[[#This Row],[Price]]/B217)*100</f>
        <v>0.70349969428720838</v>
      </c>
      <c r="E218">
        <v>1.8867499999999999</v>
      </c>
      <c r="F218">
        <f>LN(SRI_Z[[#This Row],[Risk-free instrument]]/E217)*100</f>
        <v>-0.53546589937440681</v>
      </c>
      <c r="G218">
        <v>506.4</v>
      </c>
      <c r="H218">
        <f>LN(SRI_Z[[#This Row],[GEIO]]/G217)*100</f>
        <v>0.69554125186702764</v>
      </c>
      <c r="I218">
        <f>SRI_Z[[#This Row],[Rate GEIO]]*100%</f>
        <v>0.69554125186702764</v>
      </c>
      <c r="J218">
        <f>MIN(0,(SRI_Z[[#This Row],[Logarithmic rate of return]]-0))</f>
        <v>0</v>
      </c>
      <c r="K218">
        <f>MIN(0,(SRI_Z[[#This Row],[Market rate of return]]-0))</f>
        <v>0</v>
      </c>
      <c r="L218">
        <f>MAX(0,(SRI_Z[[#This Row],[Logarithmic rate of return]]-0))</f>
        <v>0.70349969428720838</v>
      </c>
    </row>
    <row r="219" spans="1:12" x14ac:dyDescent="0.25">
      <c r="A219" s="9">
        <v>43814</v>
      </c>
      <c r="B219">
        <v>72.72</v>
      </c>
      <c r="C219">
        <f>((SRI_Z[[#This Row],[Price]]-B218)/SRI_Z[[#This Row],[Price]])*100</f>
        <v>-4.1254125412542815E-2</v>
      </c>
      <c r="D219">
        <f>LN(SRI_Z[[#This Row],[Price]]/B218)*100</f>
        <v>-4.1245618237847712E-2</v>
      </c>
      <c r="E219">
        <v>1.9028799999999999</v>
      </c>
      <c r="F219">
        <f>LN(SRI_Z[[#This Row],[Risk-free instrument]]/E218)*100</f>
        <v>0.85127558139573345</v>
      </c>
      <c r="G219">
        <v>506.05</v>
      </c>
      <c r="H219">
        <f>LN(SRI_Z[[#This Row],[GEIO]]/G218)*100</f>
        <v>-6.9139219505614663E-2</v>
      </c>
      <c r="I219">
        <f>SRI_Z[[#This Row],[Rate GEIO]]*100%</f>
        <v>-6.9139219505614663E-2</v>
      </c>
      <c r="J219">
        <f>MIN(0,(SRI_Z[[#This Row],[Logarithmic rate of return]]-0))</f>
        <v>-4.1245618237847712E-2</v>
      </c>
      <c r="K219">
        <f>MIN(0,(SRI_Z[[#This Row],[Market rate of return]]-0))</f>
        <v>-6.9139219505614663E-2</v>
      </c>
      <c r="L219">
        <f>MAX(0,(SRI_Z[[#This Row],[Logarithmic rate of return]]-0))</f>
        <v>0</v>
      </c>
    </row>
    <row r="220" spans="1:12" x14ac:dyDescent="0.25">
      <c r="A220" s="9">
        <v>43821</v>
      </c>
      <c r="B220">
        <v>73.87</v>
      </c>
      <c r="C220">
        <f>((SRI_Z[[#This Row],[Price]]-B219)/SRI_Z[[#This Row],[Price]])*100</f>
        <v>1.5567889535670849</v>
      </c>
      <c r="D220">
        <f>LN(SRI_Z[[#This Row],[Price]]/B219)*100</f>
        <v>1.5690341671423074</v>
      </c>
      <c r="E220">
        <v>1.9205000000000001</v>
      </c>
      <c r="F220">
        <f>LN(SRI_Z[[#This Row],[Risk-free instrument]]/E219)*100</f>
        <v>0.92170408070244514</v>
      </c>
      <c r="G220">
        <v>514.29</v>
      </c>
      <c r="H220">
        <f>LN(SRI_Z[[#This Row],[GEIO]]/G219)*100</f>
        <v>1.6151830052589158</v>
      </c>
      <c r="I220">
        <f>SRI_Z[[#This Row],[Rate GEIO]]*100%</f>
        <v>1.6151830052589158</v>
      </c>
      <c r="J220">
        <f>MIN(0,(SRI_Z[[#This Row],[Logarithmic rate of return]]-0))</f>
        <v>0</v>
      </c>
      <c r="K220">
        <f>MIN(0,(SRI_Z[[#This Row],[Market rate of return]]-0))</f>
        <v>0</v>
      </c>
      <c r="L220">
        <f>MAX(0,(SRI_Z[[#This Row],[Logarithmic rate of return]]-0))</f>
        <v>1.5690341671423074</v>
      </c>
    </row>
    <row r="221" spans="1:12" x14ac:dyDescent="0.25">
      <c r="A221" s="9">
        <v>43828</v>
      </c>
      <c r="B221">
        <v>74.540000000000006</v>
      </c>
      <c r="C221">
        <f>((SRI_Z[[#This Row],[Price]]-B220)/SRI_Z[[#This Row],[Price]])*100</f>
        <v>0.89884625704320043</v>
      </c>
      <c r="D221">
        <f>LN(SRI_Z[[#This Row],[Price]]/B220)*100</f>
        <v>0.90291025104658851</v>
      </c>
      <c r="E221">
        <v>1.92075</v>
      </c>
      <c r="F221">
        <f>LN(SRI_Z[[#This Row],[Risk-free instrument]]/E220)*100</f>
        <v>1.3016596178480605E-2</v>
      </c>
      <c r="G221">
        <v>519.17999999999995</v>
      </c>
      <c r="H221">
        <f>LN(SRI_Z[[#This Row],[GEIO]]/G220)*100</f>
        <v>0.94633351592031545</v>
      </c>
      <c r="I221">
        <f>SRI_Z[[#This Row],[Rate GEIO]]*100%</f>
        <v>0.94633351592031545</v>
      </c>
      <c r="J221">
        <f>MIN(0,(SRI_Z[[#This Row],[Logarithmic rate of return]]-0))</f>
        <v>0</v>
      </c>
      <c r="K221">
        <f>MIN(0,(SRI_Z[[#This Row],[Market rate of return]]-0))</f>
        <v>0</v>
      </c>
      <c r="L221">
        <f>MAX(0,(SRI_Z[[#This Row],[Logarithmic rate of return]]-0))</f>
        <v>0.90291025104658851</v>
      </c>
    </row>
    <row r="222" spans="1:12" x14ac:dyDescent="0.25">
      <c r="A222" s="9">
        <v>43835</v>
      </c>
      <c r="B222">
        <v>74.61</v>
      </c>
      <c r="C222">
        <f>((SRI_Z[[#This Row],[Price]]-B221)/SRI_Z[[#This Row],[Price]])*100</f>
        <v>9.3821203592002647E-2</v>
      </c>
      <c r="D222">
        <f>LN(SRI_Z[[#This Row],[Price]]/B221)*100</f>
        <v>9.3865243231048862E-2</v>
      </c>
      <c r="E222">
        <v>1.8928799999999999</v>
      </c>
      <c r="F222">
        <f>LN(SRI_Z[[#This Row],[Risk-free instrument]]/E221)*100</f>
        <v>-1.4616255989899203</v>
      </c>
      <c r="G222">
        <v>519.59</v>
      </c>
      <c r="H222">
        <f>LN(SRI_Z[[#This Row],[GEIO]]/G221)*100</f>
        <v>7.8939519102556213E-2</v>
      </c>
      <c r="I222">
        <f>SRI_Z[[#This Row],[Rate GEIO]]*100%</f>
        <v>7.8939519102556213E-2</v>
      </c>
      <c r="J222">
        <f>MIN(0,(SRI_Z[[#This Row],[Logarithmic rate of return]]-0))</f>
        <v>0</v>
      </c>
      <c r="K222">
        <f>MIN(0,(SRI_Z[[#This Row],[Market rate of return]]-0))</f>
        <v>0</v>
      </c>
      <c r="L222">
        <f>MAX(0,(SRI_Z[[#This Row],[Logarithmic rate of return]]-0))</f>
        <v>9.3865243231048862E-2</v>
      </c>
    </row>
    <row r="223" spans="1:12" x14ac:dyDescent="0.25">
      <c r="A223" s="9">
        <v>43842</v>
      </c>
      <c r="B223">
        <v>75</v>
      </c>
      <c r="C223">
        <f>((SRI_Z[[#This Row],[Price]]-B222)/SRI_Z[[#This Row],[Price]])*100</f>
        <v>0.52000000000000079</v>
      </c>
      <c r="D223">
        <f>LN(SRI_Z[[#This Row],[Price]]/B222)*100</f>
        <v>0.52135670528875477</v>
      </c>
      <c r="E223">
        <v>1.8721300000000001</v>
      </c>
      <c r="F223">
        <f>LN(SRI_Z[[#This Row],[Risk-free instrument]]/E222)*100</f>
        <v>-1.1022658687017091</v>
      </c>
      <c r="G223">
        <v>522.35</v>
      </c>
      <c r="H223">
        <f>LN(SRI_Z[[#This Row],[GEIO]]/G222)*100</f>
        <v>0.52978222457888946</v>
      </c>
      <c r="I223">
        <f>SRI_Z[[#This Row],[Rate GEIO]]*100%</f>
        <v>0.52978222457888946</v>
      </c>
      <c r="J223">
        <f>MIN(0,(SRI_Z[[#This Row],[Logarithmic rate of return]]-0))</f>
        <v>0</v>
      </c>
      <c r="K223">
        <f>MIN(0,(SRI_Z[[#This Row],[Market rate of return]]-0))</f>
        <v>0</v>
      </c>
      <c r="L223">
        <f>MAX(0,(SRI_Z[[#This Row],[Logarithmic rate of return]]-0))</f>
        <v>0.52135670528875477</v>
      </c>
    </row>
    <row r="224" spans="1:12" x14ac:dyDescent="0.25">
      <c r="A224" s="9">
        <v>43849</v>
      </c>
      <c r="B224">
        <v>76.569999999999993</v>
      </c>
      <c r="C224">
        <f>((SRI_Z[[#This Row],[Price]]-B223)/SRI_Z[[#This Row],[Price]])*100</f>
        <v>2.0504113882721606</v>
      </c>
      <c r="D224">
        <f>LN(SRI_Z[[#This Row],[Price]]/B223)*100</f>
        <v>2.0717241588721551</v>
      </c>
      <c r="E224">
        <v>1.8448800000000001</v>
      </c>
      <c r="F224">
        <f>LN(SRI_Z[[#This Row],[Risk-free instrument]]/E223)*100</f>
        <v>-1.4662585361841702</v>
      </c>
      <c r="G224">
        <v>533.57000000000005</v>
      </c>
      <c r="H224">
        <f>LN(SRI_Z[[#This Row],[GEIO]]/G223)*100</f>
        <v>2.125240984833181</v>
      </c>
      <c r="I224">
        <f>SRI_Z[[#This Row],[Rate GEIO]]*100%</f>
        <v>2.125240984833181</v>
      </c>
      <c r="J224">
        <f>MIN(0,(SRI_Z[[#This Row],[Logarithmic rate of return]]-0))</f>
        <v>0</v>
      </c>
      <c r="K224">
        <f>MIN(0,(SRI_Z[[#This Row],[Market rate of return]]-0))</f>
        <v>0</v>
      </c>
      <c r="L224">
        <f>MAX(0,(SRI_Z[[#This Row],[Logarithmic rate of return]]-0))</f>
        <v>2.0717241588721551</v>
      </c>
    </row>
    <row r="225" spans="1:12" x14ac:dyDescent="0.25">
      <c r="A225" s="9">
        <v>43856</v>
      </c>
      <c r="B225">
        <v>77.25</v>
      </c>
      <c r="C225">
        <f>((SRI_Z[[#This Row],[Price]]-B224)/SRI_Z[[#This Row],[Price]])*100</f>
        <v>0.88025889967638415</v>
      </c>
      <c r="D225">
        <f>LN(SRI_Z[[#This Row],[Price]]/B224)*100</f>
        <v>0.8841560652822853</v>
      </c>
      <c r="E225">
        <v>1.80525</v>
      </c>
      <c r="F225">
        <f>LN(SRI_Z[[#This Row],[Risk-free instrument]]/E224)*100</f>
        <v>-2.1715148377695193</v>
      </c>
      <c r="G225">
        <v>538.39</v>
      </c>
      <c r="H225">
        <f>LN(SRI_Z[[#This Row],[GEIO]]/G224)*100</f>
        <v>0.89929334749155998</v>
      </c>
      <c r="I225">
        <f>SRI_Z[[#This Row],[Rate GEIO]]*100%</f>
        <v>0.89929334749155998</v>
      </c>
      <c r="J225">
        <f>MIN(0,(SRI_Z[[#This Row],[Logarithmic rate of return]]-0))</f>
        <v>0</v>
      </c>
      <c r="K225">
        <f>MIN(0,(SRI_Z[[#This Row],[Market rate of return]]-0))</f>
        <v>0</v>
      </c>
      <c r="L225">
        <f>MAX(0,(SRI_Z[[#This Row],[Logarithmic rate of return]]-0))</f>
        <v>0.8841560652822853</v>
      </c>
    </row>
    <row r="226" spans="1:12" x14ac:dyDescent="0.25">
      <c r="A226" s="9">
        <v>43863</v>
      </c>
      <c r="B226">
        <v>74.84</v>
      </c>
      <c r="C226">
        <f>((SRI_Z[[#This Row],[Price]]-B225)/SRI_Z[[#This Row],[Price]])*100</f>
        <v>-3.2202030999465481</v>
      </c>
      <c r="D226">
        <f>LN(SRI_Z[[#This Row],[Price]]/B225)*100</f>
        <v>-3.1694414371965984</v>
      </c>
      <c r="E226">
        <v>1.74525</v>
      </c>
      <c r="F226">
        <f>LN(SRI_Z[[#This Row],[Risk-free instrument]]/E225)*100</f>
        <v>-3.3801274480780283</v>
      </c>
      <c r="G226">
        <v>520.54999999999995</v>
      </c>
      <c r="H226">
        <f>LN(SRI_Z[[#This Row],[GEIO]]/G225)*100</f>
        <v>-3.3697259686002705</v>
      </c>
      <c r="I226">
        <f>SRI_Z[[#This Row],[Rate GEIO]]*100%</f>
        <v>-3.3697259686002705</v>
      </c>
      <c r="J226">
        <f>MIN(0,(SRI_Z[[#This Row],[Logarithmic rate of return]]-0))</f>
        <v>-3.1694414371965984</v>
      </c>
      <c r="K226">
        <f>MIN(0,(SRI_Z[[#This Row],[Market rate of return]]-0))</f>
        <v>-3.3697259686002705</v>
      </c>
      <c r="L226">
        <f>MAX(0,(SRI_Z[[#This Row],[Logarithmic rate of return]]-0))</f>
        <v>0</v>
      </c>
    </row>
    <row r="227" spans="1:12" x14ac:dyDescent="0.25">
      <c r="A227" s="9">
        <v>43870</v>
      </c>
      <c r="B227">
        <v>76.42</v>
      </c>
      <c r="C227">
        <f>((SRI_Z[[#This Row],[Price]]-B226)/SRI_Z[[#This Row],[Price]])*100</f>
        <v>2.0675215912064884</v>
      </c>
      <c r="D227">
        <f>LN(SRI_Z[[#This Row],[Price]]/B226)*100</f>
        <v>2.0891940612865065</v>
      </c>
      <c r="E227">
        <v>1.74038</v>
      </c>
      <c r="F227">
        <f>LN(SRI_Z[[#This Row],[Risk-free instrument]]/E226)*100</f>
        <v>-0.27943316811386792</v>
      </c>
      <c r="G227">
        <v>531.91999999999996</v>
      </c>
      <c r="H227">
        <f>LN(SRI_Z[[#This Row],[GEIO]]/G226)*100</f>
        <v>2.1607157173437601</v>
      </c>
      <c r="I227">
        <f>SRI_Z[[#This Row],[Rate GEIO]]*100%</f>
        <v>2.1607157173437601</v>
      </c>
      <c r="J227">
        <f>MIN(0,(SRI_Z[[#This Row],[Logarithmic rate of return]]-0))</f>
        <v>0</v>
      </c>
      <c r="K227">
        <f>MIN(0,(SRI_Z[[#This Row],[Market rate of return]]-0))</f>
        <v>0</v>
      </c>
      <c r="L227">
        <f>MAX(0,(SRI_Z[[#This Row],[Logarithmic rate of return]]-0))</f>
        <v>2.0891940612865065</v>
      </c>
    </row>
    <row r="228" spans="1:12" x14ac:dyDescent="0.25">
      <c r="A228" s="9">
        <v>43877</v>
      </c>
      <c r="B228">
        <v>78.930000000000007</v>
      </c>
      <c r="C228">
        <f>((SRI_Z[[#This Row],[Price]]-B227)/SRI_Z[[#This Row],[Price]])*100</f>
        <v>3.1800329405802672</v>
      </c>
      <c r="D228">
        <f>LN(SRI_Z[[#This Row],[Price]]/B227)*100</f>
        <v>3.2316941701557202</v>
      </c>
      <c r="E228">
        <v>1.71</v>
      </c>
      <c r="F228">
        <f>LN(SRI_Z[[#This Row],[Risk-free instrument]]/E227)*100</f>
        <v>-1.7610109672666616</v>
      </c>
      <c r="G228">
        <v>550.37</v>
      </c>
      <c r="H228">
        <f>LN(SRI_Z[[#This Row],[GEIO]]/G227)*100</f>
        <v>3.4097677225485206</v>
      </c>
      <c r="I228">
        <f>SRI_Z[[#This Row],[Rate GEIO]]*100%</f>
        <v>3.4097677225485206</v>
      </c>
      <c r="J228">
        <f>MIN(0,(SRI_Z[[#This Row],[Logarithmic rate of return]]-0))</f>
        <v>0</v>
      </c>
      <c r="K228">
        <f>MIN(0,(SRI_Z[[#This Row],[Market rate of return]]-0))</f>
        <v>0</v>
      </c>
      <c r="L228">
        <f>MAX(0,(SRI_Z[[#This Row],[Logarithmic rate of return]]-0))</f>
        <v>3.2316941701557202</v>
      </c>
    </row>
    <row r="229" spans="1:12" x14ac:dyDescent="0.25">
      <c r="A229" s="9">
        <v>43884</v>
      </c>
      <c r="B229">
        <v>78.95</v>
      </c>
      <c r="C229">
        <f>((SRI_Z[[#This Row],[Price]]-B228)/SRI_Z[[#This Row],[Price]])*100</f>
        <v>2.5332488917031059E-2</v>
      </c>
      <c r="D229">
        <f>LN(SRI_Z[[#This Row],[Price]]/B228)*100</f>
        <v>2.5335698134003222E-2</v>
      </c>
      <c r="E229">
        <v>1.67475</v>
      </c>
      <c r="F229">
        <f>LN(SRI_Z[[#This Row],[Risk-free instrument]]/E228)*100</f>
        <v>-2.0829470108328589</v>
      </c>
      <c r="G229">
        <v>550.37</v>
      </c>
      <c r="H229">
        <f>LN(SRI_Z[[#This Row],[GEIO]]/G228)*100</f>
        <v>0</v>
      </c>
      <c r="I229">
        <f>SRI_Z[[#This Row],[Rate GEIO]]*100%</f>
        <v>0</v>
      </c>
      <c r="J229">
        <f>MIN(0,(SRI_Z[[#This Row],[Logarithmic rate of return]]-0))</f>
        <v>0</v>
      </c>
      <c r="K229">
        <f>MIN(0,(SRI_Z[[#This Row],[Market rate of return]]-0))</f>
        <v>0</v>
      </c>
      <c r="L229">
        <f>MAX(0,(SRI_Z[[#This Row],[Logarithmic rate of return]]-0))</f>
        <v>2.5335698134003222E-2</v>
      </c>
    </row>
    <row r="230" spans="1:12" x14ac:dyDescent="0.25">
      <c r="A230" s="9">
        <v>43891</v>
      </c>
      <c r="B230">
        <v>69.94</v>
      </c>
      <c r="C230">
        <f>((SRI_Z[[#This Row],[Price]]-B229)/SRI_Z[[#This Row],[Price]])*100</f>
        <v>-12.882470689162146</v>
      </c>
      <c r="D230">
        <f>LN(SRI_Z[[#This Row],[Price]]/B229)*100</f>
        <v>-12.117700906642142</v>
      </c>
      <c r="E230">
        <v>1.3972500000000001</v>
      </c>
      <c r="F230">
        <f>LN(SRI_Z[[#This Row],[Risk-free instrument]]/E229)*100</f>
        <v>-18.115788123856934</v>
      </c>
      <c r="G230">
        <v>483.14</v>
      </c>
      <c r="H230">
        <f>LN(SRI_Z[[#This Row],[GEIO]]/G229)*100</f>
        <v>-13.028431259451395</v>
      </c>
      <c r="I230">
        <f>SRI_Z[[#This Row],[Rate GEIO]]*100%</f>
        <v>-13.028431259451395</v>
      </c>
      <c r="J230">
        <f>MIN(0,(SRI_Z[[#This Row],[Logarithmic rate of return]]-0))</f>
        <v>-12.117700906642142</v>
      </c>
      <c r="K230">
        <f>MIN(0,(SRI_Z[[#This Row],[Market rate of return]]-0))</f>
        <v>-13.028431259451395</v>
      </c>
      <c r="L230">
        <f>MAX(0,(SRI_Z[[#This Row],[Logarithmic rate of return]]-0))</f>
        <v>0</v>
      </c>
    </row>
    <row r="231" spans="1:12" x14ac:dyDescent="0.25">
      <c r="A231" s="9">
        <v>43898</v>
      </c>
      <c r="B231">
        <v>68.44</v>
      </c>
      <c r="C231">
        <f>((SRI_Z[[#This Row],[Price]]-B230)/SRI_Z[[#This Row],[Price]])*100</f>
        <v>-2.1917007597895966</v>
      </c>
      <c r="D231">
        <f>LN(SRI_Z[[#This Row],[Price]]/B230)*100</f>
        <v>-2.1680282611237041</v>
      </c>
      <c r="E231">
        <v>0.87988</v>
      </c>
      <c r="F231">
        <f>LN(SRI_Z[[#This Row],[Risk-free instrument]]/E230)*100</f>
        <v>-46.247576361228504</v>
      </c>
      <c r="G231">
        <v>473.16</v>
      </c>
      <c r="H231">
        <f>LN(SRI_Z[[#This Row],[GEIO]]/G230)*100</f>
        <v>-2.0872869047634439</v>
      </c>
      <c r="I231">
        <f>SRI_Z[[#This Row],[Rate GEIO]]*100%</f>
        <v>-2.0872869047634439</v>
      </c>
      <c r="J231">
        <f>MIN(0,(SRI_Z[[#This Row],[Logarithmic rate of return]]-0))</f>
        <v>-2.1680282611237041</v>
      </c>
      <c r="K231">
        <f>MIN(0,(SRI_Z[[#This Row],[Market rate of return]]-0))</f>
        <v>-2.0872869047634439</v>
      </c>
      <c r="L231">
        <f>MAX(0,(SRI_Z[[#This Row],[Logarithmic rate of return]]-0))</f>
        <v>0</v>
      </c>
    </row>
    <row r="232" spans="1:12" x14ac:dyDescent="0.25">
      <c r="A232" s="9">
        <v>43905</v>
      </c>
      <c r="B232">
        <v>61.75</v>
      </c>
      <c r="C232">
        <f>((SRI_Z[[#This Row],[Price]]-B231)/SRI_Z[[#This Row],[Price]])*100</f>
        <v>-10.834008097165988</v>
      </c>
      <c r="D232">
        <f>LN(SRI_Z[[#This Row],[Price]]/B231)*100</f>
        <v>-10.286347351590608</v>
      </c>
      <c r="E232">
        <v>0.82138</v>
      </c>
      <c r="F232">
        <f>LN(SRI_Z[[#This Row],[Risk-free instrument]]/E231)*100</f>
        <v>-6.8799681984495402</v>
      </c>
      <c r="G232">
        <v>425.09</v>
      </c>
      <c r="H232">
        <f>LN(SRI_Z[[#This Row],[GEIO]]/G231)*100</f>
        <v>-10.713268646621735</v>
      </c>
      <c r="I232">
        <f>SRI_Z[[#This Row],[Rate GEIO]]*100%</f>
        <v>-10.713268646621735</v>
      </c>
      <c r="J232">
        <f>MIN(0,(SRI_Z[[#This Row],[Logarithmic rate of return]]-0))</f>
        <v>-10.286347351590608</v>
      </c>
      <c r="K232">
        <f>MIN(0,(SRI_Z[[#This Row],[Market rate of return]]-0))</f>
        <v>-10.713268646621735</v>
      </c>
      <c r="L232">
        <f>MAX(0,(SRI_Z[[#This Row],[Logarithmic rate of return]]-0))</f>
        <v>0</v>
      </c>
    </row>
    <row r="233" spans="1:12" x14ac:dyDescent="0.25">
      <c r="A233" s="9">
        <v>43912</v>
      </c>
      <c r="B233">
        <v>57.13</v>
      </c>
      <c r="C233">
        <f>((SRI_Z[[#This Row],[Price]]-B232)/SRI_Z[[#This Row],[Price]])*100</f>
        <v>-8.086819534395234</v>
      </c>
      <c r="D233">
        <f>LN(SRI_Z[[#This Row],[Price]]/B232)*100</f>
        <v>-7.7764602771715374</v>
      </c>
      <c r="E233">
        <v>0.99424999999999997</v>
      </c>
      <c r="F233">
        <f>LN(SRI_Z[[#This Row],[Risk-free instrument]]/E232)*100</f>
        <v>19.100283153477278</v>
      </c>
      <c r="G233">
        <v>387.57</v>
      </c>
      <c r="H233">
        <f>LN(SRI_Z[[#This Row],[GEIO]]/G232)*100</f>
        <v>-9.240443357099922</v>
      </c>
      <c r="I233">
        <f>SRI_Z[[#This Row],[Rate GEIO]]*100%</f>
        <v>-9.240443357099922</v>
      </c>
      <c r="J233">
        <f>MIN(0,(SRI_Z[[#This Row],[Logarithmic rate of return]]-0))</f>
        <v>-7.7764602771715374</v>
      </c>
      <c r="K233">
        <f>MIN(0,(SRI_Z[[#This Row],[Market rate of return]]-0))</f>
        <v>-9.240443357099922</v>
      </c>
      <c r="L233">
        <f>MAX(0,(SRI_Z[[#This Row],[Logarithmic rate of return]]-0))</f>
        <v>0</v>
      </c>
    </row>
    <row r="234" spans="1:12" x14ac:dyDescent="0.25">
      <c r="A234" s="9">
        <v>43919</v>
      </c>
      <c r="B234">
        <v>59.37</v>
      </c>
      <c r="C234">
        <f>((SRI_Z[[#This Row],[Price]]-B233)/SRI_Z[[#This Row],[Price]])*100</f>
        <v>3.7729493009937594</v>
      </c>
      <c r="D234">
        <f>LN(SRI_Z[[#This Row],[Price]]/B233)*100</f>
        <v>3.8459675546212742</v>
      </c>
      <c r="E234">
        <v>1.0720000000000001</v>
      </c>
      <c r="F234">
        <f>LN(SRI_Z[[#This Row],[Risk-free instrument]]/E233)*100</f>
        <v>7.5292657542947392</v>
      </c>
      <c r="G234">
        <v>405.22</v>
      </c>
      <c r="H234">
        <f>LN(SRI_Z[[#This Row],[GEIO]]/G233)*100</f>
        <v>4.4533651857685737</v>
      </c>
      <c r="I234">
        <f>SRI_Z[[#This Row],[Rate GEIO]]*100%</f>
        <v>4.4533651857685737</v>
      </c>
      <c r="J234">
        <f>MIN(0,(SRI_Z[[#This Row],[Logarithmic rate of return]]-0))</f>
        <v>0</v>
      </c>
      <c r="K234">
        <f>MIN(0,(SRI_Z[[#This Row],[Market rate of return]]-0))</f>
        <v>0</v>
      </c>
      <c r="L234">
        <f>MAX(0,(SRI_Z[[#This Row],[Logarithmic rate of return]]-0))</f>
        <v>3.8459675546212742</v>
      </c>
    </row>
    <row r="235" spans="1:12" x14ac:dyDescent="0.25">
      <c r="A235" s="9">
        <v>43926</v>
      </c>
      <c r="B235">
        <v>58.02</v>
      </c>
      <c r="C235">
        <f>((SRI_Z[[#This Row],[Price]]-B234)/SRI_Z[[#This Row],[Price]])*100</f>
        <v>-2.3267838676318409</v>
      </c>
      <c r="D235">
        <f>LN(SRI_Z[[#This Row],[Price]]/B234)*100</f>
        <v>-2.3001269589326045</v>
      </c>
      <c r="E235">
        <v>1.20888</v>
      </c>
      <c r="F235">
        <f>LN(SRI_Z[[#This Row],[Risk-free instrument]]/E234)*100</f>
        <v>12.01682484747573</v>
      </c>
      <c r="G235">
        <v>396.01</v>
      </c>
      <c r="H235">
        <f>LN(SRI_Z[[#This Row],[GEIO]]/G234)*100</f>
        <v>-2.29906660371118</v>
      </c>
      <c r="I235">
        <f>SRI_Z[[#This Row],[Rate GEIO]]*100%</f>
        <v>-2.29906660371118</v>
      </c>
      <c r="J235">
        <f>MIN(0,(SRI_Z[[#This Row],[Logarithmic rate of return]]-0))</f>
        <v>-2.3001269589326045</v>
      </c>
      <c r="K235">
        <f>MIN(0,(SRI_Z[[#This Row],[Market rate of return]]-0))</f>
        <v>-2.29906660371118</v>
      </c>
      <c r="L235">
        <f>MAX(0,(SRI_Z[[#This Row],[Logarithmic rate of return]]-0))</f>
        <v>0</v>
      </c>
    </row>
    <row r="236" spans="1:12" x14ac:dyDescent="0.25">
      <c r="A236" s="9">
        <v>43933</v>
      </c>
      <c r="B236">
        <v>64.150000000000006</v>
      </c>
      <c r="C236">
        <f>((SRI_Z[[#This Row],[Price]]-B235)/SRI_Z[[#This Row],[Price]])*100</f>
        <v>9.5557287607170718</v>
      </c>
      <c r="D236">
        <f>LN(SRI_Z[[#This Row],[Price]]/B235)*100</f>
        <v>10.043631236838747</v>
      </c>
      <c r="E236">
        <v>1.2258800000000001</v>
      </c>
      <c r="F236">
        <f>LN(SRI_Z[[#This Row],[Risk-free instrument]]/E235)*100</f>
        <v>1.3964642317943885</v>
      </c>
      <c r="G236">
        <v>440.08</v>
      </c>
      <c r="H236">
        <f>LN(SRI_Z[[#This Row],[GEIO]]/G235)*100</f>
        <v>10.551706510630911</v>
      </c>
      <c r="I236">
        <f>SRI_Z[[#This Row],[Rate GEIO]]*100%</f>
        <v>10.551706510630911</v>
      </c>
      <c r="J236">
        <f>MIN(0,(SRI_Z[[#This Row],[Logarithmic rate of return]]-0))</f>
        <v>0</v>
      </c>
      <c r="K236">
        <f>MIN(0,(SRI_Z[[#This Row],[Market rate of return]]-0))</f>
        <v>0</v>
      </c>
      <c r="L236">
        <f>MAX(0,(SRI_Z[[#This Row],[Logarithmic rate of return]]-0))</f>
        <v>10.043631236838747</v>
      </c>
    </row>
    <row r="237" spans="1:12" x14ac:dyDescent="0.25">
      <c r="A237" s="9">
        <v>43940</v>
      </c>
      <c r="B237">
        <v>66.47</v>
      </c>
      <c r="C237">
        <f>((SRI_Z[[#This Row],[Price]]-B236)/SRI_Z[[#This Row],[Price]])*100</f>
        <v>3.4902963743041875</v>
      </c>
      <c r="D237">
        <f>LN(SRI_Z[[#This Row],[Price]]/B236)*100</f>
        <v>3.5526626991844856</v>
      </c>
      <c r="E237">
        <v>1.1025</v>
      </c>
      <c r="F237">
        <f>LN(SRI_Z[[#This Row],[Risk-free instrument]]/E236)*100</f>
        <v>-10.607862510244754</v>
      </c>
      <c r="G237">
        <v>455.93</v>
      </c>
      <c r="H237">
        <f>LN(SRI_Z[[#This Row],[GEIO]]/G236)*100</f>
        <v>3.5382760391576284</v>
      </c>
      <c r="I237">
        <f>SRI_Z[[#This Row],[Rate GEIO]]*100%</f>
        <v>3.5382760391576284</v>
      </c>
      <c r="J237">
        <f>MIN(0,(SRI_Z[[#This Row],[Logarithmic rate of return]]-0))</f>
        <v>0</v>
      </c>
      <c r="K237">
        <f>MIN(0,(SRI_Z[[#This Row],[Market rate of return]]-0))</f>
        <v>0</v>
      </c>
      <c r="L237">
        <f>MAX(0,(SRI_Z[[#This Row],[Logarithmic rate of return]]-0))</f>
        <v>3.5526626991844856</v>
      </c>
    </row>
    <row r="238" spans="1:12" x14ac:dyDescent="0.25">
      <c r="A238" s="9">
        <v>43947</v>
      </c>
      <c r="B238">
        <v>65.66</v>
      </c>
      <c r="C238">
        <f>((SRI_Z[[#This Row],[Price]]-B237)/SRI_Z[[#This Row],[Price]])*100</f>
        <v>-1.2336277794700006</v>
      </c>
      <c r="D238">
        <f>LN(SRI_Z[[#This Row],[Price]]/B237)*100</f>
        <v>-1.2260805980043938</v>
      </c>
      <c r="E238">
        <v>0.92225000000000001</v>
      </c>
      <c r="F238">
        <f>LN(SRI_Z[[#This Row],[Risk-free instrument]]/E237)*100</f>
        <v>-17.8519270844216</v>
      </c>
      <c r="G238">
        <v>450.19</v>
      </c>
      <c r="H238">
        <f>LN(SRI_Z[[#This Row],[GEIO]]/G237)*100</f>
        <v>-1.2669573082911498</v>
      </c>
      <c r="I238">
        <f>SRI_Z[[#This Row],[Rate GEIO]]*100%</f>
        <v>-1.2669573082911498</v>
      </c>
      <c r="J238">
        <f>MIN(0,(SRI_Z[[#This Row],[Logarithmic rate of return]]-0))</f>
        <v>-1.2260805980043938</v>
      </c>
      <c r="K238">
        <f>MIN(0,(SRI_Z[[#This Row],[Market rate of return]]-0))</f>
        <v>-1.2669573082911498</v>
      </c>
      <c r="L238">
        <f>MAX(0,(SRI_Z[[#This Row],[Logarithmic rate of return]]-0))</f>
        <v>0</v>
      </c>
    </row>
    <row r="239" spans="1:12" x14ac:dyDescent="0.25">
      <c r="A239" s="9">
        <v>43954</v>
      </c>
      <c r="B239">
        <v>68.42</v>
      </c>
      <c r="C239">
        <f>((SRI_Z[[#This Row],[Price]]-B238)/SRI_Z[[#This Row],[Price]])*100</f>
        <v>4.0339082139725297</v>
      </c>
      <c r="D239">
        <f>LN(SRI_Z[[#This Row],[Price]]/B238)*100</f>
        <v>4.1175267476012145</v>
      </c>
      <c r="E239">
        <v>0.71299999999999997</v>
      </c>
      <c r="F239">
        <f>LN(SRI_Z[[#This Row],[Risk-free instrument]]/E238)*100</f>
        <v>-25.733491606248922</v>
      </c>
      <c r="G239">
        <v>457.22</v>
      </c>
      <c r="H239">
        <f>LN(SRI_Z[[#This Row],[GEIO]]/G238)*100</f>
        <v>1.5494959619957798</v>
      </c>
      <c r="I239">
        <f>SRI_Z[[#This Row],[Rate GEIO]]*100%</f>
        <v>1.5494959619957798</v>
      </c>
      <c r="J239">
        <f>MIN(0,(SRI_Z[[#This Row],[Logarithmic rate of return]]-0))</f>
        <v>0</v>
      </c>
      <c r="K239">
        <f>MIN(0,(SRI_Z[[#This Row],[Market rate of return]]-0))</f>
        <v>0</v>
      </c>
      <c r="L239">
        <f>MAX(0,(SRI_Z[[#This Row],[Logarithmic rate of return]]-0))</f>
        <v>4.1175267476012145</v>
      </c>
    </row>
    <row r="240" spans="1:12" x14ac:dyDescent="0.25">
      <c r="A240" s="9">
        <v>43961</v>
      </c>
      <c r="B240">
        <v>69.45</v>
      </c>
      <c r="C240">
        <f>((SRI_Z[[#This Row],[Price]]-B239)/SRI_Z[[#This Row],[Price]])*100</f>
        <v>1.4830813534917222</v>
      </c>
      <c r="D240">
        <f>LN(SRI_Z[[#This Row],[Price]]/B239)*100</f>
        <v>1.4941889650894074</v>
      </c>
      <c r="E240">
        <v>0.68799999999999994</v>
      </c>
      <c r="F240">
        <f>LN(SRI_Z[[#This Row],[Risk-free instrument]]/E239)*100</f>
        <v>-3.5692582480952306</v>
      </c>
      <c r="G240">
        <v>477.74</v>
      </c>
      <c r="H240">
        <f>LN(SRI_Z[[#This Row],[GEIO]]/G239)*100</f>
        <v>4.3901975955988615</v>
      </c>
      <c r="I240">
        <f>SRI_Z[[#This Row],[Rate GEIO]]*100%</f>
        <v>4.3901975955988615</v>
      </c>
      <c r="J240">
        <f>MIN(0,(SRI_Z[[#This Row],[Logarithmic rate of return]]-0))</f>
        <v>0</v>
      </c>
      <c r="K240">
        <f>MIN(0,(SRI_Z[[#This Row],[Market rate of return]]-0))</f>
        <v>0</v>
      </c>
      <c r="L240">
        <f>MAX(0,(SRI_Z[[#This Row],[Logarithmic rate of return]]-0))</f>
        <v>1.4941889650894074</v>
      </c>
    </row>
    <row r="241" spans="1:12" x14ac:dyDescent="0.25">
      <c r="A241" s="9">
        <v>43968</v>
      </c>
      <c r="B241">
        <v>68.72</v>
      </c>
      <c r="C241">
        <f>((SRI_Z[[#This Row],[Price]]-B240)/SRI_Z[[#This Row],[Price]])*100</f>
        <v>-1.0622817229336496</v>
      </c>
      <c r="D241">
        <f>LN(SRI_Z[[#This Row],[Price]]/B240)*100</f>
        <v>-1.0566791524352941</v>
      </c>
      <c r="E241">
        <v>0.65900000000000003</v>
      </c>
      <c r="F241">
        <f>LN(SRI_Z[[#This Row],[Risk-free instrument]]/E240)*100</f>
        <v>-4.3065303430836286</v>
      </c>
      <c r="G241">
        <v>472.94</v>
      </c>
      <c r="H241">
        <f>LN(SRI_Z[[#This Row],[GEIO]]/G240)*100</f>
        <v>-1.0098120900300807</v>
      </c>
      <c r="I241">
        <f>SRI_Z[[#This Row],[Rate GEIO]]*100%</f>
        <v>-1.0098120900300807</v>
      </c>
      <c r="J241">
        <f>MIN(0,(SRI_Z[[#This Row],[Logarithmic rate of return]]-0))</f>
        <v>-1.0566791524352941</v>
      </c>
      <c r="K241">
        <f>MIN(0,(SRI_Z[[#This Row],[Market rate of return]]-0))</f>
        <v>-1.0098120900300807</v>
      </c>
      <c r="L241">
        <f>MAX(0,(SRI_Z[[#This Row],[Logarithmic rate of return]]-0))</f>
        <v>0</v>
      </c>
    </row>
    <row r="242" spans="1:12" x14ac:dyDescent="0.25">
      <c r="A242" s="9">
        <v>43975</v>
      </c>
      <c r="B242">
        <v>70.459999999999994</v>
      </c>
      <c r="C242">
        <f>((SRI_Z[[#This Row],[Price]]-B241)/SRI_Z[[#This Row],[Price]])*100</f>
        <v>2.4694862333238645</v>
      </c>
      <c r="D242">
        <f>LN(SRI_Z[[#This Row],[Price]]/B241)*100</f>
        <v>2.5004895237091564</v>
      </c>
      <c r="E242">
        <v>0.56999999999999995</v>
      </c>
      <c r="F242">
        <f>LN(SRI_Z[[#This Row],[Risk-free instrument]]/E241)*100</f>
        <v>-14.508717367391148</v>
      </c>
      <c r="G242">
        <v>485.25</v>
      </c>
      <c r="H242">
        <f>LN(SRI_Z[[#This Row],[GEIO]]/G241)*100</f>
        <v>2.5695691497606732</v>
      </c>
      <c r="I242">
        <f>SRI_Z[[#This Row],[Rate GEIO]]*100%</f>
        <v>2.5695691497606732</v>
      </c>
      <c r="J242">
        <f>MIN(0,(SRI_Z[[#This Row],[Logarithmic rate of return]]-0))</f>
        <v>0</v>
      </c>
      <c r="K242">
        <f>MIN(0,(SRI_Z[[#This Row],[Market rate of return]]-0))</f>
        <v>0</v>
      </c>
      <c r="L242">
        <f>MAX(0,(SRI_Z[[#This Row],[Logarithmic rate of return]]-0))</f>
        <v>2.5004895237091564</v>
      </c>
    </row>
    <row r="243" spans="1:12" x14ac:dyDescent="0.25">
      <c r="A243" s="9">
        <v>43982</v>
      </c>
      <c r="B243">
        <v>72.12</v>
      </c>
      <c r="C243">
        <f>((SRI_Z[[#This Row],[Price]]-B242)/SRI_Z[[#This Row],[Price]])*100</f>
        <v>2.3017193566278573</v>
      </c>
      <c r="D243">
        <f>LN(SRI_Z[[#This Row],[Price]]/B242)*100</f>
        <v>2.3286225422025035</v>
      </c>
      <c r="E243">
        <v>0.50975000000000004</v>
      </c>
      <c r="F243">
        <f>LN(SRI_Z[[#This Row],[Risk-free instrument]]/E242)*100</f>
        <v>-11.171595137403109</v>
      </c>
      <c r="G243">
        <v>497.36</v>
      </c>
      <c r="H243">
        <f>LN(SRI_Z[[#This Row],[GEIO]]/G242)*100</f>
        <v>2.4649887911962494</v>
      </c>
      <c r="I243">
        <f>SRI_Z[[#This Row],[Rate GEIO]]*100%</f>
        <v>2.4649887911962494</v>
      </c>
      <c r="J243">
        <f>MIN(0,(SRI_Z[[#This Row],[Logarithmic rate of return]]-0))</f>
        <v>0</v>
      </c>
      <c r="K243">
        <f>MIN(0,(SRI_Z[[#This Row],[Market rate of return]]-0))</f>
        <v>0</v>
      </c>
      <c r="L243">
        <f>MAX(0,(SRI_Z[[#This Row],[Logarithmic rate of return]]-0))</f>
        <v>2.3286225422025035</v>
      </c>
    </row>
    <row r="244" spans="1:12" x14ac:dyDescent="0.25">
      <c r="A244" s="9">
        <v>43989</v>
      </c>
      <c r="B244">
        <v>74.81</v>
      </c>
      <c r="C244">
        <f>((SRI_Z[[#This Row],[Price]]-B243)/SRI_Z[[#This Row],[Price]])*100</f>
        <v>3.595775965779973</v>
      </c>
      <c r="D244">
        <f>LN(SRI_Z[[#This Row],[Price]]/B243)*100</f>
        <v>3.6620167549196996</v>
      </c>
      <c r="E244">
        <v>0.48125000000000001</v>
      </c>
      <c r="F244">
        <f>LN(SRI_Z[[#This Row],[Risk-free instrument]]/E243)*100</f>
        <v>-5.7533523852570596</v>
      </c>
      <c r="G244">
        <v>516.88</v>
      </c>
      <c r="H244">
        <f>LN(SRI_Z[[#This Row],[GEIO]]/G243)*100</f>
        <v>3.8496629288827995</v>
      </c>
      <c r="I244">
        <f>SRI_Z[[#This Row],[Rate GEIO]]*100%</f>
        <v>3.8496629288827995</v>
      </c>
      <c r="J244">
        <f>MIN(0,(SRI_Z[[#This Row],[Logarithmic rate of return]]-0))</f>
        <v>0</v>
      </c>
      <c r="K244">
        <f>MIN(0,(SRI_Z[[#This Row],[Market rate of return]]-0))</f>
        <v>0</v>
      </c>
      <c r="L244">
        <f>MAX(0,(SRI_Z[[#This Row],[Logarithmic rate of return]]-0))</f>
        <v>3.6620167549196996</v>
      </c>
    </row>
    <row r="245" spans="1:12" x14ac:dyDescent="0.25">
      <c r="A245" s="9">
        <v>43996</v>
      </c>
      <c r="B245">
        <v>71.63</v>
      </c>
      <c r="C245">
        <f>((SRI_Z[[#This Row],[Price]]-B244)/SRI_Z[[#This Row],[Price]])*100</f>
        <v>-4.4394806645260463</v>
      </c>
      <c r="D245">
        <f>LN(SRI_Z[[#This Row],[Price]]/B244)*100</f>
        <v>-4.3437585257953746</v>
      </c>
      <c r="E245">
        <v>0.432</v>
      </c>
      <c r="F245">
        <f>LN(SRI_Z[[#This Row],[Risk-free instrument]]/E244)*100</f>
        <v>-10.796129735788373</v>
      </c>
      <c r="G245">
        <v>493.75</v>
      </c>
      <c r="H245">
        <f>LN(SRI_Z[[#This Row],[GEIO]]/G244)*100</f>
        <v>-4.5781423034578372</v>
      </c>
      <c r="I245">
        <f>SRI_Z[[#This Row],[Rate GEIO]]*100%</f>
        <v>-4.5781423034578372</v>
      </c>
      <c r="J245">
        <f>MIN(0,(SRI_Z[[#This Row],[Logarithmic rate of return]]-0))</f>
        <v>-4.3437585257953746</v>
      </c>
      <c r="K245">
        <f>MIN(0,(SRI_Z[[#This Row],[Market rate of return]]-0))</f>
        <v>-4.5781423034578372</v>
      </c>
      <c r="L245">
        <f>MAX(0,(SRI_Z[[#This Row],[Logarithmic rate of return]]-0))</f>
        <v>0</v>
      </c>
    </row>
    <row r="246" spans="1:12" x14ac:dyDescent="0.25">
      <c r="A246" s="9">
        <v>44003</v>
      </c>
      <c r="B246">
        <v>73.56</v>
      </c>
      <c r="C246">
        <f>((SRI_Z[[#This Row],[Price]]-B245)/SRI_Z[[#This Row],[Price]])*100</f>
        <v>2.6237085372485138</v>
      </c>
      <c r="D246">
        <f>LN(SRI_Z[[#This Row],[Price]]/B245)*100</f>
        <v>2.6587419109760648</v>
      </c>
      <c r="E246">
        <v>0.41449999999999998</v>
      </c>
      <c r="F246">
        <f>LN(SRI_Z[[#This Row],[Risk-free instrument]]/E245)*100</f>
        <v>-4.1352613668760689</v>
      </c>
      <c r="G246">
        <v>507.72</v>
      </c>
      <c r="H246">
        <f>LN(SRI_Z[[#This Row],[GEIO]]/G245)*100</f>
        <v>2.7900798304644772</v>
      </c>
      <c r="I246">
        <f>SRI_Z[[#This Row],[Rate GEIO]]*100%</f>
        <v>2.7900798304644772</v>
      </c>
      <c r="J246">
        <f>MIN(0,(SRI_Z[[#This Row],[Logarithmic rate of return]]-0))</f>
        <v>0</v>
      </c>
      <c r="K246">
        <f>MIN(0,(SRI_Z[[#This Row],[Market rate of return]]-0))</f>
        <v>0</v>
      </c>
      <c r="L246">
        <f>MAX(0,(SRI_Z[[#This Row],[Logarithmic rate of return]]-0))</f>
        <v>2.6587419109760648</v>
      </c>
    </row>
    <row r="247" spans="1:12" x14ac:dyDescent="0.25">
      <c r="A247" s="9">
        <v>44010</v>
      </c>
      <c r="B247">
        <v>71.95</v>
      </c>
      <c r="C247">
        <f>((SRI_Z[[#This Row],[Price]]-B246)/SRI_Z[[#This Row],[Price]])*100</f>
        <v>-2.2376650451702562</v>
      </c>
      <c r="D247">
        <f>LN(SRI_Z[[#This Row],[Price]]/B246)*100</f>
        <v>-2.2129966402743539</v>
      </c>
      <c r="E247">
        <v>0.36137999999999998</v>
      </c>
      <c r="F247">
        <f>LN(SRI_Z[[#This Row],[Risk-free instrument]]/E246)*100</f>
        <v>-13.714293829166499</v>
      </c>
      <c r="G247">
        <v>496.08</v>
      </c>
      <c r="H247">
        <f>LN(SRI_Z[[#This Row],[GEIO]]/G246)*100</f>
        <v>-2.3192910478353963</v>
      </c>
      <c r="I247">
        <f>SRI_Z[[#This Row],[Rate GEIO]]*100%</f>
        <v>-2.3192910478353963</v>
      </c>
      <c r="J247">
        <f>MIN(0,(SRI_Z[[#This Row],[Logarithmic rate of return]]-0))</f>
        <v>-2.2129966402743539</v>
      </c>
      <c r="K247">
        <f>MIN(0,(SRI_Z[[#This Row],[Market rate of return]]-0))</f>
        <v>-2.3192910478353963</v>
      </c>
      <c r="L247">
        <f>MAX(0,(SRI_Z[[#This Row],[Logarithmic rate of return]]-0))</f>
        <v>0</v>
      </c>
    </row>
    <row r="248" spans="1:12" x14ac:dyDescent="0.25">
      <c r="A248" s="9">
        <v>44017</v>
      </c>
      <c r="B248">
        <v>74.010000000000005</v>
      </c>
      <c r="C248">
        <f>((SRI_Z[[#This Row],[Price]]-B247)/SRI_Z[[#This Row],[Price]])*100</f>
        <v>2.7834076476151903</v>
      </c>
      <c r="D248">
        <f>LN(SRI_Z[[#This Row],[Price]]/B247)*100</f>
        <v>2.8228785875998299</v>
      </c>
      <c r="E248">
        <v>0.36625000000000002</v>
      </c>
      <c r="F248">
        <f>LN(SRI_Z[[#This Row],[Risk-free instrument]]/E247)*100</f>
        <v>1.3386124047592549</v>
      </c>
      <c r="G248">
        <v>511.26</v>
      </c>
      <c r="H248">
        <f>LN(SRI_Z[[#This Row],[GEIO]]/G247)*100</f>
        <v>3.0141063026297008</v>
      </c>
      <c r="I248">
        <f>SRI_Z[[#This Row],[Rate GEIO]]*100%</f>
        <v>3.0141063026297008</v>
      </c>
      <c r="J248">
        <f>MIN(0,(SRI_Z[[#This Row],[Logarithmic rate of return]]-0))</f>
        <v>0</v>
      </c>
      <c r="K248">
        <f>MIN(0,(SRI_Z[[#This Row],[Market rate of return]]-0))</f>
        <v>0</v>
      </c>
      <c r="L248">
        <f>MAX(0,(SRI_Z[[#This Row],[Logarithmic rate of return]]-0))</f>
        <v>2.8228785875998299</v>
      </c>
    </row>
    <row r="249" spans="1:12" x14ac:dyDescent="0.25">
      <c r="A249" s="9">
        <v>44024</v>
      </c>
      <c r="B249">
        <v>74.25</v>
      </c>
      <c r="C249">
        <f>((SRI_Z[[#This Row],[Price]]-B248)/SRI_Z[[#This Row],[Price]])*100</f>
        <v>0.32323232323231632</v>
      </c>
      <c r="D249">
        <f>LN(SRI_Z[[#This Row],[Price]]/B248)*100</f>
        <v>0.32375584734339591</v>
      </c>
      <c r="E249">
        <v>0.34538000000000002</v>
      </c>
      <c r="F249">
        <f>LN(SRI_Z[[#This Row],[Risk-free instrument]]/E248)*100</f>
        <v>-5.8670900174753164</v>
      </c>
      <c r="G249">
        <v>513.1</v>
      </c>
      <c r="H249">
        <f>LN(SRI_Z[[#This Row],[GEIO]]/G248)*100</f>
        <v>0.35924908799995969</v>
      </c>
      <c r="I249">
        <f>SRI_Z[[#This Row],[Rate GEIO]]*100%</f>
        <v>0.35924908799995969</v>
      </c>
      <c r="J249">
        <f>MIN(0,(SRI_Z[[#This Row],[Logarithmic rate of return]]-0))</f>
        <v>0</v>
      </c>
      <c r="K249">
        <f>MIN(0,(SRI_Z[[#This Row],[Market rate of return]]-0))</f>
        <v>0</v>
      </c>
      <c r="L249">
        <f>MAX(0,(SRI_Z[[#This Row],[Logarithmic rate of return]]-0))</f>
        <v>0.32375584734339591</v>
      </c>
    </row>
    <row r="250" spans="1:12" x14ac:dyDescent="0.25">
      <c r="A250" s="9">
        <v>44031</v>
      </c>
      <c r="B250">
        <v>74.17</v>
      </c>
      <c r="C250">
        <f>((SRI_Z[[#This Row],[Price]]-B249)/SRI_Z[[#This Row],[Price]])*100</f>
        <v>-0.10786032088445233</v>
      </c>
      <c r="D250">
        <f>LN(SRI_Z[[#This Row],[Price]]/B249)*100</f>
        <v>-0.1078021934342229</v>
      </c>
      <c r="E250">
        <v>0.33362999999999998</v>
      </c>
      <c r="F250">
        <f>LN(SRI_Z[[#This Row],[Risk-free instrument]]/E249)*100</f>
        <v>-3.4612665657663757</v>
      </c>
      <c r="G250">
        <v>512.57000000000005</v>
      </c>
      <c r="H250">
        <f>LN(SRI_Z[[#This Row],[GEIO]]/G249)*100</f>
        <v>-0.10334708964339641</v>
      </c>
      <c r="I250">
        <f>SRI_Z[[#This Row],[Rate GEIO]]*100%</f>
        <v>-0.10334708964339641</v>
      </c>
      <c r="J250">
        <f>MIN(0,(SRI_Z[[#This Row],[Logarithmic rate of return]]-0))</f>
        <v>-0.1078021934342229</v>
      </c>
      <c r="K250">
        <f>MIN(0,(SRI_Z[[#This Row],[Market rate of return]]-0))</f>
        <v>-0.10334708964339641</v>
      </c>
      <c r="L250">
        <f>MAX(0,(SRI_Z[[#This Row],[Logarithmic rate of return]]-0))</f>
        <v>0</v>
      </c>
    </row>
    <row r="251" spans="1:12" x14ac:dyDescent="0.25">
      <c r="A251" s="9">
        <v>44038</v>
      </c>
      <c r="B251">
        <v>73.400000000000006</v>
      </c>
      <c r="C251">
        <f>((SRI_Z[[#This Row],[Price]]-B250)/SRI_Z[[#This Row],[Price]])*100</f>
        <v>-1.0490463215258801</v>
      </c>
      <c r="D251">
        <f>LN(SRI_Z[[#This Row],[Price]]/B250)*100</f>
        <v>-1.0435820127996727</v>
      </c>
      <c r="E251">
        <v>0.31850000000000001</v>
      </c>
      <c r="F251">
        <f>LN(SRI_Z[[#This Row],[Risk-free instrument]]/E250)*100</f>
        <v>-4.6410119486642154</v>
      </c>
      <c r="G251">
        <v>507.05</v>
      </c>
      <c r="H251">
        <f>LN(SRI_Z[[#This Row],[GEIO]]/G250)*100</f>
        <v>-1.082766899347976</v>
      </c>
      <c r="I251">
        <f>SRI_Z[[#This Row],[Rate GEIO]]*100%</f>
        <v>-1.082766899347976</v>
      </c>
      <c r="J251">
        <f>MIN(0,(SRI_Z[[#This Row],[Logarithmic rate of return]]-0))</f>
        <v>-1.0435820127996727</v>
      </c>
      <c r="K251">
        <f>MIN(0,(SRI_Z[[#This Row],[Market rate of return]]-0))</f>
        <v>-1.082766899347976</v>
      </c>
      <c r="L251">
        <f>MAX(0,(SRI_Z[[#This Row],[Logarithmic rate of return]]-0))</f>
        <v>0</v>
      </c>
    </row>
    <row r="252" spans="1:12" x14ac:dyDescent="0.25">
      <c r="A252" s="9">
        <v>44045</v>
      </c>
      <c r="B252">
        <v>72.930000000000007</v>
      </c>
      <c r="C252">
        <f>((SRI_Z[[#This Row],[Price]]-B251)/SRI_Z[[#This Row],[Price]])*100</f>
        <v>-0.64445358563005462</v>
      </c>
      <c r="D252">
        <f>LN(SRI_Z[[#This Row],[Price]]/B251)*100</f>
        <v>-0.64238586243281692</v>
      </c>
      <c r="E252">
        <v>0.30613000000000001</v>
      </c>
      <c r="F252">
        <f>LN(SRI_Z[[#This Row],[Risk-free instrument]]/E251)*100</f>
        <v>-3.9612626676047999</v>
      </c>
      <c r="G252">
        <v>503.71</v>
      </c>
      <c r="H252">
        <f>LN(SRI_Z[[#This Row],[GEIO]]/G251)*100</f>
        <v>-0.660891241631541</v>
      </c>
      <c r="I252">
        <f>SRI_Z[[#This Row],[Rate GEIO]]*100%</f>
        <v>-0.660891241631541</v>
      </c>
      <c r="J252">
        <f>MIN(0,(SRI_Z[[#This Row],[Logarithmic rate of return]]-0))</f>
        <v>-0.64238586243281692</v>
      </c>
      <c r="K252">
        <f>MIN(0,(SRI_Z[[#This Row],[Market rate of return]]-0))</f>
        <v>-0.660891241631541</v>
      </c>
      <c r="L252">
        <f>MAX(0,(SRI_Z[[#This Row],[Logarithmic rate of return]]-0))</f>
        <v>0</v>
      </c>
    </row>
    <row r="253" spans="1:12" x14ac:dyDescent="0.25">
      <c r="A253" s="9">
        <v>44052</v>
      </c>
      <c r="B253">
        <v>75.09</v>
      </c>
      <c r="C253">
        <f>((SRI_Z[[#This Row],[Price]]-B252)/SRI_Z[[#This Row],[Price]])*100</f>
        <v>2.8765481422293204</v>
      </c>
      <c r="D253">
        <f>LN(SRI_Z[[#This Row],[Price]]/B252)*100</f>
        <v>2.918731711565087</v>
      </c>
      <c r="E253">
        <v>0.30913000000000002</v>
      </c>
      <c r="F253">
        <f>LN(SRI_Z[[#This Row],[Risk-free instrument]]/E252)*100</f>
        <v>0.97520520612169059</v>
      </c>
      <c r="G253">
        <v>519.54</v>
      </c>
      <c r="H253">
        <f>LN(SRI_Z[[#This Row],[GEIO]]/G252)*100</f>
        <v>3.0943099046074787</v>
      </c>
      <c r="I253">
        <f>SRI_Z[[#This Row],[Rate GEIO]]*100%</f>
        <v>3.0943099046074787</v>
      </c>
      <c r="J253">
        <f>MIN(0,(SRI_Z[[#This Row],[Logarithmic rate of return]]-0))</f>
        <v>0</v>
      </c>
      <c r="K253">
        <f>MIN(0,(SRI_Z[[#This Row],[Market rate of return]]-0))</f>
        <v>0</v>
      </c>
      <c r="L253">
        <f>MAX(0,(SRI_Z[[#This Row],[Logarithmic rate of return]]-0))</f>
        <v>2.918731711565087</v>
      </c>
    </row>
    <row r="254" spans="1:12" x14ac:dyDescent="0.25">
      <c r="A254" s="9">
        <v>44059</v>
      </c>
      <c r="B254">
        <v>74.760000000000005</v>
      </c>
      <c r="C254">
        <f>((SRI_Z[[#This Row],[Price]]-B253)/SRI_Z[[#This Row],[Price]])*100</f>
        <v>-0.44141252006420312</v>
      </c>
      <c r="D254">
        <f>LN(SRI_Z[[#This Row],[Price]]/B253)*100</f>
        <v>-0.44044115244304127</v>
      </c>
      <c r="E254">
        <v>0.33250000000000002</v>
      </c>
      <c r="F254">
        <f>LN(SRI_Z[[#This Row],[Risk-free instrument]]/E253)*100</f>
        <v>7.2877959698521968</v>
      </c>
      <c r="G254">
        <v>517.20000000000005</v>
      </c>
      <c r="H254">
        <f>LN(SRI_Z[[#This Row],[GEIO]]/G253)*100</f>
        <v>-0.45141577900622315</v>
      </c>
      <c r="I254">
        <f>SRI_Z[[#This Row],[Rate GEIO]]*100%</f>
        <v>-0.45141577900622315</v>
      </c>
      <c r="J254">
        <f>MIN(0,(SRI_Z[[#This Row],[Logarithmic rate of return]]-0))</f>
        <v>-0.44044115244304127</v>
      </c>
      <c r="K254">
        <f>MIN(0,(SRI_Z[[#This Row],[Market rate of return]]-0))</f>
        <v>-0.45141577900622315</v>
      </c>
      <c r="L254">
        <f>MAX(0,(SRI_Z[[#This Row],[Logarithmic rate of return]]-0))</f>
        <v>0</v>
      </c>
    </row>
    <row r="255" spans="1:12" x14ac:dyDescent="0.25">
      <c r="A255" s="9">
        <v>44066</v>
      </c>
      <c r="B255">
        <v>75.319999999999993</v>
      </c>
      <c r="C255">
        <f>((SRI_Z[[#This Row],[Price]]-B254)/SRI_Z[[#This Row],[Price]])*100</f>
        <v>0.74349442379180575</v>
      </c>
      <c r="D255">
        <f>LN(SRI_Z[[#This Row],[Price]]/B254)*100</f>
        <v>0.7462721201589374</v>
      </c>
      <c r="E255">
        <v>0.31437999999999999</v>
      </c>
      <c r="F255">
        <f>LN(SRI_Z[[#This Row],[Risk-free instrument]]/E254)*100</f>
        <v>-5.6037414795817</v>
      </c>
      <c r="G255">
        <v>521.35</v>
      </c>
      <c r="H255">
        <f>LN(SRI_Z[[#This Row],[GEIO]]/G254)*100</f>
        <v>0.79919543378996205</v>
      </c>
      <c r="I255">
        <f>SRI_Z[[#This Row],[Rate GEIO]]*100%</f>
        <v>0.79919543378996205</v>
      </c>
      <c r="J255">
        <f>MIN(0,(SRI_Z[[#This Row],[Logarithmic rate of return]]-0))</f>
        <v>0</v>
      </c>
      <c r="K255">
        <f>MIN(0,(SRI_Z[[#This Row],[Market rate of return]]-0))</f>
        <v>0</v>
      </c>
      <c r="L255">
        <f>MAX(0,(SRI_Z[[#This Row],[Logarithmic rate of return]]-0))</f>
        <v>0.7462721201589374</v>
      </c>
    </row>
    <row r="256" spans="1:12" x14ac:dyDescent="0.25">
      <c r="A256" s="9">
        <v>44073</v>
      </c>
      <c r="B256">
        <v>76.61</v>
      </c>
      <c r="C256">
        <f>((SRI_Z[[#This Row],[Price]]-B255)/SRI_Z[[#This Row],[Price]])*100</f>
        <v>1.6838532828612536</v>
      </c>
      <c r="D256">
        <f>LN(SRI_Z[[#This Row],[Price]]/B255)*100</f>
        <v>1.6981912739778036</v>
      </c>
      <c r="E256">
        <v>0.30987999999999999</v>
      </c>
      <c r="F256">
        <f>LN(SRI_Z[[#This Row],[Risk-free instrument]]/E255)*100</f>
        <v>-1.4417319536390103</v>
      </c>
      <c r="G256">
        <v>530.94000000000005</v>
      </c>
      <c r="H256">
        <f>LN(SRI_Z[[#This Row],[GEIO]]/G255)*100</f>
        <v>1.8227419271711838</v>
      </c>
      <c r="I256">
        <f>SRI_Z[[#This Row],[Rate GEIO]]*100%</f>
        <v>1.8227419271711838</v>
      </c>
      <c r="J256">
        <f>MIN(0,(SRI_Z[[#This Row],[Logarithmic rate of return]]-0))</f>
        <v>0</v>
      </c>
      <c r="K256">
        <f>MIN(0,(SRI_Z[[#This Row],[Market rate of return]]-0))</f>
        <v>0</v>
      </c>
      <c r="L256">
        <f>MAX(0,(SRI_Z[[#This Row],[Logarithmic rate of return]]-0))</f>
        <v>1.6981912739778036</v>
      </c>
    </row>
    <row r="257" spans="1:12" x14ac:dyDescent="0.25">
      <c r="A257" s="9">
        <v>44080</v>
      </c>
      <c r="B257">
        <v>74.819999999999993</v>
      </c>
      <c r="C257">
        <f>((SRI_Z[[#This Row],[Price]]-B256)/SRI_Z[[#This Row],[Price]])*100</f>
        <v>-2.3924084469393296</v>
      </c>
      <c r="D257">
        <f>LN(SRI_Z[[#This Row],[Price]]/B256)*100</f>
        <v>-2.3642387608729591</v>
      </c>
      <c r="E257">
        <v>0.29213</v>
      </c>
      <c r="F257">
        <f>LN(SRI_Z[[#This Row],[Risk-free instrument]]/E256)*100</f>
        <v>-5.8986217090522768</v>
      </c>
      <c r="G257">
        <v>517.84</v>
      </c>
      <c r="H257">
        <f>LN(SRI_Z[[#This Row],[GEIO]]/G256)*100</f>
        <v>-2.4982706270059074</v>
      </c>
      <c r="I257">
        <f>SRI_Z[[#This Row],[Rate GEIO]]*100%</f>
        <v>-2.4982706270059074</v>
      </c>
      <c r="J257">
        <f>MIN(0,(SRI_Z[[#This Row],[Logarithmic rate of return]]-0))</f>
        <v>-2.3642387608729591</v>
      </c>
      <c r="K257">
        <f>MIN(0,(SRI_Z[[#This Row],[Market rate of return]]-0))</f>
        <v>-2.4982706270059074</v>
      </c>
      <c r="L257">
        <f>MAX(0,(SRI_Z[[#This Row],[Logarithmic rate of return]]-0))</f>
        <v>0</v>
      </c>
    </row>
    <row r="258" spans="1:12" x14ac:dyDescent="0.25">
      <c r="A258" s="9">
        <v>44087</v>
      </c>
      <c r="B258">
        <v>74.5</v>
      </c>
      <c r="C258">
        <f>((SRI_Z[[#This Row],[Price]]-B257)/SRI_Z[[#This Row],[Price]])*100</f>
        <v>-0.42953020134227271</v>
      </c>
      <c r="D258">
        <f>LN(SRI_Z[[#This Row],[Price]]/B257)*100</f>
        <v>-0.42861035344861403</v>
      </c>
      <c r="E258">
        <v>0.28188000000000002</v>
      </c>
      <c r="F258">
        <f>LN(SRI_Z[[#This Row],[Risk-free instrument]]/E257)*100</f>
        <v>-3.5717460214357164</v>
      </c>
      <c r="G258">
        <v>515.42999999999995</v>
      </c>
      <c r="H258">
        <f>LN(SRI_Z[[#This Row],[GEIO]]/G257)*100</f>
        <v>-0.46648104952695563</v>
      </c>
      <c r="I258">
        <f>SRI_Z[[#This Row],[Rate GEIO]]*100%</f>
        <v>-0.46648104952695563</v>
      </c>
      <c r="J258">
        <f>MIN(0,(SRI_Z[[#This Row],[Logarithmic rate of return]]-0))</f>
        <v>-0.42861035344861403</v>
      </c>
      <c r="K258">
        <f>MIN(0,(SRI_Z[[#This Row],[Market rate of return]]-0))</f>
        <v>-0.46648104952695563</v>
      </c>
      <c r="L258">
        <f>MAX(0,(SRI_Z[[#This Row],[Logarithmic rate of return]]-0))</f>
        <v>0</v>
      </c>
    </row>
    <row r="259" spans="1:12" x14ac:dyDescent="0.25">
      <c r="A259" s="9">
        <v>44094</v>
      </c>
      <c r="B259">
        <v>74.25</v>
      </c>
      <c r="C259">
        <f>((SRI_Z[[#This Row],[Price]]-B258)/SRI_Z[[#This Row],[Price]])*100</f>
        <v>-0.33670033670033667</v>
      </c>
      <c r="D259">
        <f>LN(SRI_Z[[#This Row],[Price]]/B258)*100</f>
        <v>-0.33613477027048833</v>
      </c>
      <c r="E259">
        <v>0.27524999999999999</v>
      </c>
      <c r="F259">
        <f>LN(SRI_Z[[#This Row],[Risk-free instrument]]/E258)*100</f>
        <v>-2.3801672856032505</v>
      </c>
      <c r="G259">
        <v>513.57000000000005</v>
      </c>
      <c r="H259">
        <f>LN(SRI_Z[[#This Row],[GEIO]]/G258)*100</f>
        <v>-0.36151642871884643</v>
      </c>
      <c r="I259">
        <f>SRI_Z[[#This Row],[Rate GEIO]]*100%</f>
        <v>-0.36151642871884643</v>
      </c>
      <c r="J259">
        <f>MIN(0,(SRI_Z[[#This Row],[Logarithmic rate of return]]-0))</f>
        <v>-0.33613477027048833</v>
      </c>
      <c r="K259">
        <f>MIN(0,(SRI_Z[[#This Row],[Market rate of return]]-0))</f>
        <v>-0.36151642871884643</v>
      </c>
      <c r="L259">
        <f>MAX(0,(SRI_Z[[#This Row],[Logarithmic rate of return]]-0))</f>
        <v>0</v>
      </c>
    </row>
    <row r="260" spans="1:12" x14ac:dyDescent="0.25">
      <c r="A260" s="9">
        <v>44101</v>
      </c>
      <c r="B260">
        <v>74.45</v>
      </c>
      <c r="C260">
        <f>((SRI_Z[[#This Row],[Price]]-B259)/SRI_Z[[#This Row],[Price]])*100</f>
        <v>0.26863666890530941</v>
      </c>
      <c r="D260">
        <f>LN(SRI_Z[[#This Row],[Price]]/B259)*100</f>
        <v>0.26899814472089356</v>
      </c>
      <c r="E260">
        <v>0.27124999999999999</v>
      </c>
      <c r="F260">
        <f>LN(SRI_Z[[#This Row],[Risk-free instrument]]/E259)*100</f>
        <v>-1.463887074812003</v>
      </c>
      <c r="G260">
        <v>515.16999999999996</v>
      </c>
      <c r="H260">
        <f>LN(SRI_Z[[#This Row],[GEIO]]/G259)*100</f>
        <v>0.31106038262610369</v>
      </c>
      <c r="I260">
        <f>SRI_Z[[#This Row],[Rate GEIO]]*100%</f>
        <v>0.31106038262610369</v>
      </c>
      <c r="J260">
        <f>MIN(0,(SRI_Z[[#This Row],[Logarithmic rate of return]]-0))</f>
        <v>0</v>
      </c>
      <c r="K260">
        <f>MIN(0,(SRI_Z[[#This Row],[Market rate of return]]-0))</f>
        <v>0</v>
      </c>
      <c r="L260">
        <f>MAX(0,(SRI_Z[[#This Row],[Logarithmic rate of return]]-0))</f>
        <v>0.26899814472089356</v>
      </c>
    </row>
    <row r="261" spans="1:12" x14ac:dyDescent="0.25">
      <c r="A261" s="9">
        <v>44108</v>
      </c>
      <c r="B261">
        <v>76.790000000000006</v>
      </c>
      <c r="C261">
        <f>((SRI_Z[[#This Row],[Price]]-B260)/SRI_Z[[#This Row],[Price]])*100</f>
        <v>3.0472717801797149</v>
      </c>
      <c r="D261">
        <f>LN(SRI_Z[[#This Row],[Price]]/B260)*100</f>
        <v>3.0946664212434345</v>
      </c>
      <c r="E261">
        <v>0.24475</v>
      </c>
      <c r="F261">
        <f>LN(SRI_Z[[#This Row],[Risk-free instrument]]/E260)*100</f>
        <v>-10.280362344404947</v>
      </c>
      <c r="G261">
        <v>532.47</v>
      </c>
      <c r="H261">
        <f>LN(SRI_Z[[#This Row],[GEIO]]/G260)*100</f>
        <v>3.3029614687307163</v>
      </c>
      <c r="I261">
        <f>SRI_Z[[#This Row],[Rate GEIO]]*100%</f>
        <v>3.3029614687307163</v>
      </c>
      <c r="J261">
        <f>MIN(0,(SRI_Z[[#This Row],[Logarithmic rate of return]]-0))</f>
        <v>0</v>
      </c>
      <c r="K261">
        <f>MIN(0,(SRI_Z[[#This Row],[Market rate of return]]-0))</f>
        <v>0</v>
      </c>
      <c r="L261">
        <f>MAX(0,(SRI_Z[[#This Row],[Logarithmic rate of return]]-0))</f>
        <v>3.0946664212434345</v>
      </c>
    </row>
    <row r="262" spans="1:12" x14ac:dyDescent="0.25">
      <c r="A262" s="9">
        <v>44115</v>
      </c>
      <c r="B262">
        <v>79.87</v>
      </c>
      <c r="C262">
        <f>((SRI_Z[[#This Row],[Price]]-B261)/SRI_Z[[#This Row],[Price]])*100</f>
        <v>3.856266432953547</v>
      </c>
      <c r="D262">
        <f>LN(SRI_Z[[#This Row],[Price]]/B261)*100</f>
        <v>3.9325889586845353</v>
      </c>
      <c r="E262">
        <v>0.24575</v>
      </c>
      <c r="F262">
        <f>LN(SRI_Z[[#This Row],[Risk-free instrument]]/E261)*100</f>
        <v>0.40774776166560789</v>
      </c>
      <c r="G262">
        <v>554.70000000000005</v>
      </c>
      <c r="H262">
        <f>LN(SRI_Z[[#This Row],[GEIO]]/G261)*100</f>
        <v>4.0900869092823946</v>
      </c>
      <c r="I262">
        <f>SRI_Z[[#This Row],[Rate GEIO]]*100%</f>
        <v>4.0900869092823946</v>
      </c>
      <c r="J262">
        <f>MIN(0,(SRI_Z[[#This Row],[Logarithmic rate of return]]-0))</f>
        <v>0</v>
      </c>
      <c r="K262">
        <f>MIN(0,(SRI_Z[[#This Row],[Market rate of return]]-0))</f>
        <v>0</v>
      </c>
      <c r="L262">
        <f>MAX(0,(SRI_Z[[#This Row],[Logarithmic rate of return]]-0))</f>
        <v>3.9325889586845353</v>
      </c>
    </row>
    <row r="263" spans="1:12" x14ac:dyDescent="0.25">
      <c r="A263" s="9">
        <v>44122</v>
      </c>
      <c r="B263">
        <v>80.42</v>
      </c>
      <c r="C263">
        <f>((SRI_Z[[#This Row],[Price]]-B262)/SRI_Z[[#This Row],[Price]])*100</f>
        <v>0.68390947525490819</v>
      </c>
      <c r="D263">
        <f>LN(SRI_Z[[#This Row],[Price]]/B262)*100</f>
        <v>0.68625885398302611</v>
      </c>
      <c r="E263">
        <v>0.25750000000000001</v>
      </c>
      <c r="F263">
        <f>LN(SRI_Z[[#This Row],[Risk-free instrument]]/E262)*100</f>
        <v>4.6704961076514948</v>
      </c>
      <c r="G263">
        <v>558.21</v>
      </c>
      <c r="H263">
        <f>LN(SRI_Z[[#This Row],[GEIO]]/G262)*100</f>
        <v>0.63078086064709238</v>
      </c>
      <c r="I263">
        <f>SRI_Z[[#This Row],[Rate GEIO]]*100%</f>
        <v>0.63078086064709238</v>
      </c>
      <c r="J263">
        <f>MIN(0,(SRI_Z[[#This Row],[Logarithmic rate of return]]-0))</f>
        <v>0</v>
      </c>
      <c r="K263">
        <f>MIN(0,(SRI_Z[[#This Row],[Market rate of return]]-0))</f>
        <v>0</v>
      </c>
      <c r="L263">
        <f>MAX(0,(SRI_Z[[#This Row],[Logarithmic rate of return]]-0))</f>
        <v>0.68625885398302611</v>
      </c>
    </row>
    <row r="264" spans="1:12" x14ac:dyDescent="0.25">
      <c r="A264" s="9">
        <v>44129</v>
      </c>
      <c r="B264">
        <v>78.95</v>
      </c>
      <c r="C264">
        <f>((SRI_Z[[#This Row],[Price]]-B263)/SRI_Z[[#This Row],[Price]])*100</f>
        <v>-1.8619379354021519</v>
      </c>
      <c r="D264">
        <f>LN(SRI_Z[[#This Row],[Price]]/B263)*100</f>
        <v>-1.8448160767476864</v>
      </c>
      <c r="E264">
        <v>0.24937999999999999</v>
      </c>
      <c r="F264">
        <f>LN(SRI_Z[[#This Row],[Risk-free instrument]]/E263)*100</f>
        <v>-3.2041882535350776</v>
      </c>
      <c r="G264">
        <v>547.66999999999996</v>
      </c>
      <c r="H264">
        <f>LN(SRI_Z[[#This Row],[GEIO]]/G263)*100</f>
        <v>-1.9062319889756467</v>
      </c>
      <c r="I264">
        <f>SRI_Z[[#This Row],[Rate GEIO]]*100%</f>
        <v>-1.9062319889756467</v>
      </c>
      <c r="J264">
        <f>MIN(0,(SRI_Z[[#This Row],[Logarithmic rate of return]]-0))</f>
        <v>-1.8448160767476864</v>
      </c>
      <c r="K264">
        <f>MIN(0,(SRI_Z[[#This Row],[Market rate of return]]-0))</f>
        <v>-1.9062319889756467</v>
      </c>
      <c r="L264">
        <f>MAX(0,(SRI_Z[[#This Row],[Logarithmic rate of return]]-0))</f>
        <v>0</v>
      </c>
    </row>
    <row r="265" spans="1:12" x14ac:dyDescent="0.25">
      <c r="A265" s="9">
        <v>44136</v>
      </c>
      <c r="B265">
        <v>76.069999999999993</v>
      </c>
      <c r="C265">
        <f>((SRI_Z[[#This Row],[Price]]-B264)/SRI_Z[[#This Row],[Price]])*100</f>
        <v>-3.7859865912975019</v>
      </c>
      <c r="D265">
        <f>LN(SRI_Z[[#This Row],[Price]]/B264)*100</f>
        <v>-3.7160771692441377</v>
      </c>
      <c r="E265">
        <v>0.24213000000000001</v>
      </c>
      <c r="F265">
        <f>LN(SRI_Z[[#This Row],[Risk-free instrument]]/E264)*100</f>
        <v>-2.9503065564049322</v>
      </c>
      <c r="G265">
        <v>525.54</v>
      </c>
      <c r="H265">
        <f>LN(SRI_Z[[#This Row],[GEIO]]/G264)*100</f>
        <v>-4.1246610374850707</v>
      </c>
      <c r="I265">
        <f>SRI_Z[[#This Row],[Rate GEIO]]*100%</f>
        <v>-4.1246610374850707</v>
      </c>
      <c r="J265">
        <f>MIN(0,(SRI_Z[[#This Row],[Logarithmic rate of return]]-0))</f>
        <v>-3.7160771692441377</v>
      </c>
      <c r="K265">
        <f>MIN(0,(SRI_Z[[#This Row],[Market rate of return]]-0))</f>
        <v>-4.1246610374850707</v>
      </c>
      <c r="L265">
        <f>MAX(0,(SRI_Z[[#This Row],[Logarithmic rate of return]]-0))</f>
        <v>0</v>
      </c>
    </row>
    <row r="266" spans="1:12" x14ac:dyDescent="0.25">
      <c r="A266" s="9">
        <v>44143</v>
      </c>
      <c r="B266">
        <v>80.28</v>
      </c>
      <c r="C266">
        <f>((SRI_Z[[#This Row],[Price]]-B265)/SRI_Z[[#This Row],[Price]])*100</f>
        <v>5.2441454907822722</v>
      </c>
      <c r="D266">
        <f>LN(SRI_Z[[#This Row],[Price]]/B265)*100</f>
        <v>5.3866554918927738</v>
      </c>
      <c r="E266">
        <v>0.24338000000000001</v>
      </c>
      <c r="F266">
        <f>LN(SRI_Z[[#This Row],[Risk-free instrument]]/E265)*100</f>
        <v>0.51492359042633007</v>
      </c>
      <c r="G266">
        <v>556.03</v>
      </c>
      <c r="H266">
        <f>LN(SRI_Z[[#This Row],[GEIO]]/G265)*100</f>
        <v>5.6395944226444579</v>
      </c>
      <c r="I266">
        <f>SRI_Z[[#This Row],[Rate GEIO]]*100%</f>
        <v>5.6395944226444579</v>
      </c>
      <c r="J266">
        <f>MIN(0,(SRI_Z[[#This Row],[Logarithmic rate of return]]-0))</f>
        <v>0</v>
      </c>
      <c r="K266">
        <f>MIN(0,(SRI_Z[[#This Row],[Market rate of return]]-0))</f>
        <v>0</v>
      </c>
      <c r="L266">
        <f>MAX(0,(SRI_Z[[#This Row],[Logarithmic rate of return]]-0))</f>
        <v>5.3866554918927738</v>
      </c>
    </row>
    <row r="267" spans="1:12" x14ac:dyDescent="0.25">
      <c r="A267" s="9">
        <v>44150</v>
      </c>
      <c r="B267">
        <v>80.540000000000006</v>
      </c>
      <c r="C267">
        <f>((SRI_Z[[#This Row],[Price]]-B266)/SRI_Z[[#This Row],[Price]])*100</f>
        <v>0.32282095852992937</v>
      </c>
      <c r="D267">
        <f>LN(SRI_Z[[#This Row],[Price]]/B266)*100</f>
        <v>0.32334314951708848</v>
      </c>
      <c r="E267">
        <v>0.246</v>
      </c>
      <c r="F267">
        <f>LN(SRI_Z[[#This Row],[Risk-free instrument]]/E266)*100</f>
        <v>1.0707528023708759</v>
      </c>
      <c r="G267">
        <v>558.01</v>
      </c>
      <c r="H267">
        <f>LN(SRI_Z[[#This Row],[GEIO]]/G266)*100</f>
        <v>0.35546337381854032</v>
      </c>
      <c r="I267">
        <f>SRI_Z[[#This Row],[Rate GEIO]]*100%</f>
        <v>0.35546337381854032</v>
      </c>
      <c r="J267">
        <f>MIN(0,(SRI_Z[[#This Row],[Logarithmic rate of return]]-0))</f>
        <v>0</v>
      </c>
      <c r="K267">
        <f>MIN(0,(SRI_Z[[#This Row],[Market rate of return]]-0))</f>
        <v>0</v>
      </c>
      <c r="L267">
        <f>MAX(0,(SRI_Z[[#This Row],[Logarithmic rate of return]]-0))</f>
        <v>0.32334314951708848</v>
      </c>
    </row>
    <row r="268" spans="1:12" x14ac:dyDescent="0.25">
      <c r="A268" s="9">
        <v>44157</v>
      </c>
      <c r="B268">
        <v>80.09</v>
      </c>
      <c r="C268">
        <f>((SRI_Z[[#This Row],[Price]]-B267)/SRI_Z[[#This Row],[Price]])*100</f>
        <v>-0.56186789861406272</v>
      </c>
      <c r="D268">
        <f>LN(SRI_Z[[#This Row],[Price]]/B267)*100</f>
        <v>-0.56029530877172262</v>
      </c>
      <c r="E268">
        <v>0.24875</v>
      </c>
      <c r="F268">
        <f>LN(SRI_Z[[#This Row],[Risk-free instrument]]/E267)*100</f>
        <v>1.1116840106339394</v>
      </c>
      <c r="G268">
        <v>554.77</v>
      </c>
      <c r="H268">
        <f>LN(SRI_Z[[#This Row],[GEIO]]/G267)*100</f>
        <v>-0.58232699290470202</v>
      </c>
      <c r="I268">
        <f>SRI_Z[[#This Row],[Rate GEIO]]*100%</f>
        <v>-0.58232699290470202</v>
      </c>
      <c r="J268">
        <f>MIN(0,(SRI_Z[[#This Row],[Logarithmic rate of return]]-0))</f>
        <v>-0.56029530877172262</v>
      </c>
      <c r="K268">
        <f>MIN(0,(SRI_Z[[#This Row],[Market rate of return]]-0))</f>
        <v>-0.58232699290470202</v>
      </c>
      <c r="L268">
        <f>MAX(0,(SRI_Z[[#This Row],[Logarithmic rate of return]]-0))</f>
        <v>0</v>
      </c>
    </row>
    <row r="269" spans="1:12" x14ac:dyDescent="0.25">
      <c r="A269" s="9">
        <v>44164</v>
      </c>
      <c r="B269">
        <v>80.36</v>
      </c>
      <c r="C269">
        <f>((SRI_Z[[#This Row],[Price]]-B268)/SRI_Z[[#This Row],[Price]])*100</f>
        <v>0.33598805375808366</v>
      </c>
      <c r="D269">
        <f>LN(SRI_Z[[#This Row],[Price]]/B268)*100</f>
        <v>0.33655376111426977</v>
      </c>
      <c r="E269">
        <v>0.25738</v>
      </c>
      <c r="F269">
        <f>LN(SRI_Z[[#This Row],[Risk-free instrument]]/E268)*100</f>
        <v>3.4105216026816669</v>
      </c>
      <c r="G269">
        <v>556.91</v>
      </c>
      <c r="H269">
        <f>LN(SRI_Z[[#This Row],[GEIO]]/G268)*100</f>
        <v>0.38500335409312375</v>
      </c>
      <c r="I269">
        <f>SRI_Z[[#This Row],[Rate GEIO]]*100%</f>
        <v>0.38500335409312375</v>
      </c>
      <c r="J269">
        <f>MIN(0,(SRI_Z[[#This Row],[Logarithmic rate of return]]-0))</f>
        <v>0</v>
      </c>
      <c r="K269">
        <f>MIN(0,(SRI_Z[[#This Row],[Market rate of return]]-0))</f>
        <v>0</v>
      </c>
      <c r="L269">
        <f>MAX(0,(SRI_Z[[#This Row],[Logarithmic rate of return]]-0))</f>
        <v>0.33655376111426977</v>
      </c>
    </row>
    <row r="270" spans="1:12" x14ac:dyDescent="0.25">
      <c r="A270" s="9">
        <v>44171</v>
      </c>
      <c r="B270">
        <v>80.05</v>
      </c>
      <c r="C270">
        <f>((SRI_Z[[#This Row],[Price]]-B269)/SRI_Z[[#This Row],[Price]])*100</f>
        <v>-0.38725796377264493</v>
      </c>
      <c r="D270">
        <f>LN(SRI_Z[[#This Row],[Price]]/B269)*100</f>
        <v>-0.3865100504009964</v>
      </c>
      <c r="E270">
        <v>0.25574999999999998</v>
      </c>
      <c r="F270">
        <f>LN(SRI_Z[[#This Row],[Risk-free instrument]]/E269)*100</f>
        <v>-0.63531872337829776</v>
      </c>
      <c r="G270">
        <v>554.86</v>
      </c>
      <c r="H270">
        <f>LN(SRI_Z[[#This Row],[GEIO]]/G269)*100</f>
        <v>-0.3687817306335206</v>
      </c>
      <c r="I270">
        <f>SRI_Z[[#This Row],[Rate GEIO]]*100%</f>
        <v>-0.3687817306335206</v>
      </c>
      <c r="J270">
        <f>MIN(0,(SRI_Z[[#This Row],[Logarithmic rate of return]]-0))</f>
        <v>-0.3865100504009964</v>
      </c>
      <c r="K270">
        <f>MIN(0,(SRI_Z[[#This Row],[Market rate of return]]-0))</f>
        <v>-0.3687817306335206</v>
      </c>
      <c r="L270">
        <f>MAX(0,(SRI_Z[[#This Row],[Logarithmic rate of return]]-0))</f>
        <v>0</v>
      </c>
    </row>
    <row r="271" spans="1:12" x14ac:dyDescent="0.25">
      <c r="A271" s="9">
        <v>44178</v>
      </c>
      <c r="B271">
        <v>80.14</v>
      </c>
      <c r="C271">
        <f>((SRI_Z[[#This Row],[Price]]-B270)/SRI_Z[[#This Row],[Price]])*100</f>
        <v>0.11230346892937784</v>
      </c>
      <c r="D271">
        <f>LN(SRI_Z[[#This Row],[Price]]/B270)*100</f>
        <v>0.11236657652749006</v>
      </c>
      <c r="E271">
        <v>0.24875</v>
      </c>
      <c r="F271">
        <f>LN(SRI_Z[[#This Row],[Risk-free instrument]]/E270)*100</f>
        <v>-2.775202879303357</v>
      </c>
      <c r="G271">
        <v>555.55999999999995</v>
      </c>
      <c r="H271">
        <f>LN(SRI_Z[[#This Row],[GEIO]]/G270)*100</f>
        <v>0.12607843747866215</v>
      </c>
      <c r="I271">
        <f>SRI_Z[[#This Row],[Rate GEIO]]*100%</f>
        <v>0.12607843747866215</v>
      </c>
      <c r="J271">
        <f>MIN(0,(SRI_Z[[#This Row],[Logarithmic rate of return]]-0))</f>
        <v>0</v>
      </c>
      <c r="K271">
        <f>MIN(0,(SRI_Z[[#This Row],[Market rate of return]]-0))</f>
        <v>0</v>
      </c>
      <c r="L271">
        <f>MAX(0,(SRI_Z[[#This Row],[Logarithmic rate of return]]-0))</f>
        <v>0.11236657652749006</v>
      </c>
    </row>
    <row r="272" spans="1:12" x14ac:dyDescent="0.25">
      <c r="A272" s="9">
        <v>44185</v>
      </c>
      <c r="B272">
        <v>82.11</v>
      </c>
      <c r="C272">
        <f>((SRI_Z[[#This Row],[Price]]-B271)/SRI_Z[[#This Row],[Price]])*100</f>
        <v>2.3992205577883312</v>
      </c>
      <c r="D272">
        <f>LN(SRI_Z[[#This Row],[Price]]/B271)*100</f>
        <v>2.4284706512698957</v>
      </c>
      <c r="E272">
        <v>0.25850000000000001</v>
      </c>
      <c r="F272">
        <f>LN(SRI_Z[[#This Row],[Risk-free instrument]]/E271)*100</f>
        <v>3.8447317909781598</v>
      </c>
      <c r="G272">
        <v>569.95000000000005</v>
      </c>
      <c r="H272">
        <f>LN(SRI_Z[[#This Row],[GEIO]]/G271)*100</f>
        <v>2.5572023634769603</v>
      </c>
      <c r="I272">
        <f>SRI_Z[[#This Row],[Rate GEIO]]*100%</f>
        <v>2.5572023634769603</v>
      </c>
      <c r="J272">
        <f>MIN(0,(SRI_Z[[#This Row],[Logarithmic rate of return]]-0))</f>
        <v>0</v>
      </c>
      <c r="K272">
        <f>MIN(0,(SRI_Z[[#This Row],[Market rate of return]]-0))</f>
        <v>0</v>
      </c>
      <c r="L272">
        <f>MAX(0,(SRI_Z[[#This Row],[Logarithmic rate of return]]-0))</f>
        <v>2.4284706512698957</v>
      </c>
    </row>
    <row r="273" spans="1:12" x14ac:dyDescent="0.25">
      <c r="A273" s="9">
        <v>44192</v>
      </c>
      <c r="B273">
        <v>82.46</v>
      </c>
      <c r="C273">
        <f>((SRI_Z[[#This Row],[Price]]-B272)/SRI_Z[[#This Row],[Price]])*100</f>
        <v>0.42444821731748045</v>
      </c>
      <c r="D273">
        <f>LN(SRI_Z[[#This Row],[Price]]/B272)*100</f>
        <v>0.42535155580564415</v>
      </c>
      <c r="E273">
        <v>0.26662999999999998</v>
      </c>
      <c r="F273">
        <f>LN(SRI_Z[[#This Row],[Risk-free instrument]]/E272)*100</f>
        <v>3.0966235597342027</v>
      </c>
      <c r="G273">
        <v>575.95000000000005</v>
      </c>
      <c r="H273">
        <f>LN(SRI_Z[[#This Row],[GEIO]]/G272)*100</f>
        <v>1.0472213689727732</v>
      </c>
      <c r="I273">
        <f>SRI_Z[[#This Row],[Rate GEIO]]*100%</f>
        <v>1.0472213689727732</v>
      </c>
      <c r="J273">
        <f>MIN(0,(SRI_Z[[#This Row],[Logarithmic rate of return]]-0))</f>
        <v>0</v>
      </c>
      <c r="K273">
        <f>MIN(0,(SRI_Z[[#This Row],[Market rate of return]]-0))</f>
        <v>0</v>
      </c>
      <c r="L273">
        <f>MAX(0,(SRI_Z[[#This Row],[Logarithmic rate of return]]-0))</f>
        <v>0.42535155580564415</v>
      </c>
    </row>
    <row r="274" spans="1:12" x14ac:dyDescent="0.25">
      <c r="A274" s="9">
        <v>44199</v>
      </c>
      <c r="B274">
        <v>83.6</v>
      </c>
      <c r="C274">
        <f>((SRI_Z[[#This Row],[Price]]-B273)/SRI_Z[[#This Row],[Price]])*100</f>
        <v>1.3636363636363644</v>
      </c>
      <c r="D274">
        <f>LN(SRI_Z[[#This Row],[Price]]/B273)*100</f>
        <v>1.3730192811902038</v>
      </c>
      <c r="E274">
        <v>0.25763000000000003</v>
      </c>
      <c r="F274">
        <f>LN(SRI_Z[[#This Row],[Risk-free instrument]]/E273)*100</f>
        <v>-3.4337482469193992</v>
      </c>
      <c r="G274">
        <v>585.04</v>
      </c>
      <c r="H274">
        <f>LN(SRI_Z[[#This Row],[GEIO]]/G273)*100</f>
        <v>1.5659369590180168</v>
      </c>
      <c r="I274">
        <f>SRI_Z[[#This Row],[Rate GEIO]]*100%</f>
        <v>1.5659369590180168</v>
      </c>
      <c r="J274">
        <f>MIN(0,(SRI_Z[[#This Row],[Logarithmic rate of return]]-0))</f>
        <v>0</v>
      </c>
      <c r="K274">
        <f>MIN(0,(SRI_Z[[#This Row],[Market rate of return]]-0))</f>
        <v>0</v>
      </c>
      <c r="L274">
        <f>MAX(0,(SRI_Z[[#This Row],[Logarithmic rate of return]]-0))</f>
        <v>1.3730192811902038</v>
      </c>
    </row>
    <row r="275" spans="1:12" x14ac:dyDescent="0.25">
      <c r="A275" s="9">
        <v>44206</v>
      </c>
      <c r="B275">
        <v>86.73</v>
      </c>
      <c r="C275">
        <f>((SRI_Z[[#This Row],[Price]]-B274)/SRI_Z[[#This Row],[Price]])*100</f>
        <v>3.6089011875936925</v>
      </c>
      <c r="D275">
        <f>LN(SRI_Z[[#This Row],[Price]]/B274)*100</f>
        <v>3.6756324605708572</v>
      </c>
      <c r="E275">
        <v>0.2465</v>
      </c>
      <c r="F275">
        <f>LN(SRI_Z[[#This Row],[Risk-free instrument]]/E274)*100</f>
        <v>-4.4162453593887117</v>
      </c>
      <c r="G275">
        <v>603.44000000000005</v>
      </c>
      <c r="H275">
        <f>LN(SRI_Z[[#This Row],[GEIO]]/G274)*100</f>
        <v>3.096639458267985</v>
      </c>
      <c r="I275">
        <f>SRI_Z[[#This Row],[Rate GEIO]]*100%</f>
        <v>3.096639458267985</v>
      </c>
      <c r="J275">
        <f>MIN(0,(SRI_Z[[#This Row],[Logarithmic rate of return]]-0))</f>
        <v>0</v>
      </c>
      <c r="K275">
        <f>MIN(0,(SRI_Z[[#This Row],[Market rate of return]]-0))</f>
        <v>0</v>
      </c>
      <c r="L275">
        <f>MAX(0,(SRI_Z[[#This Row],[Logarithmic rate of return]]-0))</f>
        <v>3.6756324605708572</v>
      </c>
    </row>
    <row r="276" spans="1:12" x14ac:dyDescent="0.25">
      <c r="A276" s="9">
        <v>44213</v>
      </c>
      <c r="B276">
        <v>84.22</v>
      </c>
      <c r="C276">
        <f>((SRI_Z[[#This Row],[Price]]-B275)/SRI_Z[[#This Row],[Price]])*100</f>
        <v>-2.9802897174067979</v>
      </c>
      <c r="D276">
        <f>LN(SRI_Z[[#This Row],[Price]]/B275)*100</f>
        <v>-2.9367421962582734</v>
      </c>
      <c r="E276">
        <v>0.24812999999999999</v>
      </c>
      <c r="F276">
        <f>LN(SRI_Z[[#This Row],[Risk-free instrument]]/E275)*100</f>
        <v>0.6590808889179961</v>
      </c>
      <c r="G276">
        <v>585.11</v>
      </c>
      <c r="H276">
        <f>LN(SRI_Z[[#This Row],[GEIO]]/G275)*100</f>
        <v>-3.0846751801696981</v>
      </c>
      <c r="I276">
        <f>SRI_Z[[#This Row],[Rate GEIO]]*100%</f>
        <v>-3.0846751801696981</v>
      </c>
      <c r="J276">
        <f>MIN(0,(SRI_Z[[#This Row],[Logarithmic rate of return]]-0))</f>
        <v>-2.9367421962582734</v>
      </c>
      <c r="K276">
        <f>MIN(0,(SRI_Z[[#This Row],[Market rate of return]]-0))</f>
        <v>-3.0846751801696981</v>
      </c>
      <c r="L276">
        <f>MAX(0,(SRI_Z[[#This Row],[Logarithmic rate of return]]-0))</f>
        <v>0</v>
      </c>
    </row>
    <row r="277" spans="1:12" x14ac:dyDescent="0.25">
      <c r="A277" s="9">
        <v>44220</v>
      </c>
      <c r="B277">
        <v>85.48</v>
      </c>
      <c r="C277">
        <f>((SRI_Z[[#This Row],[Price]]-B276)/SRI_Z[[#This Row],[Price]])*100</f>
        <v>1.4740290126345403</v>
      </c>
      <c r="D277">
        <f>LN(SRI_Z[[#This Row],[Price]]/B276)*100</f>
        <v>1.4850007717165234</v>
      </c>
      <c r="E277">
        <v>0.23599999999999999</v>
      </c>
      <c r="F277">
        <f>LN(SRI_Z[[#This Row],[Risk-free instrument]]/E276)*100</f>
        <v>-5.012099734631474</v>
      </c>
      <c r="G277">
        <v>594.45000000000005</v>
      </c>
      <c r="H277">
        <f>LN(SRI_Z[[#This Row],[GEIO]]/G276)*100</f>
        <v>1.5836744560875262</v>
      </c>
      <c r="I277">
        <f>SRI_Z[[#This Row],[Rate GEIO]]*100%</f>
        <v>1.5836744560875262</v>
      </c>
      <c r="J277">
        <f>MIN(0,(SRI_Z[[#This Row],[Logarithmic rate of return]]-0))</f>
        <v>0</v>
      </c>
      <c r="K277">
        <f>MIN(0,(SRI_Z[[#This Row],[Market rate of return]]-0))</f>
        <v>0</v>
      </c>
      <c r="L277">
        <f>MAX(0,(SRI_Z[[#This Row],[Logarithmic rate of return]]-0))</f>
        <v>1.4850007717165234</v>
      </c>
    </row>
    <row r="278" spans="1:12" x14ac:dyDescent="0.25">
      <c r="A278" s="9">
        <v>44227</v>
      </c>
      <c r="B278">
        <v>83.05</v>
      </c>
      <c r="C278">
        <f>((SRI_Z[[#This Row],[Price]]-B277)/SRI_Z[[#This Row],[Price]])*100</f>
        <v>-2.9259482239614774</v>
      </c>
      <c r="D278">
        <f>LN(SRI_Z[[#This Row],[Price]]/B277)*100</f>
        <v>-2.8839594391643089</v>
      </c>
      <c r="E278">
        <v>0.22325</v>
      </c>
      <c r="F278">
        <f>LN(SRI_Z[[#This Row],[Risk-free instrument]]/E277)*100</f>
        <v>-5.5539585269001543</v>
      </c>
      <c r="G278">
        <v>577.08000000000004</v>
      </c>
      <c r="H278">
        <f>LN(SRI_Z[[#This Row],[GEIO]]/G277)*100</f>
        <v>-2.965570322698218</v>
      </c>
      <c r="I278">
        <f>SRI_Z[[#This Row],[Rate GEIO]]*100%</f>
        <v>-2.965570322698218</v>
      </c>
      <c r="J278">
        <f>MIN(0,(SRI_Z[[#This Row],[Logarithmic rate of return]]-0))</f>
        <v>-2.8839594391643089</v>
      </c>
      <c r="K278">
        <f>MIN(0,(SRI_Z[[#This Row],[Market rate of return]]-0))</f>
        <v>-2.965570322698218</v>
      </c>
      <c r="L278">
        <f>MAX(0,(SRI_Z[[#This Row],[Logarithmic rate of return]]-0))</f>
        <v>0</v>
      </c>
    </row>
    <row r="279" spans="1:12" x14ac:dyDescent="0.25">
      <c r="A279" s="9">
        <v>44234</v>
      </c>
      <c r="B279">
        <v>86.82</v>
      </c>
      <c r="C279">
        <f>((SRI_Z[[#This Row],[Price]]-B278)/SRI_Z[[#This Row],[Price]])*100</f>
        <v>4.3423174383782497</v>
      </c>
      <c r="D279">
        <f>LN(SRI_Z[[#This Row],[Price]]/B278)*100</f>
        <v>4.4394173812143514</v>
      </c>
      <c r="E279">
        <v>0.20699999999999999</v>
      </c>
      <c r="F279">
        <f>LN(SRI_Z[[#This Row],[Risk-free instrument]]/E278)*100</f>
        <v>-7.5573426491239397</v>
      </c>
      <c r="G279">
        <v>604.74</v>
      </c>
      <c r="H279">
        <f>LN(SRI_Z[[#This Row],[GEIO]]/G278)*100</f>
        <v>4.6817708517269976</v>
      </c>
      <c r="I279">
        <f>SRI_Z[[#This Row],[Rate GEIO]]*100%</f>
        <v>4.6817708517269976</v>
      </c>
      <c r="J279">
        <f>MIN(0,(SRI_Z[[#This Row],[Logarithmic rate of return]]-0))</f>
        <v>0</v>
      </c>
      <c r="K279">
        <f>MIN(0,(SRI_Z[[#This Row],[Market rate of return]]-0))</f>
        <v>0</v>
      </c>
      <c r="L279">
        <f>MAX(0,(SRI_Z[[#This Row],[Logarithmic rate of return]]-0))</f>
        <v>4.4394173812143514</v>
      </c>
    </row>
    <row r="280" spans="1:12" x14ac:dyDescent="0.25">
      <c r="A280" s="9">
        <v>44241</v>
      </c>
      <c r="B280">
        <v>88.52</v>
      </c>
      <c r="C280">
        <f>((SRI_Z[[#This Row],[Price]]-B279)/SRI_Z[[#This Row],[Price]])*100</f>
        <v>1.9204699502937221</v>
      </c>
      <c r="D280">
        <f>LN(SRI_Z[[#This Row],[Price]]/B279)*100</f>
        <v>1.9391505311401405</v>
      </c>
      <c r="E280">
        <v>0.20075000000000001</v>
      </c>
      <c r="F280">
        <f>LN(SRI_Z[[#This Row],[Risk-free instrument]]/E279)*100</f>
        <v>-3.0658440438497929</v>
      </c>
      <c r="G280">
        <v>616.97</v>
      </c>
      <c r="H280">
        <f>LN(SRI_Z[[#This Row],[GEIO]]/G279)*100</f>
        <v>2.0021786762152329</v>
      </c>
      <c r="I280">
        <f>SRI_Z[[#This Row],[Rate GEIO]]*100%</f>
        <v>2.0021786762152329</v>
      </c>
      <c r="J280">
        <f>MIN(0,(SRI_Z[[#This Row],[Logarithmic rate of return]]-0))</f>
        <v>0</v>
      </c>
      <c r="K280">
        <f>MIN(0,(SRI_Z[[#This Row],[Market rate of return]]-0))</f>
        <v>0</v>
      </c>
      <c r="L280">
        <f>MAX(0,(SRI_Z[[#This Row],[Logarithmic rate of return]]-0))</f>
        <v>1.9391505311401405</v>
      </c>
    </row>
    <row r="281" spans="1:12" x14ac:dyDescent="0.25">
      <c r="A281" s="9">
        <v>44248</v>
      </c>
      <c r="B281">
        <v>86.28</v>
      </c>
      <c r="C281">
        <f>((SRI_Z[[#This Row],[Price]]-B280)/SRI_Z[[#This Row],[Price]])*100</f>
        <v>-2.5961984237366655</v>
      </c>
      <c r="D281">
        <f>LN(SRI_Z[[#This Row],[Price]]/B280)*100</f>
        <v>-2.5630693661893216</v>
      </c>
      <c r="E281">
        <v>0.19500000000000001</v>
      </c>
      <c r="F281">
        <f>LN(SRI_Z[[#This Row],[Risk-free instrument]]/E280)*100</f>
        <v>-2.9060794263124254</v>
      </c>
      <c r="G281">
        <v>600.85</v>
      </c>
      <c r="H281">
        <f>LN(SRI_Z[[#This Row],[GEIO]]/G280)*100</f>
        <v>-2.6475080999684995</v>
      </c>
      <c r="I281">
        <f>SRI_Z[[#This Row],[Rate GEIO]]*100%</f>
        <v>-2.6475080999684995</v>
      </c>
      <c r="J281">
        <f>MIN(0,(SRI_Z[[#This Row],[Logarithmic rate of return]]-0))</f>
        <v>-2.5630693661893216</v>
      </c>
      <c r="K281">
        <f>MIN(0,(SRI_Z[[#This Row],[Market rate of return]]-0))</f>
        <v>-2.6475080999684995</v>
      </c>
      <c r="L281">
        <f>MAX(0,(SRI_Z[[#This Row],[Logarithmic rate of return]]-0))</f>
        <v>0</v>
      </c>
    </row>
    <row r="282" spans="1:12" x14ac:dyDescent="0.25">
      <c r="A282" s="9">
        <v>44255</v>
      </c>
      <c r="B282">
        <v>83.01</v>
      </c>
      <c r="C282">
        <f>((SRI_Z[[#This Row],[Price]]-B281)/SRI_Z[[#This Row],[Price]])*100</f>
        <v>-3.939284423563421</v>
      </c>
      <c r="D282">
        <f>LN(SRI_Z[[#This Row],[Price]]/B281)*100</f>
        <v>-3.8636739054011318</v>
      </c>
      <c r="E282">
        <v>0.20300000000000001</v>
      </c>
      <c r="F282">
        <f>LN(SRI_Z[[#This Row],[Risk-free instrument]]/E281)*100</f>
        <v>4.0206420478040608</v>
      </c>
      <c r="G282">
        <v>577.39</v>
      </c>
      <c r="H282">
        <f>LN(SRI_Z[[#This Row],[GEIO]]/G281)*100</f>
        <v>-3.9827371294729854</v>
      </c>
      <c r="I282">
        <f>SRI_Z[[#This Row],[Rate GEIO]]*100%</f>
        <v>-3.9827371294729854</v>
      </c>
      <c r="J282">
        <f>MIN(0,(SRI_Z[[#This Row],[Logarithmic rate of return]]-0))</f>
        <v>-3.8636739054011318</v>
      </c>
      <c r="K282">
        <f>MIN(0,(SRI_Z[[#This Row],[Market rate of return]]-0))</f>
        <v>-3.9827371294729854</v>
      </c>
      <c r="L282">
        <f>MAX(0,(SRI_Z[[#This Row],[Logarithmic rate of return]]-0))</f>
        <v>0</v>
      </c>
    </row>
    <row r="283" spans="1:12" x14ac:dyDescent="0.25">
      <c r="A283" s="9">
        <v>44262</v>
      </c>
      <c r="B283">
        <v>82.46</v>
      </c>
      <c r="C283">
        <f>((SRI_Z[[#This Row],[Price]]-B282)/SRI_Z[[#This Row],[Price]])*100</f>
        <v>-0.66699005578463666</v>
      </c>
      <c r="D283">
        <f>LN(SRI_Z[[#This Row],[Price]]/B282)*100</f>
        <v>-0.66477551881904506</v>
      </c>
      <c r="E283">
        <v>0.19588</v>
      </c>
      <c r="F283">
        <f>LN(SRI_Z[[#This Row],[Risk-free instrument]]/E282)*100</f>
        <v>-3.5703752207670756</v>
      </c>
      <c r="G283">
        <v>573.70000000000005</v>
      </c>
      <c r="H283">
        <f>LN(SRI_Z[[#This Row],[GEIO]]/G282)*100</f>
        <v>-0.64113364547534468</v>
      </c>
      <c r="I283">
        <f>SRI_Z[[#This Row],[Rate GEIO]]*100%</f>
        <v>-0.64113364547534468</v>
      </c>
      <c r="J283">
        <f>MIN(0,(SRI_Z[[#This Row],[Logarithmic rate of return]]-0))</f>
        <v>-0.66477551881904506</v>
      </c>
      <c r="K283">
        <f>MIN(0,(SRI_Z[[#This Row],[Market rate of return]]-0))</f>
        <v>-0.64113364547534468</v>
      </c>
      <c r="L283">
        <f>MAX(0,(SRI_Z[[#This Row],[Logarithmic rate of return]]-0))</f>
        <v>0</v>
      </c>
    </row>
    <row r="284" spans="1:12" x14ac:dyDescent="0.25">
      <c r="A284" s="9">
        <v>44269</v>
      </c>
      <c r="B284">
        <v>84.16</v>
      </c>
      <c r="C284">
        <f>((SRI_Z[[#This Row],[Price]]-B283)/SRI_Z[[#This Row],[Price]])*100</f>
        <v>2.0199619771863153</v>
      </c>
      <c r="D284">
        <f>LN(SRI_Z[[#This Row],[Price]]/B283)*100</f>
        <v>2.0406421710645892</v>
      </c>
      <c r="E284">
        <v>0.19400000000000001</v>
      </c>
      <c r="F284">
        <f>LN(SRI_Z[[#This Row],[Risk-free instrument]]/E283)*100</f>
        <v>-0.96440677707884059</v>
      </c>
      <c r="G284">
        <v>585.86</v>
      </c>
      <c r="H284">
        <f>LN(SRI_Z[[#This Row],[GEIO]]/G283)*100</f>
        <v>2.0974241576331298</v>
      </c>
      <c r="I284">
        <f>SRI_Z[[#This Row],[Rate GEIO]]*100%</f>
        <v>2.0974241576331298</v>
      </c>
      <c r="J284">
        <f>MIN(0,(SRI_Z[[#This Row],[Logarithmic rate of return]]-0))</f>
        <v>0</v>
      </c>
      <c r="K284">
        <f>MIN(0,(SRI_Z[[#This Row],[Market rate of return]]-0))</f>
        <v>0</v>
      </c>
      <c r="L284">
        <f>MAX(0,(SRI_Z[[#This Row],[Logarithmic rate of return]]-0))</f>
        <v>2.0406421710645892</v>
      </c>
    </row>
    <row r="285" spans="1:12" x14ac:dyDescent="0.25">
      <c r="A285" s="9">
        <v>44276</v>
      </c>
      <c r="B285">
        <v>83.84</v>
      </c>
      <c r="C285">
        <f>((SRI_Z[[#This Row],[Price]]-B284)/SRI_Z[[#This Row],[Price]])*100</f>
        <v>-0.38167938931296891</v>
      </c>
      <c r="D285">
        <f>LN(SRI_Z[[#This Row],[Price]]/B284)*100</f>
        <v>-0.38095284166676185</v>
      </c>
      <c r="E285">
        <v>0.20238</v>
      </c>
      <c r="F285">
        <f>LN(SRI_Z[[#This Row],[Risk-free instrument]]/E284)*100</f>
        <v>4.2288959238285688</v>
      </c>
      <c r="G285">
        <v>583.6</v>
      </c>
      <c r="H285">
        <f>LN(SRI_Z[[#This Row],[GEIO]]/G284)*100</f>
        <v>-0.38650365355261235</v>
      </c>
      <c r="I285">
        <f>SRI_Z[[#This Row],[Rate GEIO]]*100%</f>
        <v>-0.38650365355261235</v>
      </c>
      <c r="J285">
        <f>MIN(0,(SRI_Z[[#This Row],[Logarithmic rate of return]]-0))</f>
        <v>-0.38095284166676185</v>
      </c>
      <c r="K285">
        <f>MIN(0,(SRI_Z[[#This Row],[Market rate of return]]-0))</f>
        <v>-0.38650365355261235</v>
      </c>
      <c r="L285">
        <f>MAX(0,(SRI_Z[[#This Row],[Logarithmic rate of return]]-0))</f>
        <v>0</v>
      </c>
    </row>
    <row r="286" spans="1:12" x14ac:dyDescent="0.25">
      <c r="A286" s="9">
        <v>44283</v>
      </c>
      <c r="B286">
        <v>85.26</v>
      </c>
      <c r="C286">
        <f>((SRI_Z[[#This Row],[Price]]-B285)/SRI_Z[[#This Row],[Price]])*100</f>
        <v>1.6654937837203867</v>
      </c>
      <c r="D286">
        <f>LN(SRI_Z[[#This Row],[Price]]/B285)*100</f>
        <v>1.6795190764332362</v>
      </c>
      <c r="E286">
        <v>0.20324999999999999</v>
      </c>
      <c r="F286">
        <f>LN(SRI_Z[[#This Row],[Risk-free instrument]]/E285)*100</f>
        <v>0.42896301263059394</v>
      </c>
      <c r="G286">
        <v>593.73</v>
      </c>
      <c r="H286">
        <f>LN(SRI_Z[[#This Row],[GEIO]]/G285)*100</f>
        <v>1.7208853922368286</v>
      </c>
      <c r="I286">
        <f>SRI_Z[[#This Row],[Rate GEIO]]*100%</f>
        <v>1.7208853922368286</v>
      </c>
      <c r="J286">
        <f>MIN(0,(SRI_Z[[#This Row],[Logarithmic rate of return]]-0))</f>
        <v>0</v>
      </c>
      <c r="K286">
        <f>MIN(0,(SRI_Z[[#This Row],[Market rate of return]]-0))</f>
        <v>0</v>
      </c>
      <c r="L286">
        <f>MAX(0,(SRI_Z[[#This Row],[Logarithmic rate of return]]-0))</f>
        <v>1.6795190764332362</v>
      </c>
    </row>
    <row r="287" spans="1:12" x14ac:dyDescent="0.25">
      <c r="A287" s="9">
        <v>44290</v>
      </c>
      <c r="B287">
        <v>87.15</v>
      </c>
      <c r="C287">
        <f>((SRI_Z[[#This Row],[Price]]-B286)/SRI_Z[[#This Row],[Price]])*100</f>
        <v>2.1686746987951815</v>
      </c>
      <c r="D287">
        <f>LN(SRI_Z[[#This Row],[Price]]/B286)*100</f>
        <v>2.1925360628965684</v>
      </c>
      <c r="E287">
        <v>0.20125000000000001</v>
      </c>
      <c r="F287">
        <f>LN(SRI_Z[[#This Row],[Risk-free instrument]]/E286)*100</f>
        <v>-0.98888321292470871</v>
      </c>
      <c r="G287">
        <v>607.52</v>
      </c>
      <c r="H287">
        <f>LN(SRI_Z[[#This Row],[GEIO]]/G286)*100</f>
        <v>2.2960425912493236</v>
      </c>
      <c r="I287">
        <f>SRI_Z[[#This Row],[Rate GEIO]]*100%</f>
        <v>2.2960425912493236</v>
      </c>
      <c r="J287">
        <f>MIN(0,(SRI_Z[[#This Row],[Logarithmic rate of return]]-0))</f>
        <v>0</v>
      </c>
      <c r="K287">
        <f>MIN(0,(SRI_Z[[#This Row],[Market rate of return]]-0))</f>
        <v>0</v>
      </c>
      <c r="L287">
        <f>MAX(0,(SRI_Z[[#This Row],[Logarithmic rate of return]]-0))</f>
        <v>2.1925360628965684</v>
      </c>
    </row>
    <row r="288" spans="1:12" x14ac:dyDescent="0.25">
      <c r="A288" s="9">
        <v>44297</v>
      </c>
      <c r="B288">
        <v>87.9</v>
      </c>
      <c r="C288">
        <f>((SRI_Z[[#This Row],[Price]]-B287)/SRI_Z[[#This Row],[Price]])*100</f>
        <v>0.85324232081911267</v>
      </c>
      <c r="D288">
        <f>LN(SRI_Z[[#This Row],[Price]]/B287)*100</f>
        <v>0.85690327251013665</v>
      </c>
      <c r="E288">
        <v>0.21138000000000001</v>
      </c>
      <c r="F288">
        <f>LN(SRI_Z[[#This Row],[Risk-free instrument]]/E287)*100</f>
        <v>4.9109545282528524</v>
      </c>
      <c r="G288">
        <v>613.28</v>
      </c>
      <c r="H288">
        <f>LN(SRI_Z[[#This Row],[GEIO]]/G287)*100</f>
        <v>0.94365051487528084</v>
      </c>
      <c r="I288">
        <f>SRI_Z[[#This Row],[Rate GEIO]]*100%</f>
        <v>0.94365051487528084</v>
      </c>
      <c r="J288">
        <f>MIN(0,(SRI_Z[[#This Row],[Logarithmic rate of return]]-0))</f>
        <v>0</v>
      </c>
      <c r="K288">
        <f>MIN(0,(SRI_Z[[#This Row],[Market rate of return]]-0))</f>
        <v>0</v>
      </c>
      <c r="L288">
        <f>MAX(0,(SRI_Z[[#This Row],[Logarithmic rate of return]]-0))</f>
        <v>0.85690327251013665</v>
      </c>
    </row>
    <row r="289" spans="1:12" x14ac:dyDescent="0.25">
      <c r="A289" s="9">
        <v>44304</v>
      </c>
      <c r="B289">
        <v>88.1</v>
      </c>
      <c r="C289">
        <f>((SRI_Z[[#This Row],[Price]]-B288)/SRI_Z[[#This Row],[Price]])*100</f>
        <v>0.22701475595912446</v>
      </c>
      <c r="D289">
        <f>LN(SRI_Z[[#This Row],[Price]]/B288)*100</f>
        <v>0.22727282510023972</v>
      </c>
      <c r="E289">
        <v>0.22363</v>
      </c>
      <c r="F289">
        <f>LN(SRI_Z[[#This Row],[Risk-free instrument]]/E288)*100</f>
        <v>5.6335438857424407</v>
      </c>
      <c r="G289">
        <v>614.79</v>
      </c>
      <c r="H289">
        <f>LN(SRI_Z[[#This Row],[GEIO]]/G288)*100</f>
        <v>0.24591444477322627</v>
      </c>
      <c r="I289">
        <f>SRI_Z[[#This Row],[Rate GEIO]]*100%</f>
        <v>0.24591444477322627</v>
      </c>
      <c r="J289">
        <f>MIN(0,(SRI_Z[[#This Row],[Logarithmic rate of return]]-0))</f>
        <v>0</v>
      </c>
      <c r="K289">
        <f>MIN(0,(SRI_Z[[#This Row],[Market rate of return]]-0))</f>
        <v>0</v>
      </c>
      <c r="L289">
        <f>MAX(0,(SRI_Z[[#This Row],[Logarithmic rate of return]]-0))</f>
        <v>0.22727282510023972</v>
      </c>
    </row>
    <row r="290" spans="1:12" x14ac:dyDescent="0.25">
      <c r="A290" s="9">
        <v>44311</v>
      </c>
      <c r="B290">
        <v>88.27</v>
      </c>
      <c r="C290">
        <f>((SRI_Z[[#This Row],[Price]]-B289)/SRI_Z[[#This Row],[Price]])*100</f>
        <v>0.19259091424040073</v>
      </c>
      <c r="D290">
        <f>LN(SRI_Z[[#This Row],[Price]]/B289)*100</f>
        <v>0.19277660900076737</v>
      </c>
      <c r="E290">
        <v>0.20413000000000001</v>
      </c>
      <c r="F290">
        <f>LN(SRI_Z[[#This Row],[Risk-free instrument]]/E289)*100</f>
        <v>-9.1235854653133099</v>
      </c>
      <c r="G290">
        <v>615.99</v>
      </c>
      <c r="H290">
        <f>LN(SRI_Z[[#This Row],[GEIO]]/G289)*100</f>
        <v>0.19499835555397271</v>
      </c>
      <c r="I290">
        <f>SRI_Z[[#This Row],[Rate GEIO]]*100%</f>
        <v>0.19499835555397271</v>
      </c>
      <c r="J290">
        <f>MIN(0,(SRI_Z[[#This Row],[Logarithmic rate of return]]-0))</f>
        <v>0</v>
      </c>
      <c r="K290">
        <f>MIN(0,(SRI_Z[[#This Row],[Market rate of return]]-0))</f>
        <v>0</v>
      </c>
      <c r="L290">
        <f>MAX(0,(SRI_Z[[#This Row],[Logarithmic rate of return]]-0))</f>
        <v>0.19277660900076737</v>
      </c>
    </row>
    <row r="291" spans="1:12" x14ac:dyDescent="0.25">
      <c r="A291" s="9">
        <v>44318</v>
      </c>
      <c r="B291">
        <v>87.16</v>
      </c>
      <c r="C291">
        <f>((SRI_Z[[#This Row],[Price]]-B290)/SRI_Z[[#This Row],[Price]])*100</f>
        <v>-1.2735199632859102</v>
      </c>
      <c r="D291">
        <f>LN(SRI_Z[[#This Row],[Price]]/B290)*100</f>
        <v>-1.2654788955722325</v>
      </c>
      <c r="E291">
        <v>0.20488000000000001</v>
      </c>
      <c r="F291">
        <f>LN(SRI_Z[[#This Row],[Risk-free instrument]]/E290)*100</f>
        <v>0.36673961057771753</v>
      </c>
      <c r="G291">
        <v>608.05999999999995</v>
      </c>
      <c r="H291">
        <f>LN(SRI_Z[[#This Row],[GEIO]]/G290)*100</f>
        <v>-1.2957168327790107</v>
      </c>
      <c r="I291">
        <f>SRI_Z[[#This Row],[Rate GEIO]]*100%</f>
        <v>-1.2957168327790107</v>
      </c>
      <c r="J291">
        <f>MIN(0,(SRI_Z[[#This Row],[Logarithmic rate of return]]-0))</f>
        <v>-1.2654788955722325</v>
      </c>
      <c r="K291">
        <f>MIN(0,(SRI_Z[[#This Row],[Market rate of return]]-0))</f>
        <v>-1.2957168327790107</v>
      </c>
      <c r="L291">
        <f>MAX(0,(SRI_Z[[#This Row],[Logarithmic rate of return]]-0))</f>
        <v>0</v>
      </c>
    </row>
    <row r="292" spans="1:12" x14ac:dyDescent="0.25">
      <c r="A292" s="9">
        <v>44325</v>
      </c>
      <c r="B292">
        <v>85.71</v>
      </c>
      <c r="C292">
        <f>((SRI_Z[[#This Row],[Price]]-B291)/SRI_Z[[#This Row],[Price]])*100</f>
        <v>-1.6917512542293816</v>
      </c>
      <c r="D292">
        <f>LN(SRI_Z[[#This Row],[Price]]/B291)*100</f>
        <v>-1.6776005165627721</v>
      </c>
      <c r="E292">
        <v>0.19275</v>
      </c>
      <c r="F292">
        <f>LN(SRI_Z[[#This Row],[Risk-free instrument]]/E291)*100</f>
        <v>-6.1030429447830974</v>
      </c>
      <c r="G292">
        <v>597.82000000000005</v>
      </c>
      <c r="H292">
        <f>LN(SRI_Z[[#This Row],[GEIO]]/G291)*100</f>
        <v>-1.6983856012176044</v>
      </c>
      <c r="I292">
        <f>SRI_Z[[#This Row],[Rate GEIO]]*100%</f>
        <v>-1.6983856012176044</v>
      </c>
      <c r="J292">
        <f>MIN(0,(SRI_Z[[#This Row],[Logarithmic rate of return]]-0))</f>
        <v>-1.6776005165627721</v>
      </c>
      <c r="K292">
        <f>MIN(0,(SRI_Z[[#This Row],[Market rate of return]]-0))</f>
        <v>-1.6983856012176044</v>
      </c>
      <c r="L292">
        <f>MAX(0,(SRI_Z[[#This Row],[Logarithmic rate of return]]-0))</f>
        <v>0</v>
      </c>
    </row>
    <row r="293" spans="1:12" x14ac:dyDescent="0.25">
      <c r="A293" s="9">
        <v>44332</v>
      </c>
      <c r="B293">
        <v>84.51</v>
      </c>
      <c r="C293">
        <f>((SRI_Z[[#This Row],[Price]]-B292)/SRI_Z[[#This Row],[Price]])*100</f>
        <v>-1.4199503017394257</v>
      </c>
      <c r="D293">
        <f>LN(SRI_Z[[#This Row],[Price]]/B292)*100</f>
        <v>-1.4099634354400365</v>
      </c>
      <c r="E293">
        <v>0.18762999999999999</v>
      </c>
      <c r="F293">
        <f>LN(SRI_Z[[#This Row],[Risk-free instrument]]/E292)*100</f>
        <v>-2.6922073944155684</v>
      </c>
      <c r="G293">
        <v>589.16</v>
      </c>
      <c r="H293">
        <f>LN(SRI_Z[[#This Row],[GEIO]]/G292)*100</f>
        <v>-1.4591911674208642</v>
      </c>
      <c r="I293">
        <f>SRI_Z[[#This Row],[Rate GEIO]]*100%</f>
        <v>-1.4591911674208642</v>
      </c>
      <c r="J293">
        <f>MIN(0,(SRI_Z[[#This Row],[Logarithmic rate of return]]-0))</f>
        <v>-1.4099634354400365</v>
      </c>
      <c r="K293">
        <f>MIN(0,(SRI_Z[[#This Row],[Market rate of return]]-0))</f>
        <v>-1.4591911674208642</v>
      </c>
      <c r="L293">
        <f>MAX(0,(SRI_Z[[#This Row],[Logarithmic rate of return]]-0))</f>
        <v>0</v>
      </c>
    </row>
    <row r="294" spans="1:12" x14ac:dyDescent="0.25">
      <c r="A294" s="9">
        <v>44339</v>
      </c>
      <c r="B294">
        <v>86.08</v>
      </c>
      <c r="C294">
        <f>((SRI_Z[[#This Row],[Price]]-B293)/SRI_Z[[#This Row],[Price]])*100</f>
        <v>1.8238847583643043</v>
      </c>
      <c r="D294">
        <f>LN(SRI_Z[[#This Row],[Price]]/B293)*100</f>
        <v>1.840722585708324</v>
      </c>
      <c r="E294">
        <v>0.17874999999999999</v>
      </c>
      <c r="F294">
        <f>LN(SRI_Z[[#This Row],[Risk-free instrument]]/E293)*100</f>
        <v>-4.8483756925166235</v>
      </c>
      <c r="G294">
        <v>600.49</v>
      </c>
      <c r="H294">
        <f>LN(SRI_Z[[#This Row],[GEIO]]/G293)*100</f>
        <v>1.904819497069463</v>
      </c>
      <c r="I294">
        <f>SRI_Z[[#This Row],[Rate GEIO]]*100%</f>
        <v>1.904819497069463</v>
      </c>
      <c r="J294">
        <f>MIN(0,(SRI_Z[[#This Row],[Logarithmic rate of return]]-0))</f>
        <v>0</v>
      </c>
      <c r="K294">
        <f>MIN(0,(SRI_Z[[#This Row],[Market rate of return]]-0))</f>
        <v>0</v>
      </c>
      <c r="L294">
        <f>MAX(0,(SRI_Z[[#This Row],[Logarithmic rate of return]]-0))</f>
        <v>1.840722585708324</v>
      </c>
    </row>
    <row r="295" spans="1:12" x14ac:dyDescent="0.25">
      <c r="A295" s="9">
        <v>44346</v>
      </c>
      <c r="B295">
        <v>87.59</v>
      </c>
      <c r="C295">
        <f>((SRI_Z[[#This Row],[Price]]-B294)/SRI_Z[[#This Row],[Price]])*100</f>
        <v>1.7239410891654354</v>
      </c>
      <c r="D295">
        <f>LN(SRI_Z[[#This Row],[Price]]/B294)*100</f>
        <v>1.7389739761523355</v>
      </c>
      <c r="E295">
        <v>0.17100000000000001</v>
      </c>
      <c r="F295">
        <f>LN(SRI_Z[[#This Row],[Risk-free instrument]]/E294)*100</f>
        <v>-4.4324625071457078</v>
      </c>
      <c r="G295">
        <v>611.32000000000005</v>
      </c>
      <c r="H295">
        <f>LN(SRI_Z[[#This Row],[GEIO]]/G294)*100</f>
        <v>1.7874565067598998</v>
      </c>
      <c r="I295">
        <f>SRI_Z[[#This Row],[Rate GEIO]]*100%</f>
        <v>1.7874565067598998</v>
      </c>
      <c r="J295">
        <f>MIN(0,(SRI_Z[[#This Row],[Logarithmic rate of return]]-0))</f>
        <v>0</v>
      </c>
      <c r="K295">
        <f>MIN(0,(SRI_Z[[#This Row],[Market rate of return]]-0))</f>
        <v>0</v>
      </c>
      <c r="L295">
        <f>MAX(0,(SRI_Z[[#This Row],[Logarithmic rate of return]]-0))</f>
        <v>1.7389739761523355</v>
      </c>
    </row>
    <row r="296" spans="1:12" x14ac:dyDescent="0.25">
      <c r="A296" s="9">
        <v>44353</v>
      </c>
      <c r="B296">
        <v>87.6</v>
      </c>
      <c r="C296">
        <f>((SRI_Z[[#This Row],[Price]]-B295)/SRI_Z[[#This Row],[Price]])*100</f>
        <v>1.141552511414487E-2</v>
      </c>
      <c r="D296">
        <f>LN(SRI_Z[[#This Row],[Price]]/B295)*100</f>
        <v>1.141617673480962E-2</v>
      </c>
      <c r="E296">
        <v>0.16488</v>
      </c>
      <c r="F296">
        <f>LN(SRI_Z[[#This Row],[Risk-free instrument]]/E295)*100</f>
        <v>-3.6445619920456322</v>
      </c>
      <c r="G296">
        <v>611.64</v>
      </c>
      <c r="H296">
        <f>LN(SRI_Z[[#This Row],[GEIO]]/G295)*100</f>
        <v>5.2332048031490629E-2</v>
      </c>
      <c r="I296">
        <f>SRI_Z[[#This Row],[Rate GEIO]]*100%</f>
        <v>5.2332048031490629E-2</v>
      </c>
      <c r="J296">
        <f>MIN(0,(SRI_Z[[#This Row],[Logarithmic rate of return]]-0))</f>
        <v>0</v>
      </c>
      <c r="K296">
        <f>MIN(0,(SRI_Z[[#This Row],[Market rate of return]]-0))</f>
        <v>0</v>
      </c>
      <c r="L296">
        <f>MAX(0,(SRI_Z[[#This Row],[Logarithmic rate of return]]-0))</f>
        <v>1.141617673480962E-2</v>
      </c>
    </row>
    <row r="297" spans="1:12" x14ac:dyDescent="0.25">
      <c r="A297" s="9">
        <v>44360</v>
      </c>
      <c r="B297">
        <v>88.23</v>
      </c>
      <c r="C297">
        <f>((SRI_Z[[#This Row],[Price]]-B296)/SRI_Z[[#This Row],[Price]])*100</f>
        <v>0.71404284257056516</v>
      </c>
      <c r="D297">
        <f>LN(SRI_Z[[#This Row],[Price]]/B296)*100</f>
        <v>0.71660432916677452</v>
      </c>
      <c r="E297">
        <v>0.1525</v>
      </c>
      <c r="F297">
        <f>LN(SRI_Z[[#This Row],[Risk-free instrument]]/E296)*100</f>
        <v>-7.805334053473727</v>
      </c>
      <c r="G297">
        <v>615.95000000000005</v>
      </c>
      <c r="H297">
        <f>LN(SRI_Z[[#This Row],[GEIO]]/G296)*100</f>
        <v>0.70219172680324571</v>
      </c>
      <c r="I297">
        <f>SRI_Z[[#This Row],[Rate GEIO]]*100%</f>
        <v>0.70219172680324571</v>
      </c>
      <c r="J297">
        <f>MIN(0,(SRI_Z[[#This Row],[Logarithmic rate of return]]-0))</f>
        <v>0</v>
      </c>
      <c r="K297">
        <f>MIN(0,(SRI_Z[[#This Row],[Market rate of return]]-0))</f>
        <v>0</v>
      </c>
      <c r="L297">
        <f>MAX(0,(SRI_Z[[#This Row],[Logarithmic rate of return]]-0))</f>
        <v>0.71660432916677452</v>
      </c>
    </row>
    <row r="298" spans="1:12" x14ac:dyDescent="0.25">
      <c r="A298" s="9">
        <v>44367</v>
      </c>
      <c r="B298">
        <v>89.39</v>
      </c>
      <c r="C298">
        <f>((SRI_Z[[#This Row],[Price]]-B297)/SRI_Z[[#This Row],[Price]])*100</f>
        <v>1.2976843047320692</v>
      </c>
      <c r="D298">
        <f>LN(SRI_Z[[#This Row],[Price]]/B297)*100</f>
        <v>1.3061777865747801</v>
      </c>
      <c r="E298">
        <v>0.15625</v>
      </c>
      <c r="F298">
        <f>LN(SRI_Z[[#This Row],[Risk-free instrument]]/E297)*100</f>
        <v>2.4292692569044485</v>
      </c>
      <c r="G298">
        <v>623.92999999999995</v>
      </c>
      <c r="H298">
        <f>LN(SRI_Z[[#This Row],[GEIO]]/G297)*100</f>
        <v>1.2872391181675742</v>
      </c>
      <c r="I298">
        <f>SRI_Z[[#This Row],[Rate GEIO]]*100%</f>
        <v>1.2872391181675742</v>
      </c>
      <c r="J298">
        <f>MIN(0,(SRI_Z[[#This Row],[Logarithmic rate of return]]-0))</f>
        <v>0</v>
      </c>
      <c r="K298">
        <f>MIN(0,(SRI_Z[[#This Row],[Market rate of return]]-0))</f>
        <v>0</v>
      </c>
      <c r="L298">
        <f>MAX(0,(SRI_Z[[#This Row],[Logarithmic rate of return]]-0))</f>
        <v>1.3061777865747801</v>
      </c>
    </row>
    <row r="299" spans="1:12" x14ac:dyDescent="0.25">
      <c r="A299" s="9">
        <v>44374</v>
      </c>
      <c r="B299">
        <v>90.37</v>
      </c>
      <c r="C299">
        <f>((SRI_Z[[#This Row],[Price]]-B298)/SRI_Z[[#This Row],[Price]])*100</f>
        <v>1.0844306738962088</v>
      </c>
      <c r="D299">
        <f>LN(SRI_Z[[#This Row],[Price]]/B298)*100</f>
        <v>1.0903534814103308</v>
      </c>
      <c r="E299">
        <v>0.16550000000000001</v>
      </c>
      <c r="F299">
        <f>LN(SRI_Z[[#This Row],[Risk-free instrument]]/E298)*100</f>
        <v>5.7513906200606844</v>
      </c>
      <c r="G299">
        <v>631.04999999999995</v>
      </c>
      <c r="H299">
        <f>LN(SRI_Z[[#This Row],[GEIO]]/G298)*100</f>
        <v>1.1346916114980792</v>
      </c>
      <c r="I299">
        <f>SRI_Z[[#This Row],[Rate GEIO]]*100%</f>
        <v>1.1346916114980792</v>
      </c>
      <c r="J299">
        <f>MIN(0,(SRI_Z[[#This Row],[Logarithmic rate of return]]-0))</f>
        <v>0</v>
      </c>
      <c r="K299">
        <f>MIN(0,(SRI_Z[[#This Row],[Market rate of return]]-0))</f>
        <v>0</v>
      </c>
      <c r="L299">
        <f>MAX(0,(SRI_Z[[#This Row],[Logarithmic rate of return]]-0))</f>
        <v>1.0903534814103308</v>
      </c>
    </row>
    <row r="300" spans="1:12" x14ac:dyDescent="0.25">
      <c r="A300" s="9">
        <v>44381</v>
      </c>
      <c r="B300">
        <v>92.29</v>
      </c>
      <c r="C300">
        <f>((SRI_Z[[#This Row],[Price]]-B299)/SRI_Z[[#This Row],[Price]])*100</f>
        <v>2.0803987430924278</v>
      </c>
      <c r="D300">
        <f>LN(SRI_Z[[#This Row],[Price]]/B299)*100</f>
        <v>2.1023439363620904</v>
      </c>
      <c r="E300">
        <v>0.16300000000000001</v>
      </c>
      <c r="F300">
        <f>LN(SRI_Z[[#This Row],[Risk-free instrument]]/E299)*100</f>
        <v>-1.5220994010355242</v>
      </c>
      <c r="G300">
        <v>644.77</v>
      </c>
      <c r="H300">
        <f>LN(SRI_Z[[#This Row],[GEIO]]/G299)*100</f>
        <v>2.1508565350817959</v>
      </c>
      <c r="I300">
        <f>SRI_Z[[#This Row],[Rate GEIO]]*100%</f>
        <v>2.1508565350817959</v>
      </c>
      <c r="J300">
        <f>MIN(0,(SRI_Z[[#This Row],[Logarithmic rate of return]]-0))</f>
        <v>0</v>
      </c>
      <c r="K300">
        <f>MIN(0,(SRI_Z[[#This Row],[Market rate of return]]-0))</f>
        <v>0</v>
      </c>
      <c r="L300">
        <f>MAX(0,(SRI_Z[[#This Row],[Logarithmic rate of return]]-0))</f>
        <v>2.1023439363620904</v>
      </c>
    </row>
    <row r="301" spans="1:12" x14ac:dyDescent="0.25">
      <c r="A301" s="9">
        <v>44388</v>
      </c>
      <c r="B301">
        <v>91.99</v>
      </c>
      <c r="C301">
        <f>((SRI_Z[[#This Row],[Price]]-B300)/SRI_Z[[#This Row],[Price]])*100</f>
        <v>-0.32612240460920905</v>
      </c>
      <c r="D301">
        <f>LN(SRI_Z[[#This Row],[Price]]/B300)*100</f>
        <v>-0.32559177884195817</v>
      </c>
      <c r="E301">
        <v>0.151</v>
      </c>
      <c r="F301">
        <f>LN(SRI_Z[[#This Row],[Risk-free instrument]]/E300)*100</f>
        <v>-7.6470363991838024</v>
      </c>
      <c r="G301">
        <v>644.63</v>
      </c>
      <c r="H301">
        <f>LN(SRI_Z[[#This Row],[GEIO]]/G300)*100</f>
        <v>-2.1715526686853354E-2</v>
      </c>
      <c r="I301">
        <f>SRI_Z[[#This Row],[Rate GEIO]]*100%</f>
        <v>-2.1715526686853354E-2</v>
      </c>
      <c r="J301">
        <f>MIN(0,(SRI_Z[[#This Row],[Logarithmic rate of return]]-0))</f>
        <v>-0.32559177884195817</v>
      </c>
      <c r="K301">
        <f>MIN(0,(SRI_Z[[#This Row],[Market rate of return]]-0))</f>
        <v>-2.1715526686853354E-2</v>
      </c>
      <c r="L301">
        <f>MAX(0,(SRI_Z[[#This Row],[Logarithmic rate of return]]-0))</f>
        <v>0</v>
      </c>
    </row>
    <row r="302" spans="1:12" x14ac:dyDescent="0.25">
      <c r="A302" s="9">
        <v>44395</v>
      </c>
      <c r="B302">
        <v>91.88</v>
      </c>
      <c r="C302">
        <f>((SRI_Z[[#This Row],[Price]]-B301)/SRI_Z[[#This Row],[Price]])*100</f>
        <v>-0.11972137570744389</v>
      </c>
      <c r="D302">
        <f>LN(SRI_Z[[#This Row],[Price]]/B301)*100</f>
        <v>-0.11964976681684164</v>
      </c>
      <c r="E302">
        <v>0.15212999999999999</v>
      </c>
      <c r="F302">
        <f>LN(SRI_Z[[#This Row],[Risk-free instrument]]/E301)*100</f>
        <v>0.7455581660113102</v>
      </c>
      <c r="G302">
        <v>640.77</v>
      </c>
      <c r="H302">
        <f>LN(SRI_Z[[#This Row],[GEIO]]/G301)*100</f>
        <v>-0.6005930609765866</v>
      </c>
      <c r="I302">
        <f>SRI_Z[[#This Row],[Rate GEIO]]*100%</f>
        <v>-0.6005930609765866</v>
      </c>
      <c r="J302">
        <f>MIN(0,(SRI_Z[[#This Row],[Logarithmic rate of return]]-0))</f>
        <v>-0.11964976681684164</v>
      </c>
      <c r="K302">
        <f>MIN(0,(SRI_Z[[#This Row],[Market rate of return]]-0))</f>
        <v>-0.6005930609765866</v>
      </c>
      <c r="L302">
        <f>MAX(0,(SRI_Z[[#This Row],[Logarithmic rate of return]]-0))</f>
        <v>0</v>
      </c>
    </row>
    <row r="303" spans="1:12" x14ac:dyDescent="0.25">
      <c r="A303" s="9">
        <v>44402</v>
      </c>
      <c r="B303">
        <v>93.35</v>
      </c>
      <c r="C303">
        <f>((SRI_Z[[#This Row],[Price]]-B302)/SRI_Z[[#This Row],[Price]])*100</f>
        <v>1.5747188002142463</v>
      </c>
      <c r="D303">
        <f>LN(SRI_Z[[#This Row],[Price]]/B302)*100</f>
        <v>1.5872492166834111</v>
      </c>
      <c r="E303">
        <v>0.1585</v>
      </c>
      <c r="F303">
        <f>LN(SRI_Z[[#This Row],[Risk-free instrument]]/E302)*100</f>
        <v>4.101917484229805</v>
      </c>
      <c r="G303">
        <v>659.44</v>
      </c>
      <c r="H303">
        <f>LN(SRI_Z[[#This Row],[GEIO]]/G302)*100</f>
        <v>2.8720411826149008</v>
      </c>
      <c r="I303">
        <f>SRI_Z[[#This Row],[Rate GEIO]]*100%</f>
        <v>2.8720411826149008</v>
      </c>
      <c r="J303">
        <f>MIN(0,(SRI_Z[[#This Row],[Logarithmic rate of return]]-0))</f>
        <v>0</v>
      </c>
      <c r="K303">
        <f>MIN(0,(SRI_Z[[#This Row],[Market rate of return]]-0))</f>
        <v>0</v>
      </c>
      <c r="L303">
        <f>MAX(0,(SRI_Z[[#This Row],[Logarithmic rate of return]]-0))</f>
        <v>1.5872492166834111</v>
      </c>
    </row>
    <row r="304" spans="1:12" x14ac:dyDescent="0.25">
      <c r="A304" s="9">
        <v>44409</v>
      </c>
      <c r="B304">
        <v>94.23</v>
      </c>
      <c r="C304">
        <f>((SRI_Z[[#This Row],[Price]]-B303)/SRI_Z[[#This Row],[Price]])*100</f>
        <v>0.93388517457286391</v>
      </c>
      <c r="D304">
        <f>LN(SRI_Z[[#This Row],[Price]]/B303)*100</f>
        <v>0.93827322309333727</v>
      </c>
      <c r="E304">
        <v>0.15312999999999999</v>
      </c>
      <c r="F304">
        <f>LN(SRI_Z[[#This Row],[Risk-free instrument]]/E303)*100</f>
        <v>-3.446735949021912</v>
      </c>
      <c r="G304">
        <v>658.94</v>
      </c>
      <c r="H304">
        <f>LN(SRI_Z[[#This Row],[GEIO]]/G303)*100</f>
        <v>-7.5850668846951394E-2</v>
      </c>
      <c r="I304">
        <f>SRI_Z[[#This Row],[Rate GEIO]]*100%</f>
        <v>-7.5850668846951394E-2</v>
      </c>
      <c r="J304">
        <f>MIN(0,(SRI_Z[[#This Row],[Logarithmic rate of return]]-0))</f>
        <v>0</v>
      </c>
      <c r="K304">
        <f>MIN(0,(SRI_Z[[#This Row],[Market rate of return]]-0))</f>
        <v>-7.5850668846951394E-2</v>
      </c>
      <c r="L304">
        <f>MAX(0,(SRI_Z[[#This Row],[Logarithmic rate of return]]-0))</f>
        <v>0.93827322309333727</v>
      </c>
    </row>
    <row r="305" spans="1:12" x14ac:dyDescent="0.25">
      <c r="A305" s="9">
        <v>44416</v>
      </c>
      <c r="B305">
        <v>96.42</v>
      </c>
      <c r="C305">
        <f>((SRI_Z[[#This Row],[Price]]-B304)/SRI_Z[[#This Row],[Price]])*100</f>
        <v>2.2713130056004958</v>
      </c>
      <c r="D305">
        <f>LN(SRI_Z[[#This Row],[Price]]/B304)*100</f>
        <v>2.2975046758811279</v>
      </c>
      <c r="E305">
        <v>0.14938000000000001</v>
      </c>
      <c r="F305">
        <f>LN(SRI_Z[[#This Row],[Risk-free instrument]]/E304)*100</f>
        <v>-2.4793838898195566</v>
      </c>
      <c r="G305">
        <v>674.55</v>
      </c>
      <c r="H305">
        <f>LN(SRI_Z[[#This Row],[GEIO]]/G304)*100</f>
        <v>2.3413318568323396</v>
      </c>
      <c r="I305">
        <f>SRI_Z[[#This Row],[Rate GEIO]]*100%</f>
        <v>2.3413318568323396</v>
      </c>
      <c r="J305">
        <f>MIN(0,(SRI_Z[[#This Row],[Logarithmic rate of return]]-0))</f>
        <v>0</v>
      </c>
      <c r="K305">
        <f>MIN(0,(SRI_Z[[#This Row],[Market rate of return]]-0))</f>
        <v>0</v>
      </c>
      <c r="L305">
        <f>MAX(0,(SRI_Z[[#This Row],[Logarithmic rate of return]]-0))</f>
        <v>2.2975046758811279</v>
      </c>
    </row>
    <row r="306" spans="1:12" x14ac:dyDescent="0.25">
      <c r="A306" s="9">
        <v>44423</v>
      </c>
      <c r="B306">
        <v>96.62</v>
      </c>
      <c r="C306">
        <f>((SRI_Z[[#This Row],[Price]]-B305)/SRI_Z[[#This Row],[Price]])*100</f>
        <v>0.20699648105982493</v>
      </c>
      <c r="D306">
        <f>LN(SRI_Z[[#This Row],[Price]]/B305)*100</f>
        <v>0.20721101487844243</v>
      </c>
      <c r="E306">
        <v>0.15662999999999999</v>
      </c>
      <c r="F306">
        <f>LN(SRI_Z[[#This Row],[Risk-free instrument]]/E305)*100</f>
        <v>4.7392941161649951</v>
      </c>
      <c r="G306">
        <v>675.98</v>
      </c>
      <c r="H306">
        <f>LN(SRI_Z[[#This Row],[GEIO]]/G305)*100</f>
        <v>0.21176879216531919</v>
      </c>
      <c r="I306">
        <f>SRI_Z[[#This Row],[Rate GEIO]]*100%</f>
        <v>0.21176879216531919</v>
      </c>
      <c r="J306">
        <f>MIN(0,(SRI_Z[[#This Row],[Logarithmic rate of return]]-0))</f>
        <v>0</v>
      </c>
      <c r="K306">
        <f>MIN(0,(SRI_Z[[#This Row],[Market rate of return]]-0))</f>
        <v>0</v>
      </c>
      <c r="L306">
        <f>MAX(0,(SRI_Z[[#This Row],[Logarithmic rate of return]]-0))</f>
        <v>0.20721101487844243</v>
      </c>
    </row>
    <row r="307" spans="1:12" x14ac:dyDescent="0.25">
      <c r="A307" s="9">
        <v>44430</v>
      </c>
      <c r="B307">
        <v>98.29</v>
      </c>
      <c r="C307">
        <f>((SRI_Z[[#This Row],[Price]]-B306)/SRI_Z[[#This Row],[Price]])*100</f>
        <v>1.6990538203276038</v>
      </c>
      <c r="D307">
        <f>LN(SRI_Z[[#This Row],[Price]]/B306)*100</f>
        <v>1.7136533452277476</v>
      </c>
      <c r="E307">
        <v>0.15262999999999999</v>
      </c>
      <c r="F307">
        <f>LN(SRI_Z[[#This Row],[Risk-free instrument]]/E306)*100</f>
        <v>-2.5869644163540069</v>
      </c>
      <c r="G307">
        <v>687.95</v>
      </c>
      <c r="H307">
        <f>LN(SRI_Z[[#This Row],[GEIO]]/G306)*100</f>
        <v>1.7552671067346366</v>
      </c>
      <c r="I307">
        <f>SRI_Z[[#This Row],[Rate GEIO]]*100%</f>
        <v>1.7552671067346366</v>
      </c>
      <c r="J307">
        <f>MIN(0,(SRI_Z[[#This Row],[Logarithmic rate of return]]-0))</f>
        <v>0</v>
      </c>
      <c r="K307">
        <f>MIN(0,(SRI_Z[[#This Row],[Market rate of return]]-0))</f>
        <v>0</v>
      </c>
      <c r="L307">
        <f>MAX(0,(SRI_Z[[#This Row],[Logarithmic rate of return]]-0))</f>
        <v>1.7136533452277476</v>
      </c>
    </row>
    <row r="308" spans="1:12" x14ac:dyDescent="0.25">
      <c r="A308" s="9">
        <v>44437</v>
      </c>
      <c r="B308">
        <v>98.75</v>
      </c>
      <c r="C308">
        <f>((SRI_Z[[#This Row],[Price]]-B307)/SRI_Z[[#This Row],[Price]])*100</f>
        <v>0.46582278481012024</v>
      </c>
      <c r="D308">
        <f>LN(SRI_Z[[#This Row],[Price]]/B307)*100</f>
        <v>0.46691112026931325</v>
      </c>
      <c r="E308">
        <v>0.15475</v>
      </c>
      <c r="F308">
        <f>LN(SRI_Z[[#This Row],[Risk-free instrument]]/E307)*100</f>
        <v>1.3794219637674847</v>
      </c>
      <c r="G308">
        <v>690.11</v>
      </c>
      <c r="H308">
        <f>LN(SRI_Z[[#This Row],[GEIO]]/G307)*100</f>
        <v>0.31348443012705124</v>
      </c>
      <c r="I308">
        <f>SRI_Z[[#This Row],[Rate GEIO]]*100%</f>
        <v>0.31348443012705124</v>
      </c>
      <c r="J308">
        <f>MIN(0,(SRI_Z[[#This Row],[Logarithmic rate of return]]-0))</f>
        <v>0</v>
      </c>
      <c r="K308">
        <f>MIN(0,(SRI_Z[[#This Row],[Market rate of return]]-0))</f>
        <v>0</v>
      </c>
      <c r="L308">
        <f>MAX(0,(SRI_Z[[#This Row],[Logarithmic rate of return]]-0))</f>
        <v>0.46691112026931325</v>
      </c>
    </row>
    <row r="309" spans="1:12" x14ac:dyDescent="0.25">
      <c r="A309" s="9">
        <v>44444</v>
      </c>
      <c r="B309">
        <v>99.31</v>
      </c>
      <c r="C309">
        <f>((SRI_Z[[#This Row],[Price]]-B308)/SRI_Z[[#This Row],[Price]])*100</f>
        <v>0.56389084684322055</v>
      </c>
      <c r="D309">
        <f>LN(SRI_Z[[#This Row],[Price]]/B308)*100</f>
        <v>0.56548671340359147</v>
      </c>
      <c r="E309">
        <v>0.14838000000000001</v>
      </c>
      <c r="F309">
        <f>LN(SRI_Z[[#This Row],[Risk-free instrument]]/E308)*100</f>
        <v>-4.2034360803325583</v>
      </c>
      <c r="G309">
        <v>697.14</v>
      </c>
      <c r="H309">
        <f>LN(SRI_Z[[#This Row],[GEIO]]/G308)*100</f>
        <v>1.013524624772927</v>
      </c>
      <c r="I309">
        <f>SRI_Z[[#This Row],[Rate GEIO]]*100%</f>
        <v>1.013524624772927</v>
      </c>
      <c r="J309">
        <f>MIN(0,(SRI_Z[[#This Row],[Logarithmic rate of return]]-0))</f>
        <v>0</v>
      </c>
      <c r="K309">
        <f>MIN(0,(SRI_Z[[#This Row],[Market rate of return]]-0))</f>
        <v>0</v>
      </c>
      <c r="L309">
        <f>MAX(0,(SRI_Z[[#This Row],[Logarithmic rate of return]]-0))</f>
        <v>0.56548671340359147</v>
      </c>
    </row>
    <row r="310" spans="1:12" x14ac:dyDescent="0.25">
      <c r="A310" s="9">
        <v>44451</v>
      </c>
      <c r="B310">
        <v>99.15</v>
      </c>
      <c r="C310">
        <f>((SRI_Z[[#This Row],[Price]]-B309)/SRI_Z[[#This Row],[Price]])*100</f>
        <v>-0.1613716591023667</v>
      </c>
      <c r="D310">
        <f>LN(SRI_Z[[#This Row],[Price]]/B309)*100</f>
        <v>-0.16124159494621232</v>
      </c>
      <c r="E310">
        <v>0.14938000000000001</v>
      </c>
      <c r="F310">
        <f>LN(SRI_Z[[#This Row],[Risk-free instrument]]/E309)*100</f>
        <v>0.67168441675407686</v>
      </c>
      <c r="G310">
        <v>694.34</v>
      </c>
      <c r="H310">
        <f>LN(SRI_Z[[#This Row],[GEIO]]/G309)*100</f>
        <v>-0.40244973398117873</v>
      </c>
      <c r="I310">
        <f>SRI_Z[[#This Row],[Rate GEIO]]*100%</f>
        <v>-0.40244973398117873</v>
      </c>
      <c r="J310">
        <f>MIN(0,(SRI_Z[[#This Row],[Logarithmic rate of return]]-0))</f>
        <v>-0.16124159494621232</v>
      </c>
      <c r="K310">
        <f>MIN(0,(SRI_Z[[#This Row],[Market rate of return]]-0))</f>
        <v>-0.40244973398117873</v>
      </c>
      <c r="L310">
        <f>MAX(0,(SRI_Z[[#This Row],[Logarithmic rate of return]]-0))</f>
        <v>0</v>
      </c>
    </row>
    <row r="311" spans="1:12" x14ac:dyDescent="0.25">
      <c r="A311" s="9">
        <v>44458</v>
      </c>
      <c r="B311">
        <v>99.26</v>
      </c>
      <c r="C311">
        <f>((SRI_Z[[#This Row],[Price]]-B310)/SRI_Z[[#This Row],[Price]])*100</f>
        <v>0.11082006850695086</v>
      </c>
      <c r="D311">
        <f>LN(SRI_Z[[#This Row],[Price]]/B310)*100</f>
        <v>0.11088151934897726</v>
      </c>
      <c r="E311">
        <v>0.15225</v>
      </c>
      <c r="F311">
        <f>LN(SRI_Z[[#This Row],[Risk-free instrument]]/E310)*100</f>
        <v>1.9030511661085687</v>
      </c>
      <c r="G311">
        <v>695.15</v>
      </c>
      <c r="H311">
        <f>LN(SRI_Z[[#This Row],[GEIO]]/G310)*100</f>
        <v>0.11658955325385156</v>
      </c>
      <c r="I311">
        <f>SRI_Z[[#This Row],[Rate GEIO]]*100%</f>
        <v>0.11658955325385156</v>
      </c>
      <c r="J311">
        <f>MIN(0,(SRI_Z[[#This Row],[Logarithmic rate of return]]-0))</f>
        <v>0</v>
      </c>
      <c r="K311">
        <f>MIN(0,(SRI_Z[[#This Row],[Market rate of return]]-0))</f>
        <v>0</v>
      </c>
      <c r="L311">
        <f>MAX(0,(SRI_Z[[#This Row],[Logarithmic rate of return]]-0))</f>
        <v>0.11088151934897726</v>
      </c>
    </row>
    <row r="312" spans="1:12" x14ac:dyDescent="0.25">
      <c r="A312" s="9">
        <v>44465</v>
      </c>
      <c r="B312">
        <v>99.21</v>
      </c>
      <c r="C312">
        <f>((SRI_Z[[#This Row],[Price]]-B311)/SRI_Z[[#This Row],[Price]])*100</f>
        <v>-5.0398145348262646E-2</v>
      </c>
      <c r="D312">
        <f>LN(SRI_Z[[#This Row],[Price]]/B311)*100</f>
        <v>-5.0385449748378157E-2</v>
      </c>
      <c r="E312">
        <v>0.15537999999999999</v>
      </c>
      <c r="F312">
        <f>LN(SRI_Z[[#This Row],[Risk-free instrument]]/E311)*100</f>
        <v>2.0349822932268218</v>
      </c>
      <c r="G312">
        <v>694.97</v>
      </c>
      <c r="H312">
        <f>LN(SRI_Z[[#This Row],[GEIO]]/G311)*100</f>
        <v>-2.5897045004167153E-2</v>
      </c>
      <c r="I312">
        <f>SRI_Z[[#This Row],[Rate GEIO]]*100%</f>
        <v>-2.5897045004167153E-2</v>
      </c>
      <c r="J312">
        <f>MIN(0,(SRI_Z[[#This Row],[Logarithmic rate of return]]-0))</f>
        <v>-5.0385449748378157E-2</v>
      </c>
      <c r="K312">
        <f>MIN(0,(SRI_Z[[#This Row],[Market rate of return]]-0))</f>
        <v>-2.5897045004167153E-2</v>
      </c>
      <c r="L312">
        <f>MAX(0,(SRI_Z[[#This Row],[Logarithmic rate of return]]-0))</f>
        <v>0</v>
      </c>
    </row>
    <row r="313" spans="1:12" x14ac:dyDescent="0.25">
      <c r="A313" s="9">
        <v>44472</v>
      </c>
      <c r="B313">
        <v>95.35</v>
      </c>
      <c r="C313">
        <f>((SRI_Z[[#This Row],[Price]]-B312)/SRI_Z[[#This Row],[Price]])*100</f>
        <v>-4.0482433141059255</v>
      </c>
      <c r="D313">
        <f>LN(SRI_Z[[#This Row],[Price]]/B312)*100</f>
        <v>-3.9684483615382993</v>
      </c>
      <c r="E313">
        <v>0.157</v>
      </c>
      <c r="F313">
        <f>LN(SRI_Z[[#This Row],[Risk-free instrument]]/E312)*100</f>
        <v>1.0372075826033427</v>
      </c>
      <c r="G313">
        <v>667.41</v>
      </c>
      <c r="H313">
        <f>LN(SRI_Z[[#This Row],[GEIO]]/G312)*100</f>
        <v>-4.0464129442358754</v>
      </c>
      <c r="I313">
        <f>SRI_Z[[#This Row],[Rate GEIO]]*100%</f>
        <v>-4.0464129442358754</v>
      </c>
      <c r="J313">
        <f>MIN(0,(SRI_Z[[#This Row],[Logarithmic rate of return]]-0))</f>
        <v>-3.9684483615382993</v>
      </c>
      <c r="K313">
        <f>MIN(0,(SRI_Z[[#This Row],[Market rate of return]]-0))</f>
        <v>-4.0464129442358754</v>
      </c>
      <c r="L313">
        <f>MAX(0,(SRI_Z[[#This Row],[Logarithmic rate of return]]-0))</f>
        <v>0</v>
      </c>
    </row>
    <row r="314" spans="1:12" x14ac:dyDescent="0.25">
      <c r="A314" s="9">
        <v>44479</v>
      </c>
      <c r="B314">
        <v>94.07</v>
      </c>
      <c r="C314">
        <f>((SRI_Z[[#This Row],[Price]]-B313)/SRI_Z[[#This Row],[Price]])*100</f>
        <v>-1.3606888487296707</v>
      </c>
      <c r="D314">
        <f>LN(SRI_Z[[#This Row],[Price]]/B313)*100</f>
        <v>-1.3515146062568051</v>
      </c>
      <c r="E314">
        <v>0.1565</v>
      </c>
      <c r="F314">
        <f>LN(SRI_Z[[#This Row],[Risk-free instrument]]/E313)*100</f>
        <v>-0.31897953681001495</v>
      </c>
      <c r="G314">
        <v>658.36</v>
      </c>
      <c r="H314">
        <f>LN(SRI_Z[[#This Row],[GEIO]]/G313)*100</f>
        <v>-1.3652655547284542</v>
      </c>
      <c r="I314">
        <f>SRI_Z[[#This Row],[Rate GEIO]]*100%</f>
        <v>-1.3652655547284542</v>
      </c>
      <c r="J314">
        <f>MIN(0,(SRI_Z[[#This Row],[Logarithmic rate of return]]-0))</f>
        <v>-1.3515146062568051</v>
      </c>
      <c r="K314">
        <f>MIN(0,(SRI_Z[[#This Row],[Market rate of return]]-0))</f>
        <v>-1.3652655547284542</v>
      </c>
      <c r="L314">
        <f>MAX(0,(SRI_Z[[#This Row],[Logarithmic rate of return]]-0))</f>
        <v>0</v>
      </c>
    </row>
    <row r="315" spans="1:12" x14ac:dyDescent="0.25">
      <c r="A315" s="9">
        <v>44486</v>
      </c>
      <c r="B315">
        <v>96.75</v>
      </c>
      <c r="C315">
        <f>((SRI_Z[[#This Row],[Price]]-B314)/SRI_Z[[#This Row],[Price]])*100</f>
        <v>2.7700258397932886</v>
      </c>
      <c r="D315">
        <f>LN(SRI_Z[[#This Row],[Price]]/B314)*100</f>
        <v>2.8091145926031107</v>
      </c>
      <c r="E315">
        <v>0.1605</v>
      </c>
      <c r="F315">
        <f>LN(SRI_Z[[#This Row],[Risk-free instrument]]/E314)*100</f>
        <v>2.5237932589862755</v>
      </c>
      <c r="G315">
        <v>673.53</v>
      </c>
      <c r="H315">
        <f>LN(SRI_Z[[#This Row],[GEIO]]/G314)*100</f>
        <v>2.2780644112366426</v>
      </c>
      <c r="I315">
        <f>SRI_Z[[#This Row],[Rate GEIO]]*100%</f>
        <v>2.2780644112366426</v>
      </c>
      <c r="J315">
        <f>MIN(0,(SRI_Z[[#This Row],[Logarithmic rate of return]]-0))</f>
        <v>0</v>
      </c>
      <c r="K315">
        <f>MIN(0,(SRI_Z[[#This Row],[Market rate of return]]-0))</f>
        <v>0</v>
      </c>
      <c r="L315">
        <f>MAX(0,(SRI_Z[[#This Row],[Logarithmic rate of return]]-0))</f>
        <v>2.8091145926031107</v>
      </c>
    </row>
    <row r="316" spans="1:12" x14ac:dyDescent="0.25">
      <c r="A316" s="9">
        <v>44493</v>
      </c>
      <c r="B316">
        <v>99.12</v>
      </c>
      <c r="C316">
        <f>((SRI_Z[[#This Row],[Price]]-B315)/SRI_Z[[#This Row],[Price]])*100</f>
        <v>2.3910411622276073</v>
      </c>
      <c r="D316">
        <f>LN(SRI_Z[[#This Row],[Price]]/B315)*100</f>
        <v>2.420090541099583</v>
      </c>
      <c r="E316">
        <v>0.17199999999999999</v>
      </c>
      <c r="F316">
        <f>LN(SRI_Z[[#This Row],[Risk-free instrument]]/E315)*100</f>
        <v>6.9200534243382394</v>
      </c>
      <c r="G316">
        <v>694.7</v>
      </c>
      <c r="H316">
        <f>LN(SRI_Z[[#This Row],[GEIO]]/G315)*100</f>
        <v>3.0947559410601713</v>
      </c>
      <c r="I316">
        <f>SRI_Z[[#This Row],[Rate GEIO]]*100%</f>
        <v>3.0947559410601713</v>
      </c>
      <c r="J316">
        <f>MIN(0,(SRI_Z[[#This Row],[Logarithmic rate of return]]-0))</f>
        <v>0</v>
      </c>
      <c r="K316">
        <f>MIN(0,(SRI_Z[[#This Row],[Market rate of return]]-0))</f>
        <v>0</v>
      </c>
      <c r="L316">
        <f>MAX(0,(SRI_Z[[#This Row],[Logarithmic rate of return]]-0))</f>
        <v>2.420090541099583</v>
      </c>
    </row>
    <row r="317" spans="1:12" x14ac:dyDescent="0.25">
      <c r="A317" s="9">
        <v>44500</v>
      </c>
      <c r="B317">
        <v>100.46</v>
      </c>
      <c r="C317">
        <f>((SRI_Z[[#This Row],[Price]]-B316)/SRI_Z[[#This Row],[Price]])*100</f>
        <v>1.3338642245669812</v>
      </c>
      <c r="D317">
        <f>LN(SRI_Z[[#This Row],[Price]]/B316)*100</f>
        <v>1.3428401001011623</v>
      </c>
      <c r="E317">
        <v>0.20100000000000001</v>
      </c>
      <c r="F317">
        <f>LN(SRI_Z[[#This Row],[Risk-free instrument]]/E316)*100</f>
        <v>15.581043124562278</v>
      </c>
      <c r="G317">
        <v>704.47</v>
      </c>
      <c r="H317">
        <f>LN(SRI_Z[[#This Row],[GEIO]]/G316)*100</f>
        <v>1.3965649340724342</v>
      </c>
      <c r="I317">
        <f>SRI_Z[[#This Row],[Rate GEIO]]*100%</f>
        <v>1.3965649340724342</v>
      </c>
      <c r="J317">
        <f>MIN(0,(SRI_Z[[#This Row],[Logarithmic rate of return]]-0))</f>
        <v>0</v>
      </c>
      <c r="K317">
        <f>MIN(0,(SRI_Z[[#This Row],[Market rate of return]]-0))</f>
        <v>0</v>
      </c>
      <c r="L317">
        <f>MAX(0,(SRI_Z[[#This Row],[Logarithmic rate of return]]-0))</f>
        <v>1.3428401001011623</v>
      </c>
    </row>
    <row r="318" spans="1:12" x14ac:dyDescent="0.25">
      <c r="A318" s="9">
        <v>44507</v>
      </c>
      <c r="B318">
        <v>99.18</v>
      </c>
      <c r="C318">
        <f>((SRI_Z[[#This Row],[Price]]-B317)/SRI_Z[[#This Row],[Price]])*100</f>
        <v>-1.2905827787860324</v>
      </c>
      <c r="D318">
        <f>LN(SRI_Z[[#This Row],[Price]]/B317)*100</f>
        <v>-1.2823257260910763</v>
      </c>
      <c r="E318">
        <v>0.22087999999999999</v>
      </c>
      <c r="F318">
        <f>LN(SRI_Z[[#This Row],[Risk-free instrument]]/E317)*100</f>
        <v>9.4314659562823238</v>
      </c>
      <c r="G318">
        <v>695.37</v>
      </c>
      <c r="H318">
        <f>LN(SRI_Z[[#This Row],[GEIO]]/G317)*100</f>
        <v>-1.3001669034864169</v>
      </c>
      <c r="I318">
        <f>SRI_Z[[#This Row],[Rate GEIO]]*100%</f>
        <v>-1.3001669034864169</v>
      </c>
      <c r="J318">
        <f>MIN(0,(SRI_Z[[#This Row],[Logarithmic rate of return]]-0))</f>
        <v>-1.2823257260910763</v>
      </c>
      <c r="K318">
        <f>MIN(0,(SRI_Z[[#This Row],[Market rate of return]]-0))</f>
        <v>-1.3001669034864169</v>
      </c>
      <c r="L318">
        <f>MAX(0,(SRI_Z[[#This Row],[Logarithmic rate of return]]-0))</f>
        <v>0</v>
      </c>
    </row>
    <row r="319" spans="1:12" x14ac:dyDescent="0.25">
      <c r="A319" s="9">
        <v>44514</v>
      </c>
      <c r="B319">
        <v>101.19</v>
      </c>
      <c r="C319">
        <f>((SRI_Z[[#This Row],[Price]]-B318)/SRI_Z[[#This Row],[Price]])*100</f>
        <v>1.9863622887637027</v>
      </c>
      <c r="D319">
        <f>LN(SRI_Z[[#This Row],[Price]]/B318)*100</f>
        <v>2.0063556680680659</v>
      </c>
      <c r="E319">
        <v>0.22600000000000001</v>
      </c>
      <c r="F319">
        <f>LN(SRI_Z[[#This Row],[Risk-free instrument]]/E318)*100</f>
        <v>2.2915431650386866</v>
      </c>
      <c r="G319">
        <v>709.79</v>
      </c>
      <c r="H319">
        <f>LN(SRI_Z[[#This Row],[GEIO]]/G318)*100</f>
        <v>2.0525073632830035</v>
      </c>
      <c r="I319">
        <f>SRI_Z[[#This Row],[Rate GEIO]]*100%</f>
        <v>2.0525073632830035</v>
      </c>
      <c r="J319">
        <f>MIN(0,(SRI_Z[[#This Row],[Logarithmic rate of return]]-0))</f>
        <v>0</v>
      </c>
      <c r="K319">
        <f>MIN(0,(SRI_Z[[#This Row],[Market rate of return]]-0))</f>
        <v>0</v>
      </c>
      <c r="L319">
        <f>MAX(0,(SRI_Z[[#This Row],[Logarithmic rate of return]]-0))</f>
        <v>2.0063556680680659</v>
      </c>
    </row>
    <row r="320" spans="1:12" x14ac:dyDescent="0.25">
      <c r="A320" s="9">
        <v>44521</v>
      </c>
      <c r="B320">
        <v>102.35</v>
      </c>
      <c r="C320">
        <f>((SRI_Z[[#This Row],[Price]]-B319)/SRI_Z[[#This Row],[Price]])*100</f>
        <v>1.1333659013190003</v>
      </c>
      <c r="D320">
        <f>LN(SRI_Z[[#This Row],[Price]]/B319)*100</f>
        <v>1.1398374365629846</v>
      </c>
      <c r="E320">
        <v>0.22938</v>
      </c>
      <c r="F320">
        <f>LN(SRI_Z[[#This Row],[Risk-free instrument]]/E319)*100</f>
        <v>1.4845017664090485</v>
      </c>
      <c r="G320">
        <v>717.67</v>
      </c>
      <c r="H320">
        <f>LN(SRI_Z[[#This Row],[GEIO]]/G319)*100</f>
        <v>1.1040701729780491</v>
      </c>
      <c r="I320">
        <f>SRI_Z[[#This Row],[Rate GEIO]]*100%</f>
        <v>1.1040701729780491</v>
      </c>
      <c r="J320">
        <f>MIN(0,(SRI_Z[[#This Row],[Logarithmic rate of return]]-0))</f>
        <v>0</v>
      </c>
      <c r="K320">
        <f>MIN(0,(SRI_Z[[#This Row],[Market rate of return]]-0))</f>
        <v>0</v>
      </c>
      <c r="L320">
        <f>MAX(0,(SRI_Z[[#This Row],[Logarithmic rate of return]]-0))</f>
        <v>1.1398374365629846</v>
      </c>
    </row>
    <row r="321" spans="1:12" x14ac:dyDescent="0.25">
      <c r="A321" s="9">
        <v>44528</v>
      </c>
      <c r="B321">
        <v>99.56</v>
      </c>
      <c r="C321">
        <f>((SRI_Z[[#This Row],[Price]]-B320)/SRI_Z[[#This Row],[Price]])*100</f>
        <v>-2.8023302531136922</v>
      </c>
      <c r="D321">
        <f>LN(SRI_Z[[#This Row],[Price]]/B320)*100</f>
        <v>-2.7637834607907172</v>
      </c>
      <c r="E321">
        <v>0.246</v>
      </c>
      <c r="F321">
        <f>LN(SRI_Z[[#This Row],[Risk-free instrument]]/E320)*100</f>
        <v>6.9951518995986426</v>
      </c>
      <c r="G321">
        <v>697.54</v>
      </c>
      <c r="H321">
        <f>LN(SRI_Z[[#This Row],[GEIO]]/G320)*100</f>
        <v>-2.8449993645849276</v>
      </c>
      <c r="I321">
        <f>SRI_Z[[#This Row],[Rate GEIO]]*100%</f>
        <v>-2.8449993645849276</v>
      </c>
      <c r="J321">
        <f>MIN(0,(SRI_Z[[#This Row],[Logarithmic rate of return]]-0))</f>
        <v>-2.7637834607907172</v>
      </c>
      <c r="K321">
        <f>MIN(0,(SRI_Z[[#This Row],[Market rate of return]]-0))</f>
        <v>-2.8449993645849276</v>
      </c>
      <c r="L321">
        <f>MAX(0,(SRI_Z[[#This Row],[Logarithmic rate of return]]-0))</f>
        <v>0</v>
      </c>
    </row>
    <row r="322" spans="1:12" x14ac:dyDescent="0.25">
      <c r="A322" s="9">
        <v>44535</v>
      </c>
      <c r="B322">
        <v>96.6</v>
      </c>
      <c r="C322">
        <f>((SRI_Z[[#This Row],[Price]]-B321)/SRI_Z[[#This Row],[Price]])*100</f>
        <v>-3.0641821946169858</v>
      </c>
      <c r="D322">
        <f>LN(SRI_Z[[#This Row],[Price]]/B321)*100</f>
        <v>-3.0181736280919069</v>
      </c>
      <c r="E322">
        <v>0.27112999999999998</v>
      </c>
      <c r="F322">
        <f>LN(SRI_Z[[#This Row],[Risk-free instrument]]/E321)*100</f>
        <v>9.7266874722822632</v>
      </c>
      <c r="G322">
        <v>676.61</v>
      </c>
      <c r="H322">
        <f>LN(SRI_Z[[#This Row],[GEIO]]/G321)*100</f>
        <v>-3.0464823702809269</v>
      </c>
      <c r="I322">
        <f>SRI_Z[[#This Row],[Rate GEIO]]*100%</f>
        <v>-3.0464823702809269</v>
      </c>
      <c r="J322">
        <f>MIN(0,(SRI_Z[[#This Row],[Logarithmic rate of return]]-0))</f>
        <v>-3.0181736280919069</v>
      </c>
      <c r="K322">
        <f>MIN(0,(SRI_Z[[#This Row],[Market rate of return]]-0))</f>
        <v>-3.0464823702809269</v>
      </c>
      <c r="L322">
        <f>MAX(0,(SRI_Z[[#This Row],[Logarithmic rate of return]]-0))</f>
        <v>0</v>
      </c>
    </row>
    <row r="323" spans="1:12" x14ac:dyDescent="0.25">
      <c r="A323" s="9">
        <v>44542</v>
      </c>
      <c r="B323">
        <v>98.91</v>
      </c>
      <c r="C323">
        <f>((SRI_Z[[#This Row],[Price]]-B322)/SRI_Z[[#This Row],[Price]])*100</f>
        <v>2.3354564755838663</v>
      </c>
      <c r="D323">
        <f>LN(SRI_Z[[#This Row],[Price]]/B322)*100</f>
        <v>2.363160453327704</v>
      </c>
      <c r="E323">
        <v>0.28825000000000001</v>
      </c>
      <c r="F323">
        <f>LN(SRI_Z[[#This Row],[Risk-free instrument]]/E322)*100</f>
        <v>6.1229748493983056</v>
      </c>
      <c r="G323">
        <v>691.9</v>
      </c>
      <c r="H323">
        <f>LN(SRI_Z[[#This Row],[GEIO]]/G322)*100</f>
        <v>2.2346400486117788</v>
      </c>
      <c r="I323">
        <f>SRI_Z[[#This Row],[Rate GEIO]]*100%</f>
        <v>2.2346400486117788</v>
      </c>
      <c r="J323">
        <f>MIN(0,(SRI_Z[[#This Row],[Logarithmic rate of return]]-0))</f>
        <v>0</v>
      </c>
      <c r="K323">
        <f>MIN(0,(SRI_Z[[#This Row],[Market rate of return]]-0))</f>
        <v>0</v>
      </c>
      <c r="L323">
        <f>MAX(0,(SRI_Z[[#This Row],[Logarithmic rate of return]]-0))</f>
        <v>2.363160453327704</v>
      </c>
    </row>
    <row r="324" spans="1:12" x14ac:dyDescent="0.25">
      <c r="A324" s="9">
        <v>44549</v>
      </c>
      <c r="B324">
        <v>97.01</v>
      </c>
      <c r="C324">
        <f>((SRI_Z[[#This Row],[Price]]-B323)/SRI_Z[[#This Row],[Price]])*100</f>
        <v>-1.9585609730955484</v>
      </c>
      <c r="D324">
        <f>LN(SRI_Z[[#This Row],[Price]]/B323)*100</f>
        <v>-1.9396279778557082</v>
      </c>
      <c r="E324">
        <v>0.31274999999999997</v>
      </c>
      <c r="F324">
        <f>LN(SRI_Z[[#This Row],[Risk-free instrument]]/E323)*100</f>
        <v>8.1575990197852057</v>
      </c>
      <c r="G324">
        <v>678.19</v>
      </c>
      <c r="H324">
        <f>LN(SRI_Z[[#This Row],[GEIO]]/G323)*100</f>
        <v>-2.0013951834939299</v>
      </c>
      <c r="I324">
        <f>SRI_Z[[#This Row],[Rate GEIO]]*100%</f>
        <v>-2.0013951834939299</v>
      </c>
      <c r="J324">
        <f>MIN(0,(SRI_Z[[#This Row],[Logarithmic rate of return]]-0))</f>
        <v>-1.9396279778557082</v>
      </c>
      <c r="K324">
        <f>MIN(0,(SRI_Z[[#This Row],[Market rate of return]]-0))</f>
        <v>-2.0013951834939299</v>
      </c>
      <c r="L324">
        <f>MAX(0,(SRI_Z[[#This Row],[Logarithmic rate of return]]-0))</f>
        <v>0</v>
      </c>
    </row>
    <row r="325" spans="1:12" x14ac:dyDescent="0.25">
      <c r="A325" s="9">
        <v>44556</v>
      </c>
      <c r="B325">
        <v>98.52</v>
      </c>
      <c r="C325">
        <f>((SRI_Z[[#This Row],[Price]]-B324)/SRI_Z[[#This Row],[Price]])*100</f>
        <v>1.5326837190418097</v>
      </c>
      <c r="D325">
        <f>LN(SRI_Z[[#This Row],[Price]]/B324)*100</f>
        <v>1.5445507279144928</v>
      </c>
      <c r="E325">
        <v>0.34325</v>
      </c>
      <c r="F325">
        <f>LN(SRI_Z[[#This Row],[Risk-free instrument]]/E324)*100</f>
        <v>9.305489530105989</v>
      </c>
      <c r="G325">
        <v>688.49</v>
      </c>
      <c r="H325">
        <f>LN(SRI_Z[[#This Row],[GEIO]]/G324)*100</f>
        <v>1.507330906515465</v>
      </c>
      <c r="I325">
        <f>SRI_Z[[#This Row],[Rate GEIO]]*100%</f>
        <v>1.507330906515465</v>
      </c>
      <c r="J325">
        <f>MIN(0,(SRI_Z[[#This Row],[Logarithmic rate of return]]-0))</f>
        <v>0</v>
      </c>
      <c r="K325">
        <f>MIN(0,(SRI_Z[[#This Row],[Market rate of return]]-0))</f>
        <v>0</v>
      </c>
      <c r="L325">
        <f>MAX(0,(SRI_Z[[#This Row],[Logarithmic rate of return]]-0))</f>
        <v>1.5445507279144928</v>
      </c>
    </row>
    <row r="326" spans="1:12" x14ac:dyDescent="0.25">
      <c r="A326" s="9">
        <v>44563</v>
      </c>
      <c r="B326">
        <v>99.58</v>
      </c>
      <c r="C326">
        <f>((SRI_Z[[#This Row],[Price]]-B325)/SRI_Z[[#This Row],[Price]])*100</f>
        <v>1.0644707772645132</v>
      </c>
      <c r="D326">
        <f>LN(SRI_Z[[#This Row],[Price]]/B325)*100</f>
        <v>1.0701767961699475</v>
      </c>
      <c r="E326">
        <v>0.33875</v>
      </c>
      <c r="F326">
        <f>LN(SRI_Z[[#This Row],[Risk-free instrument]]/E325)*100</f>
        <v>-1.3196672454169809</v>
      </c>
      <c r="G326">
        <v>692.89</v>
      </c>
      <c r="H326">
        <f>LN(SRI_Z[[#This Row],[GEIO]]/G325)*100</f>
        <v>0.63704626972276002</v>
      </c>
      <c r="I326">
        <f>SRI_Z[[#This Row],[Rate GEIO]]*100%</f>
        <v>0.63704626972276002</v>
      </c>
      <c r="J326">
        <f>MIN(0,(SRI_Z[[#This Row],[Logarithmic rate of return]]-0))</f>
        <v>0</v>
      </c>
      <c r="K326">
        <f>MIN(0,(SRI_Z[[#This Row],[Market rate of return]]-0))</f>
        <v>0</v>
      </c>
      <c r="L326">
        <f>MAX(0,(SRI_Z[[#This Row],[Logarithmic rate of return]]-0))</f>
        <v>1.0701767961699475</v>
      </c>
    </row>
    <row r="327" spans="1:12" x14ac:dyDescent="0.25">
      <c r="A327" s="9">
        <v>44570</v>
      </c>
      <c r="B327">
        <v>91.92</v>
      </c>
      <c r="C327">
        <f>((SRI_Z[[#This Row],[Price]]-B326)/SRI_Z[[#This Row],[Price]])*100</f>
        <v>-8.3333333333333304</v>
      </c>
      <c r="D327">
        <f>LN(SRI_Z[[#This Row],[Price]]/B326)*100</f>
        <v>-8.0042707673536366</v>
      </c>
      <c r="E327">
        <v>0.37642999999999999</v>
      </c>
      <c r="F327">
        <f>LN(SRI_Z[[#This Row],[Risk-free instrument]]/E326)*100</f>
        <v>10.546973478545123</v>
      </c>
      <c r="G327">
        <v>640.69000000000005</v>
      </c>
      <c r="H327">
        <f>LN(SRI_Z[[#This Row],[GEIO]]/G326)*100</f>
        <v>-7.8325535837865061</v>
      </c>
      <c r="I327">
        <f>SRI_Z[[#This Row],[Rate GEIO]]*100%</f>
        <v>-7.8325535837865061</v>
      </c>
      <c r="J327">
        <f>MIN(0,(SRI_Z[[#This Row],[Logarithmic rate of return]]-0))</f>
        <v>-8.0042707673536366</v>
      </c>
      <c r="K327">
        <f>MIN(0,(SRI_Z[[#This Row],[Market rate of return]]-0))</f>
        <v>-7.8325535837865061</v>
      </c>
      <c r="L327">
        <f>MAX(0,(SRI_Z[[#This Row],[Logarithmic rate of return]]-0))</f>
        <v>0</v>
      </c>
    </row>
    <row r="328" spans="1:12" x14ac:dyDescent="0.25">
      <c r="A328" s="9">
        <v>44577</v>
      </c>
      <c r="B328">
        <v>88.9</v>
      </c>
      <c r="C328">
        <f>((SRI_Z[[#This Row],[Price]]-B327)/SRI_Z[[#This Row],[Price]])*100</f>
        <v>-3.397075365579298</v>
      </c>
      <c r="D328">
        <f>LN(SRI_Z[[#This Row],[Price]]/B327)*100</f>
        <v>-3.3406491020641278</v>
      </c>
      <c r="E328">
        <v>0.39500000000000002</v>
      </c>
      <c r="F328">
        <f>LN(SRI_Z[[#This Row],[Risk-free instrument]]/E327)*100</f>
        <v>4.8153657921760118</v>
      </c>
      <c r="G328">
        <v>619.14</v>
      </c>
      <c r="H328">
        <f>LN(SRI_Z[[#This Row],[GEIO]]/G327)*100</f>
        <v>-3.4214302238665235</v>
      </c>
      <c r="I328">
        <f>SRI_Z[[#This Row],[Rate GEIO]]*100%</f>
        <v>-3.4214302238665235</v>
      </c>
      <c r="J328">
        <f>MIN(0,(SRI_Z[[#This Row],[Logarithmic rate of return]]-0))</f>
        <v>-3.3406491020641278</v>
      </c>
      <c r="K328">
        <f>MIN(0,(SRI_Z[[#This Row],[Market rate of return]]-0))</f>
        <v>-3.4214302238665235</v>
      </c>
      <c r="L328">
        <f>MAX(0,(SRI_Z[[#This Row],[Logarithmic rate of return]]-0))</f>
        <v>0</v>
      </c>
    </row>
    <row r="329" spans="1:12" x14ac:dyDescent="0.25">
      <c r="A329" s="9">
        <v>44584</v>
      </c>
      <c r="B329">
        <v>86.02</v>
      </c>
      <c r="C329">
        <f>((SRI_Z[[#This Row],[Price]]-B328)/SRI_Z[[#This Row],[Price]])*100</f>
        <v>-3.3480585910253549</v>
      </c>
      <c r="D329">
        <f>LN(SRI_Z[[#This Row],[Price]]/B328)*100</f>
        <v>-3.2932315164268733</v>
      </c>
      <c r="E329">
        <v>0.44442999999999999</v>
      </c>
      <c r="F329">
        <f>LN(SRI_Z[[#This Row],[Risk-free instrument]]/E328)*100</f>
        <v>11.790679733654983</v>
      </c>
      <c r="G329">
        <v>598.37</v>
      </c>
      <c r="H329">
        <f>LN(SRI_Z[[#This Row],[GEIO]]/G328)*100</f>
        <v>-3.4122126641985417</v>
      </c>
      <c r="I329">
        <f>SRI_Z[[#This Row],[Rate GEIO]]*100%</f>
        <v>-3.4122126641985417</v>
      </c>
      <c r="J329">
        <f>MIN(0,(SRI_Z[[#This Row],[Logarithmic rate of return]]-0))</f>
        <v>-3.2932315164268733</v>
      </c>
      <c r="K329">
        <f>MIN(0,(SRI_Z[[#This Row],[Market rate of return]]-0))</f>
        <v>-3.4122126641985417</v>
      </c>
      <c r="L329">
        <f>MAX(0,(SRI_Z[[#This Row],[Logarithmic rate of return]]-0))</f>
        <v>0</v>
      </c>
    </row>
    <row r="330" spans="1:12" x14ac:dyDescent="0.25">
      <c r="A330" s="9">
        <v>44591</v>
      </c>
      <c r="B330">
        <v>84.88</v>
      </c>
      <c r="C330">
        <f>((SRI_Z[[#This Row],[Price]]-B329)/SRI_Z[[#This Row],[Price]])*100</f>
        <v>-1.3430725730442985</v>
      </c>
      <c r="D330">
        <f>LN(SRI_Z[[#This Row],[Price]]/B329)*100</f>
        <v>-1.3341333049862536</v>
      </c>
      <c r="E330">
        <v>0.53442999999999996</v>
      </c>
      <c r="F330">
        <f>LN(SRI_Z[[#This Row],[Risk-free instrument]]/E329)*100</f>
        <v>18.440819613365193</v>
      </c>
      <c r="G330">
        <v>590.13</v>
      </c>
      <c r="H330">
        <f>LN(SRI_Z[[#This Row],[GEIO]]/G329)*100</f>
        <v>-1.3866440101945103</v>
      </c>
      <c r="I330">
        <f>SRI_Z[[#This Row],[Rate GEIO]]*100%</f>
        <v>-1.3866440101945103</v>
      </c>
      <c r="J330">
        <f>MIN(0,(SRI_Z[[#This Row],[Logarithmic rate of return]]-0))</f>
        <v>-1.3341333049862536</v>
      </c>
      <c r="K330">
        <f>MIN(0,(SRI_Z[[#This Row],[Market rate of return]]-0))</f>
        <v>-1.3866440101945103</v>
      </c>
      <c r="L330">
        <f>MAX(0,(SRI_Z[[#This Row],[Logarithmic rate of return]]-0))</f>
        <v>0</v>
      </c>
    </row>
    <row r="331" spans="1:12" x14ac:dyDescent="0.25">
      <c r="A331" s="9">
        <v>44598</v>
      </c>
      <c r="B331">
        <v>84.88</v>
      </c>
      <c r="C331">
        <f>((SRI_Z[[#This Row],[Price]]-B330)/SRI_Z[[#This Row],[Price]])*100</f>
        <v>0</v>
      </c>
      <c r="D331">
        <f>LN(SRI_Z[[#This Row],[Price]]/B330)*100</f>
        <v>0</v>
      </c>
      <c r="E331">
        <v>0.55542999999999998</v>
      </c>
      <c r="F331">
        <f>LN(SRI_Z[[#This Row],[Risk-free instrument]]/E330)*100</f>
        <v>3.8541830166845843</v>
      </c>
      <c r="G331">
        <v>590.27</v>
      </c>
      <c r="H331">
        <f>LN(SRI_Z[[#This Row],[GEIO]]/G330)*100</f>
        <v>2.3720772730668624E-2</v>
      </c>
      <c r="I331">
        <f>SRI_Z[[#This Row],[Rate GEIO]]*100%</f>
        <v>2.3720772730668624E-2</v>
      </c>
      <c r="J331">
        <f>MIN(0,(SRI_Z[[#This Row],[Logarithmic rate of return]]-0))</f>
        <v>0</v>
      </c>
      <c r="K331">
        <f>MIN(0,(SRI_Z[[#This Row],[Market rate of return]]-0))</f>
        <v>0</v>
      </c>
      <c r="L331">
        <f>MAX(0,(SRI_Z[[#This Row],[Logarithmic rate of return]]-0))</f>
        <v>0</v>
      </c>
    </row>
    <row r="332" spans="1:12" x14ac:dyDescent="0.25">
      <c r="A332" s="9">
        <v>44605</v>
      </c>
      <c r="B332">
        <v>83.76</v>
      </c>
      <c r="C332">
        <f>((SRI_Z[[#This Row],[Price]]-B331)/SRI_Z[[#This Row],[Price]])*100</f>
        <v>-1.3371537726838472</v>
      </c>
      <c r="D332">
        <f>LN(SRI_Z[[#This Row],[Price]]/B331)*100</f>
        <v>-1.3282927743446167</v>
      </c>
      <c r="E332">
        <v>0.84043000000000001</v>
      </c>
      <c r="F332">
        <f>LN(SRI_Z[[#This Row],[Risk-free instrument]]/E331)*100</f>
        <v>41.417107708254889</v>
      </c>
      <c r="G332">
        <v>582.07000000000005</v>
      </c>
      <c r="H332">
        <f>LN(SRI_Z[[#This Row],[GEIO]]/G331)*100</f>
        <v>-1.398934392597444</v>
      </c>
      <c r="I332">
        <f>SRI_Z[[#This Row],[Rate GEIO]]*100%</f>
        <v>-1.398934392597444</v>
      </c>
      <c r="J332">
        <f>MIN(0,(SRI_Z[[#This Row],[Logarithmic rate of return]]-0))</f>
        <v>-1.3282927743446167</v>
      </c>
      <c r="K332">
        <f>MIN(0,(SRI_Z[[#This Row],[Market rate of return]]-0))</f>
        <v>-1.398934392597444</v>
      </c>
      <c r="L332">
        <f>MAX(0,(SRI_Z[[#This Row],[Logarithmic rate of return]]-0))</f>
        <v>0</v>
      </c>
    </row>
    <row r="333" spans="1:12" x14ac:dyDescent="0.25">
      <c r="A333" s="9">
        <v>44612</v>
      </c>
      <c r="B333">
        <v>81.53</v>
      </c>
      <c r="C333">
        <f>((SRI_Z[[#This Row],[Price]]-B332)/SRI_Z[[#This Row],[Price]])*100</f>
        <v>-2.7351895007972575</v>
      </c>
      <c r="D333">
        <f>LN(SRI_Z[[#This Row],[Price]]/B332)*100</f>
        <v>-2.6984515887462033</v>
      </c>
      <c r="E333">
        <v>0.78129000000000004</v>
      </c>
      <c r="F333">
        <f>LN(SRI_Z[[#This Row],[Risk-free instrument]]/E332)*100</f>
        <v>-7.2967265880782479</v>
      </c>
      <c r="G333">
        <v>565.84</v>
      </c>
      <c r="H333">
        <f>LN(SRI_Z[[#This Row],[GEIO]]/G332)*100</f>
        <v>-2.8279362685345157</v>
      </c>
      <c r="I333">
        <f>SRI_Z[[#This Row],[Rate GEIO]]*100%</f>
        <v>-2.8279362685345157</v>
      </c>
      <c r="J333">
        <f>MIN(0,(SRI_Z[[#This Row],[Logarithmic rate of return]]-0))</f>
        <v>-2.6984515887462033</v>
      </c>
      <c r="K333">
        <f>MIN(0,(SRI_Z[[#This Row],[Market rate of return]]-0))</f>
        <v>-2.8279362685345157</v>
      </c>
      <c r="L333">
        <f>MAX(0,(SRI_Z[[#This Row],[Logarithmic rate of return]]-0))</f>
        <v>0</v>
      </c>
    </row>
    <row r="334" spans="1:12" x14ac:dyDescent="0.25">
      <c r="A334" s="9">
        <v>44619</v>
      </c>
      <c r="B334">
        <v>83.54</v>
      </c>
      <c r="C334">
        <f>((SRI_Z[[#This Row],[Price]]-B333)/SRI_Z[[#This Row],[Price]])*100</f>
        <v>2.4060330380656034</v>
      </c>
      <c r="D334">
        <f>LN(SRI_Z[[#This Row],[Price]]/B333)*100</f>
        <v>2.4354508394209975</v>
      </c>
      <c r="E334">
        <v>0.82870999999999995</v>
      </c>
      <c r="F334">
        <f>LN(SRI_Z[[#This Row],[Risk-free instrument]]/E333)*100</f>
        <v>5.8923875135291119</v>
      </c>
      <c r="G334">
        <v>580.77</v>
      </c>
      <c r="H334">
        <f>LN(SRI_Z[[#This Row],[GEIO]]/G333)*100</f>
        <v>2.6043456556233089</v>
      </c>
      <c r="I334">
        <f>SRI_Z[[#This Row],[Rate GEIO]]*100%</f>
        <v>2.6043456556233089</v>
      </c>
      <c r="J334">
        <f>MIN(0,(SRI_Z[[#This Row],[Logarithmic rate of return]]-0))</f>
        <v>0</v>
      </c>
      <c r="K334">
        <f>MIN(0,(SRI_Z[[#This Row],[Market rate of return]]-0))</f>
        <v>0</v>
      </c>
      <c r="L334">
        <f>MAX(0,(SRI_Z[[#This Row],[Logarithmic rate of return]]-0))</f>
        <v>2.4354508394209975</v>
      </c>
    </row>
    <row r="335" spans="1:12" x14ac:dyDescent="0.25">
      <c r="A335" s="9">
        <v>44626</v>
      </c>
      <c r="B335">
        <v>83.11</v>
      </c>
      <c r="C335">
        <f>((SRI_Z[[#This Row],[Price]]-B334)/SRI_Z[[#This Row],[Price]])*100</f>
        <v>-0.51738659607749582</v>
      </c>
      <c r="D335">
        <f>LN(SRI_Z[[#This Row],[Price]]/B334)*100</f>
        <v>-0.51605275040943377</v>
      </c>
      <c r="E335">
        <v>0.93942999999999999</v>
      </c>
      <c r="F335">
        <f>LN(SRI_Z[[#This Row],[Risk-free instrument]]/E334)*100</f>
        <v>12.540303348558417</v>
      </c>
      <c r="G335">
        <v>577.80999999999995</v>
      </c>
      <c r="H335">
        <f>LN(SRI_Z[[#This Row],[GEIO]]/G334)*100</f>
        <v>-0.51097143749450047</v>
      </c>
      <c r="I335">
        <f>SRI_Z[[#This Row],[Rate GEIO]]*100%</f>
        <v>-0.51097143749450047</v>
      </c>
      <c r="J335">
        <f>MIN(0,(SRI_Z[[#This Row],[Logarithmic rate of return]]-0))</f>
        <v>-0.51605275040943377</v>
      </c>
      <c r="K335">
        <f>MIN(0,(SRI_Z[[#This Row],[Market rate of return]]-0))</f>
        <v>-0.51097143749450047</v>
      </c>
      <c r="L335">
        <f>MAX(0,(SRI_Z[[#This Row],[Logarithmic rate of return]]-0))</f>
        <v>0</v>
      </c>
    </row>
    <row r="336" spans="1:12" x14ac:dyDescent="0.25">
      <c r="A336" s="9">
        <v>44633</v>
      </c>
      <c r="B336">
        <v>81.819999999999993</v>
      </c>
      <c r="C336">
        <f>((SRI_Z[[#This Row],[Price]]-B335)/SRI_Z[[#This Row],[Price]])*100</f>
        <v>-1.5766316304082211</v>
      </c>
      <c r="D336">
        <f>LN(SRI_Z[[#This Row],[Price]]/B335)*100</f>
        <v>-1.5643319063682499</v>
      </c>
      <c r="E336">
        <v>1.1305700000000001</v>
      </c>
      <c r="F336">
        <f>LN(SRI_Z[[#This Row],[Risk-free instrument]]/E335)*100</f>
        <v>18.520390094492374</v>
      </c>
      <c r="G336">
        <v>568.17999999999995</v>
      </c>
      <c r="H336">
        <f>LN(SRI_Z[[#This Row],[GEIO]]/G335)*100</f>
        <v>-1.6806824982066149</v>
      </c>
      <c r="I336">
        <f>SRI_Z[[#This Row],[Rate GEIO]]*100%</f>
        <v>-1.6806824982066149</v>
      </c>
      <c r="J336">
        <f>MIN(0,(SRI_Z[[#This Row],[Logarithmic rate of return]]-0))</f>
        <v>-1.5643319063682499</v>
      </c>
      <c r="K336">
        <f>MIN(0,(SRI_Z[[#This Row],[Market rate of return]]-0))</f>
        <v>-1.6806824982066149</v>
      </c>
      <c r="L336">
        <f>MAX(0,(SRI_Z[[#This Row],[Logarithmic rate of return]]-0))</f>
        <v>0</v>
      </c>
    </row>
    <row r="337" spans="1:12" x14ac:dyDescent="0.25">
      <c r="A337" s="9">
        <v>44640</v>
      </c>
      <c r="B337">
        <v>88.21</v>
      </c>
      <c r="C337">
        <f>((SRI_Z[[#This Row],[Price]]-B336)/SRI_Z[[#This Row],[Price]])*100</f>
        <v>7.2440766353021218</v>
      </c>
      <c r="D337">
        <f>LN(SRI_Z[[#This Row],[Price]]/B336)*100</f>
        <v>7.5198622769423062</v>
      </c>
      <c r="E337">
        <v>1.2875700000000001</v>
      </c>
      <c r="F337">
        <f>LN(SRI_Z[[#This Row],[Risk-free instrument]]/E336)*100</f>
        <v>13.00347906862582</v>
      </c>
      <c r="G337">
        <v>612.9</v>
      </c>
      <c r="H337">
        <f>LN(SRI_Z[[#This Row],[GEIO]]/G336)*100</f>
        <v>7.5763520564729445</v>
      </c>
      <c r="I337">
        <f>SRI_Z[[#This Row],[Rate GEIO]]*100%</f>
        <v>7.5763520564729445</v>
      </c>
      <c r="J337">
        <f>MIN(0,(SRI_Z[[#This Row],[Logarithmic rate of return]]-0))</f>
        <v>0</v>
      </c>
      <c r="K337">
        <f>MIN(0,(SRI_Z[[#This Row],[Market rate of return]]-0))</f>
        <v>0</v>
      </c>
      <c r="L337">
        <f>MAX(0,(SRI_Z[[#This Row],[Logarithmic rate of return]]-0))</f>
        <v>7.5198622769423062</v>
      </c>
    </row>
    <row r="338" spans="1:12" x14ac:dyDescent="0.25">
      <c r="A338" s="9">
        <v>44647</v>
      </c>
      <c r="B338">
        <v>86.64</v>
      </c>
      <c r="C338">
        <f>((SRI_Z[[#This Row],[Price]]-B337)/SRI_Z[[#This Row],[Price]])*100</f>
        <v>-1.8120960295475452</v>
      </c>
      <c r="D338">
        <f>LN(SRI_Z[[#This Row],[Price]]/B337)*100</f>
        <v>-1.795873257794034</v>
      </c>
      <c r="E338">
        <v>1.4511400000000001</v>
      </c>
      <c r="F338">
        <f>LN(SRI_Z[[#This Row],[Risk-free instrument]]/E337)*100</f>
        <v>11.959273342043133</v>
      </c>
      <c r="G338">
        <v>601.52</v>
      </c>
      <c r="H338">
        <f>LN(SRI_Z[[#This Row],[GEIO]]/G337)*100</f>
        <v>-1.8742005421914569</v>
      </c>
      <c r="I338">
        <f>SRI_Z[[#This Row],[Rate GEIO]]*100%</f>
        <v>-1.8742005421914569</v>
      </c>
      <c r="J338">
        <f>MIN(0,(SRI_Z[[#This Row],[Logarithmic rate of return]]-0))</f>
        <v>-1.795873257794034</v>
      </c>
      <c r="K338">
        <f>MIN(0,(SRI_Z[[#This Row],[Market rate of return]]-0))</f>
        <v>-1.8742005421914569</v>
      </c>
      <c r="L338">
        <f>MAX(0,(SRI_Z[[#This Row],[Logarithmic rate of return]]-0))</f>
        <v>0</v>
      </c>
    </row>
    <row r="339" spans="1:12" x14ac:dyDescent="0.25">
      <c r="A339" s="9">
        <v>44654</v>
      </c>
      <c r="B339">
        <v>88.49</v>
      </c>
      <c r="C339">
        <f>((SRI_Z[[#This Row],[Price]]-B338)/SRI_Z[[#This Row],[Price]])*100</f>
        <v>2.090631709797711</v>
      </c>
      <c r="D339">
        <f>LN(SRI_Z[[#This Row],[Price]]/B338)*100</f>
        <v>2.1127948586523471</v>
      </c>
      <c r="E339">
        <v>1.4891399999999999</v>
      </c>
      <c r="F339">
        <f>LN(SRI_Z[[#This Row],[Risk-free instrument]]/E338)*100</f>
        <v>2.5849317685831377</v>
      </c>
      <c r="G339">
        <v>614.14</v>
      </c>
      <c r="H339">
        <f>LN(SRI_Z[[#This Row],[GEIO]]/G338)*100</f>
        <v>2.0763130115666923</v>
      </c>
      <c r="I339">
        <f>SRI_Z[[#This Row],[Rate GEIO]]*100%</f>
        <v>2.0763130115666923</v>
      </c>
      <c r="J339">
        <f>MIN(0,(SRI_Z[[#This Row],[Logarithmic rate of return]]-0))</f>
        <v>0</v>
      </c>
      <c r="K339">
        <f>MIN(0,(SRI_Z[[#This Row],[Market rate of return]]-0))</f>
        <v>0</v>
      </c>
      <c r="L339">
        <f>MAX(0,(SRI_Z[[#This Row],[Logarithmic rate of return]]-0))</f>
        <v>2.1127948586523471</v>
      </c>
    </row>
    <row r="340" spans="1:12" x14ac:dyDescent="0.25">
      <c r="A340" s="9">
        <v>44661</v>
      </c>
      <c r="B340">
        <v>88.15</v>
      </c>
      <c r="C340">
        <f>((SRI_Z[[#This Row],[Price]]-B339)/SRI_Z[[#This Row],[Price]])*100</f>
        <v>-0.38570618264320955</v>
      </c>
      <c r="D340">
        <f>LN(SRI_Z[[#This Row],[Price]]/B339)*100</f>
        <v>-0.38496424353794445</v>
      </c>
      <c r="E340">
        <v>1.54043</v>
      </c>
      <c r="F340">
        <f>LN(SRI_Z[[#This Row],[Risk-free instrument]]/E339)*100</f>
        <v>3.3862826113772462</v>
      </c>
      <c r="G340">
        <v>611.30999999999995</v>
      </c>
      <c r="H340">
        <f>LN(SRI_Z[[#This Row],[GEIO]]/G339)*100</f>
        <v>-0.46187197044836065</v>
      </c>
      <c r="I340">
        <f>SRI_Z[[#This Row],[Rate GEIO]]*100%</f>
        <v>-0.46187197044836065</v>
      </c>
      <c r="J340">
        <f>MIN(0,(SRI_Z[[#This Row],[Logarithmic rate of return]]-0))</f>
        <v>-0.38496424353794445</v>
      </c>
      <c r="K340">
        <f>MIN(0,(SRI_Z[[#This Row],[Market rate of return]]-0))</f>
        <v>-0.46187197044836065</v>
      </c>
      <c r="L340">
        <f>MAX(0,(SRI_Z[[#This Row],[Logarithmic rate of return]]-0))</f>
        <v>0</v>
      </c>
    </row>
    <row r="341" spans="1:12" x14ac:dyDescent="0.25">
      <c r="A341" s="9">
        <v>44668</v>
      </c>
      <c r="B341">
        <v>86.06</v>
      </c>
      <c r="C341">
        <f>((SRI_Z[[#This Row],[Price]]-B340)/SRI_Z[[#This Row],[Price]])*100</f>
        <v>-2.4285382291424624</v>
      </c>
      <c r="D341">
        <f>LN(SRI_Z[[#This Row],[Price]]/B340)*100</f>
        <v>-2.3995181433425739</v>
      </c>
      <c r="E341">
        <v>1.55671</v>
      </c>
      <c r="F341">
        <f>LN(SRI_Z[[#This Row],[Risk-free instrument]]/E340)*100</f>
        <v>1.0513021654455879</v>
      </c>
      <c r="G341">
        <v>596.20000000000005</v>
      </c>
      <c r="H341">
        <f>LN(SRI_Z[[#This Row],[GEIO]]/G340)*100</f>
        <v>-2.5028014236983656</v>
      </c>
      <c r="I341">
        <f>SRI_Z[[#This Row],[Rate GEIO]]*100%</f>
        <v>-2.5028014236983656</v>
      </c>
      <c r="J341">
        <f>MIN(0,(SRI_Z[[#This Row],[Logarithmic rate of return]]-0))</f>
        <v>-2.3995181433425739</v>
      </c>
      <c r="K341">
        <f>MIN(0,(SRI_Z[[#This Row],[Market rate of return]]-0))</f>
        <v>-2.5028014236983656</v>
      </c>
      <c r="L341">
        <f>MAX(0,(SRI_Z[[#This Row],[Logarithmic rate of return]]-0))</f>
        <v>0</v>
      </c>
    </row>
    <row r="342" spans="1:12" x14ac:dyDescent="0.25">
      <c r="A342" s="9">
        <v>44675</v>
      </c>
      <c r="B342">
        <v>83.2</v>
      </c>
      <c r="C342">
        <f>((SRI_Z[[#This Row],[Price]]-B341)/SRI_Z[[#This Row],[Price]])*100</f>
        <v>-3.4374999999999991</v>
      </c>
      <c r="D342">
        <f>LN(SRI_Z[[#This Row],[Price]]/B341)*100</f>
        <v>-3.3797379583290614</v>
      </c>
      <c r="E342">
        <v>1.8237099999999999</v>
      </c>
      <c r="F342">
        <f>LN(SRI_Z[[#This Row],[Risk-free instrument]]/E341)*100</f>
        <v>15.829826789927671</v>
      </c>
      <c r="G342">
        <v>575.42999999999995</v>
      </c>
      <c r="H342">
        <f>LN(SRI_Z[[#This Row],[GEIO]]/G341)*100</f>
        <v>-3.5458593842264832</v>
      </c>
      <c r="I342">
        <f>SRI_Z[[#This Row],[Rate GEIO]]*100%</f>
        <v>-3.5458593842264832</v>
      </c>
      <c r="J342">
        <f>MIN(0,(SRI_Z[[#This Row],[Logarithmic rate of return]]-0))</f>
        <v>-3.3797379583290614</v>
      </c>
      <c r="K342">
        <f>MIN(0,(SRI_Z[[#This Row],[Market rate of return]]-0))</f>
        <v>-3.5458593842264832</v>
      </c>
      <c r="L342">
        <f>MAX(0,(SRI_Z[[#This Row],[Logarithmic rate of return]]-0))</f>
        <v>0</v>
      </c>
    </row>
    <row r="343" spans="1:12" x14ac:dyDescent="0.25">
      <c r="A343" s="9">
        <v>44682</v>
      </c>
      <c r="B343">
        <v>81.849999999999994</v>
      </c>
      <c r="C343">
        <f>((SRI_Z[[#This Row],[Price]]-B342)/SRI_Z[[#This Row],[Price]])*100</f>
        <v>-1.6493585827733765</v>
      </c>
      <c r="D343">
        <f>LN(SRI_Z[[#This Row],[Price]]/B342)*100</f>
        <v>-1.6359044010019137</v>
      </c>
      <c r="E343">
        <v>1.9107099999999999</v>
      </c>
      <c r="F343">
        <f>LN(SRI_Z[[#This Row],[Risk-free instrument]]/E342)*100</f>
        <v>4.6602012949962885</v>
      </c>
      <c r="G343">
        <v>565.98</v>
      </c>
      <c r="H343">
        <f>LN(SRI_Z[[#This Row],[GEIO]]/G342)*100</f>
        <v>-1.6558845511889475</v>
      </c>
      <c r="I343">
        <f>SRI_Z[[#This Row],[Rate GEIO]]*100%</f>
        <v>-1.6558845511889475</v>
      </c>
      <c r="J343">
        <f>MIN(0,(SRI_Z[[#This Row],[Logarithmic rate of return]]-0))</f>
        <v>-1.6359044010019137</v>
      </c>
      <c r="K343">
        <f>MIN(0,(SRI_Z[[#This Row],[Market rate of return]]-0))</f>
        <v>-1.6558845511889475</v>
      </c>
      <c r="L343">
        <f>MAX(0,(SRI_Z[[#This Row],[Logarithmic rate of return]]-0))</f>
        <v>0</v>
      </c>
    </row>
    <row r="344" spans="1:12" x14ac:dyDescent="0.25">
      <c r="A344" s="9">
        <v>44689</v>
      </c>
      <c r="B344">
        <v>78.02</v>
      </c>
      <c r="C344">
        <f>((SRI_Z[[#This Row],[Price]]-B343)/SRI_Z[[#This Row],[Price]])*100</f>
        <v>-4.9089976928992547</v>
      </c>
      <c r="D344">
        <f>LN(SRI_Z[[#This Row],[Price]]/B343)*100</f>
        <v>-4.7923099738633494</v>
      </c>
      <c r="E344">
        <v>1.9645699999999999</v>
      </c>
      <c r="F344">
        <f>LN(SRI_Z[[#This Row],[Risk-free instrument]]/E343)*100</f>
        <v>2.7798491124425695</v>
      </c>
      <c r="G344">
        <v>538.49</v>
      </c>
      <c r="H344">
        <f>LN(SRI_Z[[#This Row],[GEIO]]/G343)*100</f>
        <v>-4.9789815567935634</v>
      </c>
      <c r="I344">
        <f>SRI_Z[[#This Row],[Rate GEIO]]*100%</f>
        <v>-4.9789815567935634</v>
      </c>
      <c r="J344">
        <f>MIN(0,(SRI_Z[[#This Row],[Logarithmic rate of return]]-0))</f>
        <v>-4.7923099738633494</v>
      </c>
      <c r="K344">
        <f>MIN(0,(SRI_Z[[#This Row],[Market rate of return]]-0))</f>
        <v>-4.9789815567935634</v>
      </c>
      <c r="L344">
        <f>MAX(0,(SRI_Z[[#This Row],[Logarithmic rate of return]]-0))</f>
        <v>0</v>
      </c>
    </row>
    <row r="345" spans="1:12" x14ac:dyDescent="0.25">
      <c r="A345" s="9">
        <v>44696</v>
      </c>
      <c r="B345">
        <v>78.38</v>
      </c>
      <c r="C345">
        <f>((SRI_Z[[#This Row],[Price]]-B344)/SRI_Z[[#This Row],[Price]])*100</f>
        <v>0.45930084205154309</v>
      </c>
      <c r="D345">
        <f>LN(SRI_Z[[#This Row],[Price]]/B344)*100</f>
        <v>0.46035886929749453</v>
      </c>
      <c r="E345">
        <v>1.9950000000000001</v>
      </c>
      <c r="F345">
        <f>LN(SRI_Z[[#This Row],[Risk-free instrument]]/E344)*100</f>
        <v>1.5370658483814021</v>
      </c>
      <c r="G345">
        <v>540.13</v>
      </c>
      <c r="H345">
        <f>LN(SRI_Z[[#This Row],[GEIO]]/G344)*100</f>
        <v>0.30409250037775049</v>
      </c>
      <c r="I345">
        <f>SRI_Z[[#This Row],[Rate GEIO]]*100%</f>
        <v>0.30409250037775049</v>
      </c>
      <c r="J345">
        <f>MIN(0,(SRI_Z[[#This Row],[Logarithmic rate of return]]-0))</f>
        <v>0</v>
      </c>
      <c r="K345">
        <f>MIN(0,(SRI_Z[[#This Row],[Market rate of return]]-0))</f>
        <v>0</v>
      </c>
      <c r="L345">
        <f>MAX(0,(SRI_Z[[#This Row],[Logarithmic rate of return]]-0))</f>
        <v>0.46035886929749453</v>
      </c>
    </row>
    <row r="346" spans="1:12" x14ac:dyDescent="0.25">
      <c r="A346" s="9">
        <v>44703</v>
      </c>
      <c r="B346">
        <v>77.8</v>
      </c>
      <c r="C346">
        <f>((SRI_Z[[#This Row],[Price]]-B345)/SRI_Z[[#This Row],[Price]])*100</f>
        <v>-0.74550128534704152</v>
      </c>
      <c r="D346">
        <f>LN(SRI_Z[[#This Row],[Price]]/B345)*100</f>
        <v>-0.74273615871394538</v>
      </c>
      <c r="E346">
        <v>2.0655700000000001</v>
      </c>
      <c r="F346">
        <f>LN(SRI_Z[[#This Row],[Risk-free instrument]]/E345)*100</f>
        <v>3.4762167037848575</v>
      </c>
      <c r="G346">
        <v>535.38</v>
      </c>
      <c r="H346">
        <f>LN(SRI_Z[[#This Row],[GEIO]]/G345)*100</f>
        <v>-0.8833076185543598</v>
      </c>
      <c r="I346">
        <f>SRI_Z[[#This Row],[Rate GEIO]]*100%</f>
        <v>-0.8833076185543598</v>
      </c>
      <c r="J346">
        <f>MIN(0,(SRI_Z[[#This Row],[Logarithmic rate of return]]-0))</f>
        <v>-0.74273615871394538</v>
      </c>
      <c r="K346">
        <f>MIN(0,(SRI_Z[[#This Row],[Market rate of return]]-0))</f>
        <v>-0.8833076185543598</v>
      </c>
      <c r="L346">
        <f>MAX(0,(SRI_Z[[#This Row],[Logarithmic rate of return]]-0))</f>
        <v>0</v>
      </c>
    </row>
    <row r="347" spans="1:12" x14ac:dyDescent="0.25">
      <c r="A347" s="9">
        <v>44710</v>
      </c>
      <c r="B347">
        <v>80.52</v>
      </c>
      <c r="C347">
        <f>((SRI_Z[[#This Row],[Price]]-B346)/SRI_Z[[#This Row],[Price]])*100</f>
        <v>3.3780427223050165</v>
      </c>
      <c r="D347">
        <f>LN(SRI_Z[[#This Row],[Price]]/B346)*100</f>
        <v>3.436416958724489</v>
      </c>
      <c r="E347">
        <v>2.0861399999999999</v>
      </c>
      <c r="F347">
        <f>LN(SRI_Z[[#This Row],[Risk-free instrument]]/E346)*100</f>
        <v>0.99092510408150414</v>
      </c>
      <c r="G347">
        <v>553.74</v>
      </c>
      <c r="H347">
        <f>LN(SRI_Z[[#This Row],[GEIO]]/G346)*100</f>
        <v>3.3718487365425305</v>
      </c>
      <c r="I347">
        <f>SRI_Z[[#This Row],[Rate GEIO]]*100%</f>
        <v>3.3718487365425305</v>
      </c>
      <c r="J347">
        <f>MIN(0,(SRI_Z[[#This Row],[Logarithmic rate of return]]-0))</f>
        <v>0</v>
      </c>
      <c r="K347">
        <f>MIN(0,(SRI_Z[[#This Row],[Market rate of return]]-0))</f>
        <v>0</v>
      </c>
      <c r="L347">
        <f>MAX(0,(SRI_Z[[#This Row],[Logarithmic rate of return]]-0))</f>
        <v>3.436416958724489</v>
      </c>
    </row>
    <row r="348" spans="1:12" x14ac:dyDescent="0.25">
      <c r="A348" s="9">
        <v>44717</v>
      </c>
      <c r="B348">
        <v>79.87</v>
      </c>
      <c r="C348">
        <f>((SRI_Z[[#This Row],[Price]]-B347)/SRI_Z[[#This Row],[Price]])*100</f>
        <v>-0.81382246149992665</v>
      </c>
      <c r="D348">
        <f>LN(SRI_Z[[#This Row],[Price]]/B347)*100</f>
        <v>-0.81052878422930297</v>
      </c>
      <c r="E348">
        <v>2.1092900000000001</v>
      </c>
      <c r="F348">
        <f>LN(SRI_Z[[#This Row],[Risk-free instrument]]/E347)*100</f>
        <v>1.1035929550053483</v>
      </c>
      <c r="G348">
        <v>548.94000000000005</v>
      </c>
      <c r="H348">
        <f>LN(SRI_Z[[#This Row],[GEIO]]/G347)*100</f>
        <v>-0.87061165860413403</v>
      </c>
      <c r="I348">
        <f>SRI_Z[[#This Row],[Rate GEIO]]*100%</f>
        <v>-0.87061165860413403</v>
      </c>
      <c r="J348">
        <f>MIN(0,(SRI_Z[[#This Row],[Logarithmic rate of return]]-0))</f>
        <v>-0.81052878422930297</v>
      </c>
      <c r="K348">
        <f>MIN(0,(SRI_Z[[#This Row],[Market rate of return]]-0))</f>
        <v>-0.87061165860413403</v>
      </c>
      <c r="L348">
        <f>MAX(0,(SRI_Z[[#This Row],[Logarithmic rate of return]]-0))</f>
        <v>0</v>
      </c>
    </row>
    <row r="349" spans="1:12" x14ac:dyDescent="0.25">
      <c r="A349" s="9">
        <v>44724</v>
      </c>
      <c r="B349">
        <v>78.23</v>
      </c>
      <c r="C349">
        <f>((SRI_Z[[#This Row],[Price]]-B348)/SRI_Z[[#This Row],[Price]])*100</f>
        <v>-2.0963824619711113</v>
      </c>
      <c r="D349">
        <f>LN(SRI_Z[[#This Row],[Price]]/B348)*100</f>
        <v>-2.0747107232308362</v>
      </c>
      <c r="E349">
        <v>2.3115700000000001</v>
      </c>
      <c r="F349">
        <f>LN(SRI_Z[[#This Row],[Risk-free instrument]]/E348)*100</f>
        <v>9.1575549382847239</v>
      </c>
      <c r="G349">
        <v>536.64</v>
      </c>
      <c r="H349">
        <f>LN(SRI_Z[[#This Row],[GEIO]]/G348)*100</f>
        <v>-2.2661667284654947</v>
      </c>
      <c r="I349">
        <f>SRI_Z[[#This Row],[Rate GEIO]]*100%</f>
        <v>-2.2661667284654947</v>
      </c>
      <c r="J349">
        <f>MIN(0,(SRI_Z[[#This Row],[Logarithmic rate of return]]-0))</f>
        <v>-2.0747107232308362</v>
      </c>
      <c r="K349">
        <f>MIN(0,(SRI_Z[[#This Row],[Market rate of return]]-0))</f>
        <v>-2.2661667284654947</v>
      </c>
      <c r="L349">
        <f>MAX(0,(SRI_Z[[#This Row],[Logarithmic rate of return]]-0))</f>
        <v>0</v>
      </c>
    </row>
    <row r="350" spans="1:12" x14ac:dyDescent="0.25">
      <c r="A350" s="9">
        <v>44731</v>
      </c>
      <c r="B350">
        <v>73.849999999999994</v>
      </c>
      <c r="C350">
        <f>((SRI_Z[[#This Row],[Price]]-B349)/SRI_Z[[#This Row],[Price]])*100</f>
        <v>-5.9309410968178877</v>
      </c>
      <c r="D350">
        <f>LN(SRI_Z[[#This Row],[Price]]/B349)*100</f>
        <v>-5.7617196719600603</v>
      </c>
      <c r="E350">
        <v>2.78043</v>
      </c>
      <c r="F350">
        <f>LN(SRI_Z[[#This Row],[Risk-free instrument]]/E349)*100</f>
        <v>18.467864464700821</v>
      </c>
      <c r="G350">
        <v>505.72</v>
      </c>
      <c r="H350">
        <f>LN(SRI_Z[[#This Row],[GEIO]]/G349)*100</f>
        <v>-5.9344322191147043</v>
      </c>
      <c r="I350">
        <f>SRI_Z[[#This Row],[Rate GEIO]]*100%</f>
        <v>-5.9344322191147043</v>
      </c>
      <c r="J350">
        <f>MIN(0,(SRI_Z[[#This Row],[Logarithmic rate of return]]-0))</f>
        <v>-5.7617196719600603</v>
      </c>
      <c r="K350">
        <f>MIN(0,(SRI_Z[[#This Row],[Market rate of return]]-0))</f>
        <v>-5.9344322191147043</v>
      </c>
      <c r="L350">
        <f>MAX(0,(SRI_Z[[#This Row],[Logarithmic rate of return]]-0))</f>
        <v>0</v>
      </c>
    </row>
    <row r="351" spans="1:12" x14ac:dyDescent="0.25">
      <c r="A351" s="9">
        <v>44738</v>
      </c>
      <c r="B351">
        <v>78.05</v>
      </c>
      <c r="C351">
        <f>((SRI_Z[[#This Row],[Price]]-B350)/SRI_Z[[#This Row],[Price]])*100</f>
        <v>5.3811659192825152</v>
      </c>
      <c r="D351">
        <f>LN(SRI_Z[[#This Row],[Price]]/B350)*100</f>
        <v>5.5313637984052404</v>
      </c>
      <c r="E351">
        <v>2.8665699999999998</v>
      </c>
      <c r="F351">
        <f>LN(SRI_Z[[#This Row],[Risk-free instrument]]/E350)*100</f>
        <v>3.0510601092157006</v>
      </c>
      <c r="G351">
        <v>534.66999999999996</v>
      </c>
      <c r="H351">
        <f>LN(SRI_Z[[#This Row],[GEIO]]/G350)*100</f>
        <v>5.5666577709184217</v>
      </c>
      <c r="I351">
        <f>SRI_Z[[#This Row],[Rate GEIO]]*100%</f>
        <v>5.5666577709184217</v>
      </c>
      <c r="J351">
        <f>MIN(0,(SRI_Z[[#This Row],[Logarithmic rate of return]]-0))</f>
        <v>0</v>
      </c>
      <c r="K351">
        <f>MIN(0,(SRI_Z[[#This Row],[Market rate of return]]-0))</f>
        <v>0</v>
      </c>
      <c r="L351">
        <f>MAX(0,(SRI_Z[[#This Row],[Logarithmic rate of return]]-0))</f>
        <v>5.5313637984052404</v>
      </c>
    </row>
    <row r="352" spans="1:12" x14ac:dyDescent="0.25">
      <c r="A352" s="9">
        <v>44745</v>
      </c>
      <c r="B352">
        <v>77.959999999999994</v>
      </c>
      <c r="C352">
        <f>((SRI_Z[[#This Row],[Price]]-B351)/SRI_Z[[#This Row],[Price]])*100</f>
        <v>-0.11544381734223116</v>
      </c>
      <c r="D352">
        <f>LN(SRI_Z[[#This Row],[Price]]/B351)*100</f>
        <v>-0.11537723220810467</v>
      </c>
      <c r="E352">
        <v>2.8992900000000001</v>
      </c>
      <c r="F352">
        <f>LN(SRI_Z[[#This Row],[Risk-free instrument]]/E351)*100</f>
        <v>1.1349686338499085</v>
      </c>
      <c r="G352">
        <v>533.33000000000004</v>
      </c>
      <c r="H352">
        <f>LN(SRI_Z[[#This Row],[GEIO]]/G351)*100</f>
        <v>-0.2509364612649535</v>
      </c>
      <c r="I352">
        <f>SRI_Z[[#This Row],[Rate GEIO]]*100%</f>
        <v>-0.2509364612649535</v>
      </c>
      <c r="J352">
        <f>MIN(0,(SRI_Z[[#This Row],[Logarithmic rate of return]]-0))</f>
        <v>-0.11537723220810467</v>
      </c>
      <c r="K352">
        <f>MIN(0,(SRI_Z[[#This Row],[Market rate of return]]-0))</f>
        <v>-0.2509364612649535</v>
      </c>
      <c r="L352">
        <f>MAX(0,(SRI_Z[[#This Row],[Logarithmic rate of return]]-0))</f>
        <v>0</v>
      </c>
    </row>
    <row r="353" spans="1:12" x14ac:dyDescent="0.25">
      <c r="A353" s="9">
        <v>44752</v>
      </c>
      <c r="B353">
        <v>82.59</v>
      </c>
      <c r="C353">
        <f>((SRI_Z[[#This Row],[Price]]-B352)/SRI_Z[[#This Row],[Price]])*100</f>
        <v>5.6060055696815709</v>
      </c>
      <c r="D353">
        <f>LN(SRI_Z[[#This Row],[Price]]/B352)*100</f>
        <v>5.7692733183265617</v>
      </c>
      <c r="E353">
        <v>3.0484300000000002</v>
      </c>
      <c r="F353">
        <f>LN(SRI_Z[[#This Row],[Risk-free instrument]]/E352)*100</f>
        <v>5.0160824558530663</v>
      </c>
      <c r="G353">
        <v>564.54</v>
      </c>
      <c r="H353">
        <f>LN(SRI_Z[[#This Row],[GEIO]]/G352)*100</f>
        <v>5.6870870706497625</v>
      </c>
      <c r="I353">
        <f>SRI_Z[[#This Row],[Rate GEIO]]*100%</f>
        <v>5.6870870706497625</v>
      </c>
      <c r="J353">
        <f>MIN(0,(SRI_Z[[#This Row],[Logarithmic rate of return]]-0))</f>
        <v>0</v>
      </c>
      <c r="K353">
        <f>MIN(0,(SRI_Z[[#This Row],[Market rate of return]]-0))</f>
        <v>0</v>
      </c>
      <c r="L353">
        <f>MAX(0,(SRI_Z[[#This Row],[Logarithmic rate of return]]-0))</f>
        <v>5.7692733183265617</v>
      </c>
    </row>
    <row r="354" spans="1:12" x14ac:dyDescent="0.25">
      <c r="A354" s="9">
        <v>44759</v>
      </c>
      <c r="B354">
        <v>80.88</v>
      </c>
      <c r="C354">
        <f>((SRI_Z[[#This Row],[Price]]-B353)/SRI_Z[[#This Row],[Price]])*100</f>
        <v>-2.1142433234421465</v>
      </c>
      <c r="D354">
        <f>LN(SRI_Z[[#This Row],[Price]]/B353)*100</f>
        <v>-2.0922033110409748</v>
      </c>
      <c r="E354">
        <v>3.3112900000000001</v>
      </c>
      <c r="F354">
        <f>LN(SRI_Z[[#This Row],[Risk-free instrument]]/E353)*100</f>
        <v>8.27111375717935</v>
      </c>
      <c r="G354">
        <v>552.30999999999995</v>
      </c>
      <c r="H354">
        <f>LN(SRI_Z[[#This Row],[GEIO]]/G353)*100</f>
        <v>-2.1901757401744586</v>
      </c>
      <c r="I354">
        <f>SRI_Z[[#This Row],[Rate GEIO]]*100%</f>
        <v>-2.1901757401744586</v>
      </c>
      <c r="J354">
        <f>MIN(0,(SRI_Z[[#This Row],[Logarithmic rate of return]]-0))</f>
        <v>-2.0922033110409748</v>
      </c>
      <c r="K354">
        <f>MIN(0,(SRI_Z[[#This Row],[Market rate of return]]-0))</f>
        <v>-2.1901757401744586</v>
      </c>
      <c r="L354">
        <f>MAX(0,(SRI_Z[[#This Row],[Logarithmic rate of return]]-0))</f>
        <v>0</v>
      </c>
    </row>
    <row r="355" spans="1:12" x14ac:dyDescent="0.25">
      <c r="A355" s="9">
        <v>44766</v>
      </c>
      <c r="B355">
        <v>84.48</v>
      </c>
      <c r="C355">
        <f>((SRI_Z[[#This Row],[Price]]-B354)/SRI_Z[[#This Row],[Price]])*100</f>
        <v>4.2613636363636465</v>
      </c>
      <c r="D355">
        <f>LN(SRI_Z[[#This Row],[Price]]/B354)*100</f>
        <v>4.3548245245735462</v>
      </c>
      <c r="E355">
        <v>3.3228599999999999</v>
      </c>
      <c r="F355">
        <f>LN(SRI_Z[[#This Row],[Risk-free instrument]]/E354)*100</f>
        <v>0.34880163186838092</v>
      </c>
      <c r="G355">
        <v>577.05999999999995</v>
      </c>
      <c r="H355">
        <f>LN(SRI_Z[[#This Row],[GEIO]]/G354)*100</f>
        <v>4.3836764392113485</v>
      </c>
      <c r="I355">
        <f>SRI_Z[[#This Row],[Rate GEIO]]*100%</f>
        <v>4.3836764392113485</v>
      </c>
      <c r="J355">
        <f>MIN(0,(SRI_Z[[#This Row],[Logarithmic rate of return]]-0))</f>
        <v>0</v>
      </c>
      <c r="K355">
        <f>MIN(0,(SRI_Z[[#This Row],[Market rate of return]]-0))</f>
        <v>0</v>
      </c>
      <c r="L355">
        <f>MAX(0,(SRI_Z[[#This Row],[Logarithmic rate of return]]-0))</f>
        <v>4.3548245245735462</v>
      </c>
    </row>
    <row r="356" spans="1:12" x14ac:dyDescent="0.25">
      <c r="A356" s="9">
        <v>44773</v>
      </c>
      <c r="B356">
        <v>89.92</v>
      </c>
      <c r="C356">
        <f>((SRI_Z[[#This Row],[Price]]-B355)/SRI_Z[[#This Row],[Price]])*100</f>
        <v>6.0498220640569365</v>
      </c>
      <c r="D356">
        <f>LN(SRI_Z[[#This Row],[Price]]/B355)*100</f>
        <v>6.2405566187429651</v>
      </c>
      <c r="E356">
        <v>3.32986</v>
      </c>
      <c r="F356">
        <f>LN(SRI_Z[[#This Row],[Risk-free instrument]]/E355)*100</f>
        <v>0.2104403186455874</v>
      </c>
      <c r="G356">
        <v>615.4</v>
      </c>
      <c r="H356">
        <f>LN(SRI_Z[[#This Row],[GEIO]]/G355)*100</f>
        <v>6.4326215650843288</v>
      </c>
      <c r="I356">
        <f>SRI_Z[[#This Row],[Rate GEIO]]*100%</f>
        <v>6.4326215650843288</v>
      </c>
      <c r="J356">
        <f>MIN(0,(SRI_Z[[#This Row],[Logarithmic rate of return]]-0))</f>
        <v>0</v>
      </c>
      <c r="K356">
        <f>MIN(0,(SRI_Z[[#This Row],[Market rate of return]]-0))</f>
        <v>0</v>
      </c>
      <c r="L356">
        <f>MAX(0,(SRI_Z[[#This Row],[Logarithmic rate of return]]-0))</f>
        <v>6.2405566187429651</v>
      </c>
    </row>
    <row r="357" spans="1:12" x14ac:dyDescent="0.25">
      <c r="A357" s="9">
        <v>44780</v>
      </c>
      <c r="B357">
        <v>91.02</v>
      </c>
      <c r="C357">
        <f>((SRI_Z[[#This Row],[Price]]-B356)/SRI_Z[[#This Row],[Price]])*100</f>
        <v>1.2085255987694949</v>
      </c>
      <c r="D357">
        <f>LN(SRI_Z[[#This Row],[Price]]/B356)*100</f>
        <v>1.215887644311481</v>
      </c>
      <c r="E357">
        <v>3.42557</v>
      </c>
      <c r="F357">
        <f>LN(SRI_Z[[#This Row],[Risk-free instrument]]/E356)*100</f>
        <v>2.8337620158503185</v>
      </c>
      <c r="G357">
        <v>621.58000000000004</v>
      </c>
      <c r="H357">
        <f>LN(SRI_Z[[#This Row],[GEIO]]/G356)*100</f>
        <v>0.99921606156939302</v>
      </c>
      <c r="I357">
        <f>SRI_Z[[#This Row],[Rate GEIO]]*100%</f>
        <v>0.99921606156939302</v>
      </c>
      <c r="J357">
        <f>MIN(0,(SRI_Z[[#This Row],[Logarithmic rate of return]]-0))</f>
        <v>0</v>
      </c>
      <c r="K357">
        <f>MIN(0,(SRI_Z[[#This Row],[Market rate of return]]-0))</f>
        <v>0</v>
      </c>
      <c r="L357">
        <f>MAX(0,(SRI_Z[[#This Row],[Logarithmic rate of return]]-0))</f>
        <v>1.215887644311481</v>
      </c>
    </row>
    <row r="358" spans="1:12" x14ac:dyDescent="0.25">
      <c r="A358" s="9">
        <v>44787</v>
      </c>
      <c r="B358">
        <v>91.93</v>
      </c>
      <c r="C358">
        <f>((SRI_Z[[#This Row],[Price]]-B357)/SRI_Z[[#This Row],[Price]])*100</f>
        <v>0.98988360709236445</v>
      </c>
      <c r="D358">
        <f>LN(SRI_Z[[#This Row],[Price]]/B357)*100</f>
        <v>0.99481552871675749</v>
      </c>
      <c r="E358">
        <v>3.50929</v>
      </c>
      <c r="F358">
        <f>LN(SRI_Z[[#This Row],[Risk-free instrument]]/E357)*100</f>
        <v>2.4145856589275949</v>
      </c>
      <c r="G358">
        <v>627.48</v>
      </c>
      <c r="H358">
        <f>LN(SRI_Z[[#This Row],[GEIO]]/G357)*100</f>
        <v>0.9447174484404216</v>
      </c>
      <c r="I358">
        <f>SRI_Z[[#This Row],[Rate GEIO]]*100%</f>
        <v>0.9447174484404216</v>
      </c>
      <c r="J358">
        <f>MIN(0,(SRI_Z[[#This Row],[Logarithmic rate of return]]-0))</f>
        <v>0</v>
      </c>
      <c r="K358">
        <f>MIN(0,(SRI_Z[[#This Row],[Market rate of return]]-0))</f>
        <v>0</v>
      </c>
      <c r="L358">
        <f>MAX(0,(SRI_Z[[#This Row],[Logarithmic rate of return]]-0))</f>
        <v>0.99481552871675749</v>
      </c>
    </row>
    <row r="359" spans="1:12" x14ac:dyDescent="0.25">
      <c r="A359" s="9">
        <v>44794</v>
      </c>
      <c r="B359">
        <v>90.3</v>
      </c>
      <c r="C359">
        <f>((SRI_Z[[#This Row],[Price]]-B358)/SRI_Z[[#This Row],[Price]])*100</f>
        <v>-1.8050941306755368</v>
      </c>
      <c r="D359">
        <f>LN(SRI_Z[[#This Row],[Price]]/B358)*100</f>
        <v>-1.7889957452723655</v>
      </c>
      <c r="E359">
        <v>3.5475699999999999</v>
      </c>
      <c r="F359">
        <f>LN(SRI_Z[[#This Row],[Risk-free instrument]]/E358)*100</f>
        <v>1.0849124248863911</v>
      </c>
      <c r="G359">
        <v>614.95000000000005</v>
      </c>
      <c r="H359">
        <f>LN(SRI_Z[[#This Row],[GEIO]]/G358)*100</f>
        <v>-2.0170834299620002</v>
      </c>
      <c r="I359">
        <f>SRI_Z[[#This Row],[Rate GEIO]]*100%</f>
        <v>-2.0170834299620002</v>
      </c>
      <c r="J359">
        <f>MIN(0,(SRI_Z[[#This Row],[Logarithmic rate of return]]-0))</f>
        <v>-1.7889957452723655</v>
      </c>
      <c r="K359">
        <f>MIN(0,(SRI_Z[[#This Row],[Market rate of return]]-0))</f>
        <v>-2.0170834299620002</v>
      </c>
      <c r="L359">
        <f>MAX(0,(SRI_Z[[#This Row],[Logarithmic rate of return]]-0))</f>
        <v>0</v>
      </c>
    </row>
    <row r="360" spans="1:12" x14ac:dyDescent="0.25">
      <c r="A360" s="9">
        <v>44801</v>
      </c>
      <c r="B360">
        <v>87.05</v>
      </c>
      <c r="C360">
        <f>((SRI_Z[[#This Row],[Price]]-B359)/SRI_Z[[#This Row],[Price]])*100</f>
        <v>-3.7334865020103392</v>
      </c>
      <c r="D360">
        <f>LN(SRI_Z[[#This Row],[Price]]/B359)*100</f>
        <v>-3.6654794208741723</v>
      </c>
      <c r="E360">
        <v>3.56643</v>
      </c>
      <c r="F360">
        <f>LN(SRI_Z[[#This Row],[Risk-free instrument]]/E359)*100</f>
        <v>0.53022333948023215</v>
      </c>
      <c r="G360">
        <v>591.04</v>
      </c>
      <c r="H360">
        <f>LN(SRI_Z[[#This Row],[GEIO]]/G359)*100</f>
        <v>-3.9657266677544518</v>
      </c>
      <c r="I360">
        <f>SRI_Z[[#This Row],[Rate GEIO]]*100%</f>
        <v>-3.9657266677544518</v>
      </c>
      <c r="J360">
        <f>MIN(0,(SRI_Z[[#This Row],[Logarithmic rate of return]]-0))</f>
        <v>-3.6654794208741723</v>
      </c>
      <c r="K360">
        <f>MIN(0,(SRI_Z[[#This Row],[Market rate of return]]-0))</f>
        <v>-3.9657266677544518</v>
      </c>
      <c r="L360">
        <f>MAX(0,(SRI_Z[[#This Row],[Logarithmic rate of return]]-0))</f>
        <v>0</v>
      </c>
    </row>
    <row r="361" spans="1:12" x14ac:dyDescent="0.25">
      <c r="A361" s="9">
        <v>44808</v>
      </c>
      <c r="B361">
        <v>84.11</v>
      </c>
      <c r="C361">
        <f>((SRI_Z[[#This Row],[Price]]-B360)/SRI_Z[[#This Row],[Price]])*100</f>
        <v>-3.4954226608013292</v>
      </c>
      <c r="D361">
        <f>LN(SRI_Z[[#This Row],[Price]]/B360)*100</f>
        <v>-3.4357200239852053</v>
      </c>
      <c r="E361">
        <v>3.7365699999999999</v>
      </c>
      <c r="F361">
        <f>LN(SRI_Z[[#This Row],[Risk-free instrument]]/E360)*100</f>
        <v>4.6602982864223037</v>
      </c>
      <c r="G361">
        <v>569.79</v>
      </c>
      <c r="H361">
        <f>LN(SRI_Z[[#This Row],[GEIO]]/G360)*100</f>
        <v>-3.6615825118620555</v>
      </c>
      <c r="I361">
        <f>SRI_Z[[#This Row],[Rate GEIO]]*100%</f>
        <v>-3.6615825118620555</v>
      </c>
      <c r="J361">
        <f>MIN(0,(SRI_Z[[#This Row],[Logarithmic rate of return]]-0))</f>
        <v>-3.4357200239852053</v>
      </c>
      <c r="K361">
        <f>MIN(0,(SRI_Z[[#This Row],[Market rate of return]]-0))</f>
        <v>-3.6615825118620555</v>
      </c>
      <c r="L361">
        <f>MAX(0,(SRI_Z[[#This Row],[Logarithmic rate of return]]-0))</f>
        <v>0</v>
      </c>
    </row>
    <row r="362" spans="1:12" x14ac:dyDescent="0.25">
      <c r="A362" s="9">
        <v>44815</v>
      </c>
      <c r="B362">
        <v>88.46</v>
      </c>
      <c r="C362">
        <f>((SRI_Z[[#This Row],[Price]]-B361)/SRI_Z[[#This Row],[Price]])*100</f>
        <v>4.9174768256839192</v>
      </c>
      <c r="D362">
        <f>LN(SRI_Z[[#This Row],[Price]]/B361)*100</f>
        <v>5.0425006465834628</v>
      </c>
      <c r="E362">
        <v>3.81114</v>
      </c>
      <c r="F362">
        <f>LN(SRI_Z[[#This Row],[Risk-free instrument]]/E361)*100</f>
        <v>1.9760278659685382</v>
      </c>
      <c r="G362">
        <v>598.58000000000004</v>
      </c>
      <c r="H362">
        <f>LN(SRI_Z[[#This Row],[GEIO]]/G361)*100</f>
        <v>4.9292311675157485</v>
      </c>
      <c r="I362">
        <f>SRI_Z[[#This Row],[Rate GEIO]]*100%</f>
        <v>4.9292311675157485</v>
      </c>
      <c r="J362">
        <f>MIN(0,(SRI_Z[[#This Row],[Logarithmic rate of return]]-0))</f>
        <v>0</v>
      </c>
      <c r="K362">
        <f>MIN(0,(SRI_Z[[#This Row],[Market rate of return]]-0))</f>
        <v>0</v>
      </c>
      <c r="L362">
        <f>MAX(0,(SRI_Z[[#This Row],[Logarithmic rate of return]]-0))</f>
        <v>5.0425006465834628</v>
      </c>
    </row>
    <row r="363" spans="1:12" x14ac:dyDescent="0.25">
      <c r="A363" s="9">
        <v>44822</v>
      </c>
      <c r="B363">
        <v>83.58</v>
      </c>
      <c r="C363">
        <f>((SRI_Z[[#This Row],[Price]]-B362)/SRI_Z[[#This Row],[Price]])*100</f>
        <v>-5.8387173965063353</v>
      </c>
      <c r="D363">
        <f>LN(SRI_Z[[#This Row],[Price]]/B362)*100</f>
        <v>-5.6746215420411312</v>
      </c>
      <c r="E363">
        <v>4.1232899999999999</v>
      </c>
      <c r="F363">
        <f>LN(SRI_Z[[#This Row],[Risk-free instrument]]/E362)*100</f>
        <v>7.8723031402505708</v>
      </c>
      <c r="G363">
        <v>564.23</v>
      </c>
      <c r="H363">
        <f>LN(SRI_Z[[#This Row],[GEIO]]/G362)*100</f>
        <v>-5.9098213779312525</v>
      </c>
      <c r="I363">
        <f>SRI_Z[[#This Row],[Rate GEIO]]*100%</f>
        <v>-5.9098213779312525</v>
      </c>
      <c r="J363">
        <f>MIN(0,(SRI_Z[[#This Row],[Logarithmic rate of return]]-0))</f>
        <v>-5.6746215420411312</v>
      </c>
      <c r="K363">
        <f>MIN(0,(SRI_Z[[#This Row],[Market rate of return]]-0))</f>
        <v>-5.9098213779312525</v>
      </c>
      <c r="L363">
        <f>MAX(0,(SRI_Z[[#This Row],[Logarithmic rate of return]]-0))</f>
        <v>0</v>
      </c>
    </row>
    <row r="364" spans="1:12" x14ac:dyDescent="0.25">
      <c r="A364" s="9">
        <v>44829</v>
      </c>
      <c r="B364">
        <v>80.86</v>
      </c>
      <c r="C364">
        <f>((SRI_Z[[#This Row],[Price]]-B363)/SRI_Z[[#This Row],[Price]])*100</f>
        <v>-3.3638387336136519</v>
      </c>
      <c r="D364">
        <f>LN(SRI_Z[[#This Row],[Price]]/B363)*100</f>
        <v>-3.3084992807144511</v>
      </c>
      <c r="E364">
        <v>4.2012900000000002</v>
      </c>
      <c r="F364">
        <f>LN(SRI_Z[[#This Row],[Risk-free instrument]]/E363)*100</f>
        <v>1.874023260337589</v>
      </c>
      <c r="G364">
        <v>544.83000000000004</v>
      </c>
      <c r="H364">
        <f>LN(SRI_Z[[#This Row],[GEIO]]/G363)*100</f>
        <v>-3.4988150389582402</v>
      </c>
      <c r="I364">
        <f>SRI_Z[[#This Row],[Rate GEIO]]*100%</f>
        <v>-3.4988150389582402</v>
      </c>
      <c r="J364">
        <f>MIN(0,(SRI_Z[[#This Row],[Logarithmic rate of return]]-0))</f>
        <v>-3.3084992807144511</v>
      </c>
      <c r="K364">
        <f>MIN(0,(SRI_Z[[#This Row],[Market rate of return]]-0))</f>
        <v>-3.4988150389582402</v>
      </c>
      <c r="L364">
        <f>MAX(0,(SRI_Z[[#This Row],[Logarithmic rate of return]]-0))</f>
        <v>0</v>
      </c>
    </row>
    <row r="365" spans="1:12" x14ac:dyDescent="0.25">
      <c r="A365" s="9">
        <v>44836</v>
      </c>
      <c r="B365">
        <v>78.819999999999993</v>
      </c>
      <c r="C365">
        <f>((SRI_Z[[#This Row],[Price]]-B364)/SRI_Z[[#This Row],[Price]])*100</f>
        <v>-2.5881755899517969</v>
      </c>
      <c r="D365">
        <f>LN(SRI_Z[[#This Row],[Price]]/B364)*100</f>
        <v>-2.5552492445767254</v>
      </c>
      <c r="E365">
        <v>4.2320000000000002</v>
      </c>
      <c r="F365">
        <f>LN(SRI_Z[[#This Row],[Risk-free instrument]]/E364)*100</f>
        <v>0.72830735682440739</v>
      </c>
      <c r="G365">
        <v>530.28</v>
      </c>
      <c r="H365">
        <f>LN(SRI_Z[[#This Row],[GEIO]]/G364)*100</f>
        <v>-2.7068650467868105</v>
      </c>
      <c r="I365">
        <f>SRI_Z[[#This Row],[Rate GEIO]]*100%</f>
        <v>-2.7068650467868105</v>
      </c>
      <c r="J365">
        <f>MIN(0,(SRI_Z[[#This Row],[Logarithmic rate of return]]-0))</f>
        <v>-2.5552492445767254</v>
      </c>
      <c r="K365">
        <f>MIN(0,(SRI_Z[[#This Row],[Market rate of return]]-0))</f>
        <v>-2.7068650467868105</v>
      </c>
      <c r="L365">
        <f>MAX(0,(SRI_Z[[#This Row],[Logarithmic rate of return]]-0))</f>
        <v>0</v>
      </c>
    </row>
    <row r="366" spans="1:12" x14ac:dyDescent="0.25">
      <c r="A366" s="9">
        <v>44843</v>
      </c>
      <c r="B366">
        <v>79.69</v>
      </c>
      <c r="C366">
        <f>((SRI_Z[[#This Row],[Price]]-B365)/SRI_Z[[#This Row],[Price]])*100</f>
        <v>1.0917304555151268</v>
      </c>
      <c r="D366">
        <f>LN(SRI_Z[[#This Row],[Price]]/B365)*100</f>
        <v>1.0977335642799204</v>
      </c>
      <c r="E366">
        <v>4.3847100000000001</v>
      </c>
      <c r="F366">
        <f>LN(SRI_Z[[#This Row],[Risk-free instrument]]/E365)*100</f>
        <v>3.544879453156133</v>
      </c>
      <c r="G366">
        <v>535.23</v>
      </c>
      <c r="H366">
        <f>LN(SRI_Z[[#This Row],[GEIO]]/G365)*100</f>
        <v>0.92913921240728348</v>
      </c>
      <c r="I366">
        <f>SRI_Z[[#This Row],[Rate GEIO]]*100%</f>
        <v>0.92913921240728348</v>
      </c>
      <c r="J366">
        <f>MIN(0,(SRI_Z[[#This Row],[Logarithmic rate of return]]-0))</f>
        <v>0</v>
      </c>
      <c r="K366">
        <f>MIN(0,(SRI_Z[[#This Row],[Market rate of return]]-0))</f>
        <v>0</v>
      </c>
      <c r="L366">
        <f>MAX(0,(SRI_Z[[#This Row],[Logarithmic rate of return]]-0))</f>
        <v>1.0977335642799204</v>
      </c>
    </row>
    <row r="367" spans="1:12" x14ac:dyDescent="0.25">
      <c r="A367" s="9">
        <v>44850</v>
      </c>
      <c r="B367">
        <v>77.7</v>
      </c>
      <c r="C367">
        <f>((SRI_Z[[#This Row],[Price]]-B366)/SRI_Z[[#This Row],[Price]])*100</f>
        <v>-2.5611325611325544</v>
      </c>
      <c r="D367">
        <f>LN(SRI_Z[[#This Row],[Price]]/B366)*100</f>
        <v>-2.5288850036054988</v>
      </c>
      <c r="E367">
        <v>4.6852900000000002</v>
      </c>
      <c r="F367">
        <f>LN(SRI_Z[[#This Row],[Risk-free instrument]]/E366)*100</f>
        <v>6.6304324366948952</v>
      </c>
      <c r="G367">
        <v>520.78</v>
      </c>
      <c r="H367">
        <f>LN(SRI_Z[[#This Row],[GEIO]]/G366)*100</f>
        <v>-2.7368873355512795</v>
      </c>
      <c r="I367">
        <f>SRI_Z[[#This Row],[Rate GEIO]]*100%</f>
        <v>-2.7368873355512795</v>
      </c>
      <c r="J367">
        <f>MIN(0,(SRI_Z[[#This Row],[Logarithmic rate of return]]-0))</f>
        <v>-2.5288850036054988</v>
      </c>
      <c r="K367">
        <f>MIN(0,(SRI_Z[[#This Row],[Market rate of return]]-0))</f>
        <v>-2.7368873355512795</v>
      </c>
      <c r="L367">
        <f>MAX(0,(SRI_Z[[#This Row],[Logarithmic rate of return]]-0))</f>
        <v>0</v>
      </c>
    </row>
    <row r="368" spans="1:12" x14ac:dyDescent="0.25">
      <c r="A368" s="9">
        <v>44857</v>
      </c>
      <c r="B368">
        <v>78.97</v>
      </c>
      <c r="C368">
        <f>((SRI_Z[[#This Row],[Price]]-B367)/SRI_Z[[#This Row],[Price]])*100</f>
        <v>1.608205647714317</v>
      </c>
      <c r="D368">
        <f>LN(SRI_Z[[#This Row],[Price]]/B367)*100</f>
        <v>1.621277613588781</v>
      </c>
      <c r="E368">
        <v>4.875</v>
      </c>
      <c r="F368">
        <f>LN(SRI_Z[[#This Row],[Risk-free instrument]]/E367)*100</f>
        <v>3.9692290995301862</v>
      </c>
      <c r="G368">
        <v>528.75</v>
      </c>
      <c r="H368">
        <f>LN(SRI_Z[[#This Row],[GEIO]]/G367)*100</f>
        <v>1.5188042661278898</v>
      </c>
      <c r="I368">
        <f>SRI_Z[[#This Row],[Rate GEIO]]*100%</f>
        <v>1.5188042661278898</v>
      </c>
      <c r="J368">
        <f>MIN(0,(SRI_Z[[#This Row],[Logarithmic rate of return]]-0))</f>
        <v>0</v>
      </c>
      <c r="K368">
        <f>MIN(0,(SRI_Z[[#This Row],[Market rate of return]]-0))</f>
        <v>0</v>
      </c>
      <c r="L368">
        <f>MAX(0,(SRI_Z[[#This Row],[Logarithmic rate of return]]-0))</f>
        <v>1.621277613588781</v>
      </c>
    </row>
    <row r="369" spans="1:12" x14ac:dyDescent="0.25">
      <c r="A369" s="9">
        <v>44864</v>
      </c>
      <c r="B369">
        <v>82.19</v>
      </c>
      <c r="C369">
        <f>((SRI_Z[[#This Row],[Price]]-B368)/SRI_Z[[#This Row],[Price]])*100</f>
        <v>3.9177515512836094</v>
      </c>
      <c r="D369">
        <f>LN(SRI_Z[[#This Row],[Price]]/B368)*100</f>
        <v>3.9965606650919057</v>
      </c>
      <c r="E369">
        <v>4.93086</v>
      </c>
      <c r="F369">
        <f>LN(SRI_Z[[#This Row],[Risk-free instrument]]/E368)*100</f>
        <v>1.1393310582187965</v>
      </c>
      <c r="G369">
        <v>550.1</v>
      </c>
      <c r="H369">
        <f>LN(SRI_Z[[#This Row],[GEIO]]/G368)*100</f>
        <v>3.9584349520924751</v>
      </c>
      <c r="I369">
        <f>SRI_Z[[#This Row],[Rate GEIO]]*100%</f>
        <v>3.9584349520924751</v>
      </c>
      <c r="J369">
        <f>MIN(0,(SRI_Z[[#This Row],[Logarithmic rate of return]]-0))</f>
        <v>0</v>
      </c>
      <c r="K369">
        <f>MIN(0,(SRI_Z[[#This Row],[Market rate of return]]-0))</f>
        <v>0</v>
      </c>
      <c r="L369">
        <f>MAX(0,(SRI_Z[[#This Row],[Logarithmic rate of return]]-0))</f>
        <v>3.9965606650919057</v>
      </c>
    </row>
    <row r="370" spans="1:12" x14ac:dyDescent="0.25">
      <c r="A370" s="9">
        <v>44871</v>
      </c>
      <c r="B370">
        <v>80.52</v>
      </c>
      <c r="C370">
        <f>((SRI_Z[[#This Row],[Price]]-B369)/SRI_Z[[#This Row],[Price]])*100</f>
        <v>-2.0740188772975681</v>
      </c>
      <c r="D370">
        <f>LN(SRI_Z[[#This Row],[Price]]/B369)*100</f>
        <v>-2.0528039388817971</v>
      </c>
      <c r="E370">
        <v>5.0112899999999998</v>
      </c>
      <c r="F370">
        <f>LN(SRI_Z[[#This Row],[Risk-free instrument]]/E369)*100</f>
        <v>1.6179951951134</v>
      </c>
      <c r="G370">
        <v>537.72</v>
      </c>
      <c r="H370">
        <f>LN(SRI_Z[[#This Row],[GEIO]]/G369)*100</f>
        <v>-2.2762101295360475</v>
      </c>
      <c r="I370">
        <f>SRI_Z[[#This Row],[Rate GEIO]]*100%</f>
        <v>-2.2762101295360475</v>
      </c>
      <c r="J370">
        <f>MIN(0,(SRI_Z[[#This Row],[Logarithmic rate of return]]-0))</f>
        <v>-2.0528039388817971</v>
      </c>
      <c r="K370">
        <f>MIN(0,(SRI_Z[[#This Row],[Market rate of return]]-0))</f>
        <v>-2.2762101295360475</v>
      </c>
      <c r="L370">
        <f>MAX(0,(SRI_Z[[#This Row],[Logarithmic rate of return]]-0))</f>
        <v>0</v>
      </c>
    </row>
    <row r="371" spans="1:12" x14ac:dyDescent="0.25">
      <c r="A371" s="9">
        <v>44878</v>
      </c>
      <c r="B371">
        <v>85</v>
      </c>
      <c r="C371">
        <f>((SRI_Z[[#This Row],[Price]]-B370)/SRI_Z[[#This Row],[Price]])*100</f>
        <v>5.270588235294122</v>
      </c>
      <c r="D371">
        <f>LN(SRI_Z[[#This Row],[Price]]/B370)*100</f>
        <v>5.4145655718725756</v>
      </c>
      <c r="E371">
        <v>5.0839999999999996</v>
      </c>
      <c r="F371">
        <f>LN(SRI_Z[[#This Row],[Risk-free instrument]]/E370)*100</f>
        <v>1.4404986344075101</v>
      </c>
      <c r="G371">
        <v>571.97</v>
      </c>
      <c r="H371">
        <f>LN(SRI_Z[[#This Row],[GEIO]]/G370)*100</f>
        <v>6.1748563865877459</v>
      </c>
      <c r="I371">
        <f>SRI_Z[[#This Row],[Rate GEIO]]*100%</f>
        <v>6.1748563865877459</v>
      </c>
      <c r="J371">
        <f>MIN(0,(SRI_Z[[#This Row],[Logarithmic rate of return]]-0))</f>
        <v>0</v>
      </c>
      <c r="K371">
        <f>MIN(0,(SRI_Z[[#This Row],[Market rate of return]]-0))</f>
        <v>0</v>
      </c>
      <c r="L371">
        <f>MAX(0,(SRI_Z[[#This Row],[Logarithmic rate of return]]-0))</f>
        <v>5.4145655718725756</v>
      </c>
    </row>
    <row r="372" spans="1:12" x14ac:dyDescent="0.25">
      <c r="A372" s="9">
        <v>44885</v>
      </c>
      <c r="B372">
        <v>84.63</v>
      </c>
      <c r="C372">
        <f>((SRI_Z[[#This Row],[Price]]-B371)/SRI_Z[[#This Row],[Price]])*100</f>
        <v>-0.43719721139076517</v>
      </c>
      <c r="D372">
        <f>LN(SRI_Z[[#This Row],[Price]]/B371)*100</f>
        <v>-0.43624428083019273</v>
      </c>
      <c r="E372">
        <v>5.1427100000000001</v>
      </c>
      <c r="F372">
        <f>LN(SRI_Z[[#This Row],[Risk-free instrument]]/E371)*100</f>
        <v>1.1481824553172477</v>
      </c>
      <c r="G372">
        <v>564.41</v>
      </c>
      <c r="H372">
        <f>LN(SRI_Z[[#This Row],[GEIO]]/G371)*100</f>
        <v>-1.3305604699685505</v>
      </c>
      <c r="I372">
        <f>SRI_Z[[#This Row],[Rate GEIO]]*100%</f>
        <v>-1.3305604699685505</v>
      </c>
      <c r="J372">
        <f>MIN(0,(SRI_Z[[#This Row],[Logarithmic rate of return]]-0))</f>
        <v>-0.43624428083019273</v>
      </c>
      <c r="K372">
        <f>MIN(0,(SRI_Z[[#This Row],[Market rate of return]]-0))</f>
        <v>-1.3305604699685505</v>
      </c>
      <c r="L372">
        <f>MAX(0,(SRI_Z[[#This Row],[Logarithmic rate of return]]-0))</f>
        <v>0</v>
      </c>
    </row>
    <row r="373" spans="1:12" x14ac:dyDescent="0.25">
      <c r="A373" s="9">
        <v>44892</v>
      </c>
      <c r="B373">
        <v>85.84</v>
      </c>
      <c r="C373">
        <f>((SRI_Z[[#This Row],[Price]]-B372)/SRI_Z[[#This Row],[Price]])*100</f>
        <v>1.4095992544268499</v>
      </c>
      <c r="D373">
        <f>LN(SRI_Z[[#This Row],[Price]]/B372)*100</f>
        <v>1.4196284640428414</v>
      </c>
      <c r="E373">
        <v>5.2187099999999997</v>
      </c>
      <c r="F373">
        <f>LN(SRI_Z[[#This Row],[Risk-free instrument]]/E372)*100</f>
        <v>1.4670067036616166</v>
      </c>
      <c r="G373">
        <v>572.09</v>
      </c>
      <c r="H373">
        <f>LN(SRI_Z[[#This Row],[GEIO]]/G372)*100</f>
        <v>1.3515383907838958</v>
      </c>
      <c r="I373">
        <f>SRI_Z[[#This Row],[Rate GEIO]]*100%</f>
        <v>1.3515383907838958</v>
      </c>
      <c r="J373">
        <f>MIN(0,(SRI_Z[[#This Row],[Logarithmic rate of return]]-0))</f>
        <v>0</v>
      </c>
      <c r="K373">
        <f>MIN(0,(SRI_Z[[#This Row],[Market rate of return]]-0))</f>
        <v>0</v>
      </c>
      <c r="L373">
        <f>MAX(0,(SRI_Z[[#This Row],[Logarithmic rate of return]]-0))</f>
        <v>1.4196284640428414</v>
      </c>
    </row>
    <row r="374" spans="1:12" x14ac:dyDescent="0.25">
      <c r="A374" s="9">
        <v>44899</v>
      </c>
      <c r="B374">
        <v>86.57</v>
      </c>
      <c r="C374">
        <f>((SRI_Z[[#This Row],[Price]]-B373)/SRI_Z[[#This Row],[Price]])*100</f>
        <v>0.84324823841976426</v>
      </c>
      <c r="D374">
        <f>LN(SRI_Z[[#This Row],[Price]]/B373)*100</f>
        <v>0.84682369052392836</v>
      </c>
      <c r="E374">
        <v>5.1491400000000001</v>
      </c>
      <c r="F374">
        <f>LN(SRI_Z[[#This Row],[Risk-free instrument]]/E373)*100</f>
        <v>-1.342053447704455</v>
      </c>
      <c r="G374">
        <v>577.11</v>
      </c>
      <c r="H374">
        <f>LN(SRI_Z[[#This Row],[GEIO]]/G373)*100</f>
        <v>0.87365679261168649</v>
      </c>
      <c r="I374">
        <f>SRI_Z[[#This Row],[Rate GEIO]]*100%</f>
        <v>0.87365679261168649</v>
      </c>
      <c r="J374">
        <f>MIN(0,(SRI_Z[[#This Row],[Logarithmic rate of return]]-0))</f>
        <v>0</v>
      </c>
      <c r="K374">
        <f>MIN(0,(SRI_Z[[#This Row],[Market rate of return]]-0))</f>
        <v>0</v>
      </c>
      <c r="L374">
        <f>MAX(0,(SRI_Z[[#This Row],[Logarithmic rate of return]]-0))</f>
        <v>0.84682369052392836</v>
      </c>
    </row>
    <row r="375" spans="1:12" x14ac:dyDescent="0.25">
      <c r="A375" s="9">
        <v>44906</v>
      </c>
      <c r="B375">
        <v>85.1</v>
      </c>
      <c r="C375">
        <f>((SRI_Z[[#This Row],[Price]]-B374)/SRI_Z[[#This Row],[Price]])*100</f>
        <v>-1.7273795534665088</v>
      </c>
      <c r="D375">
        <f>LN(SRI_Z[[#This Row],[Price]]/B374)*100</f>
        <v>-1.7126299648353902</v>
      </c>
      <c r="E375">
        <v>5.13971</v>
      </c>
      <c r="F375">
        <f>LN(SRI_Z[[#This Row],[Risk-free instrument]]/E374)*100</f>
        <v>-0.18330527980221406</v>
      </c>
      <c r="G375">
        <v>564.49</v>
      </c>
      <c r="H375">
        <f>LN(SRI_Z[[#This Row],[GEIO]]/G374)*100</f>
        <v>-2.211022094524302</v>
      </c>
      <c r="I375">
        <f>SRI_Z[[#This Row],[Rate GEIO]]*100%</f>
        <v>-2.211022094524302</v>
      </c>
      <c r="J375">
        <f>MIN(0,(SRI_Z[[#This Row],[Logarithmic rate of return]]-0))</f>
        <v>-1.7126299648353902</v>
      </c>
      <c r="K375">
        <f>MIN(0,(SRI_Z[[#This Row],[Market rate of return]]-0))</f>
        <v>-2.211022094524302</v>
      </c>
      <c r="L375">
        <f>MAX(0,(SRI_Z[[#This Row],[Logarithmic rate of return]]-0))</f>
        <v>0</v>
      </c>
    </row>
    <row r="376" spans="1:12" x14ac:dyDescent="0.25">
      <c r="A376" s="9">
        <v>44913</v>
      </c>
      <c r="B376">
        <v>82.41</v>
      </c>
      <c r="C376">
        <f>((SRI_Z[[#This Row],[Price]]-B375)/SRI_Z[[#This Row],[Price]])*100</f>
        <v>-3.2641669700279068</v>
      </c>
      <c r="D376">
        <f>LN(SRI_Z[[#This Row],[Price]]/B375)*100</f>
        <v>-3.2120246804036268</v>
      </c>
      <c r="E376">
        <v>5.1868600000000002</v>
      </c>
      <c r="F376">
        <f>LN(SRI_Z[[#This Row],[Risk-free instrument]]/E375)*100</f>
        <v>0.91318468097759253</v>
      </c>
      <c r="G376">
        <v>544.79999999999995</v>
      </c>
      <c r="H376">
        <f>LN(SRI_Z[[#This Row],[GEIO]]/G375)*100</f>
        <v>-3.5503913805654186</v>
      </c>
      <c r="I376">
        <f>SRI_Z[[#This Row],[Rate GEIO]]*100%</f>
        <v>-3.5503913805654186</v>
      </c>
      <c r="J376">
        <f>MIN(0,(SRI_Z[[#This Row],[Logarithmic rate of return]]-0))</f>
        <v>-3.2120246804036268</v>
      </c>
      <c r="K376">
        <f>MIN(0,(SRI_Z[[#This Row],[Market rate of return]]-0))</f>
        <v>-3.5503913805654186</v>
      </c>
      <c r="L376">
        <f>MAX(0,(SRI_Z[[#This Row],[Logarithmic rate of return]]-0))</f>
        <v>0</v>
      </c>
    </row>
    <row r="377" spans="1:12" x14ac:dyDescent="0.25">
      <c r="A377" s="9">
        <v>44920</v>
      </c>
      <c r="B377">
        <v>81.62</v>
      </c>
      <c r="C377">
        <f>((SRI_Z[[#This Row],[Price]]-B376)/SRI_Z[[#This Row],[Price]])*100</f>
        <v>-0.9679000245037882</v>
      </c>
      <c r="D377">
        <f>LN(SRI_Z[[#This Row],[Price]]/B376)*100</f>
        <v>-0.96324587976324216</v>
      </c>
      <c r="E377">
        <v>5.1531399999999996</v>
      </c>
      <c r="F377">
        <f>LN(SRI_Z[[#This Row],[Risk-free instrument]]/E376)*100</f>
        <v>-0.65222668350515822</v>
      </c>
      <c r="G377">
        <v>539.41</v>
      </c>
      <c r="H377">
        <f>LN(SRI_Z[[#This Row],[GEIO]]/G376)*100</f>
        <v>-0.99428051839822706</v>
      </c>
      <c r="I377">
        <f>SRI_Z[[#This Row],[Rate GEIO]]*100%</f>
        <v>-0.99428051839822706</v>
      </c>
      <c r="J377">
        <f>MIN(0,(SRI_Z[[#This Row],[Logarithmic rate of return]]-0))</f>
        <v>-0.96324587976324216</v>
      </c>
      <c r="K377">
        <f>MIN(0,(SRI_Z[[#This Row],[Market rate of return]]-0))</f>
        <v>-0.99428051839822706</v>
      </c>
      <c r="L377">
        <f>MAX(0,(SRI_Z[[#This Row],[Logarithmic rate of return]]-0))</f>
        <v>0</v>
      </c>
    </row>
    <row r="378" spans="1:12" x14ac:dyDescent="0.25">
      <c r="A378" s="9">
        <v>44927</v>
      </c>
      <c r="B378">
        <v>81.47</v>
      </c>
      <c r="C378">
        <f>((SRI_Z[[#This Row],[Price]]-B377)/SRI_Z[[#This Row],[Price]])*100</f>
        <v>-0.18411685282926929</v>
      </c>
      <c r="D378">
        <f>LN(SRI_Z[[#This Row],[Price]]/B377)*100</f>
        <v>-0.18394756551093058</v>
      </c>
      <c r="E378">
        <v>5.1388600000000002</v>
      </c>
      <c r="F378">
        <f>LN(SRI_Z[[#This Row],[Risk-free instrument]]/E377)*100</f>
        <v>-0.27749726318618778</v>
      </c>
      <c r="G378">
        <v>536.66</v>
      </c>
      <c r="H378">
        <f>LN(SRI_Z[[#This Row],[GEIO]]/G377)*100</f>
        <v>-0.51112027783279468</v>
      </c>
      <c r="I378">
        <f>SRI_Z[[#This Row],[Rate GEIO]]*100%</f>
        <v>-0.51112027783279468</v>
      </c>
      <c r="J378">
        <f>MIN(0,(SRI_Z[[#This Row],[Logarithmic rate of return]]-0))</f>
        <v>-0.18394756551093058</v>
      </c>
      <c r="K378">
        <f>MIN(0,(SRI_Z[[#This Row],[Market rate of return]]-0))</f>
        <v>-0.51112027783279468</v>
      </c>
      <c r="L378">
        <f>MAX(0,(SRI_Z[[#This Row],[Logarithmic rate of return]]-0))</f>
        <v>0</v>
      </c>
    </row>
    <row r="379" spans="1:12" x14ac:dyDescent="0.25">
      <c r="A379" s="9">
        <v>44934</v>
      </c>
      <c r="B379">
        <v>82.04</v>
      </c>
      <c r="C379">
        <f>((SRI_Z[[#This Row],[Price]]-B378)/SRI_Z[[#This Row],[Price]])*100</f>
        <v>0.6947830326670007</v>
      </c>
      <c r="D379">
        <f>LN(SRI_Z[[#This Row],[Price]]/B378)*100</f>
        <v>0.69720788816295043</v>
      </c>
      <c r="E379">
        <v>5.1970000000000001</v>
      </c>
      <c r="F379">
        <f>LN(SRI_Z[[#This Row],[Risk-free instrument]]/E378)*100</f>
        <v>1.1250271041513027</v>
      </c>
      <c r="G379">
        <v>543.66999999999996</v>
      </c>
      <c r="H379">
        <f>LN(SRI_Z[[#This Row],[GEIO]]/G378)*100</f>
        <v>1.2977698268964029</v>
      </c>
      <c r="I379">
        <f>SRI_Z[[#This Row],[Rate GEIO]]*100%</f>
        <v>1.2977698268964029</v>
      </c>
      <c r="J379">
        <f>MIN(0,(SRI_Z[[#This Row],[Logarithmic rate of return]]-0))</f>
        <v>0</v>
      </c>
      <c r="K379">
        <f>MIN(0,(SRI_Z[[#This Row],[Market rate of return]]-0))</f>
        <v>0</v>
      </c>
      <c r="L379">
        <f>MAX(0,(SRI_Z[[#This Row],[Logarithmic rate of return]]-0))</f>
        <v>0.69720788816295043</v>
      </c>
    </row>
    <row r="380" spans="1:12" x14ac:dyDescent="0.25">
      <c r="A380" s="9">
        <v>44941</v>
      </c>
      <c r="B380">
        <v>84.36</v>
      </c>
      <c r="C380">
        <f>((SRI_Z[[#This Row],[Price]]-B379)/SRI_Z[[#This Row],[Price]])*100</f>
        <v>2.7501185395922159</v>
      </c>
      <c r="D380">
        <f>LN(SRI_Z[[#This Row],[Price]]/B379)*100</f>
        <v>2.78864224063939</v>
      </c>
      <c r="E380">
        <v>5.10114</v>
      </c>
      <c r="F380">
        <f>LN(SRI_Z[[#This Row],[Risk-free instrument]]/E379)*100</f>
        <v>-1.8617491863236746</v>
      </c>
      <c r="G380">
        <v>555.04</v>
      </c>
      <c r="H380">
        <f>LN(SRI_Z[[#This Row],[GEIO]]/G379)*100</f>
        <v>2.0697738079483172</v>
      </c>
      <c r="I380">
        <f>SRI_Z[[#This Row],[Rate GEIO]]*100%</f>
        <v>2.0697738079483172</v>
      </c>
      <c r="J380">
        <f>MIN(0,(SRI_Z[[#This Row],[Logarithmic rate of return]]-0))</f>
        <v>0</v>
      </c>
      <c r="K380">
        <f>MIN(0,(SRI_Z[[#This Row],[Market rate of return]]-0))</f>
        <v>0</v>
      </c>
      <c r="L380">
        <f>MAX(0,(SRI_Z[[#This Row],[Logarithmic rate of return]]-0))</f>
        <v>2.78864224063939</v>
      </c>
    </row>
    <row r="381" spans="1:12" x14ac:dyDescent="0.25">
      <c r="A381" s="9">
        <v>44948</v>
      </c>
      <c r="B381">
        <v>83.59</v>
      </c>
      <c r="C381">
        <f>((SRI_Z[[#This Row],[Price]]-B380)/SRI_Z[[#This Row],[Price]])*100</f>
        <v>-0.92116281851895676</v>
      </c>
      <c r="D381">
        <f>LN(SRI_Z[[#This Row],[Price]]/B380)*100</f>
        <v>-0.91694598995090504</v>
      </c>
      <c r="E381">
        <v>5.1020000000000003</v>
      </c>
      <c r="F381">
        <f>LN(SRI_Z[[#This Row],[Risk-free instrument]]/E380)*100</f>
        <v>1.6857555655155936E-2</v>
      </c>
      <c r="G381">
        <v>549.69000000000005</v>
      </c>
      <c r="H381">
        <f>LN(SRI_Z[[#This Row],[GEIO]]/G380)*100</f>
        <v>-0.96857002612460819</v>
      </c>
      <c r="I381">
        <f>SRI_Z[[#This Row],[Rate GEIO]]*100%</f>
        <v>-0.96857002612460819</v>
      </c>
      <c r="J381">
        <f>MIN(0,(SRI_Z[[#This Row],[Logarithmic rate of return]]-0))</f>
        <v>-0.91694598995090504</v>
      </c>
      <c r="K381">
        <f>MIN(0,(SRI_Z[[#This Row],[Market rate of return]]-0))</f>
        <v>-0.96857002612460819</v>
      </c>
      <c r="L381">
        <f>MAX(0,(SRI_Z[[#This Row],[Logarithmic rate of return]]-0))</f>
        <v>0</v>
      </c>
    </row>
    <row r="382" spans="1:12" x14ac:dyDescent="0.25">
      <c r="A382" s="9">
        <v>44955</v>
      </c>
      <c r="B382">
        <v>84.66</v>
      </c>
      <c r="C382">
        <f>((SRI_Z[[#This Row],[Price]]-B381)/SRI_Z[[#This Row],[Price]])*100</f>
        <v>1.2638790455941331</v>
      </c>
      <c r="D382">
        <f>LN(SRI_Z[[#This Row],[Price]]/B381)*100</f>
        <v>1.2719339381712762</v>
      </c>
      <c r="E382">
        <v>5.10229</v>
      </c>
      <c r="F382">
        <f>LN(SRI_Z[[#This Row],[Risk-free instrument]]/E381)*100</f>
        <v>5.6838839366214946E-3</v>
      </c>
      <c r="G382">
        <v>556.22</v>
      </c>
      <c r="H382">
        <f>LN(SRI_Z[[#This Row],[GEIO]]/G381)*100</f>
        <v>1.1809416481572819</v>
      </c>
      <c r="I382">
        <f>SRI_Z[[#This Row],[Rate GEIO]]*100%</f>
        <v>1.1809416481572819</v>
      </c>
      <c r="J382">
        <f>MIN(0,(SRI_Z[[#This Row],[Logarithmic rate of return]]-0))</f>
        <v>0</v>
      </c>
      <c r="K382">
        <f>MIN(0,(SRI_Z[[#This Row],[Market rate of return]]-0))</f>
        <v>0</v>
      </c>
      <c r="L382">
        <f>MAX(0,(SRI_Z[[#This Row],[Logarithmic rate of return]]-0))</f>
        <v>1.2719339381712762</v>
      </c>
    </row>
    <row r="383" spans="1:12" x14ac:dyDescent="0.25">
      <c r="A383" s="9">
        <v>44962</v>
      </c>
      <c r="B383">
        <v>85.89</v>
      </c>
      <c r="C383">
        <f>((SRI_Z[[#This Row],[Price]]-B382)/SRI_Z[[#This Row],[Price]])*100</f>
        <v>1.4320642682500919</v>
      </c>
      <c r="D383">
        <f>LN(SRI_Z[[#This Row],[Price]]/B382)*100</f>
        <v>1.4424172685355787</v>
      </c>
      <c r="E383">
        <v>5.0574300000000001</v>
      </c>
      <c r="F383">
        <f>LN(SRI_Z[[#This Row],[Risk-free instrument]]/E382)*100</f>
        <v>-0.88310094254573623</v>
      </c>
      <c r="G383">
        <v>563.87</v>
      </c>
      <c r="H383">
        <f>LN(SRI_Z[[#This Row],[GEIO]]/G382)*100</f>
        <v>1.3659829034001714</v>
      </c>
      <c r="I383">
        <f>SRI_Z[[#This Row],[Rate GEIO]]*100%</f>
        <v>1.3659829034001714</v>
      </c>
      <c r="J383">
        <f>MIN(0,(SRI_Z[[#This Row],[Logarithmic rate of return]]-0))</f>
        <v>0</v>
      </c>
      <c r="K383">
        <f>MIN(0,(SRI_Z[[#This Row],[Market rate of return]]-0))</f>
        <v>0</v>
      </c>
      <c r="L383">
        <f>MAX(0,(SRI_Z[[#This Row],[Logarithmic rate of return]]-0))</f>
        <v>1.4424172685355787</v>
      </c>
    </row>
    <row r="384" spans="1:12" x14ac:dyDescent="0.25">
      <c r="A384" s="9">
        <v>44969</v>
      </c>
      <c r="B384">
        <v>84.78</v>
      </c>
      <c r="C384">
        <f>((SRI_Z[[#This Row],[Price]]-B383)/SRI_Z[[#This Row],[Price]])*100</f>
        <v>-1.3092710544939836</v>
      </c>
      <c r="D384">
        <f>LN(SRI_Z[[#This Row],[Price]]/B383)*100</f>
        <v>-1.3007741853642305</v>
      </c>
      <c r="E384">
        <v>5.1271399999999998</v>
      </c>
      <c r="F384">
        <f>LN(SRI_Z[[#This Row],[Risk-free instrument]]/E383)*100</f>
        <v>1.3689549712229625</v>
      </c>
      <c r="G384">
        <v>555.88</v>
      </c>
      <c r="H384">
        <f>LN(SRI_Z[[#This Row],[GEIO]]/G383)*100</f>
        <v>-1.4271284857386639</v>
      </c>
      <c r="I384">
        <f>SRI_Z[[#This Row],[Rate GEIO]]*100%</f>
        <v>-1.4271284857386639</v>
      </c>
      <c r="J384">
        <f>MIN(0,(SRI_Z[[#This Row],[Logarithmic rate of return]]-0))</f>
        <v>-1.3007741853642305</v>
      </c>
      <c r="K384">
        <f>MIN(0,(SRI_Z[[#This Row],[Market rate of return]]-0))</f>
        <v>-1.4271284857386639</v>
      </c>
      <c r="L384">
        <f>MAX(0,(SRI_Z[[#This Row],[Logarithmic rate of return]]-0))</f>
        <v>0</v>
      </c>
    </row>
    <row r="385" spans="1:12" x14ac:dyDescent="0.25">
      <c r="A385" s="9">
        <v>44976</v>
      </c>
      <c r="B385">
        <v>85.09</v>
      </c>
      <c r="C385">
        <f>((SRI_Z[[#This Row],[Price]]-B384)/SRI_Z[[#This Row],[Price]])*100</f>
        <v>0.36432013162534055</v>
      </c>
      <c r="D385">
        <f>LN(SRI_Z[[#This Row],[Price]]/B384)*100</f>
        <v>0.36498539369749772</v>
      </c>
      <c r="E385">
        <v>5.2430000000000003</v>
      </c>
      <c r="F385">
        <f>LN(SRI_Z[[#This Row],[Risk-free instrument]]/E384)*100</f>
        <v>2.2345854744637772</v>
      </c>
      <c r="G385">
        <v>557.53</v>
      </c>
      <c r="H385">
        <f>LN(SRI_Z[[#This Row],[GEIO]]/G384)*100</f>
        <v>0.2963869927290097</v>
      </c>
      <c r="I385">
        <f>SRI_Z[[#This Row],[Rate GEIO]]*100%</f>
        <v>0.2963869927290097</v>
      </c>
      <c r="J385">
        <f>MIN(0,(SRI_Z[[#This Row],[Logarithmic rate of return]]-0))</f>
        <v>0</v>
      </c>
      <c r="K385">
        <f>MIN(0,(SRI_Z[[#This Row],[Market rate of return]]-0))</f>
        <v>0</v>
      </c>
      <c r="L385">
        <f>MAX(0,(SRI_Z[[#This Row],[Logarithmic rate of return]]-0))</f>
        <v>0.36498539369749772</v>
      </c>
    </row>
    <row r="386" spans="1:12" x14ac:dyDescent="0.25">
      <c r="A386" s="9">
        <v>44983</v>
      </c>
      <c r="B386">
        <v>83.57</v>
      </c>
      <c r="C386">
        <f>((SRI_Z[[#This Row],[Price]]-B385)/SRI_Z[[#This Row],[Price]])*100</f>
        <v>-1.8188345099916361</v>
      </c>
      <c r="D386">
        <f>LN(SRI_Z[[#This Row],[Price]]/B385)*100</f>
        <v>-1.8024915848121295</v>
      </c>
      <c r="E386">
        <v>5.2351400000000003</v>
      </c>
      <c r="F386">
        <f>LN(SRI_Z[[#This Row],[Risk-free instrument]]/E385)*100</f>
        <v>-0.15002665500315621</v>
      </c>
      <c r="G386">
        <v>547.04999999999995</v>
      </c>
      <c r="H386">
        <f>LN(SRI_Z[[#This Row],[GEIO]]/G385)*100</f>
        <v>-1.8976107622872411</v>
      </c>
      <c r="I386">
        <f>SRI_Z[[#This Row],[Rate GEIO]]*100%</f>
        <v>-1.8976107622872411</v>
      </c>
      <c r="J386">
        <f>MIN(0,(SRI_Z[[#This Row],[Logarithmic rate of return]]-0))</f>
        <v>-1.8024915848121295</v>
      </c>
      <c r="K386">
        <f>MIN(0,(SRI_Z[[#This Row],[Market rate of return]]-0))</f>
        <v>-1.8976107622872411</v>
      </c>
      <c r="L386">
        <f>MAX(0,(SRI_Z[[#This Row],[Logarithmic rate of return]]-0))</f>
        <v>0</v>
      </c>
    </row>
    <row r="387" spans="1:12" x14ac:dyDescent="0.25">
      <c r="A387" s="9">
        <v>44990</v>
      </c>
      <c r="B387">
        <v>85.49</v>
      </c>
      <c r="C387">
        <f>((SRI_Z[[#This Row],[Price]]-B386)/SRI_Z[[#This Row],[Price]])*100</f>
        <v>2.245876710726403</v>
      </c>
      <c r="D387">
        <f>LN(SRI_Z[[#This Row],[Price]]/B386)*100</f>
        <v>2.271480602479746</v>
      </c>
      <c r="E387">
        <v>5.3157100000000002</v>
      </c>
      <c r="F387">
        <f>LN(SRI_Z[[#This Row],[Risk-free instrument]]/E386)*100</f>
        <v>1.5273000027645565</v>
      </c>
      <c r="G387">
        <v>559.79</v>
      </c>
      <c r="H387">
        <f>LN(SRI_Z[[#This Row],[GEIO]]/G386)*100</f>
        <v>2.3021507476312952</v>
      </c>
      <c r="I387">
        <f>SRI_Z[[#This Row],[Rate GEIO]]*100%</f>
        <v>2.3021507476312952</v>
      </c>
      <c r="J387">
        <f>MIN(0,(SRI_Z[[#This Row],[Logarithmic rate of return]]-0))</f>
        <v>0</v>
      </c>
      <c r="K387">
        <f>MIN(0,(SRI_Z[[#This Row],[Market rate of return]]-0))</f>
        <v>0</v>
      </c>
      <c r="L387">
        <f>MAX(0,(SRI_Z[[#This Row],[Logarithmic rate of return]]-0))</f>
        <v>2.271480602479746</v>
      </c>
    </row>
    <row r="388" spans="1:12" x14ac:dyDescent="0.25">
      <c r="A388" s="9">
        <v>44997</v>
      </c>
      <c r="B388">
        <v>81.09</v>
      </c>
      <c r="C388">
        <f>((SRI_Z[[#This Row],[Price]]-B387)/SRI_Z[[#This Row],[Price]])*100</f>
        <v>-5.4260697989887667</v>
      </c>
      <c r="D388">
        <f>LN(SRI_Z[[#This Row],[Price]]/B387)*100</f>
        <v>-5.2839761081676349</v>
      </c>
      <c r="E388">
        <v>5.4282899999999996</v>
      </c>
      <c r="F388">
        <f>LN(SRI_Z[[#This Row],[Risk-free instrument]]/E387)*100</f>
        <v>2.0957580153951092</v>
      </c>
      <c r="G388">
        <v>529.94000000000005</v>
      </c>
      <c r="H388">
        <f>LN(SRI_Z[[#This Row],[GEIO]]/G387)*100</f>
        <v>-5.4797920808572025</v>
      </c>
      <c r="I388">
        <f>SRI_Z[[#This Row],[Rate GEIO]]*100%</f>
        <v>-5.4797920808572025</v>
      </c>
      <c r="J388">
        <f>MIN(0,(SRI_Z[[#This Row],[Logarithmic rate of return]]-0))</f>
        <v>-5.2839761081676349</v>
      </c>
      <c r="K388">
        <f>MIN(0,(SRI_Z[[#This Row],[Market rate of return]]-0))</f>
        <v>-5.4797920808572025</v>
      </c>
      <c r="L388">
        <f>MAX(0,(SRI_Z[[#This Row],[Logarithmic rate of return]]-0))</f>
        <v>0</v>
      </c>
    </row>
    <row r="389" spans="1:12" x14ac:dyDescent="0.25">
      <c r="A389" s="9">
        <v>45004</v>
      </c>
      <c r="B389">
        <v>81.19</v>
      </c>
      <c r="C389">
        <f>((SRI_Z[[#This Row],[Price]]-B388)/SRI_Z[[#This Row],[Price]])*100</f>
        <v>0.12316787781745819</v>
      </c>
      <c r="D389">
        <f>LN(SRI_Z[[#This Row],[Price]]/B388)*100</f>
        <v>0.1232437917889052</v>
      </c>
      <c r="E389">
        <v>5.0522900000000002</v>
      </c>
      <c r="F389">
        <f>LN(SRI_Z[[#This Row],[Risk-free instrument]]/E388)*100</f>
        <v>-7.1782561372496385</v>
      </c>
      <c r="G389">
        <v>530.25</v>
      </c>
      <c r="H389">
        <f>LN(SRI_Z[[#This Row],[GEIO]]/G388)*100</f>
        <v>5.8480085425197302E-2</v>
      </c>
      <c r="I389">
        <f>SRI_Z[[#This Row],[Rate GEIO]]*100%</f>
        <v>5.8480085425197302E-2</v>
      </c>
      <c r="J389">
        <f>MIN(0,(SRI_Z[[#This Row],[Logarithmic rate of return]]-0))</f>
        <v>0</v>
      </c>
      <c r="K389">
        <f>MIN(0,(SRI_Z[[#This Row],[Market rate of return]]-0))</f>
        <v>0</v>
      </c>
      <c r="L389">
        <f>MAX(0,(SRI_Z[[#This Row],[Logarithmic rate of return]]-0))</f>
        <v>0.1232437917889052</v>
      </c>
    </row>
    <row r="390" spans="1:12" x14ac:dyDescent="0.25">
      <c r="A390" s="9">
        <v>45011</v>
      </c>
      <c r="B390">
        <v>81.84</v>
      </c>
      <c r="C390">
        <f>((SRI_Z[[#This Row],[Price]]-B389)/SRI_Z[[#This Row],[Price]])*100</f>
        <v>0.7942326490713657</v>
      </c>
      <c r="D390">
        <f>LN(SRI_Z[[#This Row],[Price]]/B389)*100</f>
        <v>0.79740347690159907</v>
      </c>
      <c r="E390">
        <v>4.9872899999999998</v>
      </c>
      <c r="F390">
        <f>LN(SRI_Z[[#This Row],[Risk-free instrument]]/E389)*100</f>
        <v>-1.2948929783092094</v>
      </c>
      <c r="G390">
        <v>534.09</v>
      </c>
      <c r="H390">
        <f>LN(SRI_Z[[#This Row],[GEIO]]/G389)*100</f>
        <v>0.72157706400891175</v>
      </c>
      <c r="I390">
        <f>SRI_Z[[#This Row],[Rate GEIO]]*100%</f>
        <v>0.72157706400891175</v>
      </c>
      <c r="J390">
        <f>MIN(0,(SRI_Z[[#This Row],[Logarithmic rate of return]]-0))</f>
        <v>0</v>
      </c>
      <c r="K390">
        <f>MIN(0,(SRI_Z[[#This Row],[Market rate of return]]-0))</f>
        <v>0</v>
      </c>
      <c r="L390">
        <f>MAX(0,(SRI_Z[[#This Row],[Logarithmic rate of return]]-0))</f>
        <v>0.79740347690159907</v>
      </c>
    </row>
    <row r="391" spans="1:12" x14ac:dyDescent="0.25">
      <c r="A391" s="9">
        <v>45018</v>
      </c>
      <c r="B391">
        <v>84.2</v>
      </c>
      <c r="C391">
        <f>((SRI_Z[[#This Row],[Price]]-B390)/SRI_Z[[#This Row],[Price]])*100</f>
        <v>2.8028503562945359</v>
      </c>
      <c r="D391">
        <f>LN(SRI_Z[[#This Row],[Price]]/B390)*100</f>
        <v>2.8428799604909978</v>
      </c>
      <c r="E391">
        <v>5.3129999999999997</v>
      </c>
      <c r="F391">
        <f>LN(SRI_Z[[#This Row],[Risk-free instrument]]/E390)*100</f>
        <v>6.3263971402433743</v>
      </c>
      <c r="G391">
        <v>549.33000000000004</v>
      </c>
      <c r="H391">
        <f>LN(SRI_Z[[#This Row],[GEIO]]/G390)*100</f>
        <v>2.8134989736851073</v>
      </c>
      <c r="I391">
        <f>SRI_Z[[#This Row],[Rate GEIO]]*100%</f>
        <v>2.8134989736851073</v>
      </c>
      <c r="J391">
        <f>MIN(0,(SRI_Z[[#This Row],[Logarithmic rate of return]]-0))</f>
        <v>0</v>
      </c>
      <c r="K391">
        <f>MIN(0,(SRI_Z[[#This Row],[Market rate of return]]-0))</f>
        <v>0</v>
      </c>
      <c r="L391">
        <f>MAX(0,(SRI_Z[[#This Row],[Logarithmic rate of return]]-0))</f>
        <v>2.8428799604909978</v>
      </c>
    </row>
    <row r="392" spans="1:12" x14ac:dyDescent="0.25">
      <c r="A392" s="9">
        <v>45025</v>
      </c>
      <c r="B392">
        <v>82.44</v>
      </c>
      <c r="C392">
        <f>((SRI_Z[[#This Row],[Price]]-B391)/SRI_Z[[#This Row],[Price]])*100</f>
        <v>-2.1348859776807441</v>
      </c>
      <c r="D392">
        <f>LN(SRI_Z[[#This Row],[Price]]/B391)*100</f>
        <v>-2.1124165226022877</v>
      </c>
      <c r="E392">
        <v>5.2374299999999998</v>
      </c>
      <c r="F392">
        <f>LN(SRI_Z[[#This Row],[Risk-free instrument]]/E391)*100</f>
        <v>-1.4325727464995834</v>
      </c>
      <c r="G392">
        <v>537.16999999999996</v>
      </c>
      <c r="H392">
        <f>LN(SRI_Z[[#This Row],[GEIO]]/G391)*100</f>
        <v>-2.2384735854905911</v>
      </c>
      <c r="I392">
        <f>SRI_Z[[#This Row],[Rate GEIO]]*100%</f>
        <v>-2.2384735854905911</v>
      </c>
      <c r="J392">
        <f>MIN(0,(SRI_Z[[#This Row],[Logarithmic rate of return]]-0))</f>
        <v>-2.1124165226022877</v>
      </c>
      <c r="K392">
        <f>MIN(0,(SRI_Z[[#This Row],[Market rate of return]]-0))</f>
        <v>-2.2384735854905911</v>
      </c>
      <c r="L392">
        <f>MAX(0,(SRI_Z[[#This Row],[Logarithmic rate of return]]-0))</f>
        <v>0</v>
      </c>
    </row>
    <row r="393" spans="1:12" x14ac:dyDescent="0.25">
      <c r="A393" s="9">
        <v>45032</v>
      </c>
      <c r="B393">
        <v>83.84</v>
      </c>
      <c r="C393">
        <f>((SRI_Z[[#This Row],[Price]]-B392)/SRI_Z[[#This Row],[Price]])*100</f>
        <v>1.6698473282442814</v>
      </c>
      <c r="D393">
        <f>LN(SRI_Z[[#This Row],[Price]]/B392)*100</f>
        <v>1.6839464550473922</v>
      </c>
      <c r="E393">
        <v>5.3052900000000003</v>
      </c>
      <c r="F393">
        <f>LN(SRI_Z[[#This Row],[Risk-free instrument]]/E392)*100</f>
        <v>1.2873515978027719</v>
      </c>
      <c r="G393">
        <v>546.1</v>
      </c>
      <c r="H393">
        <f>LN(SRI_Z[[#This Row],[GEIO]]/G392)*100</f>
        <v>1.6487491191281833</v>
      </c>
      <c r="I393">
        <f>SRI_Z[[#This Row],[Rate GEIO]]*100%</f>
        <v>1.6487491191281833</v>
      </c>
      <c r="J393">
        <f>MIN(0,(SRI_Z[[#This Row],[Logarithmic rate of return]]-0))</f>
        <v>0</v>
      </c>
      <c r="K393">
        <f>MIN(0,(SRI_Z[[#This Row],[Market rate of return]]-0))</f>
        <v>0</v>
      </c>
      <c r="L393">
        <f>MAX(0,(SRI_Z[[#This Row],[Logarithmic rate of return]]-0))</f>
        <v>1.6839464550473922</v>
      </c>
    </row>
    <row r="394" spans="1:12" x14ac:dyDescent="0.25">
      <c r="A394" s="9">
        <v>45039</v>
      </c>
      <c r="B394">
        <v>83.92</v>
      </c>
      <c r="C394">
        <f>((SRI_Z[[#This Row],[Price]]-B393)/SRI_Z[[#This Row],[Price]])*100</f>
        <v>9.5328884652047544E-2</v>
      </c>
      <c r="D394">
        <f>LN(SRI_Z[[#This Row],[Price]]/B393)*100</f>
        <v>9.5374351530963491E-2</v>
      </c>
      <c r="E394">
        <v>5.4345699999999999</v>
      </c>
      <c r="F394">
        <f>LN(SRI_Z[[#This Row],[Risk-free instrument]]/E393)*100</f>
        <v>2.4075964626106332</v>
      </c>
      <c r="G394">
        <v>546.34</v>
      </c>
      <c r="H394">
        <f>LN(SRI_Z[[#This Row],[GEIO]]/G393)*100</f>
        <v>4.393834056993981E-2</v>
      </c>
      <c r="I394">
        <f>SRI_Z[[#This Row],[Rate GEIO]]*100%</f>
        <v>4.393834056993981E-2</v>
      </c>
      <c r="J394">
        <f>MIN(0,(SRI_Z[[#This Row],[Logarithmic rate of return]]-0))</f>
        <v>0</v>
      </c>
      <c r="K394">
        <f>MIN(0,(SRI_Z[[#This Row],[Market rate of return]]-0))</f>
        <v>0</v>
      </c>
      <c r="L394">
        <f>MAX(0,(SRI_Z[[#This Row],[Logarithmic rate of return]]-0))</f>
        <v>9.5374351530963491E-2</v>
      </c>
    </row>
    <row r="395" spans="1:12" x14ac:dyDescent="0.25">
      <c r="A395" s="9">
        <v>45046</v>
      </c>
      <c r="B395">
        <v>83.26</v>
      </c>
      <c r="C395">
        <f>((SRI_Z[[#This Row],[Price]]-B394)/SRI_Z[[#This Row],[Price]])*100</f>
        <v>-0.79269757386499706</v>
      </c>
      <c r="D395">
        <f>LN(SRI_Z[[#This Row],[Price]]/B394)*100</f>
        <v>-0.78957223212122951</v>
      </c>
      <c r="E395">
        <v>5.407</v>
      </c>
      <c r="F395">
        <f>LN(SRI_Z[[#This Row],[Risk-free instrument]]/E394)*100</f>
        <v>-0.50859902080764852</v>
      </c>
      <c r="G395">
        <v>541.66</v>
      </c>
      <c r="H395">
        <f>LN(SRI_Z[[#This Row],[GEIO]]/G394)*100</f>
        <v>-0.86029942361274125</v>
      </c>
      <c r="I395">
        <f>SRI_Z[[#This Row],[Rate GEIO]]*100%</f>
        <v>-0.86029942361274125</v>
      </c>
      <c r="J395">
        <f>MIN(0,(SRI_Z[[#This Row],[Logarithmic rate of return]]-0))</f>
        <v>-0.78957223212122951</v>
      </c>
      <c r="K395">
        <f>MIN(0,(SRI_Z[[#This Row],[Market rate of return]]-0))</f>
        <v>-0.86029942361274125</v>
      </c>
      <c r="L395">
        <f>MAX(0,(SRI_Z[[#This Row],[Logarithmic rate of return]]-0))</f>
        <v>0</v>
      </c>
    </row>
    <row r="396" spans="1:12" x14ac:dyDescent="0.25">
      <c r="A396" s="9">
        <v>45053</v>
      </c>
      <c r="B396">
        <v>82.84</v>
      </c>
      <c r="C396">
        <f>((SRI_Z[[#This Row],[Price]]-B395)/SRI_Z[[#This Row],[Price]])*100</f>
        <v>-0.50700144857556939</v>
      </c>
      <c r="D396">
        <f>LN(SRI_Z[[#This Row],[Price]]/B395)*100</f>
        <v>-0.50572052394459355</v>
      </c>
      <c r="E396">
        <v>5.3528599999999997</v>
      </c>
      <c r="F396">
        <f>LN(SRI_Z[[#This Row],[Risk-free instrument]]/E395)*100</f>
        <v>-1.0063412889385976</v>
      </c>
      <c r="G396">
        <v>538.37</v>
      </c>
      <c r="H396">
        <f>LN(SRI_Z[[#This Row],[GEIO]]/G395)*100</f>
        <v>-0.60924422034044001</v>
      </c>
      <c r="I396">
        <f>SRI_Z[[#This Row],[Rate GEIO]]*100%</f>
        <v>-0.60924422034044001</v>
      </c>
      <c r="J396">
        <f>MIN(0,(SRI_Z[[#This Row],[Logarithmic rate of return]]-0))</f>
        <v>-0.50572052394459355</v>
      </c>
      <c r="K396">
        <f>MIN(0,(SRI_Z[[#This Row],[Market rate of return]]-0))</f>
        <v>-0.60924422034044001</v>
      </c>
      <c r="L396">
        <f>MAX(0,(SRI_Z[[#This Row],[Logarithmic rate of return]]-0))</f>
        <v>0</v>
      </c>
    </row>
    <row r="397" spans="1:12" x14ac:dyDescent="0.25">
      <c r="A397" s="9">
        <v>45060</v>
      </c>
      <c r="B397">
        <v>83.74</v>
      </c>
      <c r="C397">
        <f>((SRI_Z[[#This Row],[Price]]-B396)/SRI_Z[[#This Row],[Price]])*100</f>
        <v>1.0747551946500975</v>
      </c>
      <c r="D397">
        <f>LN(SRI_Z[[#This Row],[Price]]/B396)*100</f>
        <v>1.0805724063613857</v>
      </c>
      <c r="E397">
        <v>5.34314</v>
      </c>
      <c r="F397">
        <f>LN(SRI_Z[[#This Row],[Risk-free instrument]]/E396)*100</f>
        <v>-0.18175023701728393</v>
      </c>
      <c r="G397">
        <v>543.80999999999995</v>
      </c>
      <c r="H397">
        <f>LN(SRI_Z[[#This Row],[GEIO]]/G396)*100</f>
        <v>1.0053865018661463</v>
      </c>
      <c r="I397">
        <f>SRI_Z[[#This Row],[Rate GEIO]]*100%</f>
        <v>1.0053865018661463</v>
      </c>
      <c r="J397">
        <f>MIN(0,(SRI_Z[[#This Row],[Logarithmic rate of return]]-0))</f>
        <v>0</v>
      </c>
      <c r="K397">
        <f>MIN(0,(SRI_Z[[#This Row],[Market rate of return]]-0))</f>
        <v>0</v>
      </c>
      <c r="L397">
        <f>MAX(0,(SRI_Z[[#This Row],[Logarithmic rate of return]]-0))</f>
        <v>1.0805724063613857</v>
      </c>
    </row>
    <row r="398" spans="1:12" x14ac:dyDescent="0.25">
      <c r="A398" s="9">
        <v>45067</v>
      </c>
      <c r="B398">
        <v>84.27</v>
      </c>
      <c r="C398">
        <f>((SRI_Z[[#This Row],[Price]]-B397)/SRI_Z[[#This Row],[Price]])*100</f>
        <v>0.62893081761006431</v>
      </c>
      <c r="D398">
        <f>LN(SRI_Z[[#This Row],[Price]]/B397)*100</f>
        <v>0.63091691932647553</v>
      </c>
      <c r="E398">
        <v>5.4665699999999999</v>
      </c>
      <c r="F398">
        <f>LN(SRI_Z[[#This Row],[Risk-free instrument]]/E397)*100</f>
        <v>2.2837867938560139</v>
      </c>
      <c r="G398">
        <v>546.98</v>
      </c>
      <c r="H398">
        <f>LN(SRI_Z[[#This Row],[GEIO]]/G397)*100</f>
        <v>0.581231753930055</v>
      </c>
      <c r="I398">
        <f>SRI_Z[[#This Row],[Rate GEIO]]*100%</f>
        <v>0.581231753930055</v>
      </c>
      <c r="J398">
        <f>MIN(0,(SRI_Z[[#This Row],[Logarithmic rate of return]]-0))</f>
        <v>0</v>
      </c>
      <c r="K398">
        <f>MIN(0,(SRI_Z[[#This Row],[Market rate of return]]-0))</f>
        <v>0</v>
      </c>
      <c r="L398">
        <f>MAX(0,(SRI_Z[[#This Row],[Logarithmic rate of return]]-0))</f>
        <v>0.63091691932647553</v>
      </c>
    </row>
    <row r="399" spans="1:12" x14ac:dyDescent="0.25">
      <c r="A399" s="9">
        <v>45074</v>
      </c>
      <c r="B399">
        <v>83.57</v>
      </c>
      <c r="C399">
        <f>((SRI_Z[[#This Row],[Price]]-B398)/SRI_Z[[#This Row],[Price]])*100</f>
        <v>-0.83762115591719866</v>
      </c>
      <c r="D399">
        <f>LN(SRI_Z[[#This Row],[Price]]/B398)*100</f>
        <v>-0.83413257709172273</v>
      </c>
      <c r="E399">
        <v>5.5810000000000004</v>
      </c>
      <c r="F399">
        <f>LN(SRI_Z[[#This Row],[Risk-free instrument]]/E398)*100</f>
        <v>2.0716608727427652</v>
      </c>
      <c r="G399">
        <v>542.04</v>
      </c>
      <c r="H399">
        <f>LN(SRI_Z[[#This Row],[GEIO]]/G398)*100</f>
        <v>-0.90724392277248012</v>
      </c>
      <c r="I399">
        <f>SRI_Z[[#This Row],[Rate GEIO]]*100%</f>
        <v>-0.90724392277248012</v>
      </c>
      <c r="J399">
        <f>MIN(0,(SRI_Z[[#This Row],[Logarithmic rate of return]]-0))</f>
        <v>-0.83413257709172273</v>
      </c>
      <c r="K399">
        <f>MIN(0,(SRI_Z[[#This Row],[Market rate of return]]-0))</f>
        <v>-0.90724392277248012</v>
      </c>
      <c r="L399">
        <f>MAX(0,(SRI_Z[[#This Row],[Logarithmic rate of return]]-0))</f>
        <v>0</v>
      </c>
    </row>
    <row r="400" spans="1:12" x14ac:dyDescent="0.25">
      <c r="A400" s="9">
        <v>45081</v>
      </c>
      <c r="B400">
        <v>85.26</v>
      </c>
      <c r="C400">
        <f>((SRI_Z[[#This Row],[Price]]-B399)/SRI_Z[[#This Row],[Price]])*100</f>
        <v>1.9821721792165281</v>
      </c>
      <c r="D400">
        <f>LN(SRI_Z[[#This Row],[Price]]/B399)*100</f>
        <v>2.00208073237197</v>
      </c>
      <c r="E400">
        <v>5.6234299999999999</v>
      </c>
      <c r="F400">
        <f>LN(SRI_Z[[#This Row],[Risk-free instrument]]/E399)*100</f>
        <v>0.75738262143205282</v>
      </c>
      <c r="G400">
        <v>553.1</v>
      </c>
      <c r="H400">
        <f>LN(SRI_Z[[#This Row],[GEIO]]/G399)*100</f>
        <v>2.0199017546119231</v>
      </c>
      <c r="I400">
        <f>SRI_Z[[#This Row],[Rate GEIO]]*100%</f>
        <v>2.0199017546119231</v>
      </c>
      <c r="J400">
        <f>MIN(0,(SRI_Z[[#This Row],[Logarithmic rate of return]]-0))</f>
        <v>0</v>
      </c>
      <c r="K400">
        <f>MIN(0,(SRI_Z[[#This Row],[Market rate of return]]-0))</f>
        <v>0</v>
      </c>
      <c r="L400">
        <f>MAX(0,(SRI_Z[[#This Row],[Logarithmic rate of return]]-0))</f>
        <v>2.00208073237197</v>
      </c>
    </row>
    <row r="401" spans="1:12" x14ac:dyDescent="0.25">
      <c r="A401" s="9">
        <v>45088</v>
      </c>
      <c r="B401">
        <v>84.4</v>
      </c>
      <c r="C401">
        <f>((SRI_Z[[#This Row],[Price]]-B400)/SRI_Z[[#This Row],[Price]])*100</f>
        <v>-1.0189573459715633</v>
      </c>
      <c r="D401">
        <f>LN(SRI_Z[[#This Row],[Price]]/B400)*100</f>
        <v>-1.0138009735152842</v>
      </c>
      <c r="E401">
        <v>5.6597099999999996</v>
      </c>
      <c r="F401">
        <f>LN(SRI_Z[[#This Row],[Risk-free instrument]]/E400)*100</f>
        <v>0.64308561327105629</v>
      </c>
      <c r="G401">
        <v>547.04999999999995</v>
      </c>
      <c r="H401">
        <f>LN(SRI_Z[[#This Row],[GEIO]]/G400)*100</f>
        <v>-1.0998611077833538</v>
      </c>
      <c r="I401">
        <f>SRI_Z[[#This Row],[Rate GEIO]]*100%</f>
        <v>-1.0998611077833538</v>
      </c>
      <c r="J401">
        <f>MIN(0,(SRI_Z[[#This Row],[Logarithmic rate of return]]-0))</f>
        <v>-1.0138009735152842</v>
      </c>
      <c r="K401">
        <f>MIN(0,(SRI_Z[[#This Row],[Market rate of return]]-0))</f>
        <v>-1.0998611077833538</v>
      </c>
      <c r="L401">
        <f>MAX(0,(SRI_Z[[#This Row],[Logarithmic rate of return]]-0))</f>
        <v>0</v>
      </c>
    </row>
    <row r="402" spans="1:12" x14ac:dyDescent="0.25">
      <c r="A402" s="9">
        <v>45095</v>
      </c>
      <c r="B402">
        <v>85.53</v>
      </c>
      <c r="C402">
        <f>((SRI_Z[[#This Row],[Price]]-B401)/SRI_Z[[#This Row],[Price]])*100</f>
        <v>1.3211738571261491</v>
      </c>
      <c r="D402">
        <f>LN(SRI_Z[[#This Row],[Price]]/B401)*100</f>
        <v>1.3299789990778763</v>
      </c>
      <c r="E402">
        <v>5.6660000000000004</v>
      </c>
      <c r="F402">
        <f>LN(SRI_Z[[#This Row],[Risk-free instrument]]/E401)*100</f>
        <v>0.11107472549970888</v>
      </c>
      <c r="G402">
        <v>554.1</v>
      </c>
      <c r="H402">
        <f>LN(SRI_Z[[#This Row],[GEIO]]/G401)*100</f>
        <v>1.2804969950505276</v>
      </c>
      <c r="I402">
        <f>SRI_Z[[#This Row],[Rate GEIO]]*100%</f>
        <v>1.2804969950505276</v>
      </c>
      <c r="J402">
        <f>MIN(0,(SRI_Z[[#This Row],[Logarithmic rate of return]]-0))</f>
        <v>0</v>
      </c>
      <c r="K402">
        <f>MIN(0,(SRI_Z[[#This Row],[Market rate of return]]-0))</f>
        <v>0</v>
      </c>
      <c r="L402">
        <f>MAX(0,(SRI_Z[[#This Row],[Logarithmic rate of return]]-0))</f>
        <v>1.3299789990778763</v>
      </c>
    </row>
    <row r="403" spans="1:12" x14ac:dyDescent="0.25">
      <c r="A403" s="9">
        <v>45102</v>
      </c>
      <c r="B403">
        <v>83.21</v>
      </c>
      <c r="C403">
        <f>((SRI_Z[[#This Row],[Price]]-B402)/SRI_Z[[#This Row],[Price]])*100</f>
        <v>-2.7881264271121351</v>
      </c>
      <c r="D403">
        <f>LN(SRI_Z[[#This Row],[Price]]/B402)*100</f>
        <v>-2.7499658680351846</v>
      </c>
      <c r="E403">
        <v>5.6902900000000001</v>
      </c>
      <c r="F403">
        <f>LN(SRI_Z[[#This Row],[Risk-free instrument]]/E402)*100</f>
        <v>0.42778120392455737</v>
      </c>
      <c r="G403">
        <v>540.29999999999995</v>
      </c>
      <c r="H403">
        <f>LN(SRI_Z[[#This Row],[GEIO]]/G402)*100</f>
        <v>-2.5220635023284044</v>
      </c>
      <c r="I403">
        <f>SRI_Z[[#This Row],[Rate GEIO]]*100%</f>
        <v>-2.5220635023284044</v>
      </c>
      <c r="J403">
        <f>MIN(0,(SRI_Z[[#This Row],[Logarithmic rate of return]]-0))</f>
        <v>-2.7499658680351846</v>
      </c>
      <c r="K403">
        <f>MIN(0,(SRI_Z[[#This Row],[Market rate of return]]-0))</f>
        <v>-2.5220635023284044</v>
      </c>
      <c r="L403">
        <f>MAX(0,(SRI_Z[[#This Row],[Logarithmic rate of return]]-0))</f>
        <v>0</v>
      </c>
    </row>
    <row r="404" spans="1:12" x14ac:dyDescent="0.25">
      <c r="A404" s="9">
        <v>45109</v>
      </c>
      <c r="B404">
        <v>85</v>
      </c>
      <c r="C404">
        <f>((SRI_Z[[#This Row],[Price]]-B403)/SRI_Z[[#This Row],[Price]])*100</f>
        <v>2.1058823529411836</v>
      </c>
      <c r="D404">
        <f>LN(SRI_Z[[#This Row],[Price]]/B403)*100</f>
        <v>2.1283723577977929</v>
      </c>
      <c r="E404">
        <v>5.7622900000000001</v>
      </c>
      <c r="F404">
        <f>LN(SRI_Z[[#This Row],[Risk-free instrument]]/E403)*100</f>
        <v>1.2573751694882769</v>
      </c>
      <c r="G404">
        <v>549.89</v>
      </c>
      <c r="H404">
        <f>LN(SRI_Z[[#This Row],[GEIO]]/G403)*100</f>
        <v>1.7593717373829521</v>
      </c>
      <c r="I404">
        <f>SRI_Z[[#This Row],[Rate GEIO]]*100%</f>
        <v>1.7593717373829521</v>
      </c>
      <c r="J404">
        <f>MIN(0,(SRI_Z[[#This Row],[Logarithmic rate of return]]-0))</f>
        <v>0</v>
      </c>
      <c r="K404">
        <f>MIN(0,(SRI_Z[[#This Row],[Market rate of return]]-0))</f>
        <v>0</v>
      </c>
      <c r="L404">
        <f>MAX(0,(SRI_Z[[#This Row],[Logarithmic rate of return]]-0))</f>
        <v>2.1283723577977929</v>
      </c>
    </row>
    <row r="405" spans="1:12" x14ac:dyDescent="0.25">
      <c r="A405" s="9">
        <v>45116</v>
      </c>
      <c r="B405">
        <v>82.28</v>
      </c>
      <c r="C405">
        <f>((SRI_Z[[#This Row],[Price]]-B404)/SRI_Z[[#This Row],[Price]])*100</f>
        <v>-3.3057851239669409</v>
      </c>
      <c r="D405">
        <f>LN(SRI_Z[[#This Row],[Price]]/B404)*100</f>
        <v>-3.2523191705560062</v>
      </c>
      <c r="E405">
        <v>5.8432599999999999</v>
      </c>
      <c r="F405">
        <f>LN(SRI_Z[[#This Row],[Risk-free instrument]]/E404)*100</f>
        <v>1.3953895129396787</v>
      </c>
      <c r="G405">
        <v>531.26</v>
      </c>
      <c r="H405">
        <f>LN(SRI_Z[[#This Row],[GEIO]]/G404)*100</f>
        <v>-3.4466714632971613</v>
      </c>
      <c r="I405">
        <f>SRI_Z[[#This Row],[Rate GEIO]]*100%</f>
        <v>-3.4466714632971613</v>
      </c>
      <c r="J405">
        <f>MIN(0,(SRI_Z[[#This Row],[Logarithmic rate of return]]-0))</f>
        <v>-3.2523191705560062</v>
      </c>
      <c r="K405">
        <f>MIN(0,(SRI_Z[[#This Row],[Market rate of return]]-0))</f>
        <v>-3.4466714632971613</v>
      </c>
      <c r="L405">
        <f>MAX(0,(SRI_Z[[#This Row],[Logarithmic rate of return]]-0))</f>
        <v>0</v>
      </c>
    </row>
    <row r="406" spans="1:12" x14ac:dyDescent="0.25">
      <c r="A406" s="9">
        <v>45123</v>
      </c>
      <c r="B406">
        <v>84.37</v>
      </c>
      <c r="C406">
        <f>((SRI_Z[[#This Row],[Price]]-B405)/SRI_Z[[#This Row],[Price]])*100</f>
        <v>2.4771838331160407</v>
      </c>
      <c r="D406">
        <f>LN(SRI_Z[[#This Row],[Price]]/B405)*100</f>
        <v>2.5083823392778934</v>
      </c>
      <c r="E406">
        <v>5.8037999999999998</v>
      </c>
      <c r="F406">
        <f>LN(SRI_Z[[#This Row],[Risk-free instrument]]/E405)*100</f>
        <v>-0.67759848374309994</v>
      </c>
      <c r="G406">
        <v>544.9</v>
      </c>
      <c r="H406">
        <f>LN(SRI_Z[[#This Row],[GEIO]]/G405)*100</f>
        <v>2.5350747998174739</v>
      </c>
      <c r="I406">
        <f>SRI_Z[[#This Row],[Rate GEIO]]*100%</f>
        <v>2.5350747998174739</v>
      </c>
      <c r="J406">
        <f>MIN(0,(SRI_Z[[#This Row],[Logarithmic rate of return]]-0))</f>
        <v>0</v>
      </c>
      <c r="K406">
        <f>MIN(0,(SRI_Z[[#This Row],[Market rate of return]]-0))</f>
        <v>0</v>
      </c>
      <c r="L406">
        <f>MAX(0,(SRI_Z[[#This Row],[Logarithmic rate of return]]-0))</f>
        <v>2.5083823392778934</v>
      </c>
    </row>
    <row r="407" spans="1:12" x14ac:dyDescent="0.25">
      <c r="A407" s="9">
        <v>45130</v>
      </c>
      <c r="B407">
        <v>85.18</v>
      </c>
      <c r="C407">
        <f>((SRI_Z[[#This Row],[Price]]-B406)/SRI_Z[[#This Row],[Price]])*100</f>
        <v>0.95092744775769222</v>
      </c>
      <c r="D407">
        <f>LN(SRI_Z[[#This Row],[Price]]/B406)*100</f>
        <v>0.95547763175321043</v>
      </c>
      <c r="E407">
        <v>5.8566900000000004</v>
      </c>
      <c r="F407">
        <f>LN(SRI_Z[[#This Row],[Risk-free instrument]]/E406)*100</f>
        <v>0.90717221522855285</v>
      </c>
      <c r="G407">
        <v>549.89</v>
      </c>
      <c r="H407">
        <f>LN(SRI_Z[[#This Row],[GEIO]]/G406)*100</f>
        <v>0.91159666347968293</v>
      </c>
      <c r="I407">
        <f>SRI_Z[[#This Row],[Rate GEIO]]*100%</f>
        <v>0.91159666347968293</v>
      </c>
      <c r="J407">
        <f>MIN(0,(SRI_Z[[#This Row],[Logarithmic rate of return]]-0))</f>
        <v>0</v>
      </c>
      <c r="K407">
        <f>MIN(0,(SRI_Z[[#This Row],[Market rate of return]]-0))</f>
        <v>0</v>
      </c>
      <c r="L407">
        <f>MAX(0,(SRI_Z[[#This Row],[Logarithmic rate of return]]-0))</f>
        <v>0.95547763175321043</v>
      </c>
    </row>
    <row r="408" spans="1:12" x14ac:dyDescent="0.25">
      <c r="A408" s="9">
        <v>45137</v>
      </c>
      <c r="B408">
        <v>84.97</v>
      </c>
      <c r="C408">
        <f>((SRI_Z[[#This Row],[Price]]-B407)/SRI_Z[[#This Row],[Price]])*100</f>
        <v>-0.2471460515476144</v>
      </c>
      <c r="D408">
        <f>LN(SRI_Z[[#This Row],[Price]]/B407)*100</f>
        <v>-0.2468411479617546</v>
      </c>
      <c r="E408">
        <v>5.8762600000000003</v>
      </c>
      <c r="F408">
        <f>LN(SRI_Z[[#This Row],[Risk-free instrument]]/E407)*100</f>
        <v>0.33359075336321425</v>
      </c>
      <c r="G408">
        <v>548.28</v>
      </c>
      <c r="H408">
        <f>LN(SRI_Z[[#This Row],[GEIO]]/G407)*100</f>
        <v>-0.29321528606690728</v>
      </c>
      <c r="I408">
        <f>SRI_Z[[#This Row],[Rate GEIO]]*100%</f>
        <v>-0.29321528606690728</v>
      </c>
      <c r="J408">
        <f>MIN(0,(SRI_Z[[#This Row],[Logarithmic rate of return]]-0))</f>
        <v>-0.2468411479617546</v>
      </c>
      <c r="K408">
        <f>MIN(0,(SRI_Z[[#This Row],[Market rate of return]]-0))</f>
        <v>-0.29321528606690728</v>
      </c>
      <c r="L408">
        <f>MAX(0,(SRI_Z[[#This Row],[Logarithmic rate of return]]-0))</f>
        <v>0</v>
      </c>
    </row>
    <row r="409" spans="1:12" x14ac:dyDescent="0.25">
      <c r="A409" s="9">
        <v>45144</v>
      </c>
      <c r="B409">
        <v>81.78</v>
      </c>
      <c r="C409">
        <f>((SRI_Z[[#This Row],[Price]]-B408)/SRI_Z[[#This Row],[Price]])*100</f>
        <v>-3.9007092198581534</v>
      </c>
      <c r="D409">
        <f>LN(SRI_Z[[#This Row],[Price]]/B408)*100</f>
        <v>-3.826553807895372</v>
      </c>
      <c r="E409">
        <v>5.8624499999999999</v>
      </c>
      <c r="F409">
        <f>LN(SRI_Z[[#This Row],[Risk-free instrument]]/E408)*100</f>
        <v>-0.23529001689577617</v>
      </c>
      <c r="G409">
        <v>526.85</v>
      </c>
      <c r="H409">
        <f>LN(SRI_Z[[#This Row],[GEIO]]/G408)*100</f>
        <v>-3.9870227317643692</v>
      </c>
      <c r="I409">
        <f>SRI_Z[[#This Row],[Rate GEIO]]*100%</f>
        <v>-3.9870227317643692</v>
      </c>
      <c r="J409">
        <f>MIN(0,(SRI_Z[[#This Row],[Logarithmic rate of return]]-0))</f>
        <v>-3.826553807895372</v>
      </c>
      <c r="K409">
        <f>MIN(0,(SRI_Z[[#This Row],[Market rate of return]]-0))</f>
        <v>-3.9870227317643692</v>
      </c>
      <c r="L409">
        <f>MAX(0,(SRI_Z[[#This Row],[Logarithmic rate of return]]-0))</f>
        <v>0</v>
      </c>
    </row>
    <row r="410" spans="1:12" x14ac:dyDescent="0.25">
      <c r="A410" s="9">
        <v>45151</v>
      </c>
      <c r="B410">
        <v>81.03</v>
      </c>
      <c r="C410">
        <f>((SRI_Z[[#This Row],[Price]]-B409)/SRI_Z[[#This Row],[Price]])*100</f>
        <v>-0.92558311736393917</v>
      </c>
      <c r="D410">
        <f>LN(SRI_Z[[#This Row],[Price]]/B409)*100</f>
        <v>-0.92132584638623927</v>
      </c>
      <c r="E410">
        <v>5.8433400000000004</v>
      </c>
      <c r="F410">
        <f>LN(SRI_Z[[#This Row],[Risk-free instrument]]/E409)*100</f>
        <v>-0.3265053785684523</v>
      </c>
      <c r="G410">
        <v>521.62</v>
      </c>
      <c r="H410">
        <f>LN(SRI_Z[[#This Row],[GEIO]]/G409)*100</f>
        <v>-0.99765246099066895</v>
      </c>
      <c r="I410">
        <f>SRI_Z[[#This Row],[Rate GEIO]]*100%</f>
        <v>-0.99765246099066895</v>
      </c>
      <c r="J410">
        <f>MIN(0,(SRI_Z[[#This Row],[Logarithmic rate of return]]-0))</f>
        <v>-0.92132584638623927</v>
      </c>
      <c r="K410">
        <f>MIN(0,(SRI_Z[[#This Row],[Market rate of return]]-0))</f>
        <v>-0.99765246099066895</v>
      </c>
      <c r="L410">
        <f>MAX(0,(SRI_Z[[#This Row],[Logarithmic rate of return]]-0))</f>
        <v>0</v>
      </c>
    </row>
    <row r="411" spans="1:12" x14ac:dyDescent="0.25">
      <c r="A411" s="9">
        <v>45158</v>
      </c>
      <c r="B411">
        <v>78.88</v>
      </c>
      <c r="C411">
        <f>((SRI_Z[[#This Row],[Price]]-B410)/SRI_Z[[#This Row],[Price]])*100</f>
        <v>-2.7256592292089326</v>
      </c>
      <c r="D411">
        <f>LN(SRI_Z[[#This Row],[Price]]/B410)*100</f>
        <v>-2.6891746178253944</v>
      </c>
      <c r="E411">
        <v>5.8727999999999998</v>
      </c>
      <c r="F411">
        <f>LN(SRI_Z[[#This Row],[Risk-free instrument]]/E410)*100</f>
        <v>0.50289706487397967</v>
      </c>
      <c r="G411">
        <v>507.33</v>
      </c>
      <c r="H411">
        <f>LN(SRI_Z[[#This Row],[GEIO]]/G410)*100</f>
        <v>-2.7777674005926993</v>
      </c>
      <c r="I411">
        <f>SRI_Z[[#This Row],[Rate GEIO]]*100%</f>
        <v>-2.7777674005926993</v>
      </c>
      <c r="J411">
        <f>MIN(0,(SRI_Z[[#This Row],[Logarithmic rate of return]]-0))</f>
        <v>-2.6891746178253944</v>
      </c>
      <c r="K411">
        <f>MIN(0,(SRI_Z[[#This Row],[Market rate of return]]-0))</f>
        <v>-2.7777674005926993</v>
      </c>
      <c r="L411">
        <f>MAX(0,(SRI_Z[[#This Row],[Logarithmic rate of return]]-0))</f>
        <v>0</v>
      </c>
    </row>
    <row r="412" spans="1:12" x14ac:dyDescent="0.25">
      <c r="A412" s="9">
        <v>45165</v>
      </c>
      <c r="B412">
        <v>79.569999999999993</v>
      </c>
      <c r="C412">
        <f>((SRI_Z[[#This Row],[Price]]-B411)/SRI_Z[[#This Row],[Price]])*100</f>
        <v>0.86716099032298333</v>
      </c>
      <c r="D412">
        <f>LN(SRI_Z[[#This Row],[Price]]/B411)*100</f>
        <v>0.87094270950634234</v>
      </c>
      <c r="E412">
        <v>5.8955700000000002</v>
      </c>
      <c r="F412">
        <f>LN(SRI_Z[[#This Row],[Risk-free instrument]]/E411)*100</f>
        <v>0.3869699612478168</v>
      </c>
      <c r="G412">
        <v>511.6</v>
      </c>
      <c r="H412">
        <f>LN(SRI_Z[[#This Row],[GEIO]]/G411)*100</f>
        <v>0.8381390274984708</v>
      </c>
      <c r="I412">
        <f>SRI_Z[[#This Row],[Rate GEIO]]*100%</f>
        <v>0.8381390274984708</v>
      </c>
      <c r="J412">
        <f>MIN(0,(SRI_Z[[#This Row],[Logarithmic rate of return]]-0))</f>
        <v>0</v>
      </c>
      <c r="K412">
        <f>MIN(0,(SRI_Z[[#This Row],[Market rate of return]]-0))</f>
        <v>0</v>
      </c>
      <c r="L412">
        <f>MAX(0,(SRI_Z[[#This Row],[Logarithmic rate of return]]-0))</f>
        <v>0.87094270950634234</v>
      </c>
    </row>
    <row r="413" spans="1:12" x14ac:dyDescent="0.25">
      <c r="A413" s="9">
        <v>45172</v>
      </c>
      <c r="B413">
        <v>81.02</v>
      </c>
      <c r="C413">
        <f>((SRI_Z[[#This Row],[Price]]-B412)/SRI_Z[[#This Row],[Price]])*100</f>
        <v>1.7896815601086187</v>
      </c>
      <c r="D413">
        <f>LN(SRI_Z[[#This Row],[Price]]/B412)*100</f>
        <v>1.8058900385100982</v>
      </c>
      <c r="E413">
        <v>5.8815</v>
      </c>
      <c r="F413">
        <f>LN(SRI_Z[[#This Row],[Risk-free instrument]]/E412)*100</f>
        <v>-0.2389390008553704</v>
      </c>
      <c r="G413">
        <v>520.99</v>
      </c>
      <c r="H413">
        <f>LN(SRI_Z[[#This Row],[GEIO]]/G412)*100</f>
        <v>1.8187778006509356</v>
      </c>
      <c r="I413">
        <f>SRI_Z[[#This Row],[Rate GEIO]]*100%</f>
        <v>1.8187778006509356</v>
      </c>
      <c r="J413">
        <f>MIN(0,(SRI_Z[[#This Row],[Logarithmic rate of return]]-0))</f>
        <v>0</v>
      </c>
      <c r="K413">
        <f>MIN(0,(SRI_Z[[#This Row],[Market rate of return]]-0))</f>
        <v>0</v>
      </c>
      <c r="L413">
        <f>MAX(0,(SRI_Z[[#This Row],[Logarithmic rate of return]]-0))</f>
        <v>1.8058900385100982</v>
      </c>
    </row>
    <row r="414" spans="1:12" x14ac:dyDescent="0.25">
      <c r="A414" s="9">
        <v>45179</v>
      </c>
      <c r="B414">
        <v>80.16</v>
      </c>
      <c r="C414">
        <f>((SRI_Z[[#This Row],[Price]]-B413)/SRI_Z[[#This Row],[Price]])*100</f>
        <v>-1.072854291417165</v>
      </c>
      <c r="D414">
        <f>LN(SRI_Z[[#This Row],[Price]]/B413)*100</f>
        <v>-1.067140043798982</v>
      </c>
      <c r="E414">
        <v>5.9002299999999996</v>
      </c>
      <c r="F414">
        <f>LN(SRI_Z[[#This Row],[Risk-free instrument]]/E413)*100</f>
        <v>0.3179501784342893</v>
      </c>
      <c r="G414">
        <v>514.61</v>
      </c>
      <c r="H414">
        <f>LN(SRI_Z[[#This Row],[GEIO]]/G413)*100</f>
        <v>-1.2321515483377559</v>
      </c>
      <c r="I414">
        <f>SRI_Z[[#This Row],[Rate GEIO]]*100%</f>
        <v>-1.2321515483377559</v>
      </c>
      <c r="J414">
        <f>MIN(0,(SRI_Z[[#This Row],[Logarithmic rate of return]]-0))</f>
        <v>-1.067140043798982</v>
      </c>
      <c r="K414">
        <f>MIN(0,(SRI_Z[[#This Row],[Market rate of return]]-0))</f>
        <v>-1.2321515483377559</v>
      </c>
      <c r="L414">
        <f>MAX(0,(SRI_Z[[#This Row],[Logarithmic rate of return]]-0))</f>
        <v>0</v>
      </c>
    </row>
    <row r="415" spans="1:12" x14ac:dyDescent="0.25">
      <c r="A415" s="9">
        <v>45186</v>
      </c>
      <c r="B415">
        <v>79.98</v>
      </c>
      <c r="C415">
        <f>((SRI_Z[[#This Row],[Price]]-B414)/SRI_Z[[#This Row],[Price]])*100</f>
        <v>-0.22505626406600726</v>
      </c>
      <c r="D415">
        <f>LN(SRI_Z[[#This Row],[Price]]/B414)*100</f>
        <v>-0.22480339178822306</v>
      </c>
      <c r="E415">
        <v>5.8940999999999999</v>
      </c>
      <c r="F415">
        <f>LN(SRI_Z[[#This Row],[Risk-free instrument]]/E414)*100</f>
        <v>-0.10394826246115597</v>
      </c>
      <c r="G415">
        <v>512.94000000000005</v>
      </c>
      <c r="H415">
        <f>LN(SRI_Z[[#This Row],[GEIO]]/G414)*100</f>
        <v>-0.3250452961622044</v>
      </c>
      <c r="I415">
        <f>SRI_Z[[#This Row],[Rate GEIO]]*100%</f>
        <v>-0.3250452961622044</v>
      </c>
      <c r="J415">
        <f>MIN(0,(SRI_Z[[#This Row],[Logarithmic rate of return]]-0))</f>
        <v>-0.22480339178822306</v>
      </c>
      <c r="K415">
        <f>MIN(0,(SRI_Z[[#This Row],[Market rate of return]]-0))</f>
        <v>-0.3250452961622044</v>
      </c>
      <c r="L415">
        <f>MAX(0,(SRI_Z[[#This Row],[Logarithmic rate of return]]-0))</f>
        <v>0</v>
      </c>
    </row>
    <row r="416" spans="1:12" x14ac:dyDescent="0.25">
      <c r="A416" s="9">
        <v>45193</v>
      </c>
      <c r="B416">
        <v>77.64</v>
      </c>
      <c r="C416">
        <f>((SRI_Z[[#This Row],[Price]]-B415)/SRI_Z[[#This Row],[Price]])*100</f>
        <v>-3.0139103554868667</v>
      </c>
      <c r="D416">
        <f>LN(SRI_Z[[#This Row],[Price]]/B415)*100</f>
        <v>-2.9693845117862789</v>
      </c>
      <c r="E416">
        <v>5.9077700000000002</v>
      </c>
      <c r="F416">
        <f>LN(SRI_Z[[#This Row],[Risk-free instrument]]/E415)*100</f>
        <v>0.23165830691920697</v>
      </c>
      <c r="G416">
        <v>497.25</v>
      </c>
      <c r="H416">
        <f>LN(SRI_Z[[#This Row],[GEIO]]/G415)*100</f>
        <v>-3.1065961532115889</v>
      </c>
      <c r="I416">
        <f>SRI_Z[[#This Row],[Rate GEIO]]*100%</f>
        <v>-3.1065961532115889</v>
      </c>
      <c r="J416">
        <f>MIN(0,(SRI_Z[[#This Row],[Logarithmic rate of return]]-0))</f>
        <v>-2.9693845117862789</v>
      </c>
      <c r="K416">
        <f>MIN(0,(SRI_Z[[#This Row],[Market rate of return]]-0))</f>
        <v>-3.1065961532115889</v>
      </c>
      <c r="L416">
        <f>MAX(0,(SRI_Z[[#This Row],[Logarithmic rate of return]]-0))</f>
        <v>0</v>
      </c>
    </row>
    <row r="417" spans="1:12" x14ac:dyDescent="0.25">
      <c r="A417" s="9">
        <v>45200</v>
      </c>
      <c r="B417">
        <v>77.41</v>
      </c>
      <c r="C417">
        <f>((SRI_Z[[#This Row],[Price]]-B416)/SRI_Z[[#This Row],[Price]])*100</f>
        <v>-0.29711923524093009</v>
      </c>
      <c r="D417">
        <f>LN(SRI_Z[[#This Row],[Price]]/B416)*100</f>
        <v>-0.29667870841875332</v>
      </c>
      <c r="E417">
        <v>5.8955299999999999</v>
      </c>
      <c r="F417">
        <f>LN(SRI_Z[[#This Row],[Risk-free instrument]]/E416)*100</f>
        <v>-0.20739969987194751</v>
      </c>
      <c r="G417">
        <v>495.54</v>
      </c>
      <c r="H417">
        <f>LN(SRI_Z[[#This Row],[GEIO]]/G416)*100</f>
        <v>-0.34448406834008632</v>
      </c>
      <c r="I417">
        <f>SRI_Z[[#This Row],[Rate GEIO]]*100%</f>
        <v>-0.34448406834008632</v>
      </c>
      <c r="J417">
        <f>MIN(0,(SRI_Z[[#This Row],[Logarithmic rate of return]]-0))</f>
        <v>-0.29667870841875332</v>
      </c>
      <c r="K417">
        <f>MIN(0,(SRI_Z[[#This Row],[Market rate of return]]-0))</f>
        <v>-0.34448406834008632</v>
      </c>
      <c r="L417">
        <f>MAX(0,(SRI_Z[[#This Row],[Logarithmic rate of return]]-0))</f>
        <v>0</v>
      </c>
    </row>
    <row r="418" spans="1:12" x14ac:dyDescent="0.25">
      <c r="A418" s="9">
        <v>45207</v>
      </c>
      <c r="B418">
        <v>77.349999999999994</v>
      </c>
      <c r="C418">
        <f>((SRI_Z[[#This Row],[Price]]-B417)/SRI_Z[[#This Row],[Price]])*100</f>
        <v>-7.7569489334198161E-2</v>
      </c>
      <c r="D418">
        <f>LN(SRI_Z[[#This Row],[Price]]/B417)*100</f>
        <v>-7.7539419754691002E-2</v>
      </c>
      <c r="E418">
        <v>5.8827199999999999</v>
      </c>
      <c r="F418">
        <f>LN(SRI_Z[[#This Row],[Risk-free instrument]]/E417)*100</f>
        <v>-0.21751966634865078</v>
      </c>
      <c r="G418">
        <v>494.78</v>
      </c>
      <c r="H418">
        <f>LN(SRI_Z[[#This Row],[GEIO]]/G417)*100</f>
        <v>-0.15348577211405334</v>
      </c>
      <c r="I418">
        <f>SRI_Z[[#This Row],[Rate GEIO]]*100%</f>
        <v>-0.15348577211405334</v>
      </c>
      <c r="J418">
        <f>MIN(0,(SRI_Z[[#This Row],[Logarithmic rate of return]]-0))</f>
        <v>-7.7539419754691002E-2</v>
      </c>
      <c r="K418">
        <f>MIN(0,(SRI_Z[[#This Row],[Market rate of return]]-0))</f>
        <v>-0.15348577211405334</v>
      </c>
      <c r="L418">
        <f>MAX(0,(SRI_Z[[#This Row],[Logarithmic rate of return]]-0))</f>
        <v>0</v>
      </c>
    </row>
    <row r="419" spans="1:12" x14ac:dyDescent="0.25">
      <c r="A419" s="9">
        <v>45214</v>
      </c>
      <c r="B419">
        <v>77.260000000000005</v>
      </c>
      <c r="C419">
        <f>((SRI_Z[[#This Row],[Price]]-B418)/SRI_Z[[#This Row],[Price]])*100</f>
        <v>-0.11648977478642142</v>
      </c>
      <c r="D419">
        <f>LN(SRI_Z[[#This Row],[Price]]/B418)*100</f>
        <v>-0.11642197809397657</v>
      </c>
      <c r="E419">
        <v>5.8681999999999999</v>
      </c>
      <c r="F419">
        <f>LN(SRI_Z[[#This Row],[Risk-free instrument]]/E418)*100</f>
        <v>-0.24712971222413038</v>
      </c>
      <c r="G419">
        <v>491.12</v>
      </c>
      <c r="H419">
        <f>LN(SRI_Z[[#This Row],[GEIO]]/G418)*100</f>
        <v>-0.74247222102991517</v>
      </c>
      <c r="I419">
        <f>SRI_Z[[#This Row],[Rate GEIO]]*100%</f>
        <v>-0.74247222102991517</v>
      </c>
      <c r="J419">
        <f>MIN(0,(SRI_Z[[#This Row],[Logarithmic rate of return]]-0))</f>
        <v>-0.11642197809397657</v>
      </c>
      <c r="K419">
        <f>MIN(0,(SRI_Z[[#This Row],[Market rate of return]]-0))</f>
        <v>-0.74247222102991517</v>
      </c>
      <c r="L419">
        <f>MAX(0,(SRI_Z[[#This Row],[Logarithmic rate of return]]-0))</f>
        <v>0</v>
      </c>
    </row>
    <row r="420" spans="1:12" x14ac:dyDescent="0.25">
      <c r="A420" s="9"/>
    </row>
    <row r="450" spans="2:9" x14ac:dyDescent="0.25">
      <c r="B450" t="s">
        <v>7409</v>
      </c>
      <c r="I450" t="s">
        <v>7409</v>
      </c>
    </row>
    <row r="481" spans="2:9" x14ac:dyDescent="0.25">
      <c r="B481" t="s">
        <v>7408</v>
      </c>
      <c r="I481" t="s">
        <v>7408</v>
      </c>
    </row>
    <row r="512" spans="2:2" x14ac:dyDescent="0.25">
      <c r="B512" t="s">
        <v>7400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01AF-F39B-413E-A4C0-0476AD5A55CB}">
  <dimension ref="A1:D24"/>
  <sheetViews>
    <sheetView zoomScaleNormal="100" workbookViewId="0">
      <selection activeCell="D2" sqref="D2"/>
    </sheetView>
  </sheetViews>
  <sheetFormatPr defaultRowHeight="15" x14ac:dyDescent="0.25"/>
  <cols>
    <col min="1" max="1" width="17" customWidth="1"/>
    <col min="2" max="2" width="22.7109375" customWidth="1"/>
    <col min="3" max="3" width="18.28515625" customWidth="1"/>
    <col min="4" max="4" width="19.5703125" customWidth="1"/>
  </cols>
  <sheetData>
    <row r="1" spans="1:4" ht="15.75" thickBot="1" x14ac:dyDescent="0.3">
      <c r="A1" t="s">
        <v>7482</v>
      </c>
      <c r="B1" t="s">
        <v>7484</v>
      </c>
      <c r="C1" t="s">
        <v>7485</v>
      </c>
      <c r="D1" t="s">
        <v>7486</v>
      </c>
    </row>
    <row r="2" spans="1:4" ht="15.75" thickBot="1" x14ac:dyDescent="0.3">
      <c r="A2" s="4" t="s">
        <v>7483</v>
      </c>
      <c r="B2" s="4" t="s">
        <v>6864</v>
      </c>
      <c r="C2" s="4" t="s">
        <v>6865</v>
      </c>
      <c r="D2" s="4" t="s">
        <v>6866</v>
      </c>
    </row>
    <row r="3" spans="1:4" x14ac:dyDescent="0.25">
      <c r="A3" t="s">
        <v>6867</v>
      </c>
      <c r="B3">
        <v>0.91016799999999998</v>
      </c>
      <c r="C3">
        <v>1.7819609999999999</v>
      </c>
      <c r="D3">
        <v>1.8984229756128157</v>
      </c>
    </row>
    <row r="4" spans="1:4" x14ac:dyDescent="0.25">
      <c r="A4" t="s">
        <v>6868</v>
      </c>
      <c r="B4">
        <v>0.73405699999999996</v>
      </c>
      <c r="C4">
        <v>1.881262</v>
      </c>
      <c r="D4">
        <v>2.0247970781207565</v>
      </c>
    </row>
    <row r="5" spans="1:4" x14ac:dyDescent="0.25">
      <c r="A5" t="s">
        <v>6869</v>
      </c>
      <c r="B5">
        <v>0.68361700000000003</v>
      </c>
      <c r="C5">
        <v>2.1559720000000002</v>
      </c>
      <c r="D5">
        <v>2.5067142159618987</v>
      </c>
    </row>
    <row r="6" spans="1:4" x14ac:dyDescent="0.25">
      <c r="A6" t="s">
        <v>6870</v>
      </c>
      <c r="B6">
        <v>0.90759299999999998</v>
      </c>
      <c r="C6">
        <v>1.7160820000000001</v>
      </c>
      <c r="D6">
        <v>1.9414395137739702</v>
      </c>
    </row>
    <row r="7" spans="1:4" x14ac:dyDescent="0.25">
      <c r="A7" t="s">
        <v>6871</v>
      </c>
      <c r="B7">
        <v>0.98697599999999996</v>
      </c>
      <c r="C7">
        <v>1.8893960000000001</v>
      </c>
      <c r="D7">
        <v>2.0247970781207565</v>
      </c>
    </row>
    <row r="8" spans="1:4" ht="15.75" thickBot="1" x14ac:dyDescent="0.3">
      <c r="A8" t="s">
        <v>6872</v>
      </c>
      <c r="B8">
        <v>0.62842900000000002</v>
      </c>
      <c r="C8">
        <v>2.499069</v>
      </c>
      <c r="D8">
        <v>2.5274471776587086</v>
      </c>
    </row>
    <row r="9" spans="1:4" x14ac:dyDescent="0.25">
      <c r="A9" s="3" t="s">
        <v>6873</v>
      </c>
      <c r="B9" s="3">
        <v>0.89442100000000002</v>
      </c>
      <c r="C9" s="3">
        <v>3.1330469999999999</v>
      </c>
      <c r="D9" s="3">
        <v>3.8287319415871823</v>
      </c>
    </row>
    <row r="10" spans="1:4" x14ac:dyDescent="0.25">
      <c r="A10" t="s">
        <v>6874</v>
      </c>
      <c r="B10">
        <v>0.85726199999999997</v>
      </c>
      <c r="C10">
        <v>2.7223440000000001</v>
      </c>
      <c r="D10">
        <v>3.4097327186445909</v>
      </c>
    </row>
    <row r="11" spans="1:4" x14ac:dyDescent="0.25">
      <c r="A11" t="s">
        <v>6875</v>
      </c>
      <c r="B11">
        <v>0.83532099999999998</v>
      </c>
      <c r="C11">
        <v>2.976626</v>
      </c>
      <c r="D11">
        <v>3.8500273364040871</v>
      </c>
    </row>
    <row r="12" spans="1:4" x14ac:dyDescent="0.25">
      <c r="A12" t="s">
        <v>6876</v>
      </c>
      <c r="B12">
        <v>0.82822700000000005</v>
      </c>
      <c r="C12">
        <v>2.6862550000000001</v>
      </c>
      <c r="D12">
        <v>3.0362852216648699</v>
      </c>
    </row>
    <row r="13" spans="1:4" x14ac:dyDescent="0.25">
      <c r="A13" t="s">
        <v>6877</v>
      </c>
      <c r="B13">
        <v>0.96533400000000003</v>
      </c>
      <c r="C13">
        <v>2.333501</v>
      </c>
      <c r="D13">
        <v>2.7556011592213068</v>
      </c>
    </row>
    <row r="14" spans="1:4" ht="15.75" thickBot="1" x14ac:dyDescent="0.3">
      <c r="A14" t="s">
        <v>6878</v>
      </c>
      <c r="B14">
        <v>0.94911500000000004</v>
      </c>
      <c r="C14">
        <v>2.8294980000000001</v>
      </c>
      <c r="D14">
        <v>3.0140884469832718</v>
      </c>
    </row>
    <row r="15" spans="1:4" x14ac:dyDescent="0.25">
      <c r="A15" s="3" t="s">
        <v>6879</v>
      </c>
      <c r="B15" s="3">
        <v>1</v>
      </c>
      <c r="C15" s="3">
        <v>1.9078999999999999</v>
      </c>
      <c r="D15" s="3">
        <v>1.9843877294507368</v>
      </c>
    </row>
    <row r="16" spans="1:4" x14ac:dyDescent="0.25">
      <c r="A16" t="s">
        <v>6880</v>
      </c>
      <c r="B16">
        <v>1</v>
      </c>
      <c r="C16">
        <v>2.0861999999999998</v>
      </c>
      <c r="D16">
        <v>2.4172217956110189</v>
      </c>
    </row>
    <row r="17" spans="1:4" x14ac:dyDescent="0.25">
      <c r="A17" t="s">
        <v>6881</v>
      </c>
      <c r="B17">
        <v>1</v>
      </c>
      <c r="C17">
        <v>1.7839</v>
      </c>
      <c r="D17">
        <v>2.1016806404498514</v>
      </c>
    </row>
    <row r="18" spans="1:4" x14ac:dyDescent="0.25">
      <c r="A18" t="s">
        <v>6882</v>
      </c>
      <c r="B18">
        <v>1</v>
      </c>
      <c r="C18">
        <v>1.8848</v>
      </c>
      <c r="D18">
        <v>2.0154981523894753</v>
      </c>
    </row>
    <row r="19" spans="1:4" ht="15.75" thickBot="1" x14ac:dyDescent="0.3">
      <c r="A19" t="s">
        <v>6883</v>
      </c>
      <c r="B19">
        <v>1</v>
      </c>
      <c r="C19">
        <v>1.9231</v>
      </c>
      <c r="D19">
        <v>2.1676037319649364</v>
      </c>
    </row>
    <row r="20" spans="1:4" x14ac:dyDescent="0.25">
      <c r="A20" s="3" t="s">
        <v>6884</v>
      </c>
      <c r="B20" s="3">
        <v>1</v>
      </c>
      <c r="C20" s="3">
        <v>3.4470000000000001</v>
      </c>
      <c r="D20" s="3">
        <v>4.2470683114971743</v>
      </c>
    </row>
    <row r="21" spans="1:4" x14ac:dyDescent="0.25">
      <c r="A21" t="s">
        <v>6885</v>
      </c>
      <c r="B21">
        <v>1</v>
      </c>
      <c r="C21">
        <v>2.7138</v>
      </c>
      <c r="D21">
        <v>3.2439362551337703</v>
      </c>
    </row>
    <row r="22" spans="1:4" x14ac:dyDescent="0.25">
      <c r="A22" t="s">
        <v>6886</v>
      </c>
      <c r="B22">
        <v>1</v>
      </c>
      <c r="C22">
        <v>3.0463</v>
      </c>
      <c r="D22">
        <v>3.2626930261829887</v>
      </c>
    </row>
    <row r="23" spans="1:4" x14ac:dyDescent="0.25">
      <c r="A23" t="s">
        <v>6887</v>
      </c>
      <c r="B23">
        <v>1</v>
      </c>
      <c r="C23">
        <v>2.3906000000000001</v>
      </c>
      <c r="D23">
        <v>2.7413639466481117</v>
      </c>
    </row>
    <row r="24" spans="1:4" x14ac:dyDescent="0.25">
      <c r="A24" t="s">
        <v>6888</v>
      </c>
      <c r="B24">
        <v>1</v>
      </c>
      <c r="C24">
        <v>2.9683000000000002</v>
      </c>
      <c r="D24">
        <v>3.1734425543134206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E13CE-CA67-4383-A9BA-29E955CC0A92}">
  <dimension ref="A1:S114"/>
  <sheetViews>
    <sheetView topLeftCell="H98" zoomScaleNormal="100" workbookViewId="0">
      <selection activeCell="S115" sqref="S115"/>
    </sheetView>
  </sheetViews>
  <sheetFormatPr defaultRowHeight="15" x14ac:dyDescent="0.25"/>
  <cols>
    <col min="1" max="1" width="19.140625" customWidth="1"/>
    <col min="2" max="2" width="25.140625" customWidth="1"/>
    <col min="3" max="3" width="14.7109375" customWidth="1"/>
    <col min="4" max="4" width="11" customWidth="1"/>
    <col min="5" max="5" width="19.140625" customWidth="1"/>
    <col min="6" max="6" width="25.42578125" customWidth="1"/>
    <col min="7" max="7" width="14.7109375" customWidth="1"/>
    <col min="8" max="8" width="9.28515625" customWidth="1"/>
    <col min="10" max="10" width="14.7109375" customWidth="1"/>
    <col min="12" max="12" width="9.7109375" customWidth="1"/>
  </cols>
  <sheetData>
    <row r="1" spans="1:7" x14ac:dyDescent="0.25">
      <c r="A1" t="s">
        <v>7482</v>
      </c>
      <c r="B1" t="s">
        <v>7487</v>
      </c>
      <c r="C1" t="s">
        <v>7488</v>
      </c>
      <c r="E1" t="s">
        <v>7482</v>
      </c>
      <c r="F1" t="s">
        <v>7487</v>
      </c>
      <c r="G1" t="s">
        <v>7488</v>
      </c>
    </row>
    <row r="2" spans="1:7" x14ac:dyDescent="0.25">
      <c r="A2" s="11" t="s">
        <v>6867</v>
      </c>
      <c r="B2">
        <v>1.7819609999999999</v>
      </c>
      <c r="C2">
        <v>2.1731801218966722E-2</v>
      </c>
      <c r="E2" s="11" t="s">
        <v>6873</v>
      </c>
      <c r="F2">
        <v>3.1330469999999999</v>
      </c>
      <c r="G2">
        <v>0.11068370596406231</v>
      </c>
    </row>
    <row r="3" spans="1:7" x14ac:dyDescent="0.25">
      <c r="A3" s="10" t="s">
        <v>6868</v>
      </c>
      <c r="B3">
        <v>1.881262</v>
      </c>
      <c r="C3">
        <v>6.9178438471927978E-2</v>
      </c>
      <c r="E3" s="10" t="s">
        <v>6874</v>
      </c>
      <c r="F3">
        <v>2.7223440000000001</v>
      </c>
      <c r="G3">
        <v>0.10169529245215729</v>
      </c>
    </row>
    <row r="4" spans="1:7" x14ac:dyDescent="0.25">
      <c r="A4" s="10" t="s">
        <v>6869</v>
      </c>
      <c r="B4">
        <v>2.1559720000000002</v>
      </c>
      <c r="C4">
        <v>-3.5616603910507957E-2</v>
      </c>
      <c r="E4" s="10" t="s">
        <v>6875</v>
      </c>
      <c r="F4">
        <v>2.976626</v>
      </c>
      <c r="G4">
        <v>0.14565264868444186</v>
      </c>
    </row>
    <row r="5" spans="1:7" x14ac:dyDescent="0.25">
      <c r="A5" s="10" t="s">
        <v>6870</v>
      </c>
      <c r="B5">
        <v>1.7160820000000001</v>
      </c>
      <c r="C5">
        <v>0.15928923811556359</v>
      </c>
      <c r="E5" s="10" t="s">
        <v>6876</v>
      </c>
      <c r="F5">
        <v>2.6862550000000001</v>
      </c>
      <c r="G5">
        <v>0.11784303489348584</v>
      </c>
    </row>
    <row r="6" spans="1:7" x14ac:dyDescent="0.25">
      <c r="A6" s="10" t="s">
        <v>6871</v>
      </c>
      <c r="B6">
        <v>1.8893960000000001</v>
      </c>
      <c r="C6">
        <v>0.13027051666917241</v>
      </c>
      <c r="E6" s="10" t="s">
        <v>6877</v>
      </c>
      <c r="F6">
        <v>2.333501</v>
      </c>
      <c r="G6">
        <v>0.13203128970176078</v>
      </c>
    </row>
    <row r="7" spans="1:7" x14ac:dyDescent="0.25">
      <c r="A7" s="10" t="s">
        <v>6872</v>
      </c>
      <c r="B7">
        <v>2.499069</v>
      </c>
      <c r="C7">
        <v>0.15768645901359893</v>
      </c>
      <c r="E7" s="10" t="s">
        <v>6878</v>
      </c>
      <c r="F7">
        <v>2.8294980000000001</v>
      </c>
      <c r="G7">
        <v>1.810124403384987E-2</v>
      </c>
    </row>
    <row r="8" spans="1:7" x14ac:dyDescent="0.25">
      <c r="A8" s="10" t="s">
        <v>6879</v>
      </c>
      <c r="B8">
        <v>1.9078999999999999</v>
      </c>
      <c r="C8">
        <v>5.4026525564050173E-2</v>
      </c>
      <c r="E8" s="10" t="s">
        <v>6884</v>
      </c>
      <c r="F8">
        <v>3.4470000000000001</v>
      </c>
      <c r="G8">
        <v>7.4384853196702461E-2</v>
      </c>
    </row>
    <row r="9" spans="1:7" x14ac:dyDescent="0.25">
      <c r="A9" s="10" t="s">
        <v>6880</v>
      </c>
      <c r="B9">
        <v>2.0861999999999998</v>
      </c>
      <c r="C9">
        <v>5.5536071886917678E-2</v>
      </c>
      <c r="E9" s="10" t="s">
        <v>6885</v>
      </c>
      <c r="F9">
        <v>2.7138</v>
      </c>
      <c r="G9">
        <v>7.9988357197286614E-2</v>
      </c>
    </row>
    <row r="10" spans="1:7" x14ac:dyDescent="0.25">
      <c r="A10" s="10" t="s">
        <v>6889</v>
      </c>
      <c r="B10">
        <v>1.7839</v>
      </c>
      <c r="C10">
        <v>0.2118240282779689</v>
      </c>
      <c r="E10" s="10" t="s">
        <v>6890</v>
      </c>
      <c r="F10">
        <v>3.0463</v>
      </c>
      <c r="G10">
        <v>0.14619959890632941</v>
      </c>
    </row>
    <row r="11" spans="1:7" x14ac:dyDescent="0.25">
      <c r="A11" s="10" t="s">
        <v>6882</v>
      </c>
      <c r="B11">
        <v>1.8848</v>
      </c>
      <c r="C11">
        <v>0.120137685774704</v>
      </c>
      <c r="E11" s="10" t="s">
        <v>6887</v>
      </c>
      <c r="F11">
        <v>2.3906000000000001</v>
      </c>
      <c r="G11">
        <v>0.12564064468157121</v>
      </c>
    </row>
    <row r="12" spans="1:7" x14ac:dyDescent="0.25">
      <c r="A12" s="12" t="s">
        <v>6883</v>
      </c>
      <c r="B12">
        <v>1.9231</v>
      </c>
      <c r="C12">
        <v>0.12946485207589226</v>
      </c>
      <c r="E12" s="12" t="s">
        <v>6888</v>
      </c>
      <c r="F12">
        <v>2.9683000000000002</v>
      </c>
      <c r="G12">
        <v>-2.8061690266394379E-2</v>
      </c>
    </row>
    <row r="29" spans="2:19" x14ac:dyDescent="0.25">
      <c r="B29" t="s">
        <v>7489</v>
      </c>
      <c r="F29" t="s">
        <v>7489</v>
      </c>
      <c r="K29" t="s">
        <v>7489</v>
      </c>
      <c r="S29" t="s">
        <v>7489</v>
      </c>
    </row>
    <row r="46" spans="2:19" x14ac:dyDescent="0.25">
      <c r="B46" t="s">
        <v>7490</v>
      </c>
      <c r="F46" t="s">
        <v>7490</v>
      </c>
      <c r="K46" t="s">
        <v>7491</v>
      </c>
      <c r="S46" t="s">
        <v>7491</v>
      </c>
    </row>
    <row r="63" spans="2:19" x14ac:dyDescent="0.25">
      <c r="B63" t="s">
        <v>7492</v>
      </c>
      <c r="F63" t="s">
        <v>7492</v>
      </c>
      <c r="K63" t="s">
        <v>7492</v>
      </c>
      <c r="S63" t="s">
        <v>7492</v>
      </c>
    </row>
    <row r="80" spans="2:19" x14ac:dyDescent="0.25">
      <c r="B80" t="s">
        <v>7493</v>
      </c>
      <c r="F80" t="s">
        <v>7493</v>
      </c>
      <c r="K80" t="s">
        <v>7494</v>
      </c>
      <c r="S80" t="s">
        <v>7494</v>
      </c>
    </row>
    <row r="97" spans="2:19" x14ac:dyDescent="0.25">
      <c r="B97" t="s">
        <v>7496</v>
      </c>
      <c r="F97" t="s">
        <v>7496</v>
      </c>
      <c r="K97" t="s">
        <v>7495</v>
      </c>
      <c r="S97" t="s">
        <v>7495</v>
      </c>
    </row>
    <row r="114" spans="2:19" x14ac:dyDescent="0.25">
      <c r="B114" t="s">
        <v>7497</v>
      </c>
      <c r="F114" t="s">
        <v>7497</v>
      </c>
      <c r="K114" t="s">
        <v>7498</v>
      </c>
      <c r="S114" t="s">
        <v>7498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A781-068A-46E3-B23E-4FB804354480}">
  <dimension ref="A1:K29"/>
  <sheetViews>
    <sheetView topLeftCell="A5" zoomScaleNormal="100" workbookViewId="0">
      <selection activeCell="C23" sqref="C23"/>
    </sheetView>
  </sheetViews>
  <sheetFormatPr defaultRowHeight="15" x14ac:dyDescent="0.25"/>
  <cols>
    <col min="1" max="1" width="27.140625" customWidth="1"/>
    <col min="2" max="3" width="15.28515625" customWidth="1"/>
    <col min="5" max="5" width="27.42578125" customWidth="1"/>
    <col min="6" max="6" width="14.85546875" customWidth="1"/>
    <col min="7" max="7" width="15.28515625" customWidth="1"/>
    <col min="9" max="9" width="27.42578125" customWidth="1"/>
    <col min="10" max="10" width="15.140625" customWidth="1"/>
    <col min="11" max="11" width="15.28515625" customWidth="1"/>
  </cols>
  <sheetData>
    <row r="1" spans="1:11" x14ac:dyDescent="0.25">
      <c r="A1" t="s">
        <v>7482</v>
      </c>
      <c r="B1" t="s">
        <v>7500</v>
      </c>
      <c r="C1" t="s">
        <v>7499</v>
      </c>
      <c r="E1" t="s">
        <v>7482</v>
      </c>
      <c r="F1" t="s">
        <v>7500</v>
      </c>
      <c r="G1" t="s">
        <v>7499</v>
      </c>
      <c r="I1" t="s">
        <v>7482</v>
      </c>
      <c r="J1" t="s">
        <v>7500</v>
      </c>
      <c r="K1" t="s">
        <v>7499</v>
      </c>
    </row>
    <row r="2" spans="1:11" x14ac:dyDescent="0.25">
      <c r="A2" s="6" t="s">
        <v>6895</v>
      </c>
      <c r="B2" s="6"/>
      <c r="C2" s="6"/>
      <c r="E2" s="6" t="s">
        <v>6896</v>
      </c>
      <c r="F2" s="6"/>
      <c r="G2" s="6"/>
      <c r="I2" s="6" t="s">
        <v>6897</v>
      </c>
      <c r="J2" s="6"/>
      <c r="K2" s="6"/>
    </row>
    <row r="3" spans="1:11" x14ac:dyDescent="0.25">
      <c r="A3" s="7" t="s">
        <v>6891</v>
      </c>
      <c r="B3">
        <v>2.1731801218966722E-2</v>
      </c>
      <c r="C3">
        <v>0.11068370596406231</v>
      </c>
      <c r="E3" s="7" t="s">
        <v>6891</v>
      </c>
      <c r="F3">
        <v>6.9178438471927978E-2</v>
      </c>
      <c r="G3">
        <v>0.10169529245215729</v>
      </c>
      <c r="I3" s="7" t="s">
        <v>6891</v>
      </c>
      <c r="J3">
        <v>-3.5616603910507957E-2</v>
      </c>
      <c r="K3">
        <v>0.14565264868444186</v>
      </c>
    </row>
    <row r="4" spans="1:11" x14ac:dyDescent="0.25">
      <c r="A4" s="6" t="s">
        <v>2</v>
      </c>
      <c r="B4">
        <v>0.59532903123167258</v>
      </c>
      <c r="C4">
        <v>0.56405667075617583</v>
      </c>
      <c r="E4" s="6" t="s">
        <v>2</v>
      </c>
      <c r="F4">
        <v>0.59532903123167258</v>
      </c>
      <c r="G4">
        <v>0.56405667075617583</v>
      </c>
      <c r="I4" s="6" t="s">
        <v>2</v>
      </c>
      <c r="J4">
        <v>0.59532903123167258</v>
      </c>
      <c r="K4">
        <v>0.56405667075617583</v>
      </c>
    </row>
    <row r="5" spans="1:11" x14ac:dyDescent="0.25">
      <c r="A5" s="7" t="s">
        <v>6892</v>
      </c>
      <c r="B5">
        <v>5.4026525564050173E-2</v>
      </c>
      <c r="C5">
        <v>7.4384853196702461E-2</v>
      </c>
      <c r="E5" s="7" t="s">
        <v>6892</v>
      </c>
      <c r="F5">
        <v>5.5536071886917678E-2</v>
      </c>
      <c r="G5">
        <v>7.9584375595280116E-2</v>
      </c>
      <c r="I5" s="7" t="s">
        <v>6892</v>
      </c>
      <c r="J5">
        <v>5.4026525564050173E-2</v>
      </c>
      <c r="K5">
        <v>7.4384853196702461E-2</v>
      </c>
    </row>
    <row r="6" spans="1:11" x14ac:dyDescent="0.25">
      <c r="A6" s="6" t="s">
        <v>7501</v>
      </c>
      <c r="B6">
        <v>0.91016799999999998</v>
      </c>
      <c r="C6">
        <v>0.89442100000000002</v>
      </c>
      <c r="E6" s="6" t="s">
        <v>7501</v>
      </c>
      <c r="F6">
        <v>0.73405699999999996</v>
      </c>
      <c r="G6">
        <v>0.85726199999999997</v>
      </c>
      <c r="I6" s="6" t="s">
        <v>7501</v>
      </c>
      <c r="J6">
        <v>0.68361700000000003</v>
      </c>
      <c r="K6">
        <v>0.83532099999999998</v>
      </c>
    </row>
    <row r="7" spans="1:11" x14ac:dyDescent="0.25">
      <c r="A7" s="7" t="s">
        <v>7502</v>
      </c>
      <c r="B7">
        <v>1.7819609999999999</v>
      </c>
      <c r="C7">
        <v>3.1330469999999999</v>
      </c>
      <c r="E7" s="7" t="s">
        <v>7502</v>
      </c>
      <c r="F7">
        <v>1.881262</v>
      </c>
      <c r="G7">
        <v>2.7223440000000001</v>
      </c>
      <c r="I7" s="7" t="s">
        <v>7502</v>
      </c>
      <c r="J7">
        <v>2.1559720000000002</v>
      </c>
      <c r="K7">
        <v>2.976626</v>
      </c>
    </row>
    <row r="8" spans="1:11" ht="15.75" thickBot="1" x14ac:dyDescent="0.3">
      <c r="A8" s="6" t="s">
        <v>7503</v>
      </c>
      <c r="B8">
        <v>1.9078999999999999</v>
      </c>
      <c r="C8">
        <v>3.4470000000000001</v>
      </c>
      <c r="E8" s="6" t="s">
        <v>7503</v>
      </c>
      <c r="F8">
        <v>2.0861999999999998</v>
      </c>
      <c r="G8">
        <v>2.7138</v>
      </c>
      <c r="I8" s="6" t="s">
        <v>7503</v>
      </c>
      <c r="J8">
        <v>1.9078999999999999</v>
      </c>
      <c r="K8">
        <v>3.4470000000000001</v>
      </c>
    </row>
    <row r="9" spans="1:11" x14ac:dyDescent="0.25">
      <c r="A9" s="8" t="s">
        <v>7504</v>
      </c>
      <c r="B9" s="8"/>
      <c r="C9" s="8"/>
      <c r="E9" s="8" t="s">
        <v>7504</v>
      </c>
      <c r="F9" s="8"/>
      <c r="G9" s="8"/>
      <c r="I9" s="8" t="s">
        <v>7504</v>
      </c>
      <c r="J9" s="8"/>
      <c r="K9" s="8"/>
    </row>
    <row r="10" spans="1:11" x14ac:dyDescent="0.25">
      <c r="A10" s="6" t="s">
        <v>6893</v>
      </c>
      <c r="B10">
        <f>(B3-B4)/B6</f>
        <v>-0.63021027987438138</v>
      </c>
      <c r="C10">
        <f>(C3-C4)/C6</f>
        <v>-0.50688989278216134</v>
      </c>
      <c r="E10" s="6" t="s">
        <v>6893</v>
      </c>
      <c r="F10">
        <f>(F3-F4)/F6</f>
        <v>-0.71677075861921435</v>
      </c>
      <c r="G10">
        <f>(G3-G4)/G6</f>
        <v>-0.53934663883855638</v>
      </c>
      <c r="I10" s="6" t="s">
        <v>6893</v>
      </c>
      <c r="J10">
        <f>(J3-J4)/J6</f>
        <v>-0.92295193820835419</v>
      </c>
      <c r="K10">
        <f>(K3-K4)/K6</f>
        <v>-0.50089010341142393</v>
      </c>
    </row>
    <row r="11" spans="1:11" x14ac:dyDescent="0.25">
      <c r="A11" s="7" t="s">
        <v>6894</v>
      </c>
      <c r="B11">
        <f>(B3-B4)/B7</f>
        <v>-0.32189101221222344</v>
      </c>
      <c r="C11">
        <f>(C3-C4)/C7</f>
        <v>-0.14470672313313956</v>
      </c>
      <c r="E11" s="7" t="s">
        <v>6894</v>
      </c>
      <c r="F11">
        <f>(F3-F4)/F7</f>
        <v>-0.27967959420843275</v>
      </c>
      <c r="G11">
        <f>(G3-G4)/G7</f>
        <v>-0.16983943921268529</v>
      </c>
      <c r="I11" s="7" t="s">
        <v>6894</v>
      </c>
      <c r="J11">
        <f>(J3-J4)/J7</f>
        <v>-0.29265019914088886</v>
      </c>
      <c r="K11">
        <f>(K3-K4)/K7</f>
        <v>-0.14056318196230699</v>
      </c>
    </row>
    <row r="12" spans="1:11" x14ac:dyDescent="0.25">
      <c r="A12" s="6" t="s">
        <v>7505</v>
      </c>
      <c r="B12">
        <f>(B3-B4)-(((B5-B4)/B8)*B3)</f>
        <v>-0.56743156176358522</v>
      </c>
      <c r="C12">
        <f>(C3-C4)-(((C5-C4)/C8)*C3)</f>
        <v>-0.43764952659262391</v>
      </c>
      <c r="E12" s="6" t="s">
        <v>7505</v>
      </c>
      <c r="F12">
        <f>(F3-F4)-(((F5-F4)/F8)*F3)</f>
        <v>-0.50825104620351269</v>
      </c>
      <c r="G12">
        <f>(G3-G4)-(((G5-G4)/G8)*G3)</f>
        <v>-0.44420655785249108</v>
      </c>
      <c r="I12" s="6" t="s">
        <v>7505</v>
      </c>
      <c r="J12">
        <f>(J3-J4)-(((J5-J4)/J8)*J3)</f>
        <v>-0.64105064952455337</v>
      </c>
      <c r="K12">
        <f>(K3-K4)-(((K5-K4)/K8)*K3)</f>
        <v>-0.39771298719686832</v>
      </c>
    </row>
    <row r="13" spans="1:11" x14ac:dyDescent="0.25">
      <c r="A13" s="7" t="s">
        <v>7506</v>
      </c>
      <c r="B13">
        <f>(B3-B4)+((B5-B4)/B8)*B7</f>
        <v>-1.0791687768977534</v>
      </c>
      <c r="C13">
        <f>(C3-C4)+((C5-C4)/C8)*C7</f>
        <v>-0.89844543911449692</v>
      </c>
      <c r="E13" s="7" t="s">
        <v>7506</v>
      </c>
      <c r="F13">
        <f>(F3-F4)+((F5-F4)/F8)*F7</f>
        <v>-1.0129169537427916</v>
      </c>
      <c r="G13">
        <f>(G3-G4)+((G5-G4)/G8)*G7</f>
        <v>-0.94835896320249802</v>
      </c>
      <c r="I13" s="7" t="s">
        <v>7506</v>
      </c>
      <c r="J13">
        <f>(J3-J4)+((J5-J4)/J8)*J7</f>
        <v>-1.2426302337842663</v>
      </c>
      <c r="K13">
        <f>(K3-K4)+((K5-K4)/K8)*K7</f>
        <v>-0.84125573765478734</v>
      </c>
    </row>
    <row r="14" spans="1:11" x14ac:dyDescent="0.25">
      <c r="A14" s="7" t="s">
        <v>7507</v>
      </c>
      <c r="B14">
        <f>B13/B6</f>
        <v>-1.1856808599047137</v>
      </c>
      <c r="C14">
        <f>C13/C6</f>
        <v>-1.0044994908600053</v>
      </c>
      <c r="E14" s="7" t="s">
        <v>7507</v>
      </c>
      <c r="F14">
        <f>F13/F6</f>
        <v>-1.3798886922170779</v>
      </c>
      <c r="G14">
        <f>G13/G6</f>
        <v>-1.1062650195651949</v>
      </c>
      <c r="I14" s="7" t="s">
        <v>7507</v>
      </c>
      <c r="J14">
        <f>J13/J6</f>
        <v>-1.8177286898720573</v>
      </c>
      <c r="K14">
        <f>K13/K6</f>
        <v>-1.0071047389623717</v>
      </c>
    </row>
    <row r="16" spans="1:11" x14ac:dyDescent="0.25">
      <c r="A16" t="s">
        <v>7482</v>
      </c>
      <c r="B16" t="s">
        <v>7500</v>
      </c>
      <c r="C16" t="s">
        <v>7499</v>
      </c>
      <c r="E16" t="s">
        <v>7482</v>
      </c>
      <c r="F16" t="s">
        <v>7500</v>
      </c>
      <c r="G16" t="s">
        <v>7499</v>
      </c>
      <c r="I16" t="s">
        <v>7482</v>
      </c>
      <c r="J16" t="s">
        <v>7500</v>
      </c>
      <c r="K16" t="s">
        <v>7499</v>
      </c>
    </row>
    <row r="17" spans="1:11" x14ac:dyDescent="0.25">
      <c r="A17" s="6" t="s">
        <v>6898</v>
      </c>
      <c r="B17" s="6"/>
      <c r="C17" s="6"/>
      <c r="E17" s="6" t="s">
        <v>6899</v>
      </c>
      <c r="F17" s="6"/>
      <c r="G17" s="6"/>
      <c r="I17" s="6" t="s">
        <v>6900</v>
      </c>
      <c r="J17" s="6"/>
      <c r="K17" s="6"/>
    </row>
    <row r="18" spans="1:11" x14ac:dyDescent="0.25">
      <c r="A18" s="7" t="s">
        <v>6891</v>
      </c>
      <c r="B18">
        <v>0.15928923811556359</v>
      </c>
      <c r="C18">
        <v>0.11784303489348584</v>
      </c>
      <c r="E18" s="7" t="s">
        <v>6891</v>
      </c>
      <c r="F18">
        <v>0.13027051666917241</v>
      </c>
      <c r="G18">
        <v>0.13203128970176078</v>
      </c>
      <c r="I18" s="7" t="s">
        <v>6891</v>
      </c>
      <c r="J18">
        <v>0.15768645901359893</v>
      </c>
      <c r="K18">
        <v>1.810124403384987E-2</v>
      </c>
    </row>
    <row r="19" spans="1:11" x14ac:dyDescent="0.25">
      <c r="A19" s="6" t="s">
        <v>2</v>
      </c>
      <c r="B19">
        <v>0.59532903123167258</v>
      </c>
      <c r="C19">
        <v>0.56405667075617583</v>
      </c>
      <c r="E19" s="6" t="s">
        <v>2</v>
      </c>
      <c r="F19">
        <v>0.59532903123167258</v>
      </c>
      <c r="G19">
        <v>0.56405667075617583</v>
      </c>
      <c r="I19" s="6" t="s">
        <v>2</v>
      </c>
      <c r="J19">
        <v>0.59532903123167258</v>
      </c>
      <c r="K19">
        <v>0.56405667075617583</v>
      </c>
    </row>
    <row r="20" spans="1:11" x14ac:dyDescent="0.25">
      <c r="A20" s="7" t="s">
        <v>6892</v>
      </c>
      <c r="B20">
        <v>0.2118240282779689</v>
      </c>
      <c r="C20">
        <v>0.14619959890632941</v>
      </c>
      <c r="E20" s="7" t="s">
        <v>6892</v>
      </c>
      <c r="F20">
        <v>0.120137685774704</v>
      </c>
      <c r="G20">
        <v>0.12564064468157121</v>
      </c>
      <c r="I20" s="7" t="s">
        <v>6892</v>
      </c>
      <c r="J20">
        <v>0.12946485207589226</v>
      </c>
      <c r="K20">
        <v>-2.8061690266394379E-2</v>
      </c>
    </row>
    <row r="21" spans="1:11" x14ac:dyDescent="0.25">
      <c r="A21" s="6" t="s">
        <v>7501</v>
      </c>
      <c r="B21">
        <v>0.90759299999999998</v>
      </c>
      <c r="C21">
        <v>0.82822700000000005</v>
      </c>
      <c r="E21" s="6" t="s">
        <v>7501</v>
      </c>
      <c r="F21">
        <v>0.98697599999999996</v>
      </c>
      <c r="G21">
        <v>0.96533400000000003</v>
      </c>
      <c r="I21" s="6" t="s">
        <v>7501</v>
      </c>
      <c r="J21">
        <v>0.62842900000000002</v>
      </c>
      <c r="K21">
        <v>0.94911500000000004</v>
      </c>
    </row>
    <row r="22" spans="1:11" x14ac:dyDescent="0.25">
      <c r="A22" s="7" t="s">
        <v>7502</v>
      </c>
      <c r="B22">
        <v>1.7160820000000001</v>
      </c>
      <c r="C22">
        <v>2.6862550000000001</v>
      </c>
      <c r="E22" s="7" t="s">
        <v>7502</v>
      </c>
      <c r="F22">
        <v>1.8893960000000001</v>
      </c>
      <c r="G22">
        <v>2.333501</v>
      </c>
      <c r="I22" s="7" t="s">
        <v>7502</v>
      </c>
      <c r="J22">
        <v>2.499069</v>
      </c>
      <c r="K22">
        <v>2.8294980000000001</v>
      </c>
    </row>
    <row r="23" spans="1:11" ht="15.75" thickBot="1" x14ac:dyDescent="0.3">
      <c r="A23" s="6" t="s">
        <v>7503</v>
      </c>
      <c r="B23">
        <v>1.7839</v>
      </c>
      <c r="C23">
        <v>3.0463</v>
      </c>
      <c r="E23" s="6" t="s">
        <v>7503</v>
      </c>
      <c r="F23">
        <v>1.8848</v>
      </c>
      <c r="G23">
        <v>2.3906000000000001</v>
      </c>
      <c r="I23" s="6" t="s">
        <v>7503</v>
      </c>
      <c r="J23">
        <v>1.9231</v>
      </c>
      <c r="K23">
        <v>2.9683000000000002</v>
      </c>
    </row>
    <row r="24" spans="1:11" x14ac:dyDescent="0.25">
      <c r="A24" s="8" t="s">
        <v>7504</v>
      </c>
      <c r="B24" s="8"/>
      <c r="C24" s="8"/>
      <c r="E24" s="8" t="s">
        <v>7504</v>
      </c>
      <c r="F24" s="8"/>
      <c r="G24" s="8"/>
      <c r="I24" s="8" t="s">
        <v>7504</v>
      </c>
      <c r="J24" s="8"/>
      <c r="K24" s="8"/>
    </row>
    <row r="25" spans="1:11" x14ac:dyDescent="0.25">
      <c r="A25" s="6" t="s">
        <v>6893</v>
      </c>
      <c r="B25">
        <f>(B18-B19)/B21</f>
        <v>-0.48043538581292383</v>
      </c>
      <c r="C25">
        <f>(C18-C19)/C21</f>
        <v>-0.53875765443856571</v>
      </c>
      <c r="E25" s="6" t="s">
        <v>6893</v>
      </c>
      <c r="F25">
        <f>(F18-F19)/F21</f>
        <v>-0.47119536296981906</v>
      </c>
      <c r="G25">
        <f>(G18-G19)/G21</f>
        <v>-0.44753979560899648</v>
      </c>
      <c r="I25" s="6" t="s">
        <v>6893</v>
      </c>
      <c r="J25">
        <f>(J18-J19)/J21</f>
        <v>-0.69640734628426393</v>
      </c>
      <c r="K25">
        <f>(K18-K19)/K21</f>
        <v>-0.57522579110258076</v>
      </c>
    </row>
    <row r="26" spans="1:11" x14ac:dyDescent="0.25">
      <c r="A26" s="7" t="s">
        <v>6894</v>
      </c>
      <c r="B26">
        <f>(B18-B19)/B22</f>
        <v>-0.25409030169660246</v>
      </c>
      <c r="C26">
        <f>(C18-C19)/C22</f>
        <v>-0.16610993217795406</v>
      </c>
      <c r="E26" s="7" t="s">
        <v>6894</v>
      </c>
      <c r="F26">
        <f>(F18-F19)/F22</f>
        <v>-0.24614136716839674</v>
      </c>
      <c r="G26">
        <f>(G18-G19)/G22</f>
        <v>-0.18514043107520203</v>
      </c>
      <c r="I26" s="7" t="s">
        <v>6894</v>
      </c>
      <c r="J26">
        <f>(J18-J19)/J22</f>
        <v>-0.17512224441104815</v>
      </c>
      <c r="K26">
        <f>(K18-K19)/K22</f>
        <v>-0.19295133861989866</v>
      </c>
    </row>
    <row r="27" spans="1:11" x14ac:dyDescent="0.25">
      <c r="A27" s="6" t="s">
        <v>7505</v>
      </c>
      <c r="B27">
        <f>(B18-B19)-(((B20-B19)/B23)*B18)</f>
        <v>-0.40179559796279185</v>
      </c>
      <c r="C27">
        <f>(C18-C19)-(((C20-C19)/C23)*C18)</f>
        <v>-0.43004925760103113</v>
      </c>
      <c r="E27" s="6" t="s">
        <v>7505</v>
      </c>
      <c r="F27">
        <f>(F18-F19)-(((F20-F19)/F23)*F18)</f>
        <v>-0.43221501812287871</v>
      </c>
      <c r="G27">
        <f>(G18-G19)-(((G20-G19)/G23)*G18)</f>
        <v>-0.40781194787924946</v>
      </c>
      <c r="I27" s="6" t="s">
        <v>7505</v>
      </c>
      <c r="J27">
        <f>(J18-J19)-(((J20-J19)/J23)*J18)</f>
        <v>-0.39944358475390029</v>
      </c>
      <c r="K27">
        <f>(K18-K19)-(((K20-K19)/K23)*K18)</f>
        <v>-0.54234457911602174</v>
      </c>
    </row>
    <row r="28" spans="1:11" x14ac:dyDescent="0.25">
      <c r="A28" s="7" t="s">
        <v>7506</v>
      </c>
      <c r="B28">
        <f>(B18-B19)+((B20-B19)/B23)*B22</f>
        <v>-0.80496519951713918</v>
      </c>
      <c r="C28">
        <f>(C18-C19)+((C20-C19)/C23)*C22</f>
        <v>-0.81468379590668083</v>
      </c>
      <c r="E28" s="7" t="s">
        <v>7506</v>
      </c>
      <c r="F28">
        <f>(F18-F19)+((F20-F19)/F23)*F22</f>
        <v>-0.94140859273578881</v>
      </c>
      <c r="G28">
        <f>(G18-G19)+((G20-G19)/G23)*G22</f>
        <v>-0.85996992855760079</v>
      </c>
      <c r="I28" s="7" t="s">
        <v>7506</v>
      </c>
      <c r="J28">
        <f>(J18-J19)+((J20-J19)/J23)*J22</f>
        <v>-1.0430332062665666</v>
      </c>
      <c r="K28">
        <f>(K18-K19)+((K20-K19)/K23)*K22</f>
        <v>-1.1103854770126067</v>
      </c>
    </row>
    <row r="29" spans="1:11" x14ac:dyDescent="0.25">
      <c r="A29" s="7" t="s">
        <v>7507</v>
      </c>
      <c r="B29">
        <f>B28/B21</f>
        <v>-0.88692310266511443</v>
      </c>
      <c r="C29">
        <f>C28/C21</f>
        <v>-0.98364795630507185</v>
      </c>
      <c r="E29" s="7" t="s">
        <v>7507</v>
      </c>
      <c r="F29">
        <f>F28/F21</f>
        <v>-0.9538312914759719</v>
      </c>
      <c r="G29">
        <f>G28/G21</f>
        <v>-0.89085221131504821</v>
      </c>
      <c r="I29" s="7" t="s">
        <v>7507</v>
      </c>
      <c r="J29">
        <f>J28/J21</f>
        <v>-1.6597470935723313</v>
      </c>
      <c r="K29">
        <f>K28/K21</f>
        <v>-1.1699166876644103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0606B-EAB6-4021-80E6-75B06C876055}">
  <dimension ref="A1:D14"/>
  <sheetViews>
    <sheetView zoomScaleNormal="100" workbookViewId="0">
      <selection activeCell="D2" sqref="D2"/>
    </sheetView>
  </sheetViews>
  <sheetFormatPr defaultRowHeight="15" x14ac:dyDescent="0.25"/>
  <cols>
    <col min="1" max="1" width="14.28515625" customWidth="1"/>
    <col min="2" max="2" width="12.140625" customWidth="1"/>
    <col min="3" max="3" width="14.85546875" customWidth="1"/>
    <col min="4" max="4" width="15.28515625" customWidth="1"/>
  </cols>
  <sheetData>
    <row r="1" spans="1:4" x14ac:dyDescent="0.25">
      <c r="A1" t="s">
        <v>7508</v>
      </c>
      <c r="B1" t="s">
        <v>7509</v>
      </c>
      <c r="C1" t="s">
        <v>7510</v>
      </c>
      <c r="D1" t="s">
        <v>7499</v>
      </c>
    </row>
    <row r="2" spans="1:4" x14ac:dyDescent="0.25">
      <c r="A2" s="13" t="s">
        <v>6895</v>
      </c>
      <c r="B2">
        <v>6.3866913992959337E-2</v>
      </c>
      <c r="C2">
        <v>2.1731801218966722E-2</v>
      </c>
      <c r="D2">
        <v>0.11068370596406231</v>
      </c>
    </row>
    <row r="3" spans="1:4" x14ac:dyDescent="0.25">
      <c r="A3" s="14" t="s">
        <v>6896</v>
      </c>
      <c r="B3">
        <v>8.4581158778352469E-2</v>
      </c>
      <c r="C3">
        <v>6.9178438471927978E-2</v>
      </c>
      <c r="D3">
        <v>0.10169529245215729</v>
      </c>
    </row>
    <row r="4" spans="1:4" x14ac:dyDescent="0.25">
      <c r="A4" s="14" t="s">
        <v>6897</v>
      </c>
      <c r="B4">
        <v>5.0247778897626195E-2</v>
      </c>
      <c r="C4">
        <v>-3.5616603910507957E-2</v>
      </c>
      <c r="D4">
        <v>0.14565264868444186</v>
      </c>
    </row>
    <row r="5" spans="1:4" x14ac:dyDescent="0.25">
      <c r="A5" s="14" t="s">
        <v>6898</v>
      </c>
      <c r="B5">
        <v>0.13965682606300042</v>
      </c>
      <c r="C5">
        <v>0.15928923811556359</v>
      </c>
      <c r="D5">
        <v>0.11784303489348584</v>
      </c>
    </row>
    <row r="6" spans="1:4" x14ac:dyDescent="0.25">
      <c r="A6" s="14" t="s">
        <v>6899</v>
      </c>
      <c r="B6">
        <v>0.13110456705303011</v>
      </c>
      <c r="C6">
        <v>0.13027051666917241</v>
      </c>
      <c r="D6">
        <v>0.13203128970176078</v>
      </c>
    </row>
    <row r="7" spans="1:4" x14ac:dyDescent="0.25">
      <c r="A7" s="14" t="s">
        <v>6900</v>
      </c>
      <c r="B7">
        <v>9.1567146654770407E-2</v>
      </c>
      <c r="C7">
        <v>0.15768645901359893</v>
      </c>
      <c r="D7">
        <v>1.810124403384987E-2</v>
      </c>
    </row>
    <row r="8" spans="1:4" x14ac:dyDescent="0.25">
      <c r="A8" s="14" t="s">
        <v>7422</v>
      </c>
      <c r="B8">
        <v>6.3669943916359176E-2</v>
      </c>
      <c r="C8">
        <v>5.4026525564050173E-2</v>
      </c>
      <c r="D8">
        <v>7.4384853196702461E-2</v>
      </c>
    </row>
    <row r="9" spans="1:4" x14ac:dyDescent="0.25">
      <c r="A9" s="14" t="s">
        <v>7423</v>
      </c>
      <c r="B9">
        <v>6.6927373643510396E-2</v>
      </c>
      <c r="C9">
        <v>5.5536071886917678E-2</v>
      </c>
      <c r="D9">
        <v>7.9584375595280116E-2</v>
      </c>
    </row>
    <row r="10" spans="1:4" x14ac:dyDescent="0.25">
      <c r="A10" s="14" t="s">
        <v>7424</v>
      </c>
      <c r="B10">
        <v>6.3669943916359176E-2</v>
      </c>
      <c r="C10">
        <v>5.4026525564050173E-2</v>
      </c>
      <c r="D10">
        <v>7.4384853196702461E-2</v>
      </c>
    </row>
    <row r="11" spans="1:4" x14ac:dyDescent="0.25">
      <c r="A11" s="14" t="s">
        <v>7425</v>
      </c>
      <c r="B11">
        <v>0.18073877225982396</v>
      </c>
      <c r="C11">
        <v>0.2118240282779689</v>
      </c>
      <c r="D11">
        <v>0.14619959890632941</v>
      </c>
    </row>
    <row r="12" spans="1:4" x14ac:dyDescent="0.25">
      <c r="A12" s="14" t="s">
        <v>7426</v>
      </c>
      <c r="B12">
        <v>0.12274435052006215</v>
      </c>
      <c r="C12">
        <v>0.120137685774704</v>
      </c>
      <c r="D12">
        <v>0.12564064468157121</v>
      </c>
    </row>
    <row r="13" spans="1:4" x14ac:dyDescent="0.25">
      <c r="A13" s="14" t="s">
        <v>7427</v>
      </c>
      <c r="B13">
        <v>5.4847016229545811E-2</v>
      </c>
      <c r="C13">
        <v>0.12946485207589226</v>
      </c>
      <c r="D13">
        <v>-2.8061690266394379E-2</v>
      </c>
    </row>
    <row r="14" spans="1:4" x14ac:dyDescent="0.25">
      <c r="A14" s="15" t="s">
        <v>7511</v>
      </c>
      <c r="B14">
        <v>0.58051580784854295</v>
      </c>
      <c r="C14">
        <v>0.59532903123167258</v>
      </c>
      <c r="D14">
        <v>0.56405667075617583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655-4D56-446F-8F18-2EDEB4FBD0D7}">
  <dimension ref="A1:K65"/>
  <sheetViews>
    <sheetView tabSelected="1" topLeftCell="A41" zoomScaleNormal="100" workbookViewId="0">
      <selection activeCell="A66" sqref="A66"/>
    </sheetView>
  </sheetViews>
  <sheetFormatPr defaultRowHeight="15" x14ac:dyDescent="0.25"/>
  <cols>
    <col min="1" max="1" width="29.7109375" customWidth="1"/>
    <col min="2" max="2" width="14.7109375" customWidth="1"/>
    <col min="3" max="3" width="15.140625" customWidth="1"/>
    <col min="5" max="5" width="29.28515625" customWidth="1"/>
    <col min="6" max="6" width="15.28515625" customWidth="1"/>
    <col min="7" max="7" width="15.140625" customWidth="1"/>
    <col min="9" max="9" width="29" customWidth="1"/>
    <col min="10" max="10" width="14.85546875" customWidth="1"/>
    <col min="11" max="11" width="15" customWidth="1"/>
  </cols>
  <sheetData>
    <row r="1" spans="1:11" x14ac:dyDescent="0.25">
      <c r="A1" t="s">
        <v>7482</v>
      </c>
      <c r="B1" t="s">
        <v>7510</v>
      </c>
      <c r="C1" t="s">
        <v>7499</v>
      </c>
      <c r="E1" t="s">
        <v>7482</v>
      </c>
      <c r="F1" t="s">
        <v>7510</v>
      </c>
      <c r="G1" t="s">
        <v>7499</v>
      </c>
      <c r="I1" t="s">
        <v>7482</v>
      </c>
      <c r="J1" t="s">
        <v>7510</v>
      </c>
      <c r="K1" t="s">
        <v>7499</v>
      </c>
    </row>
    <row r="2" spans="1:11" x14ac:dyDescent="0.25">
      <c r="A2" s="6" t="s">
        <v>6895</v>
      </c>
      <c r="B2" s="6"/>
      <c r="C2" s="6"/>
      <c r="E2" s="6" t="s">
        <v>6896</v>
      </c>
      <c r="F2" s="6"/>
      <c r="G2" s="6"/>
      <c r="I2" s="6" t="s">
        <v>6897</v>
      </c>
      <c r="J2" s="6"/>
      <c r="K2" s="6"/>
    </row>
    <row r="3" spans="1:11" x14ac:dyDescent="0.25">
      <c r="A3" s="7" t="s">
        <v>6891</v>
      </c>
      <c r="B3">
        <v>2.1731801218966722E-2</v>
      </c>
      <c r="C3">
        <v>0.11068370596406231</v>
      </c>
      <c r="E3" s="7" t="s">
        <v>6891</v>
      </c>
      <c r="F3">
        <v>6.9178438471927978E-2</v>
      </c>
      <c r="G3">
        <v>0.10169529245215729</v>
      </c>
      <c r="I3" s="7" t="s">
        <v>6891</v>
      </c>
      <c r="J3">
        <v>-3.5616603910507957E-2</v>
      </c>
      <c r="K3">
        <v>0.14565264868444186</v>
      </c>
    </row>
    <row r="4" spans="1:11" x14ac:dyDescent="0.25">
      <c r="A4" s="6" t="s">
        <v>7433</v>
      </c>
      <c r="B4">
        <v>0</v>
      </c>
      <c r="C4">
        <v>0</v>
      </c>
      <c r="E4" s="6" t="s">
        <v>7433</v>
      </c>
      <c r="F4">
        <v>0</v>
      </c>
      <c r="G4">
        <v>0</v>
      </c>
      <c r="I4" s="6" t="s">
        <v>7433</v>
      </c>
      <c r="J4">
        <v>0</v>
      </c>
      <c r="K4">
        <v>0</v>
      </c>
    </row>
    <row r="5" spans="1:11" x14ac:dyDescent="0.25">
      <c r="A5" s="7" t="s">
        <v>2</v>
      </c>
      <c r="B5">
        <v>0.59532903123167258</v>
      </c>
      <c r="C5">
        <v>0.56405667075617583</v>
      </c>
      <c r="E5" s="7" t="s">
        <v>2</v>
      </c>
      <c r="F5">
        <v>0.59532903123167258</v>
      </c>
      <c r="G5">
        <v>0.56405667075617583</v>
      </c>
      <c r="I5" s="7" t="s">
        <v>2</v>
      </c>
      <c r="J5">
        <v>0.59532903123167258</v>
      </c>
      <c r="K5">
        <v>0.56405667075617583</v>
      </c>
    </row>
    <row r="6" spans="1:11" x14ac:dyDescent="0.25">
      <c r="A6" s="6" t="s">
        <v>6892</v>
      </c>
      <c r="B6">
        <v>5.4026525564050173E-2</v>
      </c>
      <c r="C6">
        <v>7.4384853196702461E-2</v>
      </c>
      <c r="E6" s="6" t="s">
        <v>6892</v>
      </c>
      <c r="F6">
        <v>5.5536071886917678E-2</v>
      </c>
      <c r="G6">
        <v>7.9584375595280116E-2</v>
      </c>
      <c r="I6" s="6" t="s">
        <v>6892</v>
      </c>
      <c r="J6">
        <v>5.4026525564050173E-2</v>
      </c>
      <c r="K6">
        <v>7.4384853196702461E-2</v>
      </c>
    </row>
    <row r="7" spans="1:11" x14ac:dyDescent="0.25">
      <c r="A7" s="7" t="s">
        <v>7441</v>
      </c>
      <c r="B7">
        <v>1.3569311670629463</v>
      </c>
      <c r="C7">
        <v>1.9225812500696122</v>
      </c>
      <c r="E7" s="7" t="s">
        <v>7441</v>
      </c>
      <c r="F7">
        <v>1.3367540894421714</v>
      </c>
      <c r="G7">
        <v>1.5858841247898836</v>
      </c>
      <c r="I7" s="7" t="s">
        <v>7441</v>
      </c>
      <c r="J7">
        <v>1.4060770381933365</v>
      </c>
      <c r="K7">
        <v>2.0017914663219396</v>
      </c>
    </row>
    <row r="8" spans="1:11" x14ac:dyDescent="0.25">
      <c r="A8" s="6" t="s">
        <v>7442</v>
      </c>
      <c r="B8">
        <v>-1.4830008621967266</v>
      </c>
      <c r="C8">
        <v>-2.4290423167941575</v>
      </c>
      <c r="E8" s="6" t="s">
        <v>7442</v>
      </c>
      <c r="F8">
        <v>-1.4968168481364577</v>
      </c>
      <c r="G8">
        <v>-1.9125609800061878</v>
      </c>
      <c r="I8" s="6" t="s">
        <v>7442</v>
      </c>
      <c r="J8">
        <v>-1.764898434203698</v>
      </c>
      <c r="K8">
        <v>-2.3811775453325463</v>
      </c>
    </row>
    <row r="9" spans="1:11" x14ac:dyDescent="0.25">
      <c r="A9" s="7" t="s">
        <v>7512</v>
      </c>
      <c r="B9">
        <v>156.04708421223881</v>
      </c>
      <c r="C9">
        <v>221.09684375800541</v>
      </c>
      <c r="E9" s="7" t="s">
        <v>7512</v>
      </c>
      <c r="F9">
        <v>160.41049073306058</v>
      </c>
      <c r="G9">
        <v>180.79079022604674</v>
      </c>
      <c r="I9" s="7" t="s">
        <v>7512</v>
      </c>
      <c r="J9">
        <v>166.88929212585444</v>
      </c>
      <c r="K9">
        <v>212.1898954301256</v>
      </c>
    </row>
    <row r="10" spans="1:11" x14ac:dyDescent="0.25">
      <c r="A10" s="6" t="s">
        <v>7513</v>
      </c>
      <c r="B10">
        <v>-151.2660879440661</v>
      </c>
      <c r="C10">
        <v>-199.18146997712091</v>
      </c>
      <c r="E10" s="6" t="s">
        <v>7513</v>
      </c>
      <c r="F10">
        <v>-145.19123426923639</v>
      </c>
      <c r="G10">
        <v>-160.65512232051978</v>
      </c>
      <c r="I10" s="6" t="s">
        <v>7513</v>
      </c>
      <c r="J10">
        <v>-174.72494498616609</v>
      </c>
      <c r="K10">
        <v>-183.35067099060606</v>
      </c>
    </row>
    <row r="11" spans="1:11" x14ac:dyDescent="0.25">
      <c r="A11" s="7" t="s">
        <v>7501</v>
      </c>
      <c r="B11">
        <v>0.91016799999999998</v>
      </c>
      <c r="C11">
        <v>0.89442100000000002</v>
      </c>
      <c r="E11" s="7" t="s">
        <v>7501</v>
      </c>
      <c r="F11">
        <v>0.73405699999999996</v>
      </c>
      <c r="G11">
        <v>0.85726199999999997</v>
      </c>
      <c r="I11" s="7" t="s">
        <v>7501</v>
      </c>
      <c r="J11">
        <v>0.68361700000000003</v>
      </c>
      <c r="K11">
        <v>0.83532099999999998</v>
      </c>
    </row>
    <row r="12" spans="1:11" x14ac:dyDescent="0.25">
      <c r="A12" s="6" t="s">
        <v>7502</v>
      </c>
      <c r="B12">
        <v>1.7819609999999999</v>
      </c>
      <c r="C12">
        <v>3.1330469999999999</v>
      </c>
      <c r="E12" s="6" t="s">
        <v>7502</v>
      </c>
      <c r="F12">
        <v>1.881262</v>
      </c>
      <c r="G12">
        <v>2.7223440000000001</v>
      </c>
      <c r="I12" s="6" t="s">
        <v>7502</v>
      </c>
      <c r="J12">
        <v>2.1559720000000002</v>
      </c>
      <c r="K12">
        <v>2.976626</v>
      </c>
    </row>
    <row r="13" spans="1:11" x14ac:dyDescent="0.25">
      <c r="A13" s="7" t="s">
        <v>7503</v>
      </c>
      <c r="B13">
        <v>1.9078999999999999</v>
      </c>
      <c r="C13">
        <v>3.4470000000000001</v>
      </c>
      <c r="E13" s="7" t="s">
        <v>7503</v>
      </c>
      <c r="F13">
        <v>2.0861999999999998</v>
      </c>
      <c r="G13">
        <v>2.7138</v>
      </c>
      <c r="I13" s="7" t="s">
        <v>7503</v>
      </c>
      <c r="J13">
        <v>1.9078999999999999</v>
      </c>
      <c r="K13">
        <v>3.4470000000000001</v>
      </c>
    </row>
    <row r="14" spans="1:11" x14ac:dyDescent="0.25">
      <c r="A14" s="6" t="s">
        <v>7514</v>
      </c>
      <c r="B14">
        <v>1.8984229756128157</v>
      </c>
      <c r="C14">
        <v>3.8287319415871823</v>
      </c>
      <c r="E14" s="6" t="s">
        <v>7514</v>
      </c>
      <c r="F14">
        <v>2.0247970781207565</v>
      </c>
      <c r="G14">
        <v>3.4097327186445909</v>
      </c>
      <c r="I14" s="6" t="s">
        <v>7514</v>
      </c>
      <c r="J14">
        <v>2.5067142159618987</v>
      </c>
      <c r="K14">
        <v>3.8500273364040871</v>
      </c>
    </row>
    <row r="15" spans="1:11" x14ac:dyDescent="0.25">
      <c r="A15" s="7" t="s">
        <v>7434</v>
      </c>
      <c r="B15">
        <v>-5.1922868658758761</v>
      </c>
      <c r="C15">
        <v>-22.762260523456625</v>
      </c>
      <c r="E15" s="7" t="s">
        <v>7434</v>
      </c>
      <c r="F15">
        <v>-7.6726763220333893</v>
      </c>
      <c r="G15">
        <v>-20.406236688600011</v>
      </c>
      <c r="I15" s="7" t="s">
        <v>7434</v>
      </c>
      <c r="J15">
        <v>-7.7603533343888085</v>
      </c>
      <c r="K15">
        <v>-20.921424119805717</v>
      </c>
    </row>
    <row r="16" spans="1:11" x14ac:dyDescent="0.25">
      <c r="A16" s="6" t="s">
        <v>7443</v>
      </c>
      <c r="B16">
        <v>-3.9476246634109526</v>
      </c>
      <c r="C16">
        <v>-8.0946155745879125</v>
      </c>
      <c r="E16" s="6" t="s">
        <v>7443</v>
      </c>
      <c r="F16">
        <v>-4.433146941998193</v>
      </c>
      <c r="G16">
        <v>-7.4613470437070077</v>
      </c>
      <c r="I16" s="6" t="s">
        <v>7443</v>
      </c>
      <c r="J16">
        <v>-5.7327535480020595</v>
      </c>
      <c r="K16">
        <v>-8.012420244552775</v>
      </c>
    </row>
    <row r="17" spans="1:11" x14ac:dyDescent="0.25">
      <c r="A17" s="7" t="s">
        <v>7515</v>
      </c>
      <c r="B17">
        <v>-43.423871297520478</v>
      </c>
      <c r="C17">
        <v>-80.946155745879125</v>
      </c>
      <c r="E17" s="7" t="s">
        <v>7515</v>
      </c>
      <c r="F17">
        <v>-48.764616361980124</v>
      </c>
      <c r="G17">
        <v>-74.613470437070077</v>
      </c>
      <c r="I17" s="7" t="s">
        <v>7515</v>
      </c>
      <c r="J17">
        <v>-63.060289028022652</v>
      </c>
      <c r="K17">
        <v>-80.124202445527757</v>
      </c>
    </row>
    <row r="18" spans="1:11" ht="15.75" thickBot="1" x14ac:dyDescent="0.3">
      <c r="A18" s="6" t="s">
        <v>7445</v>
      </c>
      <c r="B18">
        <v>2.1706366374363073</v>
      </c>
      <c r="C18">
        <v>53481790948.51442</v>
      </c>
      <c r="E18" s="6" t="s">
        <v>7445</v>
      </c>
      <c r="F18">
        <v>2355.889829104558</v>
      </c>
      <c r="G18">
        <v>415675364353.2326</v>
      </c>
      <c r="I18" s="6" t="s">
        <v>7445</v>
      </c>
      <c r="J18">
        <v>326130.15697635768</v>
      </c>
      <c r="K18">
        <v>51446778594.447266</v>
      </c>
    </row>
    <row r="19" spans="1:11" x14ac:dyDescent="0.25">
      <c r="A19" s="8" t="s">
        <v>7516</v>
      </c>
      <c r="B19" s="8"/>
      <c r="C19" s="8"/>
      <c r="E19" s="8" t="s">
        <v>7516</v>
      </c>
      <c r="F19" s="8"/>
      <c r="G19" s="8"/>
      <c r="I19" s="8" t="s">
        <v>7516</v>
      </c>
      <c r="J19" s="8"/>
      <c r="K19" s="8"/>
    </row>
    <row r="20" spans="1:11" x14ac:dyDescent="0.25">
      <c r="A20" s="6" t="s">
        <v>7517</v>
      </c>
      <c r="B20" s="6"/>
      <c r="C20" s="6"/>
      <c r="E20" s="6" t="s">
        <v>7517</v>
      </c>
      <c r="F20" s="6"/>
      <c r="G20" s="6"/>
      <c r="I20" s="6" t="s">
        <v>7517</v>
      </c>
      <c r="J20" s="6"/>
      <c r="K20" s="6"/>
    </row>
    <row r="21" spans="1:11" x14ac:dyDescent="0.25">
      <c r="A21" s="7" t="s">
        <v>7428</v>
      </c>
      <c r="B21">
        <f>(B3-B4)/B14</f>
        <v>1.1447291514132483E-2</v>
      </c>
      <c r="C21">
        <f>(C3-C4)/C14</f>
        <v>2.8908711200653789E-2</v>
      </c>
      <c r="E21" s="7" t="s">
        <v>7428</v>
      </c>
      <c r="F21">
        <f>(F3-F4)/F14</f>
        <v>3.4165615517449031E-2</v>
      </c>
      <c r="G21">
        <f>(G3-G4)/G14</f>
        <v>2.9825004140671286E-2</v>
      </c>
      <c r="I21" s="7" t="s">
        <v>7428</v>
      </c>
      <c r="J21">
        <f>(J3-J4)/J14</f>
        <v>-1.4208482037447111E-2</v>
      </c>
      <c r="K21">
        <f>(K3-K4)/K14</f>
        <v>3.7831588183080529E-2</v>
      </c>
    </row>
    <row r="22" spans="1:11" x14ac:dyDescent="0.25">
      <c r="A22" s="6" t="s">
        <v>7429</v>
      </c>
      <c r="B22">
        <f>B7/B14</f>
        <v>0.71476756470718827</v>
      </c>
      <c r="C22">
        <f>C7/C14</f>
        <v>0.50214569194222969</v>
      </c>
      <c r="E22" s="6" t="s">
        <v>7429</v>
      </c>
      <c r="F22">
        <f>F7/F14</f>
        <v>0.66019163297234318</v>
      </c>
      <c r="G22">
        <f>G7/G14</f>
        <v>0.46510511399271531</v>
      </c>
      <c r="I22" s="6" t="s">
        <v>7429</v>
      </c>
      <c r="J22">
        <f>J7/J14</f>
        <v>0.56092434839197813</v>
      </c>
      <c r="K22">
        <f>K7/K14</f>
        <v>0.51994214362945435</v>
      </c>
    </row>
    <row r="23" spans="1:11" x14ac:dyDescent="0.25">
      <c r="A23" s="7" t="s">
        <v>7430</v>
      </c>
      <c r="B23">
        <f>B9/B10</f>
        <v>-1.0316065308037885</v>
      </c>
      <c r="C23">
        <f>C9/C10</f>
        <v>-1.1100271716209436</v>
      </c>
      <c r="E23" s="7" t="s">
        <v>7430</v>
      </c>
      <c r="F23">
        <f>F9/F10</f>
        <v>-1.1048221439842729</v>
      </c>
      <c r="G23">
        <f>G9/G10</f>
        <v>-1.1253347395008961</v>
      </c>
      <c r="I23" s="7" t="s">
        <v>7430</v>
      </c>
      <c r="J23">
        <f>J9/J10</f>
        <v>-0.95515435497242795</v>
      </c>
      <c r="K23">
        <f>K9/K10</f>
        <v>-1.1572899858162893</v>
      </c>
    </row>
    <row r="24" spans="1:11" x14ac:dyDescent="0.25">
      <c r="A24" s="6" t="s">
        <v>7518</v>
      </c>
      <c r="B24" s="6"/>
      <c r="C24" s="6"/>
      <c r="E24" s="6" t="s">
        <v>7518</v>
      </c>
      <c r="F24" s="6"/>
      <c r="G24" s="6"/>
      <c r="I24" s="6" t="s">
        <v>7518</v>
      </c>
      <c r="J24" s="6"/>
      <c r="K24" s="6"/>
    </row>
    <row r="25" spans="1:11" x14ac:dyDescent="0.25">
      <c r="A25" s="7" t="s">
        <v>7519</v>
      </c>
      <c r="B25">
        <f>(B3-B5)/B15</f>
        <v>0.11047102073316339</v>
      </c>
      <c r="C25">
        <f>(C3-C5)/C15</f>
        <v>1.9917747814410188E-2</v>
      </c>
      <c r="E25" s="7" t="s">
        <v>7519</v>
      </c>
      <c r="F25">
        <f>(F3-F5)/F15</f>
        <v>6.8574584757187543E-2</v>
      </c>
      <c r="G25">
        <f>(G3-G5)/G15</f>
        <v>2.2657846488780449E-2</v>
      </c>
      <c r="I25" s="7" t="s">
        <v>7519</v>
      </c>
      <c r="J25">
        <f>(J3-J5)/J15</f>
        <v>8.130372522424234E-2</v>
      </c>
      <c r="K25">
        <f>(K3-K5)/K15</f>
        <v>1.9998830848022568E-2</v>
      </c>
    </row>
    <row r="26" spans="1:11" x14ac:dyDescent="0.25">
      <c r="A26" s="6" t="s">
        <v>7520</v>
      </c>
      <c r="B26">
        <f>(B3-B5)/B16</f>
        <v>0.14530186603837056</v>
      </c>
      <c r="C26">
        <f>(C3-C5)/C16</f>
        <v>5.6009202736622146E-2</v>
      </c>
      <c r="E26" s="6" t="s">
        <v>7520</v>
      </c>
      <c r="F26">
        <f>(F3-F5)/F16</f>
        <v>0.11868557474943249</v>
      </c>
      <c r="G26">
        <f>(G3-G5)/G16</f>
        <v>6.1967547628545144E-2</v>
      </c>
      <c r="I26" s="6" t="s">
        <v>7520</v>
      </c>
      <c r="J26">
        <f>(J3-J5)/J16</f>
        <v>0.11005978712656737</v>
      </c>
      <c r="K26">
        <f>(K3-K5)/K16</f>
        <v>5.221943049681961E-2</v>
      </c>
    </row>
    <row r="27" spans="1:11" x14ac:dyDescent="0.25">
      <c r="A27" s="7" t="s">
        <v>7431</v>
      </c>
      <c r="B27">
        <f>(B3-B5)/(SQRT(POWER(B17,2)))</f>
        <v>-1.3209260548942779E-2</v>
      </c>
      <c r="C27">
        <f>(C3-C5)/(SQRT(POWER(C17,2)))</f>
        <v>-5.6009202736622141E-3</v>
      </c>
      <c r="E27" s="7" t="s">
        <v>7431</v>
      </c>
      <c r="F27">
        <f>(F3-F5)/(SQRT(POWER(F17,2)))</f>
        <v>-1.0789597704493862E-2</v>
      </c>
      <c r="G27">
        <f>(G3-G5)/(SQRT(POWER(G17,2)))</f>
        <v>-6.1967547628545144E-3</v>
      </c>
      <c r="I27" s="7" t="s">
        <v>7431</v>
      </c>
      <c r="J27">
        <f>(J3-J5)/(SQRT(POWER(J17,2)))</f>
        <v>-1.0005435193324306E-2</v>
      </c>
      <c r="K27">
        <f>(K3-K5)/(SQRT(POWER(K17,2)))</f>
        <v>-5.2219430496819605E-3</v>
      </c>
    </row>
    <row r="28" spans="1:11" x14ac:dyDescent="0.25">
      <c r="A28" s="6" t="s">
        <v>7521</v>
      </c>
      <c r="B28" s="6"/>
      <c r="C28" s="6"/>
      <c r="E28" s="6" t="s">
        <v>7521</v>
      </c>
      <c r="F28" s="6"/>
      <c r="G28" s="6"/>
      <c r="I28" s="6" t="s">
        <v>7521</v>
      </c>
      <c r="J28" s="6"/>
      <c r="K28" s="6"/>
    </row>
    <row r="29" spans="1:11" x14ac:dyDescent="0.25">
      <c r="A29" s="7" t="s">
        <v>7432</v>
      </c>
      <c r="B29">
        <f>-(B4-(1.56*B12))*1</f>
        <v>2.77985916</v>
      </c>
      <c r="C29">
        <f>-(C4-(1.56*C12))*1</f>
        <v>4.8875533200000003</v>
      </c>
      <c r="E29" s="7" t="s">
        <v>7432</v>
      </c>
      <c r="F29">
        <f>-(F4-(1.56*F12))*1</f>
        <v>2.9347687200000001</v>
      </c>
      <c r="G29">
        <f>-(G4-(1.56*G12))*1</f>
        <v>4.2468566400000007</v>
      </c>
      <c r="I29" s="7" t="s">
        <v>7432</v>
      </c>
      <c r="J29">
        <f>-(J4-(1.56*J12))*1</f>
        <v>3.3633163200000005</v>
      </c>
      <c r="K29">
        <f>-(K4-(1.56*K12))*1</f>
        <v>4.6435365600000003</v>
      </c>
    </row>
    <row r="30" spans="1:11" x14ac:dyDescent="0.25">
      <c r="A30" s="6" t="s">
        <v>7444</v>
      </c>
      <c r="B30">
        <f>B4-B18*B12</f>
        <v>-3.8679898330826394</v>
      </c>
      <c r="C30">
        <f>C4-C18*C12</f>
        <v>-167560964685.87024</v>
      </c>
      <c r="E30" s="6" t="s">
        <v>7444</v>
      </c>
      <c r="F30">
        <f>F4-F18*F12</f>
        <v>-4432.046011680899</v>
      </c>
      <c r="G30">
        <f>G4-G18*G12</f>
        <v>-1131611334094.8367</v>
      </c>
      <c r="I30" s="6" t="s">
        <v>7444</v>
      </c>
      <c r="J30">
        <f>J4-J18*J12</f>
        <v>-703127.48679663194</v>
      </c>
      <c r="K30">
        <f>K4-K18*K12</f>
        <v>-153137818780.47519</v>
      </c>
    </row>
    <row r="31" spans="1:11" x14ac:dyDescent="0.25">
      <c r="A31" s="7" t="s">
        <v>7522</v>
      </c>
      <c r="B31">
        <f>((B3-B6)*1)/(B12-B13)</f>
        <v>0.25643148147185102</v>
      </c>
      <c r="C31">
        <f>((C3-C6)*1)/(C12-C13)</f>
        <v>-0.11561874792519845</v>
      </c>
      <c r="E31" s="7" t="s">
        <v>7522</v>
      </c>
      <c r="F31">
        <f>((F3-F6)*1)/(F12-F13)</f>
        <v>-6.6568262523350047E-2</v>
      </c>
      <c r="G31">
        <f>((G3-G6)*1)/(G12-G13)</f>
        <v>2.5878882089041313</v>
      </c>
      <c r="I31" s="7" t="s">
        <v>7522</v>
      </c>
      <c r="J31">
        <f>((J3-J6)*1)/(J12-J13)</f>
        <v>-0.36135932098164253</v>
      </c>
      <c r="K31">
        <f>((K3-K6)*1)/(K12-K13)</f>
        <v>-0.1515130417236909</v>
      </c>
    </row>
    <row r="32" spans="1:11" x14ac:dyDescent="0.25">
      <c r="A32" s="6" t="s">
        <v>7523</v>
      </c>
      <c r="B32">
        <f>(B3-B5)/(B5-B30)</f>
        <v>-0.12851361228049438</v>
      </c>
      <c r="C32">
        <f>(C3-C5)/(C5-C30)</f>
        <v>-2.7057194713609724E-12</v>
      </c>
      <c r="E32" s="6" t="s">
        <v>7523</v>
      </c>
      <c r="F32">
        <f>(F3-F5)/(F5-F30)</f>
        <v>-1.1869911240669323E-4</v>
      </c>
      <c r="G32">
        <f>(G3-G5)/(G5-G30)</f>
        <v>-4.0858673324761791E-13</v>
      </c>
      <c r="I32" s="6" t="s">
        <v>7523</v>
      </c>
      <c r="J32">
        <f>(J3-J5)/(J5-J30)</f>
        <v>-8.973409698482471E-7</v>
      </c>
      <c r="K32">
        <f>(K3-K5)/(K5-K30)</f>
        <v>-2.7322057046533999E-12</v>
      </c>
    </row>
    <row r="34" spans="1:11" x14ac:dyDescent="0.25">
      <c r="A34" t="s">
        <v>7482</v>
      </c>
      <c r="B34" t="s">
        <v>7510</v>
      </c>
      <c r="C34" t="s">
        <v>7499</v>
      </c>
      <c r="E34" t="s">
        <v>7482</v>
      </c>
      <c r="F34" t="s">
        <v>7510</v>
      </c>
      <c r="G34" t="s">
        <v>7499</v>
      </c>
      <c r="I34" t="s">
        <v>7482</v>
      </c>
      <c r="J34" t="s">
        <v>7510</v>
      </c>
      <c r="K34" t="s">
        <v>7499</v>
      </c>
    </row>
    <row r="35" spans="1:11" x14ac:dyDescent="0.25">
      <c r="A35" s="6" t="s">
        <v>6898</v>
      </c>
      <c r="B35" s="6"/>
      <c r="C35" s="6"/>
      <c r="E35" s="6" t="s">
        <v>6899</v>
      </c>
      <c r="F35" s="6"/>
      <c r="G35" s="6"/>
      <c r="I35" s="6" t="s">
        <v>6900</v>
      </c>
      <c r="J35" s="6"/>
      <c r="K35" s="6"/>
    </row>
    <row r="36" spans="1:11" x14ac:dyDescent="0.25">
      <c r="A36" s="7" t="s">
        <v>6891</v>
      </c>
      <c r="B36">
        <v>0.15928923811556359</v>
      </c>
      <c r="C36">
        <v>0.11784303489348584</v>
      </c>
      <c r="E36" s="7" t="s">
        <v>6891</v>
      </c>
      <c r="F36">
        <v>0.13027051666917241</v>
      </c>
      <c r="G36">
        <v>0.13203128970176078</v>
      </c>
      <c r="I36" s="7" t="s">
        <v>6891</v>
      </c>
      <c r="J36">
        <v>0.15768645901359893</v>
      </c>
      <c r="K36">
        <v>1.810124403384987E-2</v>
      </c>
    </row>
    <row r="37" spans="1:11" x14ac:dyDescent="0.25">
      <c r="A37" s="6" t="s">
        <v>7433</v>
      </c>
      <c r="B37">
        <v>0</v>
      </c>
      <c r="C37">
        <v>0</v>
      </c>
      <c r="E37" s="6" t="s">
        <v>7433</v>
      </c>
      <c r="F37">
        <v>0</v>
      </c>
      <c r="G37">
        <v>0</v>
      </c>
      <c r="I37" s="6" t="s">
        <v>7433</v>
      </c>
      <c r="J37">
        <v>0</v>
      </c>
      <c r="K37">
        <v>0</v>
      </c>
    </row>
    <row r="38" spans="1:11" x14ac:dyDescent="0.25">
      <c r="A38" s="7" t="s">
        <v>2</v>
      </c>
      <c r="B38">
        <v>0.59532903123167258</v>
      </c>
      <c r="C38">
        <v>0.56405667075617583</v>
      </c>
      <c r="E38" s="7" t="s">
        <v>2</v>
      </c>
      <c r="F38">
        <v>0.59532903123167258</v>
      </c>
      <c r="G38">
        <v>0.56405667075617583</v>
      </c>
      <c r="I38" s="7" t="s">
        <v>2</v>
      </c>
      <c r="J38">
        <v>0.59532903123167258</v>
      </c>
      <c r="K38">
        <v>0.56405667075617583</v>
      </c>
    </row>
    <row r="39" spans="1:11" x14ac:dyDescent="0.25">
      <c r="A39" s="6" t="s">
        <v>6892</v>
      </c>
      <c r="B39">
        <v>0.2118240282779689</v>
      </c>
      <c r="C39">
        <v>0.14619959890632941</v>
      </c>
      <c r="E39" s="6" t="s">
        <v>6892</v>
      </c>
      <c r="F39">
        <v>0.120137685774704</v>
      </c>
      <c r="G39">
        <v>0.12564064468157121</v>
      </c>
      <c r="I39" s="6" t="s">
        <v>6892</v>
      </c>
      <c r="J39">
        <v>0.12946485207589226</v>
      </c>
      <c r="K39">
        <v>-2.8061690266394379E-2</v>
      </c>
    </row>
    <row r="40" spans="1:11" x14ac:dyDescent="0.25">
      <c r="A40" s="7" t="s">
        <v>7441</v>
      </c>
      <c r="B40">
        <v>1.2017218417420743</v>
      </c>
      <c r="C40">
        <v>1.6625513658737734</v>
      </c>
      <c r="E40" s="7" t="s">
        <v>7441</v>
      </c>
      <c r="F40">
        <v>1.3820658197188045</v>
      </c>
      <c r="G40">
        <v>1.4620358859860927</v>
      </c>
      <c r="I40" s="7" t="s">
        <v>7441</v>
      </c>
      <c r="J40">
        <v>1.8521279566846702</v>
      </c>
      <c r="K40">
        <v>1.9934696341913858</v>
      </c>
    </row>
    <row r="41" spans="1:11" x14ac:dyDescent="0.25">
      <c r="A41" s="6" t="s">
        <v>7442</v>
      </c>
      <c r="B41">
        <v>-1.333094279992262</v>
      </c>
      <c r="C41">
        <v>-1.8529917322192953</v>
      </c>
      <c r="E41" s="6" t="s">
        <v>7442</v>
      </c>
      <c r="F41">
        <v>-1.4428094467884152</v>
      </c>
      <c r="G41">
        <v>-1.6729749481126888</v>
      </c>
      <c r="I41" s="6" t="s">
        <v>7442</v>
      </c>
      <c r="J41">
        <v>-1.8945892304966521</v>
      </c>
      <c r="K41">
        <v>-2.1674127195446995</v>
      </c>
    </row>
    <row r="42" spans="1:11" x14ac:dyDescent="0.25">
      <c r="A42" s="7" t="s">
        <v>7512</v>
      </c>
      <c r="B42">
        <v>155.0221175847276</v>
      </c>
      <c r="C42">
        <v>184.54320161198885</v>
      </c>
      <c r="E42" s="7" t="s">
        <v>7512</v>
      </c>
      <c r="F42">
        <v>168.61203000569415</v>
      </c>
      <c r="G42">
        <v>184.54320161198885</v>
      </c>
      <c r="I42" s="7" t="s">
        <v>7512</v>
      </c>
      <c r="J42">
        <v>222.25535480216044</v>
      </c>
      <c r="K42">
        <v>207.32084195590411</v>
      </c>
    </row>
    <row r="43" spans="1:11" x14ac:dyDescent="0.25">
      <c r="A43" s="6" t="s">
        <v>7513</v>
      </c>
      <c r="B43">
        <v>-119.97848519930359</v>
      </c>
      <c r="C43">
        <v>-161.21028070307869</v>
      </c>
      <c r="E43" s="6" t="s">
        <v>7513</v>
      </c>
      <c r="F43">
        <v>-139.95251633847627</v>
      </c>
      <c r="G43">
        <v>-140.52989564146586</v>
      </c>
      <c r="I43" s="6" t="s">
        <v>7513</v>
      </c>
      <c r="J43">
        <v>-187.56433381916855</v>
      </c>
      <c r="K43">
        <v>-203.73679563720177</v>
      </c>
    </row>
    <row r="44" spans="1:11" x14ac:dyDescent="0.25">
      <c r="A44" s="7" t="s">
        <v>7501</v>
      </c>
      <c r="B44">
        <v>0.90759299999999998</v>
      </c>
      <c r="C44">
        <v>0.82822700000000005</v>
      </c>
      <c r="E44" s="7" t="s">
        <v>7501</v>
      </c>
      <c r="F44">
        <v>0.98697599999999996</v>
      </c>
      <c r="G44">
        <v>0.96533400000000003</v>
      </c>
      <c r="I44" s="7" t="s">
        <v>7501</v>
      </c>
      <c r="J44">
        <v>0.62842900000000002</v>
      </c>
      <c r="K44">
        <v>0.94911500000000004</v>
      </c>
    </row>
    <row r="45" spans="1:11" x14ac:dyDescent="0.25">
      <c r="A45" s="6" t="s">
        <v>7502</v>
      </c>
      <c r="B45">
        <v>1.7160820000000001</v>
      </c>
      <c r="C45">
        <v>2.6862550000000001</v>
      </c>
      <c r="E45" s="6" t="s">
        <v>7502</v>
      </c>
      <c r="F45">
        <v>1.8893960000000001</v>
      </c>
      <c r="G45">
        <v>2.333501</v>
      </c>
      <c r="I45" s="6" t="s">
        <v>7502</v>
      </c>
      <c r="J45">
        <v>2.499069</v>
      </c>
      <c r="K45">
        <v>2.8294980000000001</v>
      </c>
    </row>
    <row r="46" spans="1:11" x14ac:dyDescent="0.25">
      <c r="A46" s="7" t="s">
        <v>7503</v>
      </c>
      <c r="B46">
        <v>1.7839</v>
      </c>
      <c r="C46">
        <v>3.0463</v>
      </c>
      <c r="E46" s="7" t="s">
        <v>7503</v>
      </c>
      <c r="F46">
        <v>1.8848</v>
      </c>
      <c r="G46">
        <v>2.3906000000000001</v>
      </c>
      <c r="I46" s="7" t="s">
        <v>7503</v>
      </c>
      <c r="J46">
        <v>1.9231</v>
      </c>
      <c r="K46">
        <v>2.9683000000000002</v>
      </c>
    </row>
    <row r="47" spans="1:11" x14ac:dyDescent="0.25">
      <c r="A47" s="6" t="s">
        <v>7514</v>
      </c>
      <c r="B47">
        <v>1.9414395137739702</v>
      </c>
      <c r="C47">
        <v>3.0362852216648699</v>
      </c>
      <c r="E47" s="6" t="s">
        <v>7514</v>
      </c>
      <c r="F47">
        <v>2.0247970781207565</v>
      </c>
      <c r="G47">
        <v>2.7556011592213068</v>
      </c>
      <c r="I47" s="6" t="s">
        <v>7514</v>
      </c>
      <c r="J47">
        <v>2.5274471776587086</v>
      </c>
      <c r="K47">
        <v>3.0140884469832718</v>
      </c>
    </row>
    <row r="48" spans="1:11" x14ac:dyDescent="0.25">
      <c r="A48" s="7" t="s">
        <v>7434</v>
      </c>
      <c r="B48">
        <v>-7.1475003411645535</v>
      </c>
      <c r="C48">
        <v>-15.10915386026713</v>
      </c>
      <c r="E48" s="7" t="s">
        <v>7434</v>
      </c>
      <c r="F48">
        <v>-6.8776116311072872</v>
      </c>
      <c r="G48">
        <v>-13.429603219111403</v>
      </c>
      <c r="I48" s="7" t="s">
        <v>7434</v>
      </c>
      <c r="J48">
        <v>-7.0806815362315856</v>
      </c>
      <c r="K48">
        <v>-10.286347351590608</v>
      </c>
    </row>
    <row r="49" spans="1:11" x14ac:dyDescent="0.25">
      <c r="A49" s="6" t="s">
        <v>7443</v>
      </c>
      <c r="B49">
        <v>-4.5196017070862942</v>
      </c>
      <c r="C49">
        <v>-6.9400946196615765</v>
      </c>
      <c r="E49" s="6" t="s">
        <v>7443</v>
      </c>
      <c r="F49">
        <v>-4.5873344038524726</v>
      </c>
      <c r="G49">
        <v>-6.0931857565555223</v>
      </c>
      <c r="I49" s="6" t="s">
        <v>7443</v>
      </c>
      <c r="J49">
        <v>-5.5227952750941602</v>
      </c>
      <c r="K49">
        <v>-6.8009613486123772</v>
      </c>
    </row>
    <row r="50" spans="1:11" x14ac:dyDescent="0.25">
      <c r="A50" s="7" t="s">
        <v>7515</v>
      </c>
      <c r="B50">
        <v>-49.715618777949231</v>
      </c>
      <c r="C50">
        <v>-69.400946196615763</v>
      </c>
      <c r="E50" s="7" t="s">
        <v>7515</v>
      </c>
      <c r="F50">
        <v>-50.460678442377201</v>
      </c>
      <c r="G50">
        <v>-60.931857565555227</v>
      </c>
      <c r="I50" s="7" t="s">
        <v>7515</v>
      </c>
      <c r="J50">
        <v>-60.750748026035765</v>
      </c>
      <c r="K50">
        <v>-68.009613486123769</v>
      </c>
    </row>
    <row r="51" spans="1:11" ht="15.75" thickBot="1" x14ac:dyDescent="0.3">
      <c r="A51" s="6" t="s">
        <v>7445</v>
      </c>
      <c r="B51">
        <v>508174.3147844043</v>
      </c>
      <c r="C51">
        <v>11653921607.868446</v>
      </c>
      <c r="E51" s="6" t="s">
        <v>7445</v>
      </c>
      <c r="F51">
        <v>2944.1130008761343</v>
      </c>
      <c r="G51">
        <v>4563528273.8253927</v>
      </c>
      <c r="I51" s="6" t="s">
        <v>7445</v>
      </c>
      <c r="J51">
        <v>12132.836018228547</v>
      </c>
      <c r="K51">
        <v>1420411.9567960368</v>
      </c>
    </row>
    <row r="52" spans="1:11" x14ac:dyDescent="0.25">
      <c r="A52" s="8" t="s">
        <v>7516</v>
      </c>
      <c r="B52" s="8"/>
      <c r="C52" s="8"/>
      <c r="E52" s="8" t="s">
        <v>7516</v>
      </c>
      <c r="F52" s="8"/>
      <c r="G52" s="8"/>
      <c r="I52" s="8" t="s">
        <v>7516</v>
      </c>
      <c r="J52" s="8"/>
      <c r="K52" s="8"/>
    </row>
    <row r="53" spans="1:11" x14ac:dyDescent="0.25">
      <c r="A53" s="6" t="s">
        <v>7517</v>
      </c>
      <c r="B53" s="6"/>
      <c r="C53" s="6"/>
      <c r="E53" s="6" t="s">
        <v>7517</v>
      </c>
      <c r="F53" s="6"/>
      <c r="G53" s="6"/>
      <c r="I53" s="6" t="s">
        <v>7517</v>
      </c>
      <c r="J53" s="6"/>
      <c r="K53" s="6"/>
    </row>
    <row r="54" spans="1:11" x14ac:dyDescent="0.25">
      <c r="A54" s="7" t="s">
        <v>7428</v>
      </c>
      <c r="B54">
        <f>(B36-B37)/B47</f>
        <v>8.2046974415350568E-2</v>
      </c>
      <c r="C54">
        <f>(C36-C37)/C47</f>
        <v>3.8811582671034309E-2</v>
      </c>
      <c r="E54" s="7" t="s">
        <v>7428</v>
      </c>
      <c r="F54">
        <f>(F36-F37)/F47</f>
        <v>6.4337566503246027E-2</v>
      </c>
      <c r="G54">
        <f>(G36-G37)/G47</f>
        <v>4.7913787980504018E-2</v>
      </c>
      <c r="I54" s="7" t="s">
        <v>7428</v>
      </c>
      <c r="J54">
        <f>(J36-J37)/J47</f>
        <v>6.2389616055070714E-2</v>
      </c>
      <c r="K54">
        <f>(K36-K37)/K47</f>
        <v>6.0055450768098616E-3</v>
      </c>
    </row>
    <row r="55" spans="1:11" x14ac:dyDescent="0.25">
      <c r="A55" s="6" t="s">
        <v>7429</v>
      </c>
      <c r="B55">
        <f>B40/B47</f>
        <v>0.61898495071115744</v>
      </c>
      <c r="C55">
        <f>C40/C47</f>
        <v>0.54756099789668489</v>
      </c>
      <c r="E55" s="6" t="s">
        <v>7429</v>
      </c>
      <c r="F55">
        <f>F40/F47</f>
        <v>0.68257003857469012</v>
      </c>
      <c r="G55">
        <f>G40/G47</f>
        <v>0.53056875850612684</v>
      </c>
      <c r="I55" s="6" t="s">
        <v>7429</v>
      </c>
      <c r="J55">
        <f>J40/J47</f>
        <v>0.73280580225632341</v>
      </c>
      <c r="K55">
        <f>K40/K47</f>
        <v>0.66138392063000051</v>
      </c>
    </row>
    <row r="56" spans="1:11" x14ac:dyDescent="0.25">
      <c r="A56" s="7" t="s">
        <v>7430</v>
      </c>
      <c r="B56">
        <f>B42/B43</f>
        <v>-1.2920826373762837</v>
      </c>
      <c r="C56">
        <f>C42/C43</f>
        <v>-1.144735936238988</v>
      </c>
      <c r="E56" s="7" t="s">
        <v>7430</v>
      </c>
      <c r="F56">
        <f>F42/F43</f>
        <v>-1.204780267029316</v>
      </c>
      <c r="G56">
        <f>G42/G43</f>
        <v>-1.3131953223875881</v>
      </c>
      <c r="I56" s="7" t="s">
        <v>7430</v>
      </c>
      <c r="J56">
        <f>J42/J43</f>
        <v>-1.1849553178720942</v>
      </c>
      <c r="K56">
        <f>K42/K43</f>
        <v>-1.0175915514303293</v>
      </c>
    </row>
    <row r="57" spans="1:11" x14ac:dyDescent="0.25">
      <c r="A57" s="6" t="s">
        <v>7518</v>
      </c>
      <c r="B57" s="6"/>
      <c r="C57" s="6"/>
      <c r="E57" s="6" t="s">
        <v>7518</v>
      </c>
      <c r="F57" s="6"/>
      <c r="G57" s="6"/>
      <c r="I57" s="6" t="s">
        <v>7518</v>
      </c>
      <c r="J57" s="6"/>
      <c r="K57" s="6"/>
    </row>
    <row r="58" spans="1:11" x14ac:dyDescent="0.25">
      <c r="A58" s="7" t="s">
        <v>7519</v>
      </c>
      <c r="B58">
        <f>(B36-B38)/B48</f>
        <v>6.1005914278146688E-2</v>
      </c>
      <c r="C58">
        <f>(C36-C38)/C48</f>
        <v>2.9532668737731745E-2</v>
      </c>
      <c r="E58" s="7" t="s">
        <v>7519</v>
      </c>
      <c r="F58">
        <f>(F36-F38)/F48</f>
        <v>6.7619188099986724E-2</v>
      </c>
      <c r="G58">
        <f>(G36-G38)/G48</f>
        <v>3.2169631075891221E-2</v>
      </c>
      <c r="I58" s="7" t="s">
        <v>7519</v>
      </c>
      <c r="J58">
        <f>(J36-J38)/J48</f>
        <v>6.1807972859487158E-2</v>
      </c>
      <c r="K58">
        <f>(K36-K38)/K48</f>
        <v>5.3075733111219825E-2</v>
      </c>
    </row>
    <row r="59" spans="1:11" x14ac:dyDescent="0.25">
      <c r="A59" s="6" t="s">
        <v>7520</v>
      </c>
      <c r="B59">
        <f>(B36-B38)/B49</f>
        <v>9.647748217114821E-2</v>
      </c>
      <c r="C59">
        <f>(C36-C38)/C49</f>
        <v>6.4295036352753493E-2</v>
      </c>
      <c r="E59" s="6" t="s">
        <v>7520</v>
      </c>
      <c r="F59">
        <f>(F36-F38)/F49</f>
        <v>0.1013788125347786</v>
      </c>
      <c r="G59">
        <f>(G36-G38)/G49</f>
        <v>7.0903037969851576E-2</v>
      </c>
      <c r="I59" s="6" t="s">
        <v>7520</v>
      </c>
      <c r="J59">
        <f>(J36-J38)/J49</f>
        <v>7.9242946808418882E-2</v>
      </c>
      <c r="K59">
        <f>(K36-K38)/K49</f>
        <v>8.0276213719949918E-2</v>
      </c>
    </row>
    <row r="60" spans="1:11" x14ac:dyDescent="0.25">
      <c r="A60" s="7" t="s">
        <v>7431</v>
      </c>
      <c r="B60">
        <f>(B36-B38)/(SQRT(POWER(B50,2)))</f>
        <v>-8.7706801973771106E-3</v>
      </c>
      <c r="C60">
        <f>(C36-C38)/(SQRT(POWER(C50,2)))</f>
        <v>-6.4295036352753493E-3</v>
      </c>
      <c r="E60" s="7" t="s">
        <v>7431</v>
      </c>
      <c r="F60">
        <f>(F36-F38)/(SQRT(POWER(F50,2)))</f>
        <v>-9.216255684979871E-3</v>
      </c>
      <c r="G60">
        <f>(G36-G38)/(SQRT(POWER(G50,2)))</f>
        <v>-7.0903037969851576E-3</v>
      </c>
      <c r="I60" s="7" t="s">
        <v>7431</v>
      </c>
      <c r="J60">
        <f>(J36-J38)/(SQRT(POWER(J50,2)))</f>
        <v>-7.2039042553108069E-3</v>
      </c>
      <c r="K60">
        <f>(K36-K38)/(SQRT(POWER(K50,2)))</f>
        <v>-8.0276213719949925E-3</v>
      </c>
    </row>
    <row r="61" spans="1:11" x14ac:dyDescent="0.25">
      <c r="A61" s="6" t="s">
        <v>7521</v>
      </c>
      <c r="B61" s="6"/>
      <c r="C61" s="6"/>
      <c r="E61" s="6" t="s">
        <v>7521</v>
      </c>
      <c r="F61" s="6"/>
      <c r="G61" s="6"/>
      <c r="I61" s="6" t="s">
        <v>7521</v>
      </c>
      <c r="J61" s="6"/>
      <c r="K61" s="6"/>
    </row>
    <row r="62" spans="1:11" x14ac:dyDescent="0.25">
      <c r="A62" s="7" t="s">
        <v>7432</v>
      </c>
      <c r="B62">
        <f>-(B37-(1.56*B45))*1</f>
        <v>2.6770879200000004</v>
      </c>
      <c r="C62">
        <f>-(C37-(1.56*C45))*1</f>
        <v>4.1905578000000006</v>
      </c>
      <c r="E62" s="7" t="s">
        <v>7432</v>
      </c>
      <c r="F62">
        <f>-(F37-(1.56*F45))*1</f>
        <v>2.9474577600000003</v>
      </c>
      <c r="G62">
        <f>-(G37-(1.56*G45))*1</f>
        <v>3.6402615600000003</v>
      </c>
      <c r="I62" s="7" t="s">
        <v>7432</v>
      </c>
      <c r="J62">
        <f>-(J37-(1.56*J45))*1</f>
        <v>3.8985476400000003</v>
      </c>
      <c r="K62">
        <f>-(K37-(1.56*K45))*1</f>
        <v>4.4140168800000001</v>
      </c>
    </row>
    <row r="63" spans="1:11" x14ac:dyDescent="0.25">
      <c r="A63" s="6" t="s">
        <v>7444</v>
      </c>
      <c r="B63">
        <f>B37-B51*B45</f>
        <v>-872068.79446385021</v>
      </c>
      <c r="C63">
        <f>C37-C51*C45</f>
        <v>-31305405188.744656</v>
      </c>
      <c r="E63" s="6" t="s">
        <v>7444</v>
      </c>
      <c r="F63">
        <f>F37-F51*F45</f>
        <v>-5562.5953274033645</v>
      </c>
      <c r="G63">
        <f>G37-G51*G45</f>
        <v>-10648997790.499828</v>
      </c>
      <c r="I63" s="6" t="s">
        <v>7444</v>
      </c>
      <c r="J63">
        <f>J37-J51*J45</f>
        <v>-30320.794375238398</v>
      </c>
      <c r="K63">
        <f>K37-K51*K45</f>
        <v>-4019052.7909304728</v>
      </c>
    </row>
    <row r="64" spans="1:11" x14ac:dyDescent="0.25">
      <c r="A64" s="7" t="s">
        <v>7522</v>
      </c>
      <c r="B64">
        <f>((B36-B39)*1)/(B45-B46)</f>
        <v>0.77464375479084258</v>
      </c>
      <c r="C64">
        <f>((C36-C39)*1)/(C45-C46)</f>
        <v>7.8758388570438639E-2</v>
      </c>
      <c r="E64" s="7" t="s">
        <v>7522</v>
      </c>
      <c r="F64">
        <f>((F36-F39)*1)/(F45-F46)</f>
        <v>2.204706460937405</v>
      </c>
      <c r="G64">
        <f>((G36-G39)*1)/(G45-G46)</f>
        <v>-0.11192218813270935</v>
      </c>
      <c r="I64" s="7" t="s">
        <v>7522</v>
      </c>
      <c r="J64">
        <f>((J36-J39)*1)/(J45-J46)</f>
        <v>4.8998482449067009E-2</v>
      </c>
      <c r="K64">
        <f>((K36-K39)*1)/(K45-K46)</f>
        <v>-0.33258118975406853</v>
      </c>
    </row>
    <row r="65" spans="1:11" x14ac:dyDescent="0.25">
      <c r="A65" s="6" t="s">
        <v>7523</v>
      </c>
      <c r="B65">
        <f>(B36-B38)/(B38-B63)</f>
        <v>-5.0000584611698098E-7</v>
      </c>
      <c r="C65">
        <f>(C36-C38)/(C38-C63)</f>
        <v>-1.4253565260195992E-11</v>
      </c>
      <c r="E65" s="6" t="s">
        <v>7523</v>
      </c>
      <c r="F65">
        <f>(F36-F38)/(F38-F63)</f>
        <v>-8.3595645607542838E-5</v>
      </c>
      <c r="G65">
        <f>(G36-G38)/(G38-G63)</f>
        <v>-4.0569581244250937E-11</v>
      </c>
      <c r="I65" s="6" t="s">
        <v>7523</v>
      </c>
      <c r="J65">
        <f>(J36-J38)/(J38-J63)</f>
        <v>-1.4433460223508427E-5</v>
      </c>
      <c r="K65">
        <f>(K36-K38)/(K38-K63)</f>
        <v>-1.3584179618935973E-7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CB53-6BF8-457B-9C95-B7A606958610}">
  <dimension ref="A1:L512"/>
  <sheetViews>
    <sheetView topLeftCell="D1" zoomScaleNormal="100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5703125" customWidth="1"/>
    <col min="4" max="4" width="27.140625" customWidth="1"/>
    <col min="5" max="5" width="27.42578125" customWidth="1"/>
    <col min="6" max="6" width="22.7109375" customWidth="1"/>
    <col min="7" max="8" width="13.42578125" customWidth="1"/>
    <col min="9" max="9" width="23" customWidth="1"/>
    <col min="10" max="10" width="23.42578125" customWidth="1"/>
    <col min="11" max="11" width="32.42578125" customWidth="1"/>
    <col min="12" max="12" width="23.5703125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6027</v>
      </c>
      <c r="H1" t="s">
        <v>7457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195.61</v>
      </c>
      <c r="C2">
        <v>0</v>
      </c>
      <c r="D2">
        <v>0</v>
      </c>
      <c r="E2">
        <v>0.51839999999999997</v>
      </c>
      <c r="F2">
        <v>0</v>
      </c>
      <c r="G2">
        <v>451.9</v>
      </c>
      <c r="H2">
        <v>0</v>
      </c>
      <c r="I2">
        <f>SFIO_Z[[#This Row],[Rate  GEI]]*100%</f>
        <v>0</v>
      </c>
      <c r="J2">
        <f>MIN(0,(SFIO_Z[[#This Row],[Logarithmic rate of return]]-0))</f>
        <v>0</v>
      </c>
      <c r="K2">
        <f>MIN(0,(SFIO_Z[[#This Row],[Market rate of return]]-0))</f>
        <v>0</v>
      </c>
      <c r="L2">
        <f>MAX(0,(SFIO_Z[[#This Row],[Logarithmic rate of return]]-0))</f>
        <v>0</v>
      </c>
    </row>
    <row r="3" spans="1:12" x14ac:dyDescent="0.25">
      <c r="A3" s="9">
        <v>42302</v>
      </c>
      <c r="B3">
        <v>203.88</v>
      </c>
      <c r="C3">
        <f>((SFIO_Z[[#This Row],[Price]]-B2)/SFIO_Z[[#This Row],[Price]])*100</f>
        <v>4.0563076319403475</v>
      </c>
      <c r="D3">
        <f>LN(SFIO_Z[[#This Row],[Price]]/B2)*100</f>
        <v>4.1408704433572838</v>
      </c>
      <c r="E3">
        <v>0.52690000000000003</v>
      </c>
      <c r="F3">
        <f>LN(SFIO_Z[[#This Row],[Risk-free instrument]]/E2)*100</f>
        <v>1.6263632177175322</v>
      </c>
      <c r="G3">
        <v>451.84</v>
      </c>
      <c r="H3">
        <f>LN(SFIO_Z[[#This Row],[GEI]]/G2)*100</f>
        <v>-1.3278155241142089E-2</v>
      </c>
      <c r="I3">
        <f>SFIO_Z[[#This Row],[Rate  GEI]]*100%</f>
        <v>-1.3278155241142089E-2</v>
      </c>
      <c r="J3">
        <f>MIN(0,(SFIO_Z[[#This Row],[Logarithmic rate of return]]-0))</f>
        <v>0</v>
      </c>
      <c r="K3">
        <f>MIN(0,(SFIO_Z[[#This Row],[Market rate of return]]-0))</f>
        <v>-1.3278155241142089E-2</v>
      </c>
      <c r="L3">
        <f>MAX(0,(SFIO_Z[[#This Row],[Logarithmic rate of return]]-0))</f>
        <v>4.1408704433572838</v>
      </c>
    </row>
    <row r="4" spans="1:12" x14ac:dyDescent="0.25">
      <c r="A4" s="9">
        <v>42309</v>
      </c>
      <c r="B4">
        <v>202.08</v>
      </c>
      <c r="C4">
        <f>((SFIO_Z[[#This Row],[Price]]-B3)/SFIO_Z[[#This Row],[Price]])*100</f>
        <v>-0.89073634204274688</v>
      </c>
      <c r="D4">
        <f>LN(SFIO_Z[[#This Row],[Price]]/B3)*100</f>
        <v>-0.88679268696598668</v>
      </c>
      <c r="E4">
        <v>0.55164999999999997</v>
      </c>
      <c r="F4">
        <f>LN(SFIO_Z[[#This Row],[Risk-free instrument]]/E3)*100</f>
        <v>4.5903009991074839</v>
      </c>
      <c r="G4">
        <v>447.75</v>
      </c>
      <c r="H4">
        <f>LN(SFIO_Z[[#This Row],[GEI]]/G3)*100</f>
        <v>-0.90930939240013653</v>
      </c>
      <c r="I4">
        <f>SFIO_Z[[#This Row],[Rate  GEI]]*100%</f>
        <v>-0.90930939240013653</v>
      </c>
      <c r="J4">
        <f>MIN(0,(SFIO_Z[[#This Row],[Logarithmic rate of return]]-0))</f>
        <v>-0.88679268696598668</v>
      </c>
      <c r="K4">
        <f>MIN(0,(SFIO_Z[[#This Row],[Market rate of return]]-0))</f>
        <v>-0.90930939240013653</v>
      </c>
      <c r="L4">
        <f>MAX(0,(SFIO_Z[[#This Row],[Logarithmic rate of return]]-0))</f>
        <v>0</v>
      </c>
    </row>
    <row r="5" spans="1:12" x14ac:dyDescent="0.25">
      <c r="A5" s="9">
        <v>42316</v>
      </c>
      <c r="B5">
        <v>208.5</v>
      </c>
      <c r="C5">
        <f>((SFIO_Z[[#This Row],[Price]]-B4)/SFIO_Z[[#This Row],[Price]])*100</f>
        <v>3.0791366906474762</v>
      </c>
      <c r="D5">
        <f>LN(SFIO_Z[[#This Row],[Price]]/B4)*100</f>
        <v>3.1275382636675024</v>
      </c>
      <c r="E5">
        <v>0.57079999999999997</v>
      </c>
      <c r="F5">
        <f>LN(SFIO_Z[[#This Row],[Risk-free instrument]]/E4)*100</f>
        <v>3.41250983963663</v>
      </c>
      <c r="G5">
        <v>462.63</v>
      </c>
      <c r="H5">
        <f>LN(SFIO_Z[[#This Row],[GEI]]/G4)*100</f>
        <v>3.2692557596853624</v>
      </c>
      <c r="I5">
        <f>SFIO_Z[[#This Row],[Rate  GEI]]*100%</f>
        <v>3.2692557596853624</v>
      </c>
      <c r="J5">
        <f>MIN(0,(SFIO_Z[[#This Row],[Logarithmic rate of return]]-0))</f>
        <v>0</v>
      </c>
      <c r="K5">
        <f>MIN(0,(SFIO_Z[[#This Row],[Market rate of return]]-0))</f>
        <v>0</v>
      </c>
      <c r="L5">
        <f>MAX(0,(SFIO_Z[[#This Row],[Logarithmic rate of return]]-0))</f>
        <v>3.1275382636675024</v>
      </c>
    </row>
    <row r="6" spans="1:12" x14ac:dyDescent="0.25">
      <c r="A6" s="9">
        <v>42323</v>
      </c>
      <c r="B6">
        <v>202.13</v>
      </c>
      <c r="C6">
        <f>((SFIO_Z[[#This Row],[Price]]-B5)/SFIO_Z[[#This Row],[Price]])*100</f>
        <v>-3.1514371938851262</v>
      </c>
      <c r="D6">
        <f>LN(SFIO_Z[[#This Row],[Price]]/B5)*100</f>
        <v>-3.1027986479949639</v>
      </c>
      <c r="E6">
        <v>0.6038</v>
      </c>
      <c r="F6">
        <f>LN(SFIO_Z[[#This Row],[Risk-free instrument]]/E5)*100</f>
        <v>5.6204131670057214</v>
      </c>
      <c r="G6">
        <v>448.18</v>
      </c>
      <c r="H6">
        <f>LN(SFIO_Z[[#This Row],[GEI]]/G5)*100</f>
        <v>-3.1732661102670181</v>
      </c>
      <c r="I6">
        <f>SFIO_Z[[#This Row],[Rate  GEI]]*100%</f>
        <v>-3.1732661102670181</v>
      </c>
      <c r="J6">
        <f>MIN(0,(SFIO_Z[[#This Row],[Logarithmic rate of return]]-0))</f>
        <v>-3.1027986479949639</v>
      </c>
      <c r="K6">
        <f>MIN(0,(SFIO_Z[[#This Row],[Market rate of return]]-0))</f>
        <v>-3.1732661102670181</v>
      </c>
      <c r="L6">
        <f>MAX(0,(SFIO_Z[[#This Row],[Logarithmic rate of return]]-0))</f>
        <v>0</v>
      </c>
    </row>
    <row r="7" spans="1:12" x14ac:dyDescent="0.25">
      <c r="A7" s="9">
        <v>42330</v>
      </c>
      <c r="B7">
        <v>207.54</v>
      </c>
      <c r="C7">
        <f>((SFIO_Z[[#This Row],[Price]]-B6)/SFIO_Z[[#This Row],[Price]])*100</f>
        <v>2.606726414185216</v>
      </c>
      <c r="D7">
        <f>LN(SFIO_Z[[#This Row],[Price]]/B6)*100</f>
        <v>2.6413037418225773</v>
      </c>
      <c r="E7">
        <v>0.61870000000000003</v>
      </c>
      <c r="F7">
        <f>LN(SFIO_Z[[#This Row],[Risk-free instrument]]/E6)*100</f>
        <v>2.4377485264204659</v>
      </c>
      <c r="G7">
        <v>460.57</v>
      </c>
      <c r="H7">
        <f>LN(SFIO_Z[[#This Row],[GEI]]/G6)*100</f>
        <v>2.7269915394417907</v>
      </c>
      <c r="I7">
        <f>SFIO_Z[[#This Row],[Rate  GEI]]*100%</f>
        <v>2.7269915394417907</v>
      </c>
      <c r="J7">
        <f>MIN(0,(SFIO_Z[[#This Row],[Logarithmic rate of return]]-0))</f>
        <v>0</v>
      </c>
      <c r="K7">
        <f>MIN(0,(SFIO_Z[[#This Row],[Market rate of return]]-0))</f>
        <v>0</v>
      </c>
      <c r="L7">
        <f>MAX(0,(SFIO_Z[[#This Row],[Logarithmic rate of return]]-0))</f>
        <v>2.6413037418225773</v>
      </c>
    </row>
    <row r="8" spans="1:12" x14ac:dyDescent="0.25">
      <c r="A8" s="9">
        <v>42337</v>
      </c>
      <c r="B8">
        <v>208</v>
      </c>
      <c r="C8">
        <f>((SFIO_Z[[#This Row],[Price]]-B7)/SFIO_Z[[#This Row],[Price]])*100</f>
        <v>0.22115384615385</v>
      </c>
      <c r="D8">
        <f>LN(SFIO_Z[[#This Row],[Price]]/B7)*100</f>
        <v>0.22139875241855553</v>
      </c>
      <c r="E8">
        <v>0.65390000000000004</v>
      </c>
      <c r="F8">
        <f>LN(SFIO_Z[[#This Row],[Risk-free instrument]]/E7)*100</f>
        <v>5.5333932030287167</v>
      </c>
      <c r="G8">
        <v>461.7</v>
      </c>
      <c r="H8">
        <f>LN(SFIO_Z[[#This Row],[GEI]]/G7)*100</f>
        <v>0.24504766835206129</v>
      </c>
      <c r="I8">
        <f>SFIO_Z[[#This Row],[Rate  GEI]]*100%</f>
        <v>0.24504766835206129</v>
      </c>
      <c r="J8">
        <f>MIN(0,(SFIO_Z[[#This Row],[Logarithmic rate of return]]-0))</f>
        <v>0</v>
      </c>
      <c r="K8">
        <f>MIN(0,(SFIO_Z[[#This Row],[Market rate of return]]-0))</f>
        <v>0</v>
      </c>
      <c r="L8">
        <f>MAX(0,(SFIO_Z[[#This Row],[Logarithmic rate of return]]-0))</f>
        <v>0.22139875241855553</v>
      </c>
    </row>
    <row r="9" spans="1:12" x14ac:dyDescent="0.25">
      <c r="A9" s="9">
        <v>42344</v>
      </c>
      <c r="B9">
        <v>201.14</v>
      </c>
      <c r="C9">
        <f>((SFIO_Z[[#This Row],[Price]]-B8)/SFIO_Z[[#This Row],[Price]])*100</f>
        <v>-3.4105598090882046</v>
      </c>
      <c r="D9">
        <f>LN(SFIO_Z[[#This Row],[Price]]/B8)*100</f>
        <v>-3.353689668498371</v>
      </c>
      <c r="E9">
        <v>0.69240000000000002</v>
      </c>
      <c r="F9">
        <f>LN(SFIO_Z[[#This Row],[Risk-free instrument]]/E8)*100</f>
        <v>5.7209388734823969</v>
      </c>
      <c r="G9">
        <v>446.23</v>
      </c>
      <c r="H9">
        <f>LN(SFIO_Z[[#This Row],[GEI]]/G8)*100</f>
        <v>-3.4080815350618456</v>
      </c>
      <c r="I9">
        <f>SFIO_Z[[#This Row],[Rate  GEI]]*100%</f>
        <v>-3.4080815350618456</v>
      </c>
      <c r="J9">
        <f>MIN(0,(SFIO_Z[[#This Row],[Logarithmic rate of return]]-0))</f>
        <v>-3.353689668498371</v>
      </c>
      <c r="K9">
        <f>MIN(0,(SFIO_Z[[#This Row],[Market rate of return]]-0))</f>
        <v>-3.4080815350618456</v>
      </c>
      <c r="L9">
        <f>MAX(0,(SFIO_Z[[#This Row],[Logarithmic rate of return]]-0))</f>
        <v>0</v>
      </c>
    </row>
    <row r="10" spans="1:12" x14ac:dyDescent="0.25">
      <c r="A10" s="9">
        <v>42351</v>
      </c>
      <c r="B10">
        <v>192.22</v>
      </c>
      <c r="C10">
        <f>((SFIO_Z[[#This Row],[Price]]-B9)/SFIO_Z[[#This Row],[Price]])*100</f>
        <v>-4.6405160753303445</v>
      </c>
      <c r="D10">
        <f>LN(SFIO_Z[[#This Row],[Price]]/B9)*100</f>
        <v>-4.5360633621196049</v>
      </c>
      <c r="E10">
        <v>0.74650000000000005</v>
      </c>
      <c r="F10">
        <f>LN(SFIO_Z[[#This Row],[Risk-free instrument]]/E9)*100</f>
        <v>7.5231793677190861</v>
      </c>
      <c r="G10">
        <v>426.33</v>
      </c>
      <c r="H10">
        <f>LN(SFIO_Z[[#This Row],[GEI]]/G9)*100</f>
        <v>-4.5620819890444935</v>
      </c>
      <c r="I10">
        <f>SFIO_Z[[#This Row],[Rate  GEI]]*100%</f>
        <v>-4.5620819890444935</v>
      </c>
      <c r="J10">
        <f>MIN(0,(SFIO_Z[[#This Row],[Logarithmic rate of return]]-0))</f>
        <v>-4.5360633621196049</v>
      </c>
      <c r="K10">
        <f>MIN(0,(SFIO_Z[[#This Row],[Market rate of return]]-0))</f>
        <v>-4.5620819890444935</v>
      </c>
      <c r="L10">
        <f>MAX(0,(SFIO_Z[[#This Row],[Logarithmic rate of return]]-0))</f>
        <v>0</v>
      </c>
    </row>
    <row r="11" spans="1:12" x14ac:dyDescent="0.25">
      <c r="A11" s="9">
        <v>42358</v>
      </c>
      <c r="B11">
        <v>194.32</v>
      </c>
      <c r="C11">
        <f>((SFIO_Z[[#This Row],[Price]]-B10)/SFIO_Z[[#This Row],[Price]])*100</f>
        <v>1.080691642651294</v>
      </c>
      <c r="D11">
        <f>LN(SFIO_Z[[#This Row],[Price]]/B10)*100</f>
        <v>1.0865735298778734</v>
      </c>
      <c r="E11">
        <v>0.80700000000000005</v>
      </c>
      <c r="F11">
        <f>LN(SFIO_Z[[#This Row],[Risk-free instrument]]/E10)*100</f>
        <v>7.7928051290703726</v>
      </c>
      <c r="G11">
        <v>431.08</v>
      </c>
      <c r="H11">
        <f>LN(SFIO_Z[[#This Row],[GEI]]/G10)*100</f>
        <v>1.1079993456751185</v>
      </c>
      <c r="I11">
        <f>SFIO_Z[[#This Row],[Rate  GEI]]*100%</f>
        <v>1.1079993456751185</v>
      </c>
      <c r="J11">
        <f>MIN(0,(SFIO_Z[[#This Row],[Logarithmic rate of return]]-0))</f>
        <v>0</v>
      </c>
      <c r="K11">
        <f>MIN(0,(SFIO_Z[[#This Row],[Market rate of return]]-0))</f>
        <v>0</v>
      </c>
      <c r="L11">
        <f>MAX(0,(SFIO_Z[[#This Row],[Logarithmic rate of return]]-0))</f>
        <v>1.0865735298778734</v>
      </c>
    </row>
    <row r="12" spans="1:12" x14ac:dyDescent="0.25">
      <c r="A12" s="9">
        <v>42365</v>
      </c>
      <c r="B12">
        <v>198.81</v>
      </c>
      <c r="C12">
        <f>((SFIO_Z[[#This Row],[Price]]-B11)/SFIO_Z[[#This Row],[Price]])*100</f>
        <v>2.2584377043408326</v>
      </c>
      <c r="D12">
        <f>LN(SFIO_Z[[#This Row],[Price]]/B11)*100</f>
        <v>2.28433100743282</v>
      </c>
      <c r="E12">
        <v>0.82730000000000004</v>
      </c>
      <c r="F12">
        <f>LN(SFIO_Z[[#This Row],[Risk-free instrument]]/E11)*100</f>
        <v>2.4843717926188464</v>
      </c>
      <c r="G12">
        <v>438.39</v>
      </c>
      <c r="H12">
        <f>LN(SFIO_Z[[#This Row],[GEI]]/G11)*100</f>
        <v>1.68152374260397</v>
      </c>
      <c r="I12">
        <f>SFIO_Z[[#This Row],[Rate  GEI]]*100%</f>
        <v>1.68152374260397</v>
      </c>
      <c r="J12">
        <f>MIN(0,(SFIO_Z[[#This Row],[Logarithmic rate of return]]-0))</f>
        <v>0</v>
      </c>
      <c r="K12">
        <f>MIN(0,(SFIO_Z[[#This Row],[Market rate of return]]-0))</f>
        <v>0</v>
      </c>
      <c r="L12">
        <f>MAX(0,(SFIO_Z[[#This Row],[Logarithmic rate of return]]-0))</f>
        <v>2.28433100743282</v>
      </c>
    </row>
    <row r="13" spans="1:12" x14ac:dyDescent="0.25">
      <c r="A13" s="9">
        <v>42372</v>
      </c>
      <c r="B13">
        <v>197.7</v>
      </c>
      <c r="C13">
        <f>((SFIO_Z[[#This Row],[Price]]-B12)/SFIO_Z[[#This Row],[Price]])*100</f>
        <v>-0.56145675265554562</v>
      </c>
      <c r="D13">
        <f>LN(SFIO_Z[[#This Row],[Price]]/B12)*100</f>
        <v>-0.55988645916740787</v>
      </c>
      <c r="E13">
        <v>0.84614999999999996</v>
      </c>
      <c r="F13">
        <f>LN(SFIO_Z[[#This Row],[Risk-free instrument]]/E12)*100</f>
        <v>2.252926265795749</v>
      </c>
      <c r="G13">
        <v>437.4</v>
      </c>
      <c r="H13">
        <f>LN(SFIO_Z[[#This Row],[GEI]]/G12)*100</f>
        <v>-0.22608169120031846</v>
      </c>
      <c r="I13">
        <f>SFIO_Z[[#This Row],[Rate  GEI]]*100%</f>
        <v>-0.22608169120031846</v>
      </c>
      <c r="J13">
        <f>MIN(0,(SFIO_Z[[#This Row],[Logarithmic rate of return]]-0))</f>
        <v>-0.55988645916740787</v>
      </c>
      <c r="K13">
        <f>MIN(0,(SFIO_Z[[#This Row],[Market rate of return]]-0))</f>
        <v>-0.22608169120031846</v>
      </c>
      <c r="L13">
        <f>MAX(0,(SFIO_Z[[#This Row],[Logarithmic rate of return]]-0))</f>
        <v>0</v>
      </c>
    </row>
    <row r="14" spans="1:12" x14ac:dyDescent="0.25">
      <c r="A14" s="9">
        <v>42379</v>
      </c>
      <c r="B14">
        <v>184.56</v>
      </c>
      <c r="C14">
        <f>((SFIO_Z[[#This Row],[Price]]-B13)/SFIO_Z[[#This Row],[Price]])*100</f>
        <v>-7.1196358907672233</v>
      </c>
      <c r="D14">
        <f>LN(SFIO_Z[[#This Row],[Price]]/B13)*100</f>
        <v>-6.8776116311072872</v>
      </c>
      <c r="E14">
        <v>0.8508</v>
      </c>
      <c r="F14">
        <f>LN(SFIO_Z[[#This Row],[Risk-free instrument]]/E13)*100</f>
        <v>0.54804344719873188</v>
      </c>
      <c r="G14">
        <v>409.37</v>
      </c>
      <c r="H14">
        <f>LN(SFIO_Z[[#This Row],[GEI]]/G13)*100</f>
        <v>-6.6228715668197431</v>
      </c>
      <c r="I14">
        <f>SFIO_Z[[#This Row],[Rate  GEI]]*100%</f>
        <v>-6.6228715668197431</v>
      </c>
      <c r="J14">
        <f>MIN(0,(SFIO_Z[[#This Row],[Logarithmic rate of return]]-0))</f>
        <v>-6.8776116311072872</v>
      </c>
      <c r="K14">
        <f>MIN(0,(SFIO_Z[[#This Row],[Market rate of return]]-0))</f>
        <v>-6.6228715668197431</v>
      </c>
      <c r="L14">
        <f>MAX(0,(SFIO_Z[[#This Row],[Logarithmic rate of return]]-0))</f>
        <v>0</v>
      </c>
    </row>
    <row r="15" spans="1:12" x14ac:dyDescent="0.25">
      <c r="A15" s="9">
        <v>42386</v>
      </c>
      <c r="B15">
        <v>179.83</v>
      </c>
      <c r="C15">
        <f>((SFIO_Z[[#This Row],[Price]]-B14)/SFIO_Z[[#This Row],[Price]])*100</f>
        <v>-2.6302619140299113</v>
      </c>
      <c r="D15">
        <f>LN(SFIO_Z[[#This Row],[Price]]/B14)*100</f>
        <v>-2.5962653688392687</v>
      </c>
      <c r="E15">
        <v>0.84904999999999997</v>
      </c>
      <c r="F15">
        <f>LN(SFIO_Z[[#This Row],[Risk-free instrument]]/E14)*100</f>
        <v>-0.20590059337720784</v>
      </c>
      <c r="G15">
        <v>398.76</v>
      </c>
      <c r="H15">
        <f>LN(SFIO_Z[[#This Row],[GEI]]/G14)*100</f>
        <v>-2.6259660419966848</v>
      </c>
      <c r="I15">
        <f>SFIO_Z[[#This Row],[Rate  GEI]]*100%</f>
        <v>-2.6259660419966848</v>
      </c>
      <c r="J15">
        <f>MIN(0,(SFIO_Z[[#This Row],[Logarithmic rate of return]]-0))</f>
        <v>-2.5962653688392687</v>
      </c>
      <c r="K15">
        <f>MIN(0,(SFIO_Z[[#This Row],[Market rate of return]]-0))</f>
        <v>-2.6259660419966848</v>
      </c>
      <c r="L15">
        <f>MAX(0,(SFIO_Z[[#This Row],[Logarithmic rate of return]]-0))</f>
        <v>0</v>
      </c>
    </row>
    <row r="16" spans="1:12" x14ac:dyDescent="0.25">
      <c r="A16" s="9">
        <v>42393</v>
      </c>
      <c r="B16">
        <v>182.27</v>
      </c>
      <c r="C16">
        <f>((SFIO_Z[[#This Row],[Price]]-B15)/SFIO_Z[[#This Row],[Price]])*100</f>
        <v>1.3386733966094242</v>
      </c>
      <c r="D16">
        <f>LN(SFIO_Z[[#This Row],[Price]]/B15)*100</f>
        <v>1.3477144059736661</v>
      </c>
      <c r="E16">
        <v>0.86499999999999999</v>
      </c>
      <c r="F16">
        <f>LN(SFIO_Z[[#This Row],[Risk-free instrument]]/E15)*100</f>
        <v>1.8611429539569131</v>
      </c>
      <c r="G16">
        <v>404.65</v>
      </c>
      <c r="H16">
        <f>LN(SFIO_Z[[#This Row],[GEI]]/G15)*100</f>
        <v>1.4662763787207682</v>
      </c>
      <c r="I16">
        <f>SFIO_Z[[#This Row],[Rate  GEI]]*100%</f>
        <v>1.4662763787207682</v>
      </c>
      <c r="J16">
        <f>MIN(0,(SFIO_Z[[#This Row],[Logarithmic rate of return]]-0))</f>
        <v>0</v>
      </c>
      <c r="K16">
        <f>MIN(0,(SFIO_Z[[#This Row],[Market rate of return]]-0))</f>
        <v>0</v>
      </c>
      <c r="L16">
        <f>MAX(0,(SFIO_Z[[#This Row],[Logarithmic rate of return]]-0))</f>
        <v>1.3477144059736661</v>
      </c>
    </row>
    <row r="17" spans="1:12" x14ac:dyDescent="0.25">
      <c r="A17" s="9">
        <v>42400</v>
      </c>
      <c r="B17">
        <v>185.49</v>
      </c>
      <c r="C17">
        <f>((SFIO_Z[[#This Row],[Price]]-B16)/SFIO_Z[[#This Row],[Price]])*100</f>
        <v>1.7359426384171646</v>
      </c>
      <c r="D17">
        <f>LN(SFIO_Z[[#This Row],[Price]]/B16)*100</f>
        <v>1.7511868001744906</v>
      </c>
      <c r="E17">
        <v>0.86024999999999996</v>
      </c>
      <c r="F17">
        <f>LN(SFIO_Z[[#This Row],[Risk-free instrument]]/E16)*100</f>
        <v>-0.55064622542895969</v>
      </c>
      <c r="G17">
        <v>412.16</v>
      </c>
      <c r="H17">
        <f>LN(SFIO_Z[[#This Row],[GEI]]/G16)*100</f>
        <v>1.8389127534223424</v>
      </c>
      <c r="I17">
        <f>SFIO_Z[[#This Row],[Rate  GEI]]*100%</f>
        <v>1.8389127534223424</v>
      </c>
      <c r="J17">
        <f>MIN(0,(SFIO_Z[[#This Row],[Logarithmic rate of return]]-0))</f>
        <v>0</v>
      </c>
      <c r="K17">
        <f>MIN(0,(SFIO_Z[[#This Row],[Market rate of return]]-0))</f>
        <v>0</v>
      </c>
      <c r="L17">
        <f>MAX(0,(SFIO_Z[[#This Row],[Logarithmic rate of return]]-0))</f>
        <v>1.7511868001744906</v>
      </c>
    </row>
    <row r="18" spans="1:12" x14ac:dyDescent="0.25">
      <c r="A18" s="9">
        <v>42407</v>
      </c>
      <c r="B18">
        <v>176.02</v>
      </c>
      <c r="C18">
        <f>((SFIO_Z[[#This Row],[Price]]-B17)/SFIO_Z[[#This Row],[Price]])*100</f>
        <v>-5.3800704465401656</v>
      </c>
      <c r="D18">
        <f>LN(SFIO_Z[[#This Row],[Price]]/B17)*100</f>
        <v>-5.2403347292921394</v>
      </c>
      <c r="E18">
        <v>0.86719999999999997</v>
      </c>
      <c r="F18">
        <f>LN(SFIO_Z[[#This Row],[Risk-free instrument]]/E17)*100</f>
        <v>0.80465860077919682</v>
      </c>
      <c r="G18">
        <v>391.07</v>
      </c>
      <c r="H18">
        <f>LN(SFIO_Z[[#This Row],[GEI]]/G17)*100</f>
        <v>-5.2525051381199894</v>
      </c>
      <c r="I18">
        <f>SFIO_Z[[#This Row],[Rate  GEI]]*100%</f>
        <v>-5.2525051381199894</v>
      </c>
      <c r="J18">
        <f>MIN(0,(SFIO_Z[[#This Row],[Logarithmic rate of return]]-0))</f>
        <v>-5.2403347292921394</v>
      </c>
      <c r="K18">
        <f>MIN(0,(SFIO_Z[[#This Row],[Market rate of return]]-0))</f>
        <v>-5.2525051381199894</v>
      </c>
      <c r="L18">
        <f>MAX(0,(SFIO_Z[[#This Row],[Logarithmic rate of return]]-0))</f>
        <v>0</v>
      </c>
    </row>
    <row r="19" spans="1:12" x14ac:dyDescent="0.25">
      <c r="A19" s="9">
        <v>42414</v>
      </c>
      <c r="B19">
        <v>169.95</v>
      </c>
      <c r="C19">
        <f>((SFIO_Z[[#This Row],[Price]]-B18)/SFIO_Z[[#This Row],[Price]])*100</f>
        <v>-3.5716387172697983</v>
      </c>
      <c r="D19">
        <f>LN(SFIO_Z[[#This Row],[Price]]/B18)*100</f>
        <v>-3.5093348803540843</v>
      </c>
      <c r="E19">
        <v>0.85785</v>
      </c>
      <c r="F19">
        <f>LN(SFIO_Z[[#This Row],[Risk-free instrument]]/E18)*100</f>
        <v>-1.0840371655946845</v>
      </c>
      <c r="G19">
        <v>377.47</v>
      </c>
      <c r="H19">
        <f>LN(SFIO_Z[[#This Row],[GEI]]/G18)*100</f>
        <v>-3.539547676225383</v>
      </c>
      <c r="I19">
        <f>SFIO_Z[[#This Row],[Rate  GEI]]*100%</f>
        <v>-3.539547676225383</v>
      </c>
      <c r="J19">
        <f>MIN(0,(SFIO_Z[[#This Row],[Logarithmic rate of return]]-0))</f>
        <v>-3.5093348803540843</v>
      </c>
      <c r="K19">
        <f>MIN(0,(SFIO_Z[[#This Row],[Market rate of return]]-0))</f>
        <v>-3.539547676225383</v>
      </c>
      <c r="L19">
        <f>MAX(0,(SFIO_Z[[#This Row],[Logarithmic rate of return]]-0))</f>
        <v>0</v>
      </c>
    </row>
    <row r="20" spans="1:12" x14ac:dyDescent="0.25">
      <c r="A20" s="9">
        <v>42421</v>
      </c>
      <c r="B20">
        <v>178.53</v>
      </c>
      <c r="C20">
        <f>((SFIO_Z[[#This Row],[Price]]-B19)/SFIO_Z[[#This Row],[Price]])*100</f>
        <v>4.8059149722735741</v>
      </c>
      <c r="D20">
        <f>LN(SFIO_Z[[#This Row],[Price]]/B19)*100</f>
        <v>4.9252378182745433</v>
      </c>
      <c r="E20">
        <v>0.8679</v>
      </c>
      <c r="F20">
        <f>LN(SFIO_Z[[#This Row],[Risk-free instrument]]/E19)*100</f>
        <v>1.1647241620764195</v>
      </c>
      <c r="G20">
        <v>396.73</v>
      </c>
      <c r="H20">
        <f>LN(SFIO_Z[[#This Row],[GEI]]/G19)*100</f>
        <v>4.9764853225612873</v>
      </c>
      <c r="I20">
        <f>SFIO_Z[[#This Row],[Rate  GEI]]*100%</f>
        <v>4.9764853225612873</v>
      </c>
      <c r="J20">
        <f>MIN(0,(SFIO_Z[[#This Row],[Logarithmic rate of return]]-0))</f>
        <v>0</v>
      </c>
      <c r="K20">
        <f>MIN(0,(SFIO_Z[[#This Row],[Market rate of return]]-0))</f>
        <v>0</v>
      </c>
      <c r="L20">
        <f>MAX(0,(SFIO_Z[[#This Row],[Logarithmic rate of return]]-0))</f>
        <v>4.9252378182745433</v>
      </c>
    </row>
    <row r="21" spans="1:12" x14ac:dyDescent="0.25">
      <c r="A21" s="9">
        <v>42428</v>
      </c>
      <c r="B21">
        <v>183.36</v>
      </c>
      <c r="C21">
        <f>((SFIO_Z[[#This Row],[Price]]-B20)/SFIO_Z[[#This Row],[Price]])*100</f>
        <v>2.6341623036649282</v>
      </c>
      <c r="D21">
        <f>LN(SFIO_Z[[#This Row],[Price]]/B20)*100</f>
        <v>2.6694779201504493</v>
      </c>
      <c r="E21">
        <v>0.88065000000000004</v>
      </c>
      <c r="F21">
        <f>LN(SFIO_Z[[#This Row],[Risk-free instrument]]/E20)*100</f>
        <v>1.4583770528105466</v>
      </c>
      <c r="G21">
        <v>407.82</v>
      </c>
      <c r="H21">
        <f>LN(SFIO_Z[[#This Row],[GEI]]/G20)*100</f>
        <v>2.756995202850856</v>
      </c>
      <c r="I21">
        <f>SFIO_Z[[#This Row],[Rate  GEI]]*100%</f>
        <v>2.756995202850856</v>
      </c>
      <c r="J21">
        <f>MIN(0,(SFIO_Z[[#This Row],[Logarithmic rate of return]]-0))</f>
        <v>0</v>
      </c>
      <c r="K21">
        <f>MIN(0,(SFIO_Z[[#This Row],[Market rate of return]]-0))</f>
        <v>0</v>
      </c>
      <c r="L21">
        <f>MAX(0,(SFIO_Z[[#This Row],[Logarithmic rate of return]]-0))</f>
        <v>2.6694779201504493</v>
      </c>
    </row>
    <row r="22" spans="1:12" x14ac:dyDescent="0.25">
      <c r="A22" s="9">
        <v>42435</v>
      </c>
      <c r="B22">
        <v>190.88</v>
      </c>
      <c r="C22">
        <f>((SFIO_Z[[#This Row],[Price]]-B21)/SFIO_Z[[#This Row],[Price]])*100</f>
        <v>3.9396479463537206</v>
      </c>
      <c r="D22">
        <f>LN(SFIO_Z[[#This Row],[Price]]/B21)*100</f>
        <v>4.0193524823231188</v>
      </c>
      <c r="E22">
        <v>0.89205000000000001</v>
      </c>
      <c r="F22">
        <f>LN(SFIO_Z[[#This Row],[Risk-free instrument]]/E21)*100</f>
        <v>1.2861913642407823</v>
      </c>
      <c r="G22">
        <v>425.29</v>
      </c>
      <c r="H22">
        <f>LN(SFIO_Z[[#This Row],[GEI]]/G21)*100</f>
        <v>4.1945388582071601</v>
      </c>
      <c r="I22">
        <f>SFIO_Z[[#This Row],[Rate  GEI]]*100%</f>
        <v>4.1945388582071601</v>
      </c>
      <c r="J22">
        <f>MIN(0,(SFIO_Z[[#This Row],[Logarithmic rate of return]]-0))</f>
        <v>0</v>
      </c>
      <c r="K22">
        <f>MIN(0,(SFIO_Z[[#This Row],[Market rate of return]]-0))</f>
        <v>0</v>
      </c>
      <c r="L22">
        <f>MAX(0,(SFIO_Z[[#This Row],[Logarithmic rate of return]]-0))</f>
        <v>4.0193524823231188</v>
      </c>
    </row>
    <row r="23" spans="1:12" x14ac:dyDescent="0.25">
      <c r="A23" s="9">
        <v>42442</v>
      </c>
      <c r="B23">
        <v>191.06</v>
      </c>
      <c r="C23">
        <f>((SFIO_Z[[#This Row],[Price]]-B22)/SFIO_Z[[#This Row],[Price]])*100</f>
        <v>9.4211242541613532E-2</v>
      </c>
      <c r="D23">
        <f>LN(SFIO_Z[[#This Row],[Price]]/B22)*100</f>
        <v>9.4255649225632315E-2</v>
      </c>
      <c r="E23">
        <v>0.90549999999999997</v>
      </c>
      <c r="F23">
        <f>LN(SFIO_Z[[#This Row],[Risk-free instrument]]/E22)*100</f>
        <v>1.4965092502755568</v>
      </c>
      <c r="G23">
        <v>425.92</v>
      </c>
      <c r="H23">
        <f>LN(SFIO_Z[[#This Row],[GEI]]/G22)*100</f>
        <v>0.14802460380733221</v>
      </c>
      <c r="I23">
        <f>SFIO_Z[[#This Row],[Rate  GEI]]*100%</f>
        <v>0.14802460380733221</v>
      </c>
      <c r="J23">
        <f>MIN(0,(SFIO_Z[[#This Row],[Logarithmic rate of return]]-0))</f>
        <v>0</v>
      </c>
      <c r="K23">
        <f>MIN(0,(SFIO_Z[[#This Row],[Market rate of return]]-0))</f>
        <v>0</v>
      </c>
      <c r="L23">
        <f>MAX(0,(SFIO_Z[[#This Row],[Logarithmic rate of return]]-0))</f>
        <v>9.4255649225632315E-2</v>
      </c>
    </row>
    <row r="24" spans="1:12" x14ac:dyDescent="0.25">
      <c r="A24" s="9">
        <v>42449</v>
      </c>
      <c r="B24">
        <v>190.23</v>
      </c>
      <c r="C24">
        <f>((SFIO_Z[[#This Row],[Price]]-B23)/SFIO_Z[[#This Row],[Price]])*100</f>
        <v>-0.43631393576197891</v>
      </c>
      <c r="D24">
        <f>LN(SFIO_Z[[#This Row],[Price]]/B23)*100</f>
        <v>-0.43536484618123772</v>
      </c>
      <c r="E24">
        <v>0.89119999999999999</v>
      </c>
      <c r="F24">
        <f>LN(SFIO_Z[[#This Row],[Risk-free instrument]]/E23)*100</f>
        <v>-1.5918408150448431</v>
      </c>
      <c r="G24">
        <v>424.1</v>
      </c>
      <c r="H24">
        <f>LN(SFIO_Z[[#This Row],[GEI]]/G23)*100</f>
        <v>-0.42822587262017842</v>
      </c>
      <c r="I24">
        <f>SFIO_Z[[#This Row],[Rate  GEI]]*100%</f>
        <v>-0.42822587262017842</v>
      </c>
      <c r="J24">
        <f>MIN(0,(SFIO_Z[[#This Row],[Logarithmic rate of return]]-0))</f>
        <v>-0.43536484618123772</v>
      </c>
      <c r="K24">
        <f>MIN(0,(SFIO_Z[[#This Row],[Market rate of return]]-0))</f>
        <v>-0.42822587262017842</v>
      </c>
      <c r="L24">
        <f>MAX(0,(SFIO_Z[[#This Row],[Logarithmic rate of return]]-0))</f>
        <v>0</v>
      </c>
    </row>
    <row r="25" spans="1:12" x14ac:dyDescent="0.25">
      <c r="A25" s="9">
        <v>42456</v>
      </c>
      <c r="B25">
        <v>188.05</v>
      </c>
      <c r="C25">
        <f>((SFIO_Z[[#This Row],[Price]]-B24)/SFIO_Z[[#This Row],[Price]])*100</f>
        <v>-1.1592661526189727</v>
      </c>
      <c r="D25">
        <f>LN(SFIO_Z[[#This Row],[Price]]/B24)*100</f>
        <v>-1.1525981463704453</v>
      </c>
      <c r="E25">
        <v>0.91090000000000004</v>
      </c>
      <c r="F25">
        <f>LN(SFIO_Z[[#This Row],[Risk-free instrument]]/E24)*100</f>
        <v>2.1864252577744598</v>
      </c>
      <c r="G25">
        <v>419.08</v>
      </c>
      <c r="H25">
        <f>LN(SFIO_Z[[#This Row],[GEI]]/G24)*100</f>
        <v>-1.1907443995780989</v>
      </c>
      <c r="I25">
        <f>SFIO_Z[[#This Row],[Rate  GEI]]*100%</f>
        <v>-1.1907443995780989</v>
      </c>
      <c r="J25">
        <f>MIN(0,(SFIO_Z[[#This Row],[Logarithmic rate of return]]-0))</f>
        <v>-1.1525981463704453</v>
      </c>
      <c r="K25">
        <f>MIN(0,(SFIO_Z[[#This Row],[Market rate of return]]-0))</f>
        <v>-1.1907443995780989</v>
      </c>
      <c r="L25">
        <f>MAX(0,(SFIO_Z[[#This Row],[Logarithmic rate of return]]-0))</f>
        <v>0</v>
      </c>
    </row>
    <row r="26" spans="1:12" x14ac:dyDescent="0.25">
      <c r="A26" s="9">
        <v>42463</v>
      </c>
      <c r="B26">
        <v>186.55</v>
      </c>
      <c r="C26">
        <f>((SFIO_Z[[#This Row],[Price]]-B25)/SFIO_Z[[#This Row],[Price]])*100</f>
        <v>-0.8040739748056821</v>
      </c>
      <c r="D26">
        <f>LN(SFIO_Z[[#This Row],[Price]]/B25)*100</f>
        <v>-0.80085852491785081</v>
      </c>
      <c r="E26">
        <v>0.90110000000000001</v>
      </c>
      <c r="F26">
        <f>LN(SFIO_Z[[#This Row],[Risk-free instrument]]/E25)*100</f>
        <v>-1.0816882509772514</v>
      </c>
      <c r="G26">
        <v>415.8</v>
      </c>
      <c r="H26">
        <f>LN(SFIO_Z[[#This Row],[GEI]]/G25)*100</f>
        <v>-0.78574570608515637</v>
      </c>
      <c r="I26">
        <f>SFIO_Z[[#This Row],[Rate  GEI]]*100%</f>
        <v>-0.78574570608515637</v>
      </c>
      <c r="J26">
        <f>MIN(0,(SFIO_Z[[#This Row],[Logarithmic rate of return]]-0))</f>
        <v>-0.80085852491785081</v>
      </c>
      <c r="K26">
        <f>MIN(0,(SFIO_Z[[#This Row],[Market rate of return]]-0))</f>
        <v>-0.78574570608515637</v>
      </c>
      <c r="L26">
        <f>MAX(0,(SFIO_Z[[#This Row],[Logarithmic rate of return]]-0))</f>
        <v>0</v>
      </c>
    </row>
    <row r="27" spans="1:12" x14ac:dyDescent="0.25">
      <c r="A27" s="9">
        <v>42470</v>
      </c>
      <c r="B27">
        <v>184.14</v>
      </c>
      <c r="C27">
        <f>((SFIO_Z[[#This Row],[Price]]-B26)/SFIO_Z[[#This Row],[Price]])*100</f>
        <v>-1.3087867926577741</v>
      </c>
      <c r="D27">
        <f>LN(SFIO_Z[[#This Row],[Price]]/B26)*100</f>
        <v>-1.3002961807467199</v>
      </c>
      <c r="E27">
        <v>0.89490000000000003</v>
      </c>
      <c r="F27">
        <f>LN(SFIO_Z[[#This Row],[Risk-free instrument]]/E26)*100</f>
        <v>-0.69042590521790781</v>
      </c>
      <c r="G27">
        <v>410.48</v>
      </c>
      <c r="H27">
        <f>LN(SFIO_Z[[#This Row],[GEI]]/G26)*100</f>
        <v>-1.2877168790203199</v>
      </c>
      <c r="I27">
        <f>SFIO_Z[[#This Row],[Rate  GEI]]*100%</f>
        <v>-1.2877168790203199</v>
      </c>
      <c r="J27">
        <f>MIN(0,(SFIO_Z[[#This Row],[Logarithmic rate of return]]-0))</f>
        <v>-1.3002961807467199</v>
      </c>
      <c r="K27">
        <f>MIN(0,(SFIO_Z[[#This Row],[Market rate of return]]-0))</f>
        <v>-1.2877168790203199</v>
      </c>
      <c r="L27">
        <f>MAX(0,(SFIO_Z[[#This Row],[Logarithmic rate of return]]-0))</f>
        <v>0</v>
      </c>
    </row>
    <row r="28" spans="1:12" x14ac:dyDescent="0.25">
      <c r="A28" s="9">
        <v>42477</v>
      </c>
      <c r="B28">
        <v>191.64</v>
      </c>
      <c r="C28">
        <f>((SFIO_Z[[#This Row],[Price]]-B27)/SFIO_Z[[#This Row],[Price]])*100</f>
        <v>3.913587977457734</v>
      </c>
      <c r="D28">
        <f>LN(SFIO_Z[[#This Row],[Price]]/B27)*100</f>
        <v>3.9922274155221675</v>
      </c>
      <c r="E28">
        <v>0.90190000000000003</v>
      </c>
      <c r="F28">
        <f>LN(SFIO_Z[[#This Row],[Risk-free instrument]]/E27)*100</f>
        <v>0.77916689828498809</v>
      </c>
      <c r="G28">
        <v>427.6</v>
      </c>
      <c r="H28">
        <f>LN(SFIO_Z[[#This Row],[GEI]]/G27)*100</f>
        <v>4.0860972517180842</v>
      </c>
      <c r="I28">
        <f>SFIO_Z[[#This Row],[Rate  GEI]]*100%</f>
        <v>4.0860972517180842</v>
      </c>
      <c r="J28">
        <f>MIN(0,(SFIO_Z[[#This Row],[Logarithmic rate of return]]-0))</f>
        <v>0</v>
      </c>
      <c r="K28">
        <f>MIN(0,(SFIO_Z[[#This Row],[Market rate of return]]-0))</f>
        <v>0</v>
      </c>
      <c r="L28">
        <f>MAX(0,(SFIO_Z[[#This Row],[Logarithmic rate of return]]-0))</f>
        <v>3.9922274155221675</v>
      </c>
    </row>
    <row r="29" spans="1:12" x14ac:dyDescent="0.25">
      <c r="A29" s="9">
        <v>42484</v>
      </c>
      <c r="B29">
        <v>196.23</v>
      </c>
      <c r="C29">
        <f>((SFIO_Z[[#This Row],[Price]]-B28)/SFIO_Z[[#This Row],[Price]])*100</f>
        <v>2.3390918819752349</v>
      </c>
      <c r="D29">
        <f>LN(SFIO_Z[[#This Row],[Price]]/B28)*100</f>
        <v>2.3668828626309679</v>
      </c>
      <c r="E29">
        <v>0.90864999999999996</v>
      </c>
      <c r="F29">
        <f>LN(SFIO_Z[[#This Row],[Risk-free instrument]]/E28)*100</f>
        <v>0.74563323556077421</v>
      </c>
      <c r="G29">
        <v>437.74</v>
      </c>
      <c r="H29">
        <f>LN(SFIO_Z[[#This Row],[GEI]]/G28)*100</f>
        <v>2.3436947665048895</v>
      </c>
      <c r="I29">
        <f>SFIO_Z[[#This Row],[Rate  GEI]]*100%</f>
        <v>2.3436947665048895</v>
      </c>
      <c r="J29">
        <f>MIN(0,(SFIO_Z[[#This Row],[Logarithmic rate of return]]-0))</f>
        <v>0</v>
      </c>
      <c r="K29">
        <f>MIN(0,(SFIO_Z[[#This Row],[Market rate of return]]-0))</f>
        <v>0</v>
      </c>
      <c r="L29">
        <f>MAX(0,(SFIO_Z[[#This Row],[Logarithmic rate of return]]-0))</f>
        <v>2.3668828626309679</v>
      </c>
    </row>
    <row r="30" spans="1:12" x14ac:dyDescent="0.25">
      <c r="A30" s="9">
        <v>42491</v>
      </c>
      <c r="B30">
        <v>190.83</v>
      </c>
      <c r="C30">
        <f>((SFIO_Z[[#This Row],[Price]]-B29)/SFIO_Z[[#This Row],[Price]])*100</f>
        <v>-2.8297437509825376</v>
      </c>
      <c r="D30">
        <f>LN(SFIO_Z[[#This Row],[Price]]/B29)*100</f>
        <v>-2.790446128240843</v>
      </c>
      <c r="E30">
        <v>0.90415000000000001</v>
      </c>
      <c r="F30">
        <f>LN(SFIO_Z[[#This Row],[Risk-free instrument]]/E29)*100</f>
        <v>-0.49647056962816588</v>
      </c>
      <c r="G30">
        <v>425.45</v>
      </c>
      <c r="H30">
        <f>LN(SFIO_Z[[#This Row],[GEI]]/G29)*100</f>
        <v>-2.8477694520372845</v>
      </c>
      <c r="I30">
        <f>SFIO_Z[[#This Row],[Rate  GEI]]*100%</f>
        <v>-2.8477694520372845</v>
      </c>
      <c r="J30">
        <f>MIN(0,(SFIO_Z[[#This Row],[Logarithmic rate of return]]-0))</f>
        <v>-2.790446128240843</v>
      </c>
      <c r="K30">
        <f>MIN(0,(SFIO_Z[[#This Row],[Market rate of return]]-0))</f>
        <v>-2.8477694520372845</v>
      </c>
      <c r="L30">
        <f>MAX(0,(SFIO_Z[[#This Row],[Logarithmic rate of return]]-0))</f>
        <v>0</v>
      </c>
    </row>
    <row r="31" spans="1:12" x14ac:dyDescent="0.25">
      <c r="A31" s="9">
        <v>42498</v>
      </c>
      <c r="B31">
        <v>185.93</v>
      </c>
      <c r="C31">
        <f>((SFIO_Z[[#This Row],[Price]]-B30)/SFIO_Z[[#This Row],[Price]])*100</f>
        <v>-2.6354004195127225</v>
      </c>
      <c r="D31">
        <f>LN(SFIO_Z[[#This Row],[Price]]/B30)*100</f>
        <v>-2.6012720566851262</v>
      </c>
      <c r="E31">
        <v>0.90715000000000001</v>
      </c>
      <c r="F31">
        <f>LN(SFIO_Z[[#This Row],[Risk-free instrument]]/E30)*100</f>
        <v>0.33125409851835858</v>
      </c>
      <c r="G31">
        <v>414.34</v>
      </c>
      <c r="H31">
        <f>LN(SFIO_Z[[#This Row],[GEI]]/G30)*100</f>
        <v>-2.6460539477823635</v>
      </c>
      <c r="I31">
        <f>SFIO_Z[[#This Row],[Rate  GEI]]*100%</f>
        <v>-2.6460539477823635</v>
      </c>
      <c r="J31">
        <f>MIN(0,(SFIO_Z[[#This Row],[Logarithmic rate of return]]-0))</f>
        <v>-2.6012720566851262</v>
      </c>
      <c r="K31">
        <f>MIN(0,(SFIO_Z[[#This Row],[Market rate of return]]-0))</f>
        <v>-2.6460539477823635</v>
      </c>
      <c r="L31">
        <f>MAX(0,(SFIO_Z[[#This Row],[Logarithmic rate of return]]-0))</f>
        <v>0</v>
      </c>
    </row>
    <row r="32" spans="1:12" x14ac:dyDescent="0.25">
      <c r="A32" s="9">
        <v>42505</v>
      </c>
      <c r="B32">
        <v>186.2</v>
      </c>
      <c r="C32">
        <f>((SFIO_Z[[#This Row],[Price]]-B31)/SFIO_Z[[#This Row],[Price]])*100</f>
        <v>0.1450053705692706</v>
      </c>
      <c r="D32">
        <f>LN(SFIO_Z[[#This Row],[Price]]/B31)*100</f>
        <v>0.14511060509951315</v>
      </c>
      <c r="E32">
        <v>0.90690000000000004</v>
      </c>
      <c r="F32">
        <f>LN(SFIO_Z[[#This Row],[Risk-free instrument]]/E31)*100</f>
        <v>-2.7562636265004218E-2</v>
      </c>
      <c r="G32">
        <v>414.95</v>
      </c>
      <c r="H32">
        <f>LN(SFIO_Z[[#This Row],[GEI]]/G31)*100</f>
        <v>0.14711382267142312</v>
      </c>
      <c r="I32">
        <f>SFIO_Z[[#This Row],[Rate  GEI]]*100%</f>
        <v>0.14711382267142312</v>
      </c>
      <c r="J32">
        <f>MIN(0,(SFIO_Z[[#This Row],[Logarithmic rate of return]]-0))</f>
        <v>0</v>
      </c>
      <c r="K32">
        <f>MIN(0,(SFIO_Z[[#This Row],[Market rate of return]]-0))</f>
        <v>0</v>
      </c>
      <c r="L32">
        <f>MAX(0,(SFIO_Z[[#This Row],[Logarithmic rate of return]]-0))</f>
        <v>0.14511060509951315</v>
      </c>
    </row>
    <row r="33" spans="1:12" x14ac:dyDescent="0.25">
      <c r="A33" s="9">
        <v>42512</v>
      </c>
      <c r="B33">
        <v>189.3</v>
      </c>
      <c r="C33">
        <f>((SFIO_Z[[#This Row],[Price]]-B32)/SFIO_Z[[#This Row],[Price]])*100</f>
        <v>1.6376122556788286</v>
      </c>
      <c r="D33">
        <f>LN(SFIO_Z[[#This Row],[Price]]/B32)*100</f>
        <v>1.6511693372310572</v>
      </c>
      <c r="E33">
        <v>0.95540000000000003</v>
      </c>
      <c r="F33">
        <f>LN(SFIO_Z[[#This Row],[Risk-free instrument]]/E32)*100</f>
        <v>5.2097910502339388</v>
      </c>
      <c r="G33">
        <v>421.97</v>
      </c>
      <c r="H33">
        <f>LN(SFIO_Z[[#This Row],[GEI]]/G32)*100</f>
        <v>1.6776190417144385</v>
      </c>
      <c r="I33">
        <f>SFIO_Z[[#This Row],[Rate  GEI]]*100%</f>
        <v>1.6776190417144385</v>
      </c>
      <c r="J33">
        <f>MIN(0,(SFIO_Z[[#This Row],[Logarithmic rate of return]]-0))</f>
        <v>0</v>
      </c>
      <c r="K33">
        <f>MIN(0,(SFIO_Z[[#This Row],[Market rate of return]]-0))</f>
        <v>0</v>
      </c>
      <c r="L33">
        <f>MAX(0,(SFIO_Z[[#This Row],[Logarithmic rate of return]]-0))</f>
        <v>1.6511693372310572</v>
      </c>
    </row>
    <row r="34" spans="1:12" x14ac:dyDescent="0.25">
      <c r="A34" s="9">
        <v>42519</v>
      </c>
      <c r="B34">
        <v>195.64</v>
      </c>
      <c r="C34">
        <f>((SFIO_Z[[#This Row],[Price]]-B33)/SFIO_Z[[#This Row],[Price]])*100</f>
        <v>3.2406460846452543</v>
      </c>
      <c r="D34">
        <f>LN(SFIO_Z[[#This Row],[Price]]/B33)*100</f>
        <v>3.2943177455879198</v>
      </c>
      <c r="E34">
        <v>0.97809999999999997</v>
      </c>
      <c r="F34">
        <f>LN(SFIO_Z[[#This Row],[Risk-free instrument]]/E33)*100</f>
        <v>2.3481813340585731</v>
      </c>
      <c r="G34">
        <v>436.56</v>
      </c>
      <c r="H34">
        <f>LN(SFIO_Z[[#This Row],[GEI]]/G33)*100</f>
        <v>3.3991601416375152</v>
      </c>
      <c r="I34">
        <f>SFIO_Z[[#This Row],[Rate  GEI]]*100%</f>
        <v>3.3991601416375152</v>
      </c>
      <c r="J34">
        <f>MIN(0,(SFIO_Z[[#This Row],[Logarithmic rate of return]]-0))</f>
        <v>0</v>
      </c>
      <c r="K34">
        <f>MIN(0,(SFIO_Z[[#This Row],[Market rate of return]]-0))</f>
        <v>0</v>
      </c>
      <c r="L34">
        <f>MAX(0,(SFIO_Z[[#This Row],[Logarithmic rate of return]]-0))</f>
        <v>3.2943177455879198</v>
      </c>
    </row>
    <row r="35" spans="1:12" x14ac:dyDescent="0.25">
      <c r="A35" s="9">
        <v>42526</v>
      </c>
      <c r="B35">
        <v>191.49</v>
      </c>
      <c r="C35">
        <f>((SFIO_Z[[#This Row],[Price]]-B34)/SFIO_Z[[#This Row],[Price]])*100</f>
        <v>-2.1672149981722164</v>
      </c>
      <c r="D35">
        <f>LN(SFIO_Z[[#This Row],[Price]]/B34)*100</f>
        <v>-2.144064773508064</v>
      </c>
      <c r="E35">
        <v>0.98570000000000002</v>
      </c>
      <c r="F35">
        <f>LN(SFIO_Z[[#This Row],[Risk-free instrument]]/E34)*100</f>
        <v>0.77401343749460538</v>
      </c>
      <c r="G35">
        <v>427.2</v>
      </c>
      <c r="H35">
        <f>LN(SFIO_Z[[#This Row],[GEI]]/G34)*100</f>
        <v>-2.167353523199143</v>
      </c>
      <c r="I35">
        <f>SFIO_Z[[#This Row],[Rate  GEI]]*100%</f>
        <v>-2.167353523199143</v>
      </c>
      <c r="J35">
        <f>MIN(0,(SFIO_Z[[#This Row],[Logarithmic rate of return]]-0))</f>
        <v>-2.144064773508064</v>
      </c>
      <c r="K35">
        <f>MIN(0,(SFIO_Z[[#This Row],[Market rate of return]]-0))</f>
        <v>-2.167353523199143</v>
      </c>
      <c r="L35">
        <f>MAX(0,(SFIO_Z[[#This Row],[Logarithmic rate of return]]-0))</f>
        <v>0</v>
      </c>
    </row>
    <row r="36" spans="1:12" x14ac:dyDescent="0.25">
      <c r="A36" s="9">
        <v>42533</v>
      </c>
      <c r="B36">
        <v>189.97</v>
      </c>
      <c r="C36">
        <f>((SFIO_Z[[#This Row],[Price]]-B35)/SFIO_Z[[#This Row],[Price]])*100</f>
        <v>-0.80012633573722702</v>
      </c>
      <c r="D36">
        <f>LN(SFIO_Z[[#This Row],[Price]]/B35)*100</f>
        <v>-0.79694229791178894</v>
      </c>
      <c r="E36">
        <v>0.94415000000000004</v>
      </c>
      <c r="F36">
        <f>LN(SFIO_Z[[#This Row],[Risk-free instrument]]/E35)*100</f>
        <v>-4.3066996843806393</v>
      </c>
      <c r="G36">
        <v>423.8</v>
      </c>
      <c r="H36">
        <f>LN(SFIO_Z[[#This Row],[GEI]]/G35)*100</f>
        <v>-0.79906418117863787</v>
      </c>
      <c r="I36">
        <f>SFIO_Z[[#This Row],[Rate  GEI]]*100%</f>
        <v>-0.79906418117863787</v>
      </c>
      <c r="J36">
        <f>MIN(0,(SFIO_Z[[#This Row],[Logarithmic rate of return]]-0))</f>
        <v>-0.79694229791178894</v>
      </c>
      <c r="K36">
        <f>MIN(0,(SFIO_Z[[#This Row],[Market rate of return]]-0))</f>
        <v>-0.79906418117863787</v>
      </c>
      <c r="L36">
        <f>MAX(0,(SFIO_Z[[#This Row],[Logarithmic rate of return]]-0))</f>
        <v>0</v>
      </c>
    </row>
    <row r="37" spans="1:12" x14ac:dyDescent="0.25">
      <c r="A37" s="9">
        <v>42540</v>
      </c>
      <c r="B37">
        <v>188.58</v>
      </c>
      <c r="C37">
        <f>((SFIO_Z[[#This Row],[Price]]-B36)/SFIO_Z[[#This Row],[Price]])*100</f>
        <v>-0.73708770813447144</v>
      </c>
      <c r="D37">
        <f>LN(SFIO_Z[[#This Row],[Price]]/B36)*100</f>
        <v>-0.73438449194264199</v>
      </c>
      <c r="E37">
        <v>0.92464999999999997</v>
      </c>
      <c r="F37">
        <f>LN(SFIO_Z[[#This Row],[Risk-free instrument]]/E36)*100</f>
        <v>-2.0869764296701416</v>
      </c>
      <c r="G37">
        <v>420.59</v>
      </c>
      <c r="H37">
        <f>LN(SFIO_Z[[#This Row],[GEI]]/G36)*100</f>
        <v>-0.76031584069681057</v>
      </c>
      <c r="I37">
        <f>SFIO_Z[[#This Row],[Rate  GEI]]*100%</f>
        <v>-0.76031584069681057</v>
      </c>
      <c r="J37">
        <f>MIN(0,(SFIO_Z[[#This Row],[Logarithmic rate of return]]-0))</f>
        <v>-0.73438449194264199</v>
      </c>
      <c r="K37">
        <f>MIN(0,(SFIO_Z[[#This Row],[Market rate of return]]-0))</f>
        <v>-0.76031584069681057</v>
      </c>
      <c r="L37">
        <f>MAX(0,(SFIO_Z[[#This Row],[Logarithmic rate of return]]-0))</f>
        <v>0</v>
      </c>
    </row>
    <row r="38" spans="1:12" x14ac:dyDescent="0.25">
      <c r="A38" s="9">
        <v>42547</v>
      </c>
      <c r="B38">
        <v>186.38</v>
      </c>
      <c r="C38">
        <f>((SFIO_Z[[#This Row],[Price]]-B37)/SFIO_Z[[#This Row],[Price]])*100</f>
        <v>-1.1803841613907164</v>
      </c>
      <c r="D38">
        <f>LN(SFIO_Z[[#This Row],[Price]]/B37)*100</f>
        <v>-1.1734719680021908</v>
      </c>
      <c r="E38">
        <v>0.89410000000000001</v>
      </c>
      <c r="F38">
        <f>LN(SFIO_Z[[#This Row],[Risk-free instrument]]/E37)*100</f>
        <v>-3.359766178961316</v>
      </c>
      <c r="G38">
        <v>415.89</v>
      </c>
      <c r="H38">
        <f>LN(SFIO_Z[[#This Row],[GEI]]/G37)*100</f>
        <v>-1.1237685208836328</v>
      </c>
      <c r="I38">
        <f>SFIO_Z[[#This Row],[Rate  GEI]]*100%</f>
        <v>-1.1237685208836328</v>
      </c>
      <c r="J38">
        <f>MIN(0,(SFIO_Z[[#This Row],[Logarithmic rate of return]]-0))</f>
        <v>-1.1734719680021908</v>
      </c>
      <c r="K38">
        <f>MIN(0,(SFIO_Z[[#This Row],[Market rate of return]]-0))</f>
        <v>-1.1237685208836328</v>
      </c>
      <c r="L38">
        <f>MAX(0,(SFIO_Z[[#This Row],[Logarithmic rate of return]]-0))</f>
        <v>0</v>
      </c>
    </row>
    <row r="39" spans="1:12" x14ac:dyDescent="0.25">
      <c r="A39" s="9">
        <v>42554</v>
      </c>
      <c r="B39">
        <v>191.03</v>
      </c>
      <c r="C39">
        <f>((SFIO_Z[[#This Row],[Price]]-B38)/SFIO_Z[[#This Row],[Price]])*100</f>
        <v>2.434172643040363</v>
      </c>
      <c r="D39">
        <f>LN(SFIO_Z[[#This Row],[Price]]/B38)*100</f>
        <v>2.4642883418050965</v>
      </c>
      <c r="E39">
        <v>0.92364999999999997</v>
      </c>
      <c r="F39">
        <f>LN(SFIO_Z[[#This Row],[Risk-free instrument]]/E38)*100</f>
        <v>3.2515586263373866</v>
      </c>
      <c r="G39">
        <v>426.59</v>
      </c>
      <c r="H39">
        <f>LN(SFIO_Z[[#This Row],[GEI]]/G38)*100</f>
        <v>2.5402562381425686</v>
      </c>
      <c r="I39">
        <f>SFIO_Z[[#This Row],[Rate  GEI]]*100%</f>
        <v>2.5402562381425686</v>
      </c>
      <c r="J39">
        <f>MIN(0,(SFIO_Z[[#This Row],[Logarithmic rate of return]]-0))</f>
        <v>0</v>
      </c>
      <c r="K39">
        <f>MIN(0,(SFIO_Z[[#This Row],[Market rate of return]]-0))</f>
        <v>0</v>
      </c>
      <c r="L39">
        <f>MAX(0,(SFIO_Z[[#This Row],[Logarithmic rate of return]]-0))</f>
        <v>2.4642883418050965</v>
      </c>
    </row>
    <row r="40" spans="1:12" x14ac:dyDescent="0.25">
      <c r="A40" s="9">
        <v>42561</v>
      </c>
      <c r="B40">
        <v>191.7</v>
      </c>
      <c r="C40">
        <f>((SFIO_Z[[#This Row],[Price]]-B39)/SFIO_Z[[#This Row],[Price]])*100</f>
        <v>0.3495044340114698</v>
      </c>
      <c r="D40">
        <f>LN(SFIO_Z[[#This Row],[Price]]/B39)*100</f>
        <v>0.35011662760383605</v>
      </c>
      <c r="E40">
        <v>0.93740000000000001</v>
      </c>
      <c r="F40">
        <f>LN(SFIO_Z[[#This Row],[Risk-free instrument]]/E39)*100</f>
        <v>1.4776873483959334</v>
      </c>
      <c r="G40">
        <v>428.13</v>
      </c>
      <c r="H40">
        <f>LN(SFIO_Z[[#This Row],[GEI]]/G39)*100</f>
        <v>0.36035231805894063</v>
      </c>
      <c r="I40">
        <f>SFIO_Z[[#This Row],[Rate  GEI]]*100%</f>
        <v>0.36035231805894063</v>
      </c>
      <c r="J40">
        <f>MIN(0,(SFIO_Z[[#This Row],[Logarithmic rate of return]]-0))</f>
        <v>0</v>
      </c>
      <c r="K40">
        <f>MIN(0,(SFIO_Z[[#This Row],[Market rate of return]]-0))</f>
        <v>0</v>
      </c>
      <c r="L40">
        <f>MAX(0,(SFIO_Z[[#This Row],[Logarithmic rate of return]]-0))</f>
        <v>0.35011662760383605</v>
      </c>
    </row>
    <row r="41" spans="1:12" x14ac:dyDescent="0.25">
      <c r="A41" s="9">
        <v>42568</v>
      </c>
      <c r="B41">
        <v>197.81</v>
      </c>
      <c r="C41">
        <f>((SFIO_Z[[#This Row],[Price]]-B40)/SFIO_Z[[#This Row],[Price]])*100</f>
        <v>3.088822607552709</v>
      </c>
      <c r="D41">
        <f>LN(SFIO_Z[[#This Row],[Price]]/B40)*100</f>
        <v>3.1375323976385721</v>
      </c>
      <c r="E41">
        <v>0.99380000000000002</v>
      </c>
      <c r="F41">
        <f>LN(SFIO_Z[[#This Row],[Risk-free instrument]]/E40)*100</f>
        <v>5.8425893679614536</v>
      </c>
      <c r="G41">
        <v>442.05</v>
      </c>
      <c r="H41">
        <f>LN(SFIO_Z[[#This Row],[GEI]]/G40)*100</f>
        <v>3.1996110071403878</v>
      </c>
      <c r="I41">
        <f>SFIO_Z[[#This Row],[Rate  GEI]]*100%</f>
        <v>3.1996110071403878</v>
      </c>
      <c r="J41">
        <f>MIN(0,(SFIO_Z[[#This Row],[Logarithmic rate of return]]-0))</f>
        <v>0</v>
      </c>
      <c r="K41">
        <f>MIN(0,(SFIO_Z[[#This Row],[Market rate of return]]-0))</f>
        <v>0</v>
      </c>
      <c r="L41">
        <f>MAX(0,(SFIO_Z[[#This Row],[Logarithmic rate of return]]-0))</f>
        <v>3.1375323976385721</v>
      </c>
    </row>
    <row r="42" spans="1:12" x14ac:dyDescent="0.25">
      <c r="A42" s="9">
        <v>42575</v>
      </c>
      <c r="B42">
        <v>199.74</v>
      </c>
      <c r="C42">
        <f>((SFIO_Z[[#This Row],[Price]]-B41)/SFIO_Z[[#This Row],[Price]])*100</f>
        <v>0.96625613297286805</v>
      </c>
      <c r="D42">
        <f>LN(SFIO_Z[[#This Row],[Price]]/B41)*100</f>
        <v>0.97095467870041607</v>
      </c>
      <c r="E42">
        <v>1.0444</v>
      </c>
      <c r="F42">
        <f>LN(SFIO_Z[[#This Row],[Risk-free instrument]]/E41)*100</f>
        <v>4.9661857656753501</v>
      </c>
      <c r="G42">
        <v>446.44</v>
      </c>
      <c r="H42">
        <f>LN(SFIO_Z[[#This Row],[GEI]]/G41)*100</f>
        <v>0.98820149357006382</v>
      </c>
      <c r="I42">
        <f>SFIO_Z[[#This Row],[Rate  GEI]]*100%</f>
        <v>0.98820149357006382</v>
      </c>
      <c r="J42">
        <f>MIN(0,(SFIO_Z[[#This Row],[Logarithmic rate of return]]-0))</f>
        <v>0</v>
      </c>
      <c r="K42">
        <f>MIN(0,(SFIO_Z[[#This Row],[Market rate of return]]-0))</f>
        <v>0</v>
      </c>
      <c r="L42">
        <f>MAX(0,(SFIO_Z[[#This Row],[Logarithmic rate of return]]-0))</f>
        <v>0.97095467870041607</v>
      </c>
    </row>
    <row r="43" spans="1:12" x14ac:dyDescent="0.25">
      <c r="A43" s="9">
        <v>42582</v>
      </c>
      <c r="B43">
        <v>197.85</v>
      </c>
      <c r="C43">
        <f>((SFIO_Z[[#This Row],[Price]]-B42)/SFIO_Z[[#This Row],[Price]])*100</f>
        <v>-0.95526914329037893</v>
      </c>
      <c r="D43">
        <f>LN(SFIO_Z[[#This Row],[Price]]/B42)*100</f>
        <v>-0.95073529835553572</v>
      </c>
      <c r="E43">
        <v>1.1116999999999999</v>
      </c>
      <c r="F43">
        <f>LN(SFIO_Z[[#This Row],[Risk-free instrument]]/E42)*100</f>
        <v>6.2447817414595361</v>
      </c>
      <c r="G43">
        <v>442.09</v>
      </c>
      <c r="H43">
        <f>LN(SFIO_Z[[#This Row],[GEI]]/G42)*100</f>
        <v>-0.97915315280338744</v>
      </c>
      <c r="I43">
        <f>SFIO_Z[[#This Row],[Rate  GEI]]*100%</f>
        <v>-0.97915315280338744</v>
      </c>
      <c r="J43">
        <f>MIN(0,(SFIO_Z[[#This Row],[Logarithmic rate of return]]-0))</f>
        <v>-0.95073529835553572</v>
      </c>
      <c r="K43">
        <f>MIN(0,(SFIO_Z[[#This Row],[Market rate of return]]-0))</f>
        <v>-0.97915315280338744</v>
      </c>
      <c r="L43">
        <f>MAX(0,(SFIO_Z[[#This Row],[Logarithmic rate of return]]-0))</f>
        <v>0</v>
      </c>
    </row>
    <row r="44" spans="1:12" x14ac:dyDescent="0.25">
      <c r="A44" s="9">
        <v>42589</v>
      </c>
      <c r="B44">
        <v>198.25</v>
      </c>
      <c r="C44">
        <f>((SFIO_Z[[#This Row],[Price]]-B43)/SFIO_Z[[#This Row],[Price]])*100</f>
        <v>0.20176544766708987</v>
      </c>
      <c r="D44">
        <f>LN(SFIO_Z[[#This Row],[Price]]/B43)*100</f>
        <v>0.20196926835239942</v>
      </c>
      <c r="E44">
        <v>1.1607000000000001</v>
      </c>
      <c r="F44">
        <f>LN(SFIO_Z[[#This Row],[Risk-free instrument]]/E43)*100</f>
        <v>4.3132896135007712</v>
      </c>
      <c r="G44">
        <v>443.82</v>
      </c>
      <c r="H44">
        <f>LN(SFIO_Z[[#This Row],[GEI]]/G43)*100</f>
        <v>0.39055935683510329</v>
      </c>
      <c r="I44">
        <f>SFIO_Z[[#This Row],[Rate  GEI]]*100%</f>
        <v>0.39055935683510329</v>
      </c>
      <c r="J44">
        <f>MIN(0,(SFIO_Z[[#This Row],[Logarithmic rate of return]]-0))</f>
        <v>0</v>
      </c>
      <c r="K44">
        <f>MIN(0,(SFIO_Z[[#This Row],[Market rate of return]]-0))</f>
        <v>0</v>
      </c>
      <c r="L44">
        <f>MAX(0,(SFIO_Z[[#This Row],[Logarithmic rate of return]]-0))</f>
        <v>0.20196926835239942</v>
      </c>
    </row>
    <row r="45" spans="1:12" x14ac:dyDescent="0.25">
      <c r="A45" s="9">
        <v>42596</v>
      </c>
      <c r="B45">
        <v>199.24</v>
      </c>
      <c r="C45">
        <f>((SFIO_Z[[#This Row],[Price]]-B44)/SFIO_Z[[#This Row],[Price]])*100</f>
        <v>0.49688817506525251</v>
      </c>
      <c r="D45">
        <f>LN(SFIO_Z[[#This Row],[Price]]/B44)*100</f>
        <v>0.49812676901252878</v>
      </c>
      <c r="E45">
        <v>1.2067000000000001</v>
      </c>
      <c r="F45">
        <f>LN(SFIO_Z[[#This Row],[Risk-free instrument]]/E44)*100</f>
        <v>3.8866089704978268</v>
      </c>
      <c r="G45">
        <v>446.64</v>
      </c>
      <c r="H45">
        <f>LN(SFIO_Z[[#This Row],[GEI]]/G44)*100</f>
        <v>0.6333826174273699</v>
      </c>
      <c r="I45">
        <f>SFIO_Z[[#This Row],[Rate  GEI]]*100%</f>
        <v>0.6333826174273699</v>
      </c>
      <c r="J45">
        <f>MIN(0,(SFIO_Z[[#This Row],[Logarithmic rate of return]]-0))</f>
        <v>0</v>
      </c>
      <c r="K45">
        <f>MIN(0,(SFIO_Z[[#This Row],[Market rate of return]]-0))</f>
        <v>0</v>
      </c>
      <c r="L45">
        <f>MAX(0,(SFIO_Z[[#This Row],[Logarithmic rate of return]]-0))</f>
        <v>0.49812676901252878</v>
      </c>
    </row>
    <row r="46" spans="1:12" x14ac:dyDescent="0.25">
      <c r="A46" s="9">
        <v>42603</v>
      </c>
      <c r="B46">
        <v>196.18</v>
      </c>
      <c r="C46">
        <f>((SFIO_Z[[#This Row],[Price]]-B45)/SFIO_Z[[#This Row],[Price]])*100</f>
        <v>-1.5597920277296371</v>
      </c>
      <c r="D46">
        <f>LN(SFIO_Z[[#This Row],[Price]]/B45)*100</f>
        <v>-1.5477523068913062</v>
      </c>
      <c r="E46">
        <v>1.2145600000000001</v>
      </c>
      <c r="F46">
        <f>LN(SFIO_Z[[#This Row],[Risk-free instrument]]/E45)*100</f>
        <v>0.64925101889030368</v>
      </c>
      <c r="G46">
        <v>439.62</v>
      </c>
      <c r="H46">
        <f>LN(SFIO_Z[[#This Row],[GEI]]/G45)*100</f>
        <v>-1.5842183602177478</v>
      </c>
      <c r="I46">
        <f>SFIO_Z[[#This Row],[Rate  GEI]]*100%</f>
        <v>-1.5842183602177478</v>
      </c>
      <c r="J46">
        <f>MIN(0,(SFIO_Z[[#This Row],[Logarithmic rate of return]]-0))</f>
        <v>-1.5477523068913062</v>
      </c>
      <c r="K46">
        <f>MIN(0,(SFIO_Z[[#This Row],[Market rate of return]]-0))</f>
        <v>-1.5842183602177478</v>
      </c>
      <c r="L46">
        <f>MAX(0,(SFIO_Z[[#This Row],[Logarithmic rate of return]]-0))</f>
        <v>0</v>
      </c>
    </row>
    <row r="47" spans="1:12" x14ac:dyDescent="0.25">
      <c r="A47" s="9">
        <v>42610</v>
      </c>
      <c r="B47">
        <v>197.05</v>
      </c>
      <c r="C47">
        <f>((SFIO_Z[[#This Row],[Price]]-B46)/SFIO_Z[[#This Row],[Price]])*100</f>
        <v>0.44151230652118983</v>
      </c>
      <c r="D47">
        <f>LN(SFIO_Z[[#This Row],[Price]]/B46)*100</f>
        <v>0.44248985048432299</v>
      </c>
      <c r="E47">
        <v>1.2315</v>
      </c>
      <c r="F47">
        <f>LN(SFIO_Z[[#This Row],[Risk-free instrument]]/E46)*100</f>
        <v>1.3851067292134498</v>
      </c>
      <c r="G47">
        <v>441.59</v>
      </c>
      <c r="H47">
        <f>LN(SFIO_Z[[#This Row],[GEI]]/G46)*100</f>
        <v>0.44711323790215624</v>
      </c>
      <c r="I47">
        <f>SFIO_Z[[#This Row],[Rate  GEI]]*100%</f>
        <v>0.44711323790215624</v>
      </c>
      <c r="J47">
        <f>MIN(0,(SFIO_Z[[#This Row],[Logarithmic rate of return]]-0))</f>
        <v>0</v>
      </c>
      <c r="K47">
        <f>MIN(0,(SFIO_Z[[#This Row],[Market rate of return]]-0))</f>
        <v>0</v>
      </c>
      <c r="L47">
        <f>MAX(0,(SFIO_Z[[#This Row],[Logarithmic rate of return]]-0))</f>
        <v>0.44248985048432299</v>
      </c>
    </row>
    <row r="48" spans="1:12" x14ac:dyDescent="0.25">
      <c r="A48" s="9">
        <v>42617</v>
      </c>
      <c r="B48">
        <v>200.84</v>
      </c>
      <c r="C48">
        <f>((SFIO_Z[[#This Row],[Price]]-B47)/SFIO_Z[[#This Row],[Price]])*100</f>
        <v>1.8870742879904361</v>
      </c>
      <c r="D48">
        <f>LN(SFIO_Z[[#This Row],[Price]]/B47)*100</f>
        <v>1.9051067525492065</v>
      </c>
      <c r="E48">
        <v>1.2470600000000001</v>
      </c>
      <c r="F48">
        <f>LN(SFIO_Z[[#This Row],[Risk-free instrument]]/E47)*100</f>
        <v>1.255584243907659</v>
      </c>
      <c r="G48">
        <v>450.19</v>
      </c>
      <c r="H48">
        <f>LN(SFIO_Z[[#This Row],[GEI]]/G47)*100</f>
        <v>1.9287866096918276</v>
      </c>
      <c r="I48">
        <f>SFIO_Z[[#This Row],[Rate  GEI]]*100%</f>
        <v>1.9287866096918276</v>
      </c>
      <c r="J48">
        <f>MIN(0,(SFIO_Z[[#This Row],[Logarithmic rate of return]]-0))</f>
        <v>0</v>
      </c>
      <c r="K48">
        <f>MIN(0,(SFIO_Z[[#This Row],[Market rate of return]]-0))</f>
        <v>0</v>
      </c>
      <c r="L48">
        <f>MAX(0,(SFIO_Z[[#This Row],[Logarithmic rate of return]]-0))</f>
        <v>1.9051067525492065</v>
      </c>
    </row>
    <row r="49" spans="1:12" x14ac:dyDescent="0.25">
      <c r="A49" s="9">
        <v>42624</v>
      </c>
      <c r="B49">
        <v>198.56</v>
      </c>
      <c r="C49">
        <f>((SFIO_Z[[#This Row],[Price]]-B48)/SFIO_Z[[#This Row],[Price]])*100</f>
        <v>-1.1482675261885582</v>
      </c>
      <c r="D49">
        <f>LN(SFIO_Z[[#This Row],[Price]]/B48)*100</f>
        <v>-1.1417249710207644</v>
      </c>
      <c r="E49">
        <v>1.25</v>
      </c>
      <c r="F49">
        <f>LN(SFIO_Z[[#This Row],[Risk-free instrument]]/E48)*100</f>
        <v>0.23547702966776099</v>
      </c>
      <c r="G49">
        <v>445.04</v>
      </c>
      <c r="H49">
        <f>LN(SFIO_Z[[#This Row],[GEI]]/G48)*100</f>
        <v>-1.1505550108829505</v>
      </c>
      <c r="I49">
        <f>SFIO_Z[[#This Row],[Rate  GEI]]*100%</f>
        <v>-1.1505550108829505</v>
      </c>
      <c r="J49">
        <f>MIN(0,(SFIO_Z[[#This Row],[Logarithmic rate of return]]-0))</f>
        <v>-1.1417249710207644</v>
      </c>
      <c r="K49">
        <f>MIN(0,(SFIO_Z[[#This Row],[Market rate of return]]-0))</f>
        <v>-1.1505550108829505</v>
      </c>
      <c r="L49">
        <f>MAX(0,(SFIO_Z[[#This Row],[Logarithmic rate of return]]-0))</f>
        <v>0</v>
      </c>
    </row>
    <row r="50" spans="1:12" x14ac:dyDescent="0.25">
      <c r="A50" s="9">
        <v>42631</v>
      </c>
      <c r="B50">
        <v>195.92</v>
      </c>
      <c r="C50">
        <f>((SFIO_Z[[#This Row],[Price]]-B49)/SFIO_Z[[#This Row],[Price]])*100</f>
        <v>-1.3474887709269165</v>
      </c>
      <c r="D50">
        <f>LN(SFIO_Z[[#This Row],[Price]]/B49)*100</f>
        <v>-1.3384908812384833</v>
      </c>
      <c r="E50">
        <v>1.24733</v>
      </c>
      <c r="F50">
        <f>LN(SFIO_Z[[#This Row],[Risk-free instrument]]/E49)*100</f>
        <v>-0.21382845017100688</v>
      </c>
      <c r="G50">
        <v>439.01</v>
      </c>
      <c r="H50">
        <f>LN(SFIO_Z[[#This Row],[GEI]]/G49)*100</f>
        <v>-1.3641973908024763</v>
      </c>
      <c r="I50">
        <f>SFIO_Z[[#This Row],[Rate  GEI]]*100%</f>
        <v>-1.3641973908024763</v>
      </c>
      <c r="J50">
        <f>MIN(0,(SFIO_Z[[#This Row],[Logarithmic rate of return]]-0))</f>
        <v>-1.3384908812384833</v>
      </c>
      <c r="K50">
        <f>MIN(0,(SFIO_Z[[#This Row],[Market rate of return]]-0))</f>
        <v>-1.3641973908024763</v>
      </c>
      <c r="L50">
        <f>MAX(0,(SFIO_Z[[#This Row],[Logarithmic rate of return]]-0))</f>
        <v>0</v>
      </c>
    </row>
    <row r="51" spans="1:12" x14ac:dyDescent="0.25">
      <c r="A51" s="9">
        <v>42638</v>
      </c>
      <c r="B51">
        <v>198.83</v>
      </c>
      <c r="C51">
        <f>((SFIO_Z[[#This Row],[Price]]-B50)/SFIO_Z[[#This Row],[Price]])*100</f>
        <v>1.4635618367449705</v>
      </c>
      <c r="D51">
        <f>LN(SFIO_Z[[#This Row],[Price]]/B50)*100</f>
        <v>1.4743775626077604</v>
      </c>
      <c r="E51">
        <v>1.24472</v>
      </c>
      <c r="F51">
        <f>LN(SFIO_Z[[#This Row],[Risk-free instrument]]/E50)*100</f>
        <v>-0.20946617879294044</v>
      </c>
      <c r="G51">
        <v>445.65</v>
      </c>
      <c r="H51">
        <f>LN(SFIO_Z[[#This Row],[GEI]]/G50)*100</f>
        <v>1.5011698717713182</v>
      </c>
      <c r="I51">
        <f>SFIO_Z[[#This Row],[Rate  GEI]]*100%</f>
        <v>1.5011698717713182</v>
      </c>
      <c r="J51">
        <f>MIN(0,(SFIO_Z[[#This Row],[Logarithmic rate of return]]-0))</f>
        <v>0</v>
      </c>
      <c r="K51">
        <f>MIN(0,(SFIO_Z[[#This Row],[Market rate of return]]-0))</f>
        <v>0</v>
      </c>
      <c r="L51">
        <f>MAX(0,(SFIO_Z[[#This Row],[Logarithmic rate of return]]-0))</f>
        <v>1.4743775626077604</v>
      </c>
    </row>
    <row r="52" spans="1:12" x14ac:dyDescent="0.25">
      <c r="A52" s="9">
        <v>42645</v>
      </c>
      <c r="B52">
        <v>197.81</v>
      </c>
      <c r="C52">
        <f>((SFIO_Z[[#This Row],[Price]]-B51)/SFIO_Z[[#This Row],[Price]])*100</f>
        <v>-0.51564632728376236</v>
      </c>
      <c r="D52">
        <f>LN(SFIO_Z[[#This Row],[Price]]/B51)*100</f>
        <v>-0.51432142420053761</v>
      </c>
      <c r="E52">
        <v>1.2397199999999999</v>
      </c>
      <c r="F52">
        <f>LN(SFIO_Z[[#This Row],[Risk-free instrument]]/E51)*100</f>
        <v>-0.40250573573530968</v>
      </c>
      <c r="G52">
        <v>443.33</v>
      </c>
      <c r="H52">
        <f>LN(SFIO_Z[[#This Row],[GEI]]/G51)*100</f>
        <v>-0.52194768542953818</v>
      </c>
      <c r="I52">
        <f>SFIO_Z[[#This Row],[Rate  GEI]]*100%</f>
        <v>-0.52194768542953818</v>
      </c>
      <c r="J52">
        <f>MIN(0,(SFIO_Z[[#This Row],[Logarithmic rate of return]]-0))</f>
        <v>-0.51432142420053761</v>
      </c>
      <c r="K52">
        <f>MIN(0,(SFIO_Z[[#This Row],[Market rate of return]]-0))</f>
        <v>-0.52194768542953818</v>
      </c>
      <c r="L52">
        <f>MAX(0,(SFIO_Z[[#This Row],[Logarithmic rate of return]]-0))</f>
        <v>0</v>
      </c>
    </row>
    <row r="53" spans="1:12" x14ac:dyDescent="0.25">
      <c r="A53" s="9">
        <v>42652</v>
      </c>
      <c r="B53">
        <v>199.07</v>
      </c>
      <c r="C53">
        <f>((SFIO_Z[[#This Row],[Price]]-B52)/SFIO_Z[[#This Row],[Price]])*100</f>
        <v>0.63294318581403075</v>
      </c>
      <c r="D53">
        <f>LN(SFIO_Z[[#This Row],[Price]]/B52)*100</f>
        <v>0.634954763785745</v>
      </c>
      <c r="E53">
        <v>1.2622199999999999</v>
      </c>
      <c r="F53">
        <f>LN(SFIO_Z[[#This Row],[Risk-free instrument]]/E52)*100</f>
        <v>1.7986527724638508</v>
      </c>
      <c r="G53">
        <v>446.23</v>
      </c>
      <c r="H53">
        <f>LN(SFIO_Z[[#This Row],[GEI]]/G52)*100</f>
        <v>0.65201004398936657</v>
      </c>
      <c r="I53">
        <f>SFIO_Z[[#This Row],[Rate  GEI]]*100%</f>
        <v>0.65201004398936657</v>
      </c>
      <c r="J53">
        <f>MIN(0,(SFIO_Z[[#This Row],[Logarithmic rate of return]]-0))</f>
        <v>0</v>
      </c>
      <c r="K53">
        <f>MIN(0,(SFIO_Z[[#This Row],[Market rate of return]]-0))</f>
        <v>0</v>
      </c>
      <c r="L53">
        <f>MAX(0,(SFIO_Z[[#This Row],[Logarithmic rate of return]]-0))</f>
        <v>0.634954763785745</v>
      </c>
    </row>
    <row r="54" spans="1:12" x14ac:dyDescent="0.25">
      <c r="A54" s="9">
        <v>42659</v>
      </c>
      <c r="B54">
        <v>199.28</v>
      </c>
      <c r="C54">
        <f>((SFIO_Z[[#This Row],[Price]]-B53)/SFIO_Z[[#This Row],[Price]])*100</f>
        <v>0.10537936571658368</v>
      </c>
      <c r="D54">
        <f>LN(SFIO_Z[[#This Row],[Price]]/B53)*100</f>
        <v>0.10543492880828592</v>
      </c>
      <c r="E54">
        <v>1.2622800000000001</v>
      </c>
      <c r="F54">
        <f>LN(SFIO_Z[[#This Row],[Risk-free instrument]]/E53)*100</f>
        <v>4.753416519038222E-3</v>
      </c>
      <c r="G54">
        <v>446.71</v>
      </c>
      <c r="H54">
        <f>LN(SFIO_Z[[#This Row],[GEI]]/G53)*100</f>
        <v>0.10751003342523145</v>
      </c>
      <c r="I54">
        <f>SFIO_Z[[#This Row],[Rate  GEI]]*100%</f>
        <v>0.10751003342523145</v>
      </c>
      <c r="J54">
        <f>MIN(0,(SFIO_Z[[#This Row],[Logarithmic rate of return]]-0))</f>
        <v>0</v>
      </c>
      <c r="K54">
        <f>MIN(0,(SFIO_Z[[#This Row],[Market rate of return]]-0))</f>
        <v>0</v>
      </c>
      <c r="L54">
        <f>MAX(0,(SFIO_Z[[#This Row],[Logarithmic rate of return]]-0))</f>
        <v>0.10543492880828592</v>
      </c>
    </row>
    <row r="55" spans="1:12" x14ac:dyDescent="0.25">
      <c r="A55" s="9">
        <v>42666</v>
      </c>
      <c r="B55">
        <v>203.71</v>
      </c>
      <c r="C55">
        <f>((SFIO_Z[[#This Row],[Price]]-B54)/SFIO_Z[[#This Row],[Price]])*100</f>
        <v>2.17466005596191</v>
      </c>
      <c r="D55">
        <f>LN(SFIO_Z[[#This Row],[Price]]/B54)*100</f>
        <v>2.198654287554128</v>
      </c>
      <c r="E55">
        <v>1.2571099999999999</v>
      </c>
      <c r="F55">
        <f>LN(SFIO_Z[[#This Row],[Risk-free instrument]]/E54)*100</f>
        <v>-0.41041738333957023</v>
      </c>
      <c r="G55">
        <v>456.74</v>
      </c>
      <c r="H55">
        <f>LN(SFIO_Z[[#This Row],[GEI]]/G54)*100</f>
        <v>2.2204686706868864</v>
      </c>
      <c r="I55">
        <f>SFIO_Z[[#This Row],[Rate  GEI]]*100%</f>
        <v>2.2204686706868864</v>
      </c>
      <c r="J55">
        <f>MIN(0,(SFIO_Z[[#This Row],[Logarithmic rate of return]]-0))</f>
        <v>0</v>
      </c>
      <c r="K55">
        <f>MIN(0,(SFIO_Z[[#This Row],[Market rate of return]]-0))</f>
        <v>0</v>
      </c>
      <c r="L55">
        <f>MAX(0,(SFIO_Z[[#This Row],[Logarithmic rate of return]]-0))</f>
        <v>2.198654287554128</v>
      </c>
    </row>
    <row r="56" spans="1:12" x14ac:dyDescent="0.25">
      <c r="A56" s="9">
        <v>42673</v>
      </c>
      <c r="B56">
        <v>203.09</v>
      </c>
      <c r="C56">
        <f>((SFIO_Z[[#This Row],[Price]]-B55)/SFIO_Z[[#This Row],[Price]])*100</f>
        <v>-0.30528337190408417</v>
      </c>
      <c r="D56">
        <f>LN(SFIO_Z[[#This Row],[Price]]/B55)*100</f>
        <v>-0.3048183284447909</v>
      </c>
      <c r="E56">
        <v>1.2582199999999999</v>
      </c>
      <c r="F56">
        <f>LN(SFIO_Z[[#This Row],[Risk-free instrument]]/E55)*100</f>
        <v>8.8258802785637872E-2</v>
      </c>
      <c r="G56">
        <v>455.34</v>
      </c>
      <c r="H56">
        <f>LN(SFIO_Z[[#This Row],[GEI]]/G55)*100</f>
        <v>-0.30699085595693998</v>
      </c>
      <c r="I56">
        <f>SFIO_Z[[#This Row],[Rate  GEI]]*100%</f>
        <v>-0.30699085595693998</v>
      </c>
      <c r="J56">
        <f>MIN(0,(SFIO_Z[[#This Row],[Logarithmic rate of return]]-0))</f>
        <v>-0.3048183284447909</v>
      </c>
      <c r="K56">
        <f>MIN(0,(SFIO_Z[[#This Row],[Market rate of return]]-0))</f>
        <v>-0.30699085595693998</v>
      </c>
      <c r="L56">
        <f>MAX(0,(SFIO_Z[[#This Row],[Logarithmic rate of return]]-0))</f>
        <v>0</v>
      </c>
    </row>
    <row r="57" spans="1:12" x14ac:dyDescent="0.25">
      <c r="A57" s="9">
        <v>42680</v>
      </c>
      <c r="B57">
        <v>195.39</v>
      </c>
      <c r="C57">
        <f>((SFIO_Z[[#This Row],[Price]]-B56)/SFIO_Z[[#This Row],[Price]])*100</f>
        <v>-3.9408362761656268</v>
      </c>
      <c r="D57">
        <f>LN(SFIO_Z[[#This Row],[Price]]/B56)*100</f>
        <v>-3.8651669318598527</v>
      </c>
      <c r="E57">
        <v>1.2454400000000001</v>
      </c>
      <c r="F57">
        <f>LN(SFIO_Z[[#This Row],[Risk-free instrument]]/E56)*100</f>
        <v>-1.0209142616112779</v>
      </c>
      <c r="G57">
        <v>437.83</v>
      </c>
      <c r="H57">
        <f>LN(SFIO_Z[[#This Row],[GEI]]/G56)*100</f>
        <v>-3.9213685462422312</v>
      </c>
      <c r="I57">
        <f>SFIO_Z[[#This Row],[Rate  GEI]]*100%</f>
        <v>-3.9213685462422312</v>
      </c>
      <c r="J57">
        <f>MIN(0,(SFIO_Z[[#This Row],[Logarithmic rate of return]]-0))</f>
        <v>-3.8651669318598527</v>
      </c>
      <c r="K57">
        <f>MIN(0,(SFIO_Z[[#This Row],[Market rate of return]]-0))</f>
        <v>-3.9213685462422312</v>
      </c>
      <c r="L57">
        <f>MAX(0,(SFIO_Z[[#This Row],[Logarithmic rate of return]]-0))</f>
        <v>0</v>
      </c>
    </row>
    <row r="58" spans="1:12" x14ac:dyDescent="0.25">
      <c r="A58" s="9">
        <v>42687</v>
      </c>
      <c r="B58">
        <v>206.85</v>
      </c>
      <c r="C58">
        <f>((SFIO_Z[[#This Row],[Price]]-B57)/SFIO_Z[[#This Row],[Price]])*100</f>
        <v>5.5402465554749858</v>
      </c>
      <c r="D58">
        <f>LN(SFIO_Z[[#This Row],[Price]]/B57)*100</f>
        <v>5.6996331681000676</v>
      </c>
      <c r="E58">
        <v>1.2621100000000001</v>
      </c>
      <c r="F58">
        <f>LN(SFIO_Z[[#This Row],[Risk-free instrument]]/E57)*100</f>
        <v>1.32960424180973</v>
      </c>
      <c r="G58">
        <v>463.48</v>
      </c>
      <c r="H58">
        <f>LN(SFIO_Z[[#This Row],[GEI]]/G57)*100</f>
        <v>5.6932526947407496</v>
      </c>
      <c r="I58">
        <f>SFIO_Z[[#This Row],[Rate  GEI]]*100%</f>
        <v>5.6932526947407496</v>
      </c>
      <c r="J58">
        <f>MIN(0,(SFIO_Z[[#This Row],[Logarithmic rate of return]]-0))</f>
        <v>0</v>
      </c>
      <c r="K58">
        <f>MIN(0,(SFIO_Z[[#This Row],[Market rate of return]]-0))</f>
        <v>0</v>
      </c>
      <c r="L58">
        <f>MAX(0,(SFIO_Z[[#This Row],[Logarithmic rate of return]]-0))</f>
        <v>5.6996331681000676</v>
      </c>
    </row>
    <row r="59" spans="1:12" x14ac:dyDescent="0.25">
      <c r="A59" s="9">
        <v>42694</v>
      </c>
      <c r="B59">
        <v>211.72</v>
      </c>
      <c r="C59">
        <f>((SFIO_Z[[#This Row],[Price]]-B58)/SFIO_Z[[#This Row],[Price]])*100</f>
        <v>2.3002078216512398</v>
      </c>
      <c r="D59">
        <f>LN(SFIO_Z[[#This Row],[Price]]/B58)*100</f>
        <v>2.3270754082366345</v>
      </c>
      <c r="E59">
        <v>1.2793300000000001</v>
      </c>
      <c r="F59">
        <f>LN(SFIO_Z[[#This Row],[Risk-free instrument]]/E58)*100</f>
        <v>1.355157983680273</v>
      </c>
      <c r="G59">
        <v>474.57</v>
      </c>
      <c r="H59">
        <f>LN(SFIO_Z[[#This Row],[GEI]]/G58)*100</f>
        <v>2.3645896749736219</v>
      </c>
      <c r="I59">
        <f>SFIO_Z[[#This Row],[Rate  GEI]]*100%</f>
        <v>2.3645896749736219</v>
      </c>
      <c r="J59">
        <f>MIN(0,(SFIO_Z[[#This Row],[Logarithmic rate of return]]-0))</f>
        <v>0</v>
      </c>
      <c r="K59">
        <f>MIN(0,(SFIO_Z[[#This Row],[Market rate of return]]-0))</f>
        <v>0</v>
      </c>
      <c r="L59">
        <f>MAX(0,(SFIO_Z[[#This Row],[Logarithmic rate of return]]-0))</f>
        <v>2.3270754082366345</v>
      </c>
    </row>
    <row r="60" spans="1:12" x14ac:dyDescent="0.25">
      <c r="A60" s="9">
        <v>42701</v>
      </c>
      <c r="B60">
        <v>213.33</v>
      </c>
      <c r="C60">
        <f>((SFIO_Z[[#This Row],[Price]]-B59)/SFIO_Z[[#This Row],[Price]])*100</f>
        <v>0.7546992921764466</v>
      </c>
      <c r="D60">
        <f>LN(SFIO_Z[[#This Row],[Price]]/B59)*100</f>
        <v>0.75756155737494946</v>
      </c>
      <c r="E60">
        <v>1.28989</v>
      </c>
      <c r="F60">
        <f>LN(SFIO_Z[[#This Row],[Risk-free instrument]]/E59)*100</f>
        <v>0.82204400296519187</v>
      </c>
      <c r="G60">
        <v>478.35</v>
      </c>
      <c r="H60">
        <f>LN(SFIO_Z[[#This Row],[GEI]]/G59)*100</f>
        <v>0.79335512455785784</v>
      </c>
      <c r="I60">
        <f>SFIO_Z[[#This Row],[Rate  GEI]]*100%</f>
        <v>0.79335512455785784</v>
      </c>
      <c r="J60">
        <f>MIN(0,(SFIO_Z[[#This Row],[Logarithmic rate of return]]-0))</f>
        <v>0</v>
      </c>
      <c r="K60">
        <f>MIN(0,(SFIO_Z[[#This Row],[Market rate of return]]-0))</f>
        <v>0</v>
      </c>
      <c r="L60">
        <f>MAX(0,(SFIO_Z[[#This Row],[Logarithmic rate of return]]-0))</f>
        <v>0.75756155737494946</v>
      </c>
    </row>
    <row r="61" spans="1:12" x14ac:dyDescent="0.25">
      <c r="A61" s="9">
        <v>42708</v>
      </c>
      <c r="B61">
        <v>211.83</v>
      </c>
      <c r="C61">
        <f>((SFIO_Z[[#This Row],[Price]]-B60)/SFIO_Z[[#This Row],[Price]])*100</f>
        <v>-0.70811499787565502</v>
      </c>
      <c r="D61">
        <f>LN(SFIO_Z[[#This Row],[Price]]/B60)*100</f>
        <v>-0.70561963671711281</v>
      </c>
      <c r="E61">
        <v>1.29156</v>
      </c>
      <c r="F61">
        <f>LN(SFIO_Z[[#This Row],[Risk-free instrument]]/E60)*100</f>
        <v>0.12938466621243891</v>
      </c>
      <c r="G61">
        <v>474.89</v>
      </c>
      <c r="H61">
        <f>LN(SFIO_Z[[#This Row],[GEI]]/G60)*100</f>
        <v>-0.72594838554485297</v>
      </c>
      <c r="I61">
        <f>SFIO_Z[[#This Row],[Rate  GEI]]*100%</f>
        <v>-0.72594838554485297</v>
      </c>
      <c r="J61">
        <f>MIN(0,(SFIO_Z[[#This Row],[Logarithmic rate of return]]-0))</f>
        <v>-0.70561963671711281</v>
      </c>
      <c r="K61">
        <f>MIN(0,(SFIO_Z[[#This Row],[Market rate of return]]-0))</f>
        <v>-0.72594838554485297</v>
      </c>
      <c r="L61">
        <f>MAX(0,(SFIO_Z[[#This Row],[Logarithmic rate of return]]-0))</f>
        <v>0</v>
      </c>
    </row>
    <row r="62" spans="1:12" x14ac:dyDescent="0.25">
      <c r="A62" s="9">
        <v>42715</v>
      </c>
      <c r="B62">
        <v>221.59</v>
      </c>
      <c r="C62">
        <f>((SFIO_Z[[#This Row],[Price]]-B61)/SFIO_Z[[#This Row],[Price]])*100</f>
        <v>4.4045308903831355</v>
      </c>
      <c r="D62">
        <f>LN(SFIO_Z[[#This Row],[Price]]/B61)*100</f>
        <v>4.5044761304748411</v>
      </c>
      <c r="E62">
        <v>1.296</v>
      </c>
      <c r="F62">
        <f>LN(SFIO_Z[[#This Row],[Risk-free instrument]]/E61)*100</f>
        <v>0.34318078480127651</v>
      </c>
      <c r="G62">
        <v>497.19</v>
      </c>
      <c r="H62">
        <f>LN(SFIO_Z[[#This Row],[GEI]]/G61)*100</f>
        <v>4.5889048534834531</v>
      </c>
      <c r="I62">
        <f>SFIO_Z[[#This Row],[Rate  GEI]]*100%</f>
        <v>4.5889048534834531</v>
      </c>
      <c r="J62">
        <f>MIN(0,(SFIO_Z[[#This Row],[Logarithmic rate of return]]-0))</f>
        <v>0</v>
      </c>
      <c r="K62">
        <f>MIN(0,(SFIO_Z[[#This Row],[Market rate of return]]-0))</f>
        <v>0</v>
      </c>
      <c r="L62">
        <f>MAX(0,(SFIO_Z[[#This Row],[Logarithmic rate of return]]-0))</f>
        <v>4.5044761304748411</v>
      </c>
    </row>
    <row r="63" spans="1:12" x14ac:dyDescent="0.25">
      <c r="A63" s="9">
        <v>42722</v>
      </c>
      <c r="B63">
        <v>224.48</v>
      </c>
      <c r="C63">
        <f>((SFIO_Z[[#This Row],[Price]]-B62)/SFIO_Z[[#This Row],[Price]])*100</f>
        <v>1.2874198146828166</v>
      </c>
      <c r="D63">
        <f>LN(SFIO_Z[[#This Row],[Price]]/B62)*100</f>
        <v>1.2957788853037187</v>
      </c>
      <c r="E63">
        <v>1.31989</v>
      </c>
      <c r="F63">
        <f>LN(SFIO_Z[[#This Row],[Risk-free instrument]]/E62)*100</f>
        <v>1.8265801862448039</v>
      </c>
      <c r="G63">
        <v>503.76</v>
      </c>
      <c r="H63">
        <f>LN(SFIO_Z[[#This Row],[GEI]]/G62)*100</f>
        <v>1.3127717376925019</v>
      </c>
      <c r="I63">
        <f>SFIO_Z[[#This Row],[Rate  GEI]]*100%</f>
        <v>1.3127717376925019</v>
      </c>
      <c r="J63">
        <f>MIN(0,(SFIO_Z[[#This Row],[Logarithmic rate of return]]-0))</f>
        <v>0</v>
      </c>
      <c r="K63">
        <f>MIN(0,(SFIO_Z[[#This Row],[Market rate of return]]-0))</f>
        <v>0</v>
      </c>
      <c r="L63">
        <f>MAX(0,(SFIO_Z[[#This Row],[Logarithmic rate of return]]-0))</f>
        <v>1.2957788853037187</v>
      </c>
    </row>
    <row r="64" spans="1:12" x14ac:dyDescent="0.25">
      <c r="A64" s="9">
        <v>42729</v>
      </c>
      <c r="B64">
        <v>222.88</v>
      </c>
      <c r="C64">
        <f>((SFIO_Z[[#This Row],[Price]]-B63)/SFIO_Z[[#This Row],[Price]])*100</f>
        <v>-0.71787508973438363</v>
      </c>
      <c r="D64">
        <f>LN(SFIO_Z[[#This Row],[Price]]/B63)*100</f>
        <v>-0.71531063226552327</v>
      </c>
      <c r="E64">
        <v>1.31656</v>
      </c>
      <c r="F64">
        <f>LN(SFIO_Z[[#This Row],[Risk-free instrument]]/E63)*100</f>
        <v>-0.25261254875407124</v>
      </c>
      <c r="G64">
        <v>500.26</v>
      </c>
      <c r="H64">
        <f>LN(SFIO_Z[[#This Row],[GEI]]/G63)*100</f>
        <v>-0.69720009114444237</v>
      </c>
      <c r="I64">
        <f>SFIO_Z[[#This Row],[Rate  GEI]]*100%</f>
        <v>-0.69720009114444237</v>
      </c>
      <c r="J64">
        <f>MIN(0,(SFIO_Z[[#This Row],[Logarithmic rate of return]]-0))</f>
        <v>-0.71531063226552327</v>
      </c>
      <c r="K64">
        <f>MIN(0,(SFIO_Z[[#This Row],[Market rate of return]]-0))</f>
        <v>-0.69720009114444237</v>
      </c>
      <c r="L64">
        <f>MAX(0,(SFIO_Z[[#This Row],[Logarithmic rate of return]]-0))</f>
        <v>0</v>
      </c>
    </row>
    <row r="65" spans="1:12" x14ac:dyDescent="0.25">
      <c r="A65" s="9">
        <v>42736</v>
      </c>
      <c r="B65">
        <v>220.2</v>
      </c>
      <c r="C65">
        <f>((SFIO_Z[[#This Row],[Price]]-B64)/SFIO_Z[[#This Row],[Price]])*100</f>
        <v>-1.217075386012719</v>
      </c>
      <c r="D65">
        <f>LN(SFIO_Z[[#This Row],[Price]]/B64)*100</f>
        <v>-1.209728574291604</v>
      </c>
      <c r="E65">
        <v>1.3176699999999999</v>
      </c>
      <c r="F65">
        <f>LN(SFIO_Z[[#This Row],[Risk-free instrument]]/E64)*100</f>
        <v>8.4275106250880902E-2</v>
      </c>
      <c r="G65">
        <v>493.89</v>
      </c>
      <c r="H65">
        <f>LN(SFIO_Z[[#This Row],[GEI]]/G64)*100</f>
        <v>-1.2815142941002753</v>
      </c>
      <c r="I65">
        <f>SFIO_Z[[#This Row],[Rate  GEI]]*100%</f>
        <v>-1.2815142941002753</v>
      </c>
      <c r="J65">
        <f>MIN(0,(SFIO_Z[[#This Row],[Logarithmic rate of return]]-0))</f>
        <v>-1.209728574291604</v>
      </c>
      <c r="K65">
        <f>MIN(0,(SFIO_Z[[#This Row],[Market rate of return]]-0))</f>
        <v>-1.2815142941002753</v>
      </c>
      <c r="L65">
        <f>MAX(0,(SFIO_Z[[#This Row],[Logarithmic rate of return]]-0))</f>
        <v>0</v>
      </c>
    </row>
    <row r="66" spans="1:12" x14ac:dyDescent="0.25">
      <c r="A66" s="9">
        <v>42743</v>
      </c>
      <c r="B66">
        <v>223.25</v>
      </c>
      <c r="C66">
        <f>((SFIO_Z[[#This Row],[Price]]-B65)/SFIO_Z[[#This Row],[Price]])*100</f>
        <v>1.3661814109742492</v>
      </c>
      <c r="D66">
        <f>LN(SFIO_Z[[#This Row],[Price]]/B65)*100</f>
        <v>1.3755995468028903</v>
      </c>
      <c r="E66">
        <v>1.32433</v>
      </c>
      <c r="F66">
        <f>LN(SFIO_Z[[#This Row],[Risk-free instrument]]/E65)*100</f>
        <v>0.50416458040052126</v>
      </c>
      <c r="G66">
        <v>501.29</v>
      </c>
      <c r="H66">
        <f>LN(SFIO_Z[[#This Row],[GEI]]/G65)*100</f>
        <v>1.4871955607601688</v>
      </c>
      <c r="I66">
        <f>SFIO_Z[[#This Row],[Rate  GEI]]*100%</f>
        <v>1.4871955607601688</v>
      </c>
      <c r="J66">
        <f>MIN(0,(SFIO_Z[[#This Row],[Logarithmic rate of return]]-0))</f>
        <v>0</v>
      </c>
      <c r="K66">
        <f>MIN(0,(SFIO_Z[[#This Row],[Market rate of return]]-0))</f>
        <v>0</v>
      </c>
      <c r="L66">
        <f>MAX(0,(SFIO_Z[[#This Row],[Logarithmic rate of return]]-0))</f>
        <v>1.3755995468028903</v>
      </c>
    </row>
    <row r="67" spans="1:12" x14ac:dyDescent="0.25">
      <c r="A67" s="9">
        <v>42750</v>
      </c>
      <c r="B67">
        <v>222.75</v>
      </c>
      <c r="C67">
        <f>((SFIO_Z[[#This Row],[Price]]-B66)/SFIO_Z[[#This Row],[Price]])*100</f>
        <v>-0.22446689113355783</v>
      </c>
      <c r="D67">
        <f>LN(SFIO_Z[[#This Row],[Price]]/B66)*100</f>
        <v>-0.2242153405689723</v>
      </c>
      <c r="E67">
        <v>1.3315600000000001</v>
      </c>
      <c r="F67">
        <f>LN(SFIO_Z[[#This Row],[Risk-free instrument]]/E66)*100</f>
        <v>0.54445160452812902</v>
      </c>
      <c r="G67">
        <v>499.51</v>
      </c>
      <c r="H67">
        <f>LN(SFIO_Z[[#This Row],[GEI]]/G66)*100</f>
        <v>-0.35571580274113607</v>
      </c>
      <c r="I67">
        <f>SFIO_Z[[#This Row],[Rate  GEI]]*100%</f>
        <v>-0.35571580274113607</v>
      </c>
      <c r="J67">
        <f>MIN(0,(SFIO_Z[[#This Row],[Logarithmic rate of return]]-0))</f>
        <v>-0.2242153405689723</v>
      </c>
      <c r="K67">
        <f>MIN(0,(SFIO_Z[[#This Row],[Market rate of return]]-0))</f>
        <v>-0.35571580274113607</v>
      </c>
      <c r="L67">
        <f>MAX(0,(SFIO_Z[[#This Row],[Logarithmic rate of return]]-0))</f>
        <v>0</v>
      </c>
    </row>
    <row r="68" spans="1:12" x14ac:dyDescent="0.25">
      <c r="A68" s="9">
        <v>42757</v>
      </c>
      <c r="B68">
        <v>220.71</v>
      </c>
      <c r="C68">
        <f>((SFIO_Z[[#This Row],[Price]]-B67)/SFIO_Z[[#This Row],[Price]])*100</f>
        <v>-0.92428979203479311</v>
      </c>
      <c r="D68">
        <f>LN(SFIO_Z[[#This Row],[Price]]/B67)*100</f>
        <v>-0.92004437386359228</v>
      </c>
      <c r="E68">
        <v>1.35822</v>
      </c>
      <c r="F68">
        <f>LN(SFIO_Z[[#This Row],[Risk-free instrument]]/E67)*100</f>
        <v>1.9823831744166882</v>
      </c>
      <c r="G68">
        <v>494.83</v>
      </c>
      <c r="H68">
        <f>LN(SFIO_Z[[#This Row],[GEI]]/G67)*100</f>
        <v>-0.941334867005438</v>
      </c>
      <c r="I68">
        <f>SFIO_Z[[#This Row],[Rate  GEI]]*100%</f>
        <v>-0.941334867005438</v>
      </c>
      <c r="J68">
        <f>MIN(0,(SFIO_Z[[#This Row],[Logarithmic rate of return]]-0))</f>
        <v>-0.92004437386359228</v>
      </c>
      <c r="K68">
        <f>MIN(0,(SFIO_Z[[#This Row],[Market rate of return]]-0))</f>
        <v>-0.941334867005438</v>
      </c>
      <c r="L68">
        <f>MAX(0,(SFIO_Z[[#This Row],[Logarithmic rate of return]]-0))</f>
        <v>0</v>
      </c>
    </row>
    <row r="69" spans="1:12" x14ac:dyDescent="0.25">
      <c r="A69" s="9">
        <v>42764</v>
      </c>
      <c r="B69">
        <v>221.83</v>
      </c>
      <c r="C69">
        <f>((SFIO_Z[[#This Row],[Price]]-B68)/SFIO_Z[[#This Row],[Price]])*100</f>
        <v>0.50489113284948139</v>
      </c>
      <c r="D69">
        <f>LN(SFIO_Z[[#This Row],[Price]]/B68)*100</f>
        <v>0.50617001458598465</v>
      </c>
      <c r="E69">
        <v>1.3587800000000001</v>
      </c>
      <c r="F69">
        <f>LN(SFIO_Z[[#This Row],[Risk-free instrument]]/E68)*100</f>
        <v>4.1221936542503182E-2</v>
      </c>
      <c r="G69">
        <v>497.39</v>
      </c>
      <c r="H69">
        <f>LN(SFIO_Z[[#This Row],[GEI]]/G68)*100</f>
        <v>0.51601573854023042</v>
      </c>
      <c r="I69">
        <f>SFIO_Z[[#This Row],[Rate  GEI]]*100%</f>
        <v>0.51601573854023042</v>
      </c>
      <c r="J69">
        <f>MIN(0,(SFIO_Z[[#This Row],[Logarithmic rate of return]]-0))</f>
        <v>0</v>
      </c>
      <c r="K69">
        <f>MIN(0,(SFIO_Z[[#This Row],[Market rate of return]]-0))</f>
        <v>0</v>
      </c>
      <c r="L69">
        <f>MAX(0,(SFIO_Z[[#This Row],[Logarithmic rate of return]]-0))</f>
        <v>0.50617001458598465</v>
      </c>
    </row>
    <row r="70" spans="1:12" x14ac:dyDescent="0.25">
      <c r="A70" s="9">
        <v>42771</v>
      </c>
      <c r="B70">
        <v>220.76</v>
      </c>
      <c r="C70">
        <f>((SFIO_Z[[#This Row],[Price]]-B69)/SFIO_Z[[#This Row],[Price]])*100</f>
        <v>-0.48468925529988299</v>
      </c>
      <c r="D70">
        <f>LN(SFIO_Z[[#This Row],[Price]]/B69)*100</f>
        <v>-0.48351841868422257</v>
      </c>
      <c r="E70">
        <v>1.34989</v>
      </c>
      <c r="F70">
        <f>LN(SFIO_Z[[#This Row],[Risk-free instrument]]/E69)*100</f>
        <v>-0.65641306773170593</v>
      </c>
      <c r="G70">
        <v>494.88</v>
      </c>
      <c r="H70">
        <f>LN(SFIO_Z[[#This Row],[GEI]]/G69)*100</f>
        <v>-0.5059117686818877</v>
      </c>
      <c r="I70">
        <f>SFIO_Z[[#This Row],[Rate  GEI]]*100%</f>
        <v>-0.5059117686818877</v>
      </c>
      <c r="J70">
        <f>MIN(0,(SFIO_Z[[#This Row],[Logarithmic rate of return]]-0))</f>
        <v>-0.48351841868422257</v>
      </c>
      <c r="K70">
        <f>MIN(0,(SFIO_Z[[#This Row],[Market rate of return]]-0))</f>
        <v>-0.5059117686818877</v>
      </c>
      <c r="L70">
        <f>MAX(0,(SFIO_Z[[#This Row],[Logarithmic rate of return]]-0))</f>
        <v>0</v>
      </c>
    </row>
    <row r="71" spans="1:12" x14ac:dyDescent="0.25">
      <c r="A71" s="9">
        <v>42778</v>
      </c>
      <c r="B71">
        <v>224.35</v>
      </c>
      <c r="C71">
        <f>((SFIO_Z[[#This Row],[Price]]-B70)/SFIO_Z[[#This Row],[Price]])*100</f>
        <v>1.6001782928460013</v>
      </c>
      <c r="D71">
        <f>LN(SFIO_Z[[#This Row],[Price]]/B70)*100</f>
        <v>1.6131193850691776</v>
      </c>
      <c r="E71">
        <v>1.33822</v>
      </c>
      <c r="F71">
        <f>LN(SFIO_Z[[#This Row],[Risk-free instrument]]/E70)*100</f>
        <v>-0.86827349450522906</v>
      </c>
      <c r="G71">
        <v>503.1</v>
      </c>
      <c r="H71">
        <f>LN(SFIO_Z[[#This Row],[GEI]]/G70)*100</f>
        <v>1.6473648560513408</v>
      </c>
      <c r="I71">
        <f>SFIO_Z[[#This Row],[Rate  GEI]]*100%</f>
        <v>1.6473648560513408</v>
      </c>
      <c r="J71">
        <f>MIN(0,(SFIO_Z[[#This Row],[Logarithmic rate of return]]-0))</f>
        <v>0</v>
      </c>
      <c r="K71">
        <f>MIN(0,(SFIO_Z[[#This Row],[Market rate of return]]-0))</f>
        <v>0</v>
      </c>
      <c r="L71">
        <f>MAX(0,(SFIO_Z[[#This Row],[Logarithmic rate of return]]-0))</f>
        <v>1.6131193850691776</v>
      </c>
    </row>
    <row r="72" spans="1:12" x14ac:dyDescent="0.25">
      <c r="A72" s="9">
        <v>42785</v>
      </c>
      <c r="B72">
        <v>227.44</v>
      </c>
      <c r="C72">
        <f>((SFIO_Z[[#This Row],[Price]]-B71)/SFIO_Z[[#This Row],[Price]])*100</f>
        <v>1.3586000703482253</v>
      </c>
      <c r="D72">
        <f>LN(SFIO_Z[[#This Row],[Price]]/B71)*100</f>
        <v>1.3679134920752039</v>
      </c>
      <c r="E72">
        <v>1.3573900000000001</v>
      </c>
      <c r="F72">
        <f>LN(SFIO_Z[[#This Row],[Risk-free instrument]]/E71)*100</f>
        <v>1.4223365531180918</v>
      </c>
      <c r="G72">
        <v>510.09</v>
      </c>
      <c r="H72">
        <f>LN(SFIO_Z[[#This Row],[GEI]]/G71)*100</f>
        <v>1.3798223240231076</v>
      </c>
      <c r="I72">
        <f>SFIO_Z[[#This Row],[Rate  GEI]]*100%</f>
        <v>1.3798223240231076</v>
      </c>
      <c r="J72">
        <f>MIN(0,(SFIO_Z[[#This Row],[Logarithmic rate of return]]-0))</f>
        <v>0</v>
      </c>
      <c r="K72">
        <f>MIN(0,(SFIO_Z[[#This Row],[Market rate of return]]-0))</f>
        <v>0</v>
      </c>
      <c r="L72">
        <f>MAX(0,(SFIO_Z[[#This Row],[Logarithmic rate of return]]-0))</f>
        <v>1.3679134920752039</v>
      </c>
    </row>
    <row r="73" spans="1:12" x14ac:dyDescent="0.25">
      <c r="A73" s="9">
        <v>42792</v>
      </c>
      <c r="B73">
        <v>228.6</v>
      </c>
      <c r="C73">
        <f>((SFIO_Z[[#This Row],[Price]]-B72)/SFIO_Z[[#This Row],[Price]])*100</f>
        <v>0.50743657042869494</v>
      </c>
      <c r="D73">
        <f>LN(SFIO_Z[[#This Row],[Price]]/B72)*100</f>
        <v>0.50872840179659851</v>
      </c>
      <c r="E73">
        <v>1.3607199999999999</v>
      </c>
      <c r="F73">
        <f>LN(SFIO_Z[[#This Row],[Risk-free instrument]]/E72)*100</f>
        <v>0.24502331885100023</v>
      </c>
      <c r="G73">
        <v>512.87</v>
      </c>
      <c r="H73">
        <f>LN(SFIO_Z[[#This Row],[GEI]]/G72)*100</f>
        <v>0.54352210131520384</v>
      </c>
      <c r="I73">
        <f>SFIO_Z[[#This Row],[Rate  GEI]]*100%</f>
        <v>0.54352210131520384</v>
      </c>
      <c r="J73">
        <f>MIN(0,(SFIO_Z[[#This Row],[Logarithmic rate of return]]-0))</f>
        <v>0</v>
      </c>
      <c r="K73">
        <f>MIN(0,(SFIO_Z[[#This Row],[Market rate of return]]-0))</f>
        <v>0</v>
      </c>
      <c r="L73">
        <f>MAX(0,(SFIO_Z[[#This Row],[Logarithmic rate of return]]-0))</f>
        <v>0.50872840179659851</v>
      </c>
    </row>
    <row r="74" spans="1:12" x14ac:dyDescent="0.25">
      <c r="A74" s="9">
        <v>42799</v>
      </c>
      <c r="B74">
        <v>230.72</v>
      </c>
      <c r="C74">
        <f>((SFIO_Z[[#This Row],[Price]]-B73)/SFIO_Z[[#This Row],[Price]])*100</f>
        <v>0.91886269070735294</v>
      </c>
      <c r="D74">
        <f>LN(SFIO_Z[[#This Row],[Price]]/B73)*100</f>
        <v>0.92311027358739972</v>
      </c>
      <c r="E74">
        <v>1.4226700000000001</v>
      </c>
      <c r="F74">
        <f>LN(SFIO_Z[[#This Row],[Risk-free instrument]]/E73)*100</f>
        <v>4.4521416362760329</v>
      </c>
      <c r="G74">
        <v>517.83000000000004</v>
      </c>
      <c r="H74">
        <f>LN(SFIO_Z[[#This Row],[GEI]]/G73)*100</f>
        <v>0.96246013160514332</v>
      </c>
      <c r="I74">
        <f>SFIO_Z[[#This Row],[Rate  GEI]]*100%</f>
        <v>0.96246013160514332</v>
      </c>
      <c r="J74">
        <f>MIN(0,(SFIO_Z[[#This Row],[Logarithmic rate of return]]-0))</f>
        <v>0</v>
      </c>
      <c r="K74">
        <f>MIN(0,(SFIO_Z[[#This Row],[Market rate of return]]-0))</f>
        <v>0</v>
      </c>
      <c r="L74">
        <f>MAX(0,(SFIO_Z[[#This Row],[Logarithmic rate of return]]-0))</f>
        <v>0.92311027358739972</v>
      </c>
    </row>
    <row r="75" spans="1:12" x14ac:dyDescent="0.25">
      <c r="A75" s="9">
        <v>42806</v>
      </c>
      <c r="B75">
        <v>228.21</v>
      </c>
      <c r="C75">
        <f>((SFIO_Z[[#This Row],[Price]]-B74)/SFIO_Z[[#This Row],[Price]])*100</f>
        <v>-1.0998641602033175</v>
      </c>
      <c r="D75">
        <f>LN(SFIO_Z[[#This Row],[Price]]/B74)*100</f>
        <v>-1.0938596419264683</v>
      </c>
      <c r="E75">
        <v>1.4259999999999999</v>
      </c>
      <c r="F75">
        <f>LN(SFIO_Z[[#This Row],[Risk-free instrument]]/E74)*100</f>
        <v>0.23379342056447455</v>
      </c>
      <c r="G75">
        <v>512</v>
      </c>
      <c r="H75">
        <f>LN(SFIO_Z[[#This Row],[GEI]]/G74)*100</f>
        <v>-1.1322378027199855</v>
      </c>
      <c r="I75">
        <f>SFIO_Z[[#This Row],[Rate  GEI]]*100%</f>
        <v>-1.1322378027199855</v>
      </c>
      <c r="J75">
        <f>MIN(0,(SFIO_Z[[#This Row],[Logarithmic rate of return]]-0))</f>
        <v>-1.0938596419264683</v>
      </c>
      <c r="K75">
        <f>MIN(0,(SFIO_Z[[#This Row],[Market rate of return]]-0))</f>
        <v>-1.1322378027199855</v>
      </c>
      <c r="L75">
        <f>MAX(0,(SFIO_Z[[#This Row],[Logarithmic rate of return]]-0))</f>
        <v>0</v>
      </c>
    </row>
    <row r="76" spans="1:12" x14ac:dyDescent="0.25">
      <c r="A76" s="9">
        <v>42813</v>
      </c>
      <c r="B76">
        <v>228.52</v>
      </c>
      <c r="C76">
        <f>((SFIO_Z[[#This Row],[Price]]-B75)/SFIO_Z[[#This Row],[Price]])*100</f>
        <v>0.13565552249256183</v>
      </c>
      <c r="D76">
        <f>LN(SFIO_Z[[#This Row],[Price]]/B75)*100</f>
        <v>0.13574761789423628</v>
      </c>
      <c r="E76">
        <v>1.4315599999999999</v>
      </c>
      <c r="F76">
        <f>LN(SFIO_Z[[#This Row],[Risk-free instrument]]/E75)*100</f>
        <v>0.38914367617021095</v>
      </c>
      <c r="G76">
        <v>512.83000000000004</v>
      </c>
      <c r="H76">
        <f>LN(SFIO_Z[[#This Row],[GEI]]/G75)*100</f>
        <v>0.16197811958510236</v>
      </c>
      <c r="I76">
        <f>SFIO_Z[[#This Row],[Rate  GEI]]*100%</f>
        <v>0.16197811958510236</v>
      </c>
      <c r="J76">
        <f>MIN(0,(SFIO_Z[[#This Row],[Logarithmic rate of return]]-0))</f>
        <v>0</v>
      </c>
      <c r="K76">
        <f>MIN(0,(SFIO_Z[[#This Row],[Market rate of return]]-0))</f>
        <v>0</v>
      </c>
      <c r="L76">
        <f>MAX(0,(SFIO_Z[[#This Row],[Logarithmic rate of return]]-0))</f>
        <v>0.13574761789423628</v>
      </c>
    </row>
    <row r="77" spans="1:12" x14ac:dyDescent="0.25">
      <c r="A77" s="9">
        <v>42820</v>
      </c>
      <c r="B77">
        <v>225.07</v>
      </c>
      <c r="C77">
        <f>((SFIO_Z[[#This Row],[Price]]-B76)/SFIO_Z[[#This Row],[Price]])*100</f>
        <v>-1.5328564446616684</v>
      </c>
      <c r="D77">
        <f>LN(SFIO_Z[[#This Row],[Price]]/B76)*100</f>
        <v>-1.5212268925757146</v>
      </c>
      <c r="E77">
        <v>1.4271100000000001</v>
      </c>
      <c r="F77">
        <f>LN(SFIO_Z[[#This Row],[Risk-free instrument]]/E76)*100</f>
        <v>-0.31133384367141886</v>
      </c>
      <c r="G77">
        <v>504.98</v>
      </c>
      <c r="H77">
        <f>LN(SFIO_Z[[#This Row],[GEI]]/G76)*100</f>
        <v>-1.5425581704652538</v>
      </c>
      <c r="I77">
        <f>SFIO_Z[[#This Row],[Rate  GEI]]*100%</f>
        <v>-1.5425581704652538</v>
      </c>
      <c r="J77">
        <f>MIN(0,(SFIO_Z[[#This Row],[Logarithmic rate of return]]-0))</f>
        <v>-1.5212268925757146</v>
      </c>
      <c r="K77">
        <f>MIN(0,(SFIO_Z[[#This Row],[Market rate of return]]-0))</f>
        <v>-1.5425581704652538</v>
      </c>
      <c r="L77">
        <f>MAX(0,(SFIO_Z[[#This Row],[Logarithmic rate of return]]-0))</f>
        <v>0</v>
      </c>
    </row>
    <row r="78" spans="1:12" x14ac:dyDescent="0.25">
      <c r="A78" s="9">
        <v>42827</v>
      </c>
      <c r="B78">
        <v>228.63</v>
      </c>
      <c r="C78">
        <f>((SFIO_Z[[#This Row],[Price]]-B77)/SFIO_Z[[#This Row],[Price]])*100</f>
        <v>1.5571009928705779</v>
      </c>
      <c r="D78">
        <f>LN(SFIO_Z[[#This Row],[Price]]/B77)*100</f>
        <v>1.5693511415631161</v>
      </c>
      <c r="E78">
        <v>1.4232199999999999</v>
      </c>
      <c r="F78">
        <f>LN(SFIO_Z[[#This Row],[Risk-free instrument]]/E77)*100</f>
        <v>-0.27295102076705946</v>
      </c>
      <c r="G78">
        <v>513.08000000000004</v>
      </c>
      <c r="H78">
        <f>LN(SFIO_Z[[#This Row],[GEI]]/G77)*100</f>
        <v>1.591295390094382</v>
      </c>
      <c r="I78">
        <f>SFIO_Z[[#This Row],[Rate  GEI]]*100%</f>
        <v>1.591295390094382</v>
      </c>
      <c r="J78">
        <f>MIN(0,(SFIO_Z[[#This Row],[Logarithmic rate of return]]-0))</f>
        <v>0</v>
      </c>
      <c r="K78">
        <f>MIN(0,(SFIO_Z[[#This Row],[Market rate of return]]-0))</f>
        <v>0</v>
      </c>
      <c r="L78">
        <f>MAX(0,(SFIO_Z[[#This Row],[Logarithmic rate of return]]-0))</f>
        <v>1.5693511415631161</v>
      </c>
    </row>
    <row r="79" spans="1:12" x14ac:dyDescent="0.25">
      <c r="A79" s="9">
        <v>42834</v>
      </c>
      <c r="B79">
        <v>228.51</v>
      </c>
      <c r="C79">
        <f>((SFIO_Z[[#This Row],[Price]]-B78)/SFIO_Z[[#This Row],[Price]])*100</f>
        <v>-5.251411316791587E-2</v>
      </c>
      <c r="D79">
        <f>LN(SFIO_Z[[#This Row],[Price]]/B78)*100</f>
        <v>-5.2500329332937121E-2</v>
      </c>
      <c r="E79">
        <v>1.42961</v>
      </c>
      <c r="F79">
        <f>LN(SFIO_Z[[#This Row],[Risk-free instrument]]/E78)*100</f>
        <v>0.44797696928212843</v>
      </c>
      <c r="G79">
        <v>512.91</v>
      </c>
      <c r="H79">
        <f>LN(SFIO_Z[[#This Row],[GEI]]/G78)*100</f>
        <v>-3.3138724852254789E-2</v>
      </c>
      <c r="I79">
        <f>SFIO_Z[[#This Row],[Rate  GEI]]*100%</f>
        <v>-3.3138724852254789E-2</v>
      </c>
      <c r="J79">
        <f>MIN(0,(SFIO_Z[[#This Row],[Logarithmic rate of return]]-0))</f>
        <v>-5.2500329332937121E-2</v>
      </c>
      <c r="K79">
        <f>MIN(0,(SFIO_Z[[#This Row],[Market rate of return]]-0))</f>
        <v>-3.3138724852254789E-2</v>
      </c>
      <c r="L79">
        <f>MAX(0,(SFIO_Z[[#This Row],[Logarithmic rate of return]]-0))</f>
        <v>0</v>
      </c>
    </row>
    <row r="80" spans="1:12" x14ac:dyDescent="0.25">
      <c r="A80" s="9">
        <v>42841</v>
      </c>
      <c r="B80">
        <v>226.19</v>
      </c>
      <c r="C80">
        <f>((SFIO_Z[[#This Row],[Price]]-B79)/SFIO_Z[[#This Row],[Price]])*100</f>
        <v>-1.0256863698660388</v>
      </c>
      <c r="D80">
        <f>LN(SFIO_Z[[#This Row],[Price]]/B79)*100</f>
        <v>-1.0204619012916465</v>
      </c>
      <c r="E80">
        <v>1.4032199999999999</v>
      </c>
      <c r="F80">
        <f>LN(SFIO_Z[[#This Row],[Risk-free instrument]]/E79)*100</f>
        <v>-1.8632084132346411</v>
      </c>
      <c r="G80">
        <v>507.47</v>
      </c>
      <c r="H80">
        <f>LN(SFIO_Z[[#This Row],[GEI]]/G79)*100</f>
        <v>-1.0662795314937692</v>
      </c>
      <c r="I80">
        <f>SFIO_Z[[#This Row],[Rate  GEI]]*100%</f>
        <v>-1.0662795314937692</v>
      </c>
      <c r="J80">
        <f>MIN(0,(SFIO_Z[[#This Row],[Logarithmic rate of return]]-0))</f>
        <v>-1.0204619012916465</v>
      </c>
      <c r="K80">
        <f>MIN(0,(SFIO_Z[[#This Row],[Market rate of return]]-0))</f>
        <v>-1.0662795314937692</v>
      </c>
      <c r="L80">
        <f>MAX(0,(SFIO_Z[[#This Row],[Logarithmic rate of return]]-0))</f>
        <v>0</v>
      </c>
    </row>
    <row r="81" spans="1:12" x14ac:dyDescent="0.25">
      <c r="A81" s="9">
        <v>42848</v>
      </c>
      <c r="B81">
        <v>225.3</v>
      </c>
      <c r="C81">
        <f>((SFIO_Z[[#This Row],[Price]]-B80)/SFIO_Z[[#This Row],[Price]])*100</f>
        <v>-0.39502885042165398</v>
      </c>
      <c r="D81">
        <f>LN(SFIO_Z[[#This Row],[Price]]/B80)*100</f>
        <v>-0.39425066016911509</v>
      </c>
      <c r="E81">
        <v>1.40211</v>
      </c>
      <c r="F81">
        <f>LN(SFIO_Z[[#This Row],[Risk-free instrument]]/E80)*100</f>
        <v>-7.9135079147681905E-2</v>
      </c>
      <c r="G81">
        <v>505.43</v>
      </c>
      <c r="H81">
        <f>LN(SFIO_Z[[#This Row],[GEI]]/G80)*100</f>
        <v>-0.40280437521423573</v>
      </c>
      <c r="I81">
        <f>SFIO_Z[[#This Row],[Rate  GEI]]*100%</f>
        <v>-0.40280437521423573</v>
      </c>
      <c r="J81">
        <f>MIN(0,(SFIO_Z[[#This Row],[Logarithmic rate of return]]-0))</f>
        <v>-0.39425066016911509</v>
      </c>
      <c r="K81">
        <f>MIN(0,(SFIO_Z[[#This Row],[Market rate of return]]-0))</f>
        <v>-0.40280437521423573</v>
      </c>
      <c r="L81">
        <f>MAX(0,(SFIO_Z[[#This Row],[Logarithmic rate of return]]-0))</f>
        <v>0</v>
      </c>
    </row>
    <row r="82" spans="1:12" x14ac:dyDescent="0.25">
      <c r="A82" s="9">
        <v>42855</v>
      </c>
      <c r="B82">
        <v>225.7</v>
      </c>
      <c r="C82">
        <f>((SFIO_Z[[#This Row],[Price]]-B81)/SFIO_Z[[#This Row],[Price]])*100</f>
        <v>0.17722640673459339</v>
      </c>
      <c r="D82">
        <f>LN(SFIO_Z[[#This Row],[Price]]/B81)*100</f>
        <v>0.17738363852910846</v>
      </c>
      <c r="E82">
        <v>1.42628</v>
      </c>
      <c r="F82">
        <f>LN(SFIO_Z[[#This Row],[Risk-free instrument]]/E81)*100</f>
        <v>1.7091411275056818</v>
      </c>
      <c r="G82">
        <v>506.51</v>
      </c>
      <c r="H82">
        <f>LN(SFIO_Z[[#This Row],[GEI]]/G81)*100</f>
        <v>0.21345147144172555</v>
      </c>
      <c r="I82">
        <f>SFIO_Z[[#This Row],[Rate  GEI]]*100%</f>
        <v>0.21345147144172555</v>
      </c>
      <c r="J82">
        <f>MIN(0,(SFIO_Z[[#This Row],[Logarithmic rate of return]]-0))</f>
        <v>0</v>
      </c>
      <c r="K82">
        <f>MIN(0,(SFIO_Z[[#This Row],[Market rate of return]]-0))</f>
        <v>0</v>
      </c>
      <c r="L82">
        <f>MAX(0,(SFIO_Z[[#This Row],[Logarithmic rate of return]]-0))</f>
        <v>0.17738363852910846</v>
      </c>
    </row>
    <row r="83" spans="1:12" x14ac:dyDescent="0.25">
      <c r="A83" s="9">
        <v>42862</v>
      </c>
      <c r="B83">
        <v>226.15</v>
      </c>
      <c r="C83">
        <f>((SFIO_Z[[#This Row],[Price]]-B82)/SFIO_Z[[#This Row],[Price]])*100</f>
        <v>0.19898297590095823</v>
      </c>
      <c r="D83">
        <f>LN(SFIO_Z[[#This Row],[Price]]/B82)*100</f>
        <v>0.19918121003622774</v>
      </c>
      <c r="E83">
        <v>1.4326700000000001</v>
      </c>
      <c r="F83">
        <f>LN(SFIO_Z[[#This Row],[Risk-free instrument]]/E82)*100</f>
        <v>0.44701800595905045</v>
      </c>
      <c r="G83">
        <v>507.58</v>
      </c>
      <c r="H83">
        <f>LN(SFIO_Z[[#This Row],[GEI]]/G82)*100</f>
        <v>0.21102671302929316</v>
      </c>
      <c r="I83">
        <f>SFIO_Z[[#This Row],[Rate  GEI]]*100%</f>
        <v>0.21102671302929316</v>
      </c>
      <c r="J83">
        <f>MIN(0,(SFIO_Z[[#This Row],[Logarithmic rate of return]]-0))</f>
        <v>0</v>
      </c>
      <c r="K83">
        <f>MIN(0,(SFIO_Z[[#This Row],[Market rate of return]]-0))</f>
        <v>0</v>
      </c>
      <c r="L83">
        <f>MAX(0,(SFIO_Z[[#This Row],[Logarithmic rate of return]]-0))</f>
        <v>0.19918121003622774</v>
      </c>
    </row>
    <row r="84" spans="1:12" x14ac:dyDescent="0.25">
      <c r="A84" s="9">
        <v>42869</v>
      </c>
      <c r="B84">
        <v>226.29</v>
      </c>
      <c r="C84">
        <f>((SFIO_Z[[#This Row],[Price]]-B83)/SFIO_Z[[#This Row],[Price]])*100</f>
        <v>6.1867515135439644E-2</v>
      </c>
      <c r="D84">
        <f>LN(SFIO_Z[[#This Row],[Price]]/B83)*100</f>
        <v>6.1886660979701948E-2</v>
      </c>
      <c r="E84">
        <v>1.4365600000000001</v>
      </c>
      <c r="F84">
        <f>LN(SFIO_Z[[#This Row],[Risk-free instrument]]/E83)*100</f>
        <v>0.27115305384384825</v>
      </c>
      <c r="G84">
        <v>507.88</v>
      </c>
      <c r="H84">
        <f>LN(SFIO_Z[[#This Row],[GEI]]/G83)*100</f>
        <v>5.9086524083274264E-2</v>
      </c>
      <c r="I84">
        <f>SFIO_Z[[#This Row],[Rate  GEI]]*100%</f>
        <v>5.9086524083274264E-2</v>
      </c>
      <c r="J84">
        <f>MIN(0,(SFIO_Z[[#This Row],[Logarithmic rate of return]]-0))</f>
        <v>0</v>
      </c>
      <c r="K84">
        <f>MIN(0,(SFIO_Z[[#This Row],[Market rate of return]]-0))</f>
        <v>0</v>
      </c>
      <c r="L84">
        <f>MAX(0,(SFIO_Z[[#This Row],[Logarithmic rate of return]]-0))</f>
        <v>6.1886660979701948E-2</v>
      </c>
    </row>
    <row r="85" spans="1:12" x14ac:dyDescent="0.25">
      <c r="A85" s="9">
        <v>42876</v>
      </c>
      <c r="B85">
        <v>221.53</v>
      </c>
      <c r="C85">
        <f>((SFIO_Z[[#This Row],[Price]]-B84)/SFIO_Z[[#This Row],[Price]])*100</f>
        <v>-2.1486931792533701</v>
      </c>
      <c r="D85">
        <f>LN(SFIO_Z[[#This Row],[Price]]/B84)*100</f>
        <v>-2.1259342039065072</v>
      </c>
      <c r="E85">
        <v>1.41517</v>
      </c>
      <c r="F85">
        <f>LN(SFIO_Z[[#This Row],[Risk-free instrument]]/E84)*100</f>
        <v>-1.5001701529941347</v>
      </c>
      <c r="G85">
        <v>497.11</v>
      </c>
      <c r="H85">
        <f>LN(SFIO_Z[[#This Row],[GEI]]/G84)*100</f>
        <v>-2.1433869626576381</v>
      </c>
      <c r="I85">
        <f>SFIO_Z[[#This Row],[Rate  GEI]]*100%</f>
        <v>-2.1433869626576381</v>
      </c>
      <c r="J85">
        <f>MIN(0,(SFIO_Z[[#This Row],[Logarithmic rate of return]]-0))</f>
        <v>-2.1259342039065072</v>
      </c>
      <c r="K85">
        <f>MIN(0,(SFIO_Z[[#This Row],[Market rate of return]]-0))</f>
        <v>-2.1433869626576381</v>
      </c>
      <c r="L85">
        <f>MAX(0,(SFIO_Z[[#This Row],[Logarithmic rate of return]]-0))</f>
        <v>0</v>
      </c>
    </row>
    <row r="86" spans="1:12" x14ac:dyDescent="0.25">
      <c r="A86" s="9">
        <v>42883</v>
      </c>
      <c r="B86">
        <v>221.99</v>
      </c>
      <c r="C86">
        <f>((SFIO_Z[[#This Row],[Price]]-B85)/SFIO_Z[[#This Row],[Price]])*100</f>
        <v>0.20721654128564707</v>
      </c>
      <c r="D86">
        <f>LN(SFIO_Z[[#This Row],[Price]]/B85)*100</f>
        <v>0.20743153180918977</v>
      </c>
      <c r="E86">
        <v>1.41378</v>
      </c>
      <c r="F86">
        <f>LN(SFIO_Z[[#This Row],[Risk-free instrument]]/E85)*100</f>
        <v>-9.8269683936398594E-2</v>
      </c>
      <c r="G86">
        <v>498.58</v>
      </c>
      <c r="H86">
        <f>LN(SFIO_Z[[#This Row],[GEI]]/G85)*100</f>
        <v>0.29527283954422934</v>
      </c>
      <c r="I86">
        <f>SFIO_Z[[#This Row],[Rate  GEI]]*100%</f>
        <v>0.29527283954422934</v>
      </c>
      <c r="J86">
        <f>MIN(0,(SFIO_Z[[#This Row],[Logarithmic rate of return]]-0))</f>
        <v>0</v>
      </c>
      <c r="K86">
        <f>MIN(0,(SFIO_Z[[#This Row],[Market rate of return]]-0))</f>
        <v>0</v>
      </c>
      <c r="L86">
        <f>MAX(0,(SFIO_Z[[#This Row],[Logarithmic rate of return]]-0))</f>
        <v>0.20743153180918977</v>
      </c>
    </row>
    <row r="87" spans="1:12" x14ac:dyDescent="0.25">
      <c r="A87" s="9">
        <v>42890</v>
      </c>
      <c r="B87">
        <v>221.89</v>
      </c>
      <c r="C87">
        <f>((SFIO_Z[[#This Row],[Price]]-B86)/SFIO_Z[[#This Row],[Price]])*100</f>
        <v>-4.5067375726721683E-2</v>
      </c>
      <c r="D87">
        <f>LN(SFIO_Z[[#This Row],[Price]]/B86)*100</f>
        <v>-4.5057223435077925E-2</v>
      </c>
      <c r="E87">
        <v>1.42822</v>
      </c>
      <c r="F87">
        <f>LN(SFIO_Z[[#This Row],[Risk-free instrument]]/E86)*100</f>
        <v>1.0161945293569212</v>
      </c>
      <c r="G87">
        <v>497.94</v>
      </c>
      <c r="H87">
        <f>LN(SFIO_Z[[#This Row],[GEI]]/G86)*100</f>
        <v>-0.12844701320449492</v>
      </c>
      <c r="I87">
        <f>SFIO_Z[[#This Row],[Rate  GEI]]*100%</f>
        <v>-0.12844701320449492</v>
      </c>
      <c r="J87">
        <f>MIN(0,(SFIO_Z[[#This Row],[Logarithmic rate of return]]-0))</f>
        <v>-4.5057223435077925E-2</v>
      </c>
      <c r="K87">
        <f>MIN(0,(SFIO_Z[[#This Row],[Market rate of return]]-0))</f>
        <v>-0.12844701320449492</v>
      </c>
      <c r="L87">
        <f>MAX(0,(SFIO_Z[[#This Row],[Logarithmic rate of return]]-0))</f>
        <v>0</v>
      </c>
    </row>
    <row r="88" spans="1:12" x14ac:dyDescent="0.25">
      <c r="A88" s="9">
        <v>42897</v>
      </c>
      <c r="B88">
        <v>223.36</v>
      </c>
      <c r="C88">
        <f>((SFIO_Z[[#This Row],[Price]]-B87)/SFIO_Z[[#This Row],[Price]])*100</f>
        <v>0.65813037249284889</v>
      </c>
      <c r="D88">
        <f>LN(SFIO_Z[[#This Row],[Price]]/B87)*100</f>
        <v>0.66030559956825907</v>
      </c>
      <c r="E88">
        <v>1.41683</v>
      </c>
      <c r="F88">
        <f>LN(SFIO_Z[[#This Row],[Risk-free instrument]]/E87)*100</f>
        <v>-0.8006931935762247</v>
      </c>
      <c r="G88">
        <v>501.29</v>
      </c>
      <c r="H88">
        <f>LN(SFIO_Z[[#This Row],[GEI]]/G87)*100</f>
        <v>0.67051880972300071</v>
      </c>
      <c r="I88">
        <f>SFIO_Z[[#This Row],[Rate  GEI]]*100%</f>
        <v>0.67051880972300071</v>
      </c>
      <c r="J88">
        <f>MIN(0,(SFIO_Z[[#This Row],[Logarithmic rate of return]]-0))</f>
        <v>0</v>
      </c>
      <c r="K88">
        <f>MIN(0,(SFIO_Z[[#This Row],[Market rate of return]]-0))</f>
        <v>0</v>
      </c>
      <c r="L88">
        <f>MAX(0,(SFIO_Z[[#This Row],[Logarithmic rate of return]]-0))</f>
        <v>0.66030559956825907</v>
      </c>
    </row>
    <row r="89" spans="1:12" x14ac:dyDescent="0.25">
      <c r="A89" s="9">
        <v>42904</v>
      </c>
      <c r="B89">
        <v>222.25</v>
      </c>
      <c r="C89">
        <f>((SFIO_Z[[#This Row],[Price]]-B88)/SFIO_Z[[#This Row],[Price]])*100</f>
        <v>-0.49943757030371821</v>
      </c>
      <c r="D89">
        <f>LN(SFIO_Z[[#This Row],[Price]]/B88)*100</f>
        <v>-0.49819451799937486</v>
      </c>
      <c r="E89">
        <v>1.4326700000000001</v>
      </c>
      <c r="F89">
        <f>LN(SFIO_Z[[#This Row],[Risk-free instrument]]/E88)*100</f>
        <v>1.1117854473060036</v>
      </c>
      <c r="G89">
        <v>498.69</v>
      </c>
      <c r="H89">
        <f>LN(SFIO_Z[[#This Row],[GEI]]/G88)*100</f>
        <v>-0.52001157201639714</v>
      </c>
      <c r="I89">
        <f>SFIO_Z[[#This Row],[Rate  GEI]]*100%</f>
        <v>-0.52001157201639714</v>
      </c>
      <c r="J89">
        <f>MIN(0,(SFIO_Z[[#This Row],[Logarithmic rate of return]]-0))</f>
        <v>-0.49819451799937486</v>
      </c>
      <c r="K89">
        <f>MIN(0,(SFIO_Z[[#This Row],[Market rate of return]]-0))</f>
        <v>-0.52001157201639714</v>
      </c>
      <c r="L89">
        <f>MAX(0,(SFIO_Z[[#This Row],[Logarithmic rate of return]]-0))</f>
        <v>0</v>
      </c>
    </row>
    <row r="90" spans="1:12" x14ac:dyDescent="0.25">
      <c r="A90" s="9">
        <v>42911</v>
      </c>
      <c r="B90">
        <v>222.47</v>
      </c>
      <c r="C90">
        <f>((SFIO_Z[[#This Row],[Price]]-B89)/SFIO_Z[[#This Row],[Price]])*100</f>
        <v>9.8889737942193953E-2</v>
      </c>
      <c r="D90">
        <f>LN(SFIO_Z[[#This Row],[Price]]/B89)*100</f>
        <v>9.8938666102819706E-2</v>
      </c>
      <c r="E90">
        <v>1.4450000000000001</v>
      </c>
      <c r="F90">
        <f>LN(SFIO_Z[[#This Row],[Risk-free instrument]]/E89)*100</f>
        <v>0.85694853513287317</v>
      </c>
      <c r="G90">
        <v>499.18</v>
      </c>
      <c r="H90">
        <f>LN(SFIO_Z[[#This Row],[GEI]]/G89)*100</f>
        <v>9.8209193458853983E-2</v>
      </c>
      <c r="I90">
        <f>SFIO_Z[[#This Row],[Rate  GEI]]*100%</f>
        <v>9.8209193458853983E-2</v>
      </c>
      <c r="J90">
        <f>MIN(0,(SFIO_Z[[#This Row],[Logarithmic rate of return]]-0))</f>
        <v>0</v>
      </c>
      <c r="K90">
        <f>MIN(0,(SFIO_Z[[#This Row],[Market rate of return]]-0))</f>
        <v>0</v>
      </c>
      <c r="L90">
        <f>MAX(0,(SFIO_Z[[#This Row],[Logarithmic rate of return]]-0))</f>
        <v>9.8938666102819706E-2</v>
      </c>
    </row>
    <row r="91" spans="1:12" x14ac:dyDescent="0.25">
      <c r="A91" s="9">
        <v>42918</v>
      </c>
      <c r="B91">
        <v>218.65</v>
      </c>
      <c r="C91">
        <f>((SFIO_Z[[#This Row],[Price]]-B90)/SFIO_Z[[#This Row],[Price]])*100</f>
        <v>-1.7470843814315085</v>
      </c>
      <c r="D91">
        <f>LN(SFIO_Z[[#This Row],[Price]]/B90)*100</f>
        <v>-1.7319983196112572</v>
      </c>
      <c r="E91">
        <v>1.44767</v>
      </c>
      <c r="F91">
        <f>LN(SFIO_Z[[#This Row],[Risk-free instrument]]/E90)*100</f>
        <v>0.18460458733656912</v>
      </c>
      <c r="G91">
        <v>490.56</v>
      </c>
      <c r="H91">
        <f>LN(SFIO_Z[[#This Row],[GEI]]/G90)*100</f>
        <v>-1.7419156466616867</v>
      </c>
      <c r="I91">
        <f>SFIO_Z[[#This Row],[Rate  GEI]]*100%</f>
        <v>-1.7419156466616867</v>
      </c>
      <c r="J91">
        <f>MIN(0,(SFIO_Z[[#This Row],[Logarithmic rate of return]]-0))</f>
        <v>-1.7319983196112572</v>
      </c>
      <c r="K91">
        <f>MIN(0,(SFIO_Z[[#This Row],[Market rate of return]]-0))</f>
        <v>-1.7419156466616867</v>
      </c>
      <c r="L91">
        <f>MAX(0,(SFIO_Z[[#This Row],[Logarithmic rate of return]]-0))</f>
        <v>0</v>
      </c>
    </row>
    <row r="92" spans="1:12" x14ac:dyDescent="0.25">
      <c r="A92" s="9">
        <v>42925</v>
      </c>
      <c r="B92">
        <v>219.05</v>
      </c>
      <c r="C92">
        <f>((SFIO_Z[[#This Row],[Price]]-B91)/SFIO_Z[[#This Row],[Price]])*100</f>
        <v>0.18260671079662436</v>
      </c>
      <c r="D92">
        <f>LN(SFIO_Z[[#This Row],[Price]]/B91)*100</f>
        <v>0.18277364009779859</v>
      </c>
      <c r="E92">
        <v>1.4654400000000001</v>
      </c>
      <c r="F92">
        <f>LN(SFIO_Z[[#This Row],[Risk-free instrument]]/E91)*100</f>
        <v>1.2200171234779085</v>
      </c>
      <c r="G92">
        <v>491.47</v>
      </c>
      <c r="H92">
        <f>LN(SFIO_Z[[#This Row],[GEI]]/G91)*100</f>
        <v>0.18533044010215635</v>
      </c>
      <c r="I92">
        <f>SFIO_Z[[#This Row],[Rate  GEI]]*100%</f>
        <v>0.18533044010215635</v>
      </c>
      <c r="J92">
        <f>MIN(0,(SFIO_Z[[#This Row],[Logarithmic rate of return]]-0))</f>
        <v>0</v>
      </c>
      <c r="K92">
        <f>MIN(0,(SFIO_Z[[#This Row],[Market rate of return]]-0))</f>
        <v>0</v>
      </c>
      <c r="L92">
        <f>MAX(0,(SFIO_Z[[#This Row],[Logarithmic rate of return]]-0))</f>
        <v>0.18277364009779859</v>
      </c>
    </row>
    <row r="93" spans="1:12" x14ac:dyDescent="0.25">
      <c r="A93" s="9">
        <v>42932</v>
      </c>
      <c r="B93">
        <v>221.27</v>
      </c>
      <c r="C93">
        <f>((SFIO_Z[[#This Row],[Price]]-B92)/SFIO_Z[[#This Row],[Price]])*100</f>
        <v>1.0032991368011925</v>
      </c>
      <c r="D93">
        <f>LN(SFIO_Z[[#This Row],[Price]]/B92)*100</f>
        <v>1.0083661022932091</v>
      </c>
      <c r="E93">
        <v>1.456</v>
      </c>
      <c r="F93">
        <f>LN(SFIO_Z[[#This Row],[Risk-free instrument]]/E92)*100</f>
        <v>-0.64625888980462443</v>
      </c>
      <c r="G93">
        <v>496.54</v>
      </c>
      <c r="H93">
        <f>LN(SFIO_Z[[#This Row],[GEI]]/G92)*100</f>
        <v>1.0263144103289474</v>
      </c>
      <c r="I93">
        <f>SFIO_Z[[#This Row],[Rate  GEI]]*100%</f>
        <v>1.0263144103289474</v>
      </c>
      <c r="J93">
        <f>MIN(0,(SFIO_Z[[#This Row],[Logarithmic rate of return]]-0))</f>
        <v>0</v>
      </c>
      <c r="K93">
        <f>MIN(0,(SFIO_Z[[#This Row],[Market rate of return]]-0))</f>
        <v>0</v>
      </c>
      <c r="L93">
        <f>MAX(0,(SFIO_Z[[#This Row],[Logarithmic rate of return]]-0))</f>
        <v>1.0083661022932091</v>
      </c>
    </row>
    <row r="94" spans="1:12" x14ac:dyDescent="0.25">
      <c r="A94" s="9">
        <v>42939</v>
      </c>
      <c r="B94">
        <v>217.68</v>
      </c>
      <c r="C94">
        <f>((SFIO_Z[[#This Row],[Price]]-B93)/SFIO_Z[[#This Row],[Price]])*100</f>
        <v>-1.6492098493201042</v>
      </c>
      <c r="D94">
        <f>LN(SFIO_Z[[#This Row],[Price]]/B93)*100</f>
        <v>-1.6357580807848782</v>
      </c>
      <c r="E94">
        <v>1.45306</v>
      </c>
      <c r="F94">
        <f>LN(SFIO_Z[[#This Row],[Risk-free instrument]]/E93)*100</f>
        <v>-0.20212721641749853</v>
      </c>
      <c r="G94">
        <v>488.42</v>
      </c>
      <c r="H94">
        <f>LN(SFIO_Z[[#This Row],[GEI]]/G93)*100</f>
        <v>-1.6488352748690598</v>
      </c>
      <c r="I94">
        <f>SFIO_Z[[#This Row],[Rate  GEI]]*100%</f>
        <v>-1.6488352748690598</v>
      </c>
      <c r="J94">
        <f>MIN(0,(SFIO_Z[[#This Row],[Logarithmic rate of return]]-0))</f>
        <v>-1.6357580807848782</v>
      </c>
      <c r="K94">
        <f>MIN(0,(SFIO_Z[[#This Row],[Market rate of return]]-0))</f>
        <v>-1.6488352748690598</v>
      </c>
      <c r="L94">
        <f>MAX(0,(SFIO_Z[[#This Row],[Logarithmic rate of return]]-0))</f>
        <v>0</v>
      </c>
    </row>
    <row r="95" spans="1:12" x14ac:dyDescent="0.25">
      <c r="A95" s="9">
        <v>42946</v>
      </c>
      <c r="B95">
        <v>217.03</v>
      </c>
      <c r="C95">
        <f>((SFIO_Z[[#This Row],[Price]]-B94)/SFIO_Z[[#This Row],[Price]])*100</f>
        <v>-0.29949776528590777</v>
      </c>
      <c r="D95">
        <f>LN(SFIO_Z[[#This Row],[Price]]/B94)*100</f>
        <v>-0.29905016420963676</v>
      </c>
      <c r="E95">
        <v>1.4550000000000001</v>
      </c>
      <c r="F95">
        <f>LN(SFIO_Z[[#This Row],[Risk-free instrument]]/E94)*100</f>
        <v>0.13342230131366623</v>
      </c>
      <c r="G95">
        <v>486.91</v>
      </c>
      <c r="H95">
        <f>LN(SFIO_Z[[#This Row],[GEI]]/G94)*100</f>
        <v>-0.3096390363146142</v>
      </c>
      <c r="I95">
        <f>SFIO_Z[[#This Row],[Rate  GEI]]*100%</f>
        <v>-0.3096390363146142</v>
      </c>
      <c r="J95">
        <f>MIN(0,(SFIO_Z[[#This Row],[Logarithmic rate of return]]-0))</f>
        <v>-0.29905016420963676</v>
      </c>
      <c r="K95">
        <f>MIN(0,(SFIO_Z[[#This Row],[Market rate of return]]-0))</f>
        <v>-0.3096390363146142</v>
      </c>
      <c r="L95">
        <f>MAX(0,(SFIO_Z[[#This Row],[Logarithmic rate of return]]-0))</f>
        <v>0</v>
      </c>
    </row>
    <row r="96" spans="1:12" x14ac:dyDescent="0.25">
      <c r="A96" s="9">
        <v>42953</v>
      </c>
      <c r="B96">
        <v>218.42</v>
      </c>
      <c r="C96">
        <f>((SFIO_Z[[#This Row],[Price]]-B95)/SFIO_Z[[#This Row],[Price]])*100</f>
        <v>0.63638860910172446</v>
      </c>
      <c r="D96">
        <f>LN(SFIO_Z[[#This Row],[Price]]/B95)*100</f>
        <v>0.63842219366876796</v>
      </c>
      <c r="E96">
        <v>1.4494400000000001</v>
      </c>
      <c r="F96">
        <f>LN(SFIO_Z[[#This Row],[Risk-free instrument]]/E95)*100</f>
        <v>-0.38286256846152417</v>
      </c>
      <c r="G96">
        <v>490.13</v>
      </c>
      <c r="H96">
        <f>LN(SFIO_Z[[#This Row],[GEI]]/G95)*100</f>
        <v>0.65913609637518566</v>
      </c>
      <c r="I96">
        <f>SFIO_Z[[#This Row],[Rate  GEI]]*100%</f>
        <v>0.65913609637518566</v>
      </c>
      <c r="J96">
        <f>MIN(0,(SFIO_Z[[#This Row],[Logarithmic rate of return]]-0))</f>
        <v>0</v>
      </c>
      <c r="K96">
        <f>MIN(0,(SFIO_Z[[#This Row],[Market rate of return]]-0))</f>
        <v>0</v>
      </c>
      <c r="L96">
        <f>MAX(0,(SFIO_Z[[#This Row],[Logarithmic rate of return]]-0))</f>
        <v>0.63842219366876796</v>
      </c>
    </row>
    <row r="97" spans="1:12" x14ac:dyDescent="0.25">
      <c r="A97" s="9">
        <v>42960</v>
      </c>
      <c r="B97">
        <v>213.6</v>
      </c>
      <c r="C97">
        <f>((SFIO_Z[[#This Row],[Price]]-B96)/SFIO_Z[[#This Row],[Price]])*100</f>
        <v>-2.2565543071161018</v>
      </c>
      <c r="D97">
        <f>LN(SFIO_Z[[#This Row],[Price]]/B96)*100</f>
        <v>-2.2314707683542543</v>
      </c>
      <c r="E97">
        <v>1.45583</v>
      </c>
      <c r="F97">
        <f>LN(SFIO_Z[[#This Row],[Risk-free instrument]]/E96)*100</f>
        <v>0.43989097771210867</v>
      </c>
      <c r="G97">
        <v>479.3</v>
      </c>
      <c r="H97">
        <f>LN(SFIO_Z[[#This Row],[GEI]]/G96)*100</f>
        <v>-2.2343955874089882</v>
      </c>
      <c r="I97">
        <f>SFIO_Z[[#This Row],[Rate  GEI]]*100%</f>
        <v>-2.2343955874089882</v>
      </c>
      <c r="J97">
        <f>MIN(0,(SFIO_Z[[#This Row],[Logarithmic rate of return]]-0))</f>
        <v>-2.2314707683542543</v>
      </c>
      <c r="K97">
        <f>MIN(0,(SFIO_Z[[#This Row],[Market rate of return]]-0))</f>
        <v>-2.2343955874089882</v>
      </c>
      <c r="L97">
        <f>MAX(0,(SFIO_Z[[#This Row],[Logarithmic rate of return]]-0))</f>
        <v>0</v>
      </c>
    </row>
    <row r="98" spans="1:12" x14ac:dyDescent="0.25">
      <c r="A98" s="9">
        <v>42967</v>
      </c>
      <c r="B98">
        <v>213.11</v>
      </c>
      <c r="C98">
        <f>((SFIO_Z[[#This Row],[Price]]-B97)/SFIO_Z[[#This Row],[Price]])*100</f>
        <v>-0.22992820609074216</v>
      </c>
      <c r="D98">
        <f>LN(SFIO_Z[[#This Row],[Price]]/B97)*100</f>
        <v>-0.22966427568050646</v>
      </c>
      <c r="E98">
        <v>1.4563900000000001</v>
      </c>
      <c r="F98">
        <f>LN(SFIO_Z[[#This Row],[Risk-free instrument]]/E97)*100</f>
        <v>3.8458633406977125E-2</v>
      </c>
      <c r="G98">
        <v>478.18</v>
      </c>
      <c r="H98">
        <f>LN(SFIO_Z[[#This Row],[GEI]]/G97)*100</f>
        <v>-0.23394755207981358</v>
      </c>
      <c r="I98">
        <f>SFIO_Z[[#This Row],[Rate  GEI]]*100%</f>
        <v>-0.23394755207981358</v>
      </c>
      <c r="J98">
        <f>MIN(0,(SFIO_Z[[#This Row],[Logarithmic rate of return]]-0))</f>
        <v>-0.22966427568050646</v>
      </c>
      <c r="K98">
        <f>MIN(0,(SFIO_Z[[#This Row],[Market rate of return]]-0))</f>
        <v>-0.23394755207981358</v>
      </c>
      <c r="L98">
        <f>MAX(0,(SFIO_Z[[#This Row],[Logarithmic rate of return]]-0))</f>
        <v>0</v>
      </c>
    </row>
    <row r="99" spans="1:12" x14ac:dyDescent="0.25">
      <c r="A99" s="9">
        <v>42974</v>
      </c>
      <c r="B99">
        <v>212.66</v>
      </c>
      <c r="C99">
        <f>((SFIO_Z[[#This Row],[Price]]-B98)/SFIO_Z[[#This Row],[Price]])*100</f>
        <v>-0.21160537947898855</v>
      </c>
      <c r="D99">
        <f>LN(SFIO_Z[[#This Row],[Price]]/B98)*100</f>
        <v>-0.2113818106294586</v>
      </c>
      <c r="E99">
        <v>1.4550000000000001</v>
      </c>
      <c r="F99">
        <f>LN(SFIO_Z[[#This Row],[Risk-free instrument]]/E98)*100</f>
        <v>-9.5487042657577376E-2</v>
      </c>
      <c r="G99">
        <v>477.01</v>
      </c>
      <c r="H99">
        <f>LN(SFIO_Z[[#This Row],[GEI]]/G98)*100</f>
        <v>-0.24497756156084557</v>
      </c>
      <c r="I99">
        <f>SFIO_Z[[#This Row],[Rate  GEI]]*100%</f>
        <v>-0.24497756156084557</v>
      </c>
      <c r="J99">
        <f>MIN(0,(SFIO_Z[[#This Row],[Logarithmic rate of return]]-0))</f>
        <v>-0.2113818106294586</v>
      </c>
      <c r="K99">
        <f>MIN(0,(SFIO_Z[[#This Row],[Market rate of return]]-0))</f>
        <v>-0.24497756156084557</v>
      </c>
      <c r="L99">
        <f>MAX(0,(SFIO_Z[[#This Row],[Logarithmic rate of return]]-0))</f>
        <v>0</v>
      </c>
    </row>
    <row r="100" spans="1:12" x14ac:dyDescent="0.25">
      <c r="A100" s="9">
        <v>42981</v>
      </c>
      <c r="B100">
        <v>214.49</v>
      </c>
      <c r="C100">
        <f>((SFIO_Z[[#This Row],[Price]]-B99)/SFIO_Z[[#This Row],[Price]])*100</f>
        <v>0.85318662874726681</v>
      </c>
      <c r="D100">
        <f>LN(SFIO_Z[[#This Row],[Price]]/B99)*100</f>
        <v>0.85684710117633811</v>
      </c>
      <c r="E100">
        <v>1.45333</v>
      </c>
      <c r="F100">
        <f>LN(SFIO_Z[[#This Row],[Risk-free instrument]]/E99)*100</f>
        <v>-0.11484255112344732</v>
      </c>
      <c r="G100">
        <v>481.38</v>
      </c>
      <c r="H100">
        <f>LN(SFIO_Z[[#This Row],[GEI]]/G99)*100</f>
        <v>0.91195239644404502</v>
      </c>
      <c r="I100">
        <f>SFIO_Z[[#This Row],[Rate  GEI]]*100%</f>
        <v>0.91195239644404502</v>
      </c>
      <c r="J100">
        <f>MIN(0,(SFIO_Z[[#This Row],[Logarithmic rate of return]]-0))</f>
        <v>0</v>
      </c>
      <c r="K100">
        <f>MIN(0,(SFIO_Z[[#This Row],[Market rate of return]]-0))</f>
        <v>0</v>
      </c>
      <c r="L100">
        <f>MAX(0,(SFIO_Z[[#This Row],[Logarithmic rate of return]]-0))</f>
        <v>0.85684710117633811</v>
      </c>
    </row>
    <row r="101" spans="1:12" x14ac:dyDescent="0.25">
      <c r="A101" s="9">
        <v>42988</v>
      </c>
      <c r="B101">
        <v>211.83</v>
      </c>
      <c r="C101">
        <f>((SFIO_Z[[#This Row],[Price]]-B100)/SFIO_Z[[#This Row],[Price]])*100</f>
        <v>-1.25572392956616</v>
      </c>
      <c r="D101">
        <f>LN(SFIO_Z[[#This Row],[Price]]/B100)*100</f>
        <v>-1.2479051038338316</v>
      </c>
      <c r="E101">
        <v>1.44767</v>
      </c>
      <c r="F101">
        <f>LN(SFIO_Z[[#This Row],[Risk-free instrument]]/E100)*100</f>
        <v>-0.39021076744601196</v>
      </c>
      <c r="G101">
        <v>475.32</v>
      </c>
      <c r="H101">
        <f>LN(SFIO_Z[[#This Row],[GEI]]/G100)*100</f>
        <v>-1.2668717571794088</v>
      </c>
      <c r="I101">
        <f>SFIO_Z[[#This Row],[Rate  GEI]]*100%</f>
        <v>-1.2668717571794088</v>
      </c>
      <c r="J101">
        <f>MIN(0,(SFIO_Z[[#This Row],[Logarithmic rate of return]]-0))</f>
        <v>-1.2479051038338316</v>
      </c>
      <c r="K101">
        <f>MIN(0,(SFIO_Z[[#This Row],[Market rate of return]]-0))</f>
        <v>-1.2668717571794088</v>
      </c>
      <c r="L101">
        <f>MAX(0,(SFIO_Z[[#This Row],[Logarithmic rate of return]]-0))</f>
        <v>0</v>
      </c>
    </row>
    <row r="102" spans="1:12" x14ac:dyDescent="0.25">
      <c r="A102" s="9">
        <v>42995</v>
      </c>
      <c r="B102">
        <v>215.98</v>
      </c>
      <c r="C102">
        <f>((SFIO_Z[[#This Row],[Price]]-B101)/SFIO_Z[[#This Row],[Price]])*100</f>
        <v>1.9214742105750429</v>
      </c>
      <c r="D102">
        <f>LN(SFIO_Z[[#This Row],[Price]]/B101)*100</f>
        <v>1.940174460824847</v>
      </c>
      <c r="E102">
        <v>1.4711099999999999</v>
      </c>
      <c r="F102">
        <f>LN(SFIO_Z[[#This Row],[Risk-free instrument]]/E101)*100</f>
        <v>1.6061850447587158</v>
      </c>
      <c r="G102">
        <v>484.76</v>
      </c>
      <c r="H102">
        <f>LN(SFIO_Z[[#This Row],[GEI]]/G101)*100</f>
        <v>1.9665661678461006</v>
      </c>
      <c r="I102">
        <f>SFIO_Z[[#This Row],[Rate  GEI]]*100%</f>
        <v>1.9665661678461006</v>
      </c>
      <c r="J102">
        <f>MIN(0,(SFIO_Z[[#This Row],[Logarithmic rate of return]]-0))</f>
        <v>0</v>
      </c>
      <c r="K102">
        <f>MIN(0,(SFIO_Z[[#This Row],[Market rate of return]]-0))</f>
        <v>0</v>
      </c>
      <c r="L102">
        <f>MAX(0,(SFIO_Z[[#This Row],[Logarithmic rate of return]]-0))</f>
        <v>1.940174460824847</v>
      </c>
    </row>
    <row r="103" spans="1:12" x14ac:dyDescent="0.25">
      <c r="A103" s="9">
        <v>43002</v>
      </c>
      <c r="B103">
        <v>217.16</v>
      </c>
      <c r="C103">
        <f>((SFIO_Z[[#This Row],[Price]]-B102)/SFIO_Z[[#This Row],[Price]])*100</f>
        <v>0.54337815435623826</v>
      </c>
      <c r="D103">
        <f>LN(SFIO_Z[[#This Row],[Price]]/B102)*100</f>
        <v>0.54485982326367755</v>
      </c>
      <c r="E103">
        <v>1.4968300000000001</v>
      </c>
      <c r="F103">
        <f>LN(SFIO_Z[[#This Row],[Risk-free instrument]]/E102)*100</f>
        <v>1.733232064942454</v>
      </c>
      <c r="G103">
        <v>487.55</v>
      </c>
      <c r="H103">
        <f>LN(SFIO_Z[[#This Row],[GEI]]/G102)*100</f>
        <v>0.57389261808413039</v>
      </c>
      <c r="I103">
        <f>SFIO_Z[[#This Row],[Rate  GEI]]*100%</f>
        <v>0.57389261808413039</v>
      </c>
      <c r="J103">
        <f>MIN(0,(SFIO_Z[[#This Row],[Logarithmic rate of return]]-0))</f>
        <v>0</v>
      </c>
      <c r="K103">
        <f>MIN(0,(SFIO_Z[[#This Row],[Market rate of return]]-0))</f>
        <v>0</v>
      </c>
      <c r="L103">
        <f>MAX(0,(SFIO_Z[[#This Row],[Logarithmic rate of return]]-0))</f>
        <v>0.54485982326367755</v>
      </c>
    </row>
    <row r="104" spans="1:12" x14ac:dyDescent="0.25">
      <c r="A104" s="9">
        <v>43009</v>
      </c>
      <c r="B104">
        <v>220.66</v>
      </c>
      <c r="C104">
        <f>((SFIO_Z[[#This Row],[Price]]-B103)/SFIO_Z[[#This Row],[Price]])*100</f>
        <v>1.5861506389921145</v>
      </c>
      <c r="D104">
        <f>LN(SFIO_Z[[#This Row],[Price]]/B103)*100</f>
        <v>1.5988646294909703</v>
      </c>
      <c r="E104">
        <v>1.506</v>
      </c>
      <c r="F104">
        <f>LN(SFIO_Z[[#This Row],[Risk-free instrument]]/E103)*100</f>
        <v>0.61075908429288506</v>
      </c>
      <c r="G104">
        <v>495.42</v>
      </c>
      <c r="H104">
        <f>LN(SFIO_Z[[#This Row],[GEI]]/G103)*100</f>
        <v>1.601303837626411</v>
      </c>
      <c r="I104">
        <f>SFIO_Z[[#This Row],[Rate  GEI]]*100%</f>
        <v>1.601303837626411</v>
      </c>
      <c r="J104">
        <f>MIN(0,(SFIO_Z[[#This Row],[Logarithmic rate of return]]-0))</f>
        <v>0</v>
      </c>
      <c r="K104">
        <f>MIN(0,(SFIO_Z[[#This Row],[Market rate of return]]-0))</f>
        <v>0</v>
      </c>
      <c r="L104">
        <f>MAX(0,(SFIO_Z[[#This Row],[Logarithmic rate of return]]-0))</f>
        <v>1.5988646294909703</v>
      </c>
    </row>
    <row r="105" spans="1:12" x14ac:dyDescent="0.25">
      <c r="A105" s="9">
        <v>43016</v>
      </c>
      <c r="B105">
        <v>222.59</v>
      </c>
      <c r="C105">
        <f>((SFIO_Z[[#This Row],[Price]]-B104)/SFIO_Z[[#This Row],[Price]])*100</f>
        <v>0.86706500741273507</v>
      </c>
      <c r="D105">
        <f>LN(SFIO_Z[[#This Row],[Price]]/B104)*100</f>
        <v>0.87084588703586141</v>
      </c>
      <c r="E105">
        <v>1.51878</v>
      </c>
      <c r="F105">
        <f>LN(SFIO_Z[[#This Row],[Risk-free instrument]]/E104)*100</f>
        <v>0.84502516203498124</v>
      </c>
      <c r="G105">
        <v>499.8</v>
      </c>
      <c r="H105">
        <f>LN(SFIO_Z[[#This Row],[GEI]]/G104)*100</f>
        <v>0.8802130743459794</v>
      </c>
      <c r="I105">
        <f>SFIO_Z[[#This Row],[Rate  GEI]]*100%</f>
        <v>0.8802130743459794</v>
      </c>
      <c r="J105">
        <f>MIN(0,(SFIO_Z[[#This Row],[Logarithmic rate of return]]-0))</f>
        <v>0</v>
      </c>
      <c r="K105">
        <f>MIN(0,(SFIO_Z[[#This Row],[Market rate of return]]-0))</f>
        <v>0</v>
      </c>
      <c r="L105">
        <f>MAX(0,(SFIO_Z[[#This Row],[Logarithmic rate of return]]-0))</f>
        <v>0.87084588703586141</v>
      </c>
    </row>
    <row r="106" spans="1:12" x14ac:dyDescent="0.25">
      <c r="A106" s="9">
        <v>43023</v>
      </c>
      <c r="B106">
        <v>221.47</v>
      </c>
      <c r="C106">
        <f>((SFIO_Z[[#This Row],[Price]]-B105)/SFIO_Z[[#This Row],[Price]])*100</f>
        <v>-0.50571183455998758</v>
      </c>
      <c r="D106">
        <f>LN(SFIO_Z[[#This Row],[Price]]/B105)*100</f>
        <v>-0.50443740707647655</v>
      </c>
      <c r="E106">
        <v>1.53433</v>
      </c>
      <c r="F106">
        <f>LN(SFIO_Z[[#This Row],[Risk-free instrument]]/E105)*100</f>
        <v>1.0186422670385116</v>
      </c>
      <c r="G106">
        <v>497.23</v>
      </c>
      <c r="H106">
        <f>LN(SFIO_Z[[#This Row],[GEI]]/G105)*100</f>
        <v>-0.51553226923570239</v>
      </c>
      <c r="I106">
        <f>SFIO_Z[[#This Row],[Rate  GEI]]*100%</f>
        <v>-0.51553226923570239</v>
      </c>
      <c r="J106">
        <f>MIN(0,(SFIO_Z[[#This Row],[Logarithmic rate of return]]-0))</f>
        <v>-0.50443740707647655</v>
      </c>
      <c r="K106">
        <f>MIN(0,(SFIO_Z[[#This Row],[Market rate of return]]-0))</f>
        <v>-0.51553226923570239</v>
      </c>
      <c r="L106">
        <f>MAX(0,(SFIO_Z[[#This Row],[Logarithmic rate of return]]-0))</f>
        <v>0</v>
      </c>
    </row>
    <row r="107" spans="1:12" x14ac:dyDescent="0.25">
      <c r="A107" s="9">
        <v>43030</v>
      </c>
      <c r="B107">
        <v>223.19</v>
      </c>
      <c r="C107">
        <f>((SFIO_Z[[#This Row],[Price]]-B106)/SFIO_Z[[#This Row],[Price]])*100</f>
        <v>0.77064384605044978</v>
      </c>
      <c r="D107">
        <f>LN(SFIO_Z[[#This Row],[Price]]/B106)*100</f>
        <v>0.77362865043400741</v>
      </c>
      <c r="E107">
        <v>1.5548900000000001</v>
      </c>
      <c r="F107">
        <f>LN(SFIO_Z[[#This Row],[Risk-free instrument]]/E106)*100</f>
        <v>1.3310999910761778</v>
      </c>
      <c r="G107">
        <v>501.18</v>
      </c>
      <c r="H107">
        <f>LN(SFIO_Z[[#This Row],[GEI]]/G106)*100</f>
        <v>0.79126222873748331</v>
      </c>
      <c r="I107">
        <f>SFIO_Z[[#This Row],[Rate  GEI]]*100%</f>
        <v>0.79126222873748331</v>
      </c>
      <c r="J107">
        <f>MIN(0,(SFIO_Z[[#This Row],[Logarithmic rate of return]]-0))</f>
        <v>0</v>
      </c>
      <c r="K107">
        <f>MIN(0,(SFIO_Z[[#This Row],[Market rate of return]]-0))</f>
        <v>0</v>
      </c>
      <c r="L107">
        <f>MAX(0,(SFIO_Z[[#This Row],[Logarithmic rate of return]]-0))</f>
        <v>0.77362865043400741</v>
      </c>
    </row>
    <row r="108" spans="1:12" x14ac:dyDescent="0.25">
      <c r="A108" s="9">
        <v>43037</v>
      </c>
      <c r="B108">
        <v>224.86</v>
      </c>
      <c r="C108">
        <f>((SFIO_Z[[#This Row],[Price]]-B107)/SFIO_Z[[#This Row],[Price]])*100</f>
        <v>0.74268433692075775</v>
      </c>
      <c r="D108">
        <f>LN(SFIO_Z[[#This Row],[Price]]/B107)*100</f>
        <v>0.7454559685519736</v>
      </c>
      <c r="E108">
        <v>1.57267</v>
      </c>
      <c r="F108">
        <f>LN(SFIO_Z[[#This Row],[Risk-free instrument]]/E107)*100</f>
        <v>1.1370008278107822</v>
      </c>
      <c r="G108">
        <v>504.98</v>
      </c>
      <c r="H108">
        <f>LN(SFIO_Z[[#This Row],[GEI]]/G107)*100</f>
        <v>0.75535065348363639</v>
      </c>
      <c r="I108">
        <f>SFIO_Z[[#This Row],[Rate  GEI]]*100%</f>
        <v>0.75535065348363639</v>
      </c>
      <c r="J108">
        <f>MIN(0,(SFIO_Z[[#This Row],[Logarithmic rate of return]]-0))</f>
        <v>0</v>
      </c>
      <c r="K108">
        <f>MIN(0,(SFIO_Z[[#This Row],[Market rate of return]]-0))</f>
        <v>0</v>
      </c>
      <c r="L108">
        <f>MAX(0,(SFIO_Z[[#This Row],[Logarithmic rate of return]]-0))</f>
        <v>0.7454559685519736</v>
      </c>
    </row>
    <row r="109" spans="1:12" x14ac:dyDescent="0.25">
      <c r="A109" s="9">
        <v>43044</v>
      </c>
      <c r="B109">
        <v>224.69</v>
      </c>
      <c r="C109">
        <f>((SFIO_Z[[#This Row],[Price]]-B108)/SFIO_Z[[#This Row],[Price]])*100</f>
        <v>-7.5659797943840812E-2</v>
      </c>
      <c r="D109">
        <f>LN(SFIO_Z[[#This Row],[Price]]/B108)*100</f>
        <v>-7.5631190347435165E-2</v>
      </c>
      <c r="E109">
        <v>1.5901700000000001</v>
      </c>
      <c r="F109">
        <f>LN(SFIO_Z[[#This Row],[Risk-free instrument]]/E108)*100</f>
        <v>1.1066116898480112</v>
      </c>
      <c r="G109">
        <v>504.67</v>
      </c>
      <c r="H109">
        <f>LN(SFIO_Z[[#This Row],[GEI]]/G108)*100</f>
        <v>-6.1407420341989219E-2</v>
      </c>
      <c r="I109">
        <f>SFIO_Z[[#This Row],[Rate  GEI]]*100%</f>
        <v>-6.1407420341989219E-2</v>
      </c>
      <c r="J109">
        <f>MIN(0,(SFIO_Z[[#This Row],[Logarithmic rate of return]]-0))</f>
        <v>-7.5631190347435165E-2</v>
      </c>
      <c r="K109">
        <f>MIN(0,(SFIO_Z[[#This Row],[Market rate of return]]-0))</f>
        <v>-6.1407420341989219E-2</v>
      </c>
      <c r="L109">
        <f>MAX(0,(SFIO_Z[[#This Row],[Logarithmic rate of return]]-0))</f>
        <v>0</v>
      </c>
    </row>
    <row r="110" spans="1:12" x14ac:dyDescent="0.25">
      <c r="A110" s="9">
        <v>43051</v>
      </c>
      <c r="B110">
        <v>227.1</v>
      </c>
      <c r="C110">
        <f>((SFIO_Z[[#This Row],[Price]]-B109)/SFIO_Z[[#This Row],[Price]])*100</f>
        <v>1.0612065169528828</v>
      </c>
      <c r="D110">
        <f>LN(SFIO_Z[[#This Row],[Price]]/B109)*100</f>
        <v>1.0668774693373555</v>
      </c>
      <c r="E110">
        <v>1.6146100000000001</v>
      </c>
      <c r="F110">
        <f>LN(SFIO_Z[[#This Row],[Risk-free instrument]]/E109)*100</f>
        <v>1.5252512688266628</v>
      </c>
      <c r="G110">
        <v>502.58</v>
      </c>
      <c r="H110">
        <f>LN(SFIO_Z[[#This Row],[GEI]]/G109)*100</f>
        <v>-0.41499190855649293</v>
      </c>
      <c r="I110">
        <f>SFIO_Z[[#This Row],[Rate  GEI]]*100%</f>
        <v>-0.41499190855649293</v>
      </c>
      <c r="J110">
        <f>MIN(0,(SFIO_Z[[#This Row],[Logarithmic rate of return]]-0))</f>
        <v>0</v>
      </c>
      <c r="K110">
        <f>MIN(0,(SFIO_Z[[#This Row],[Market rate of return]]-0))</f>
        <v>-0.41499190855649293</v>
      </c>
      <c r="L110">
        <f>MAX(0,(SFIO_Z[[#This Row],[Logarithmic rate of return]]-0))</f>
        <v>1.0668774693373555</v>
      </c>
    </row>
    <row r="111" spans="1:12" x14ac:dyDescent="0.25">
      <c r="A111" s="9">
        <v>43058</v>
      </c>
      <c r="B111">
        <v>220.79</v>
      </c>
      <c r="C111">
        <f>((SFIO_Z[[#This Row],[Price]]-B110)/SFIO_Z[[#This Row],[Price]])*100</f>
        <v>-2.85791928982291</v>
      </c>
      <c r="D111">
        <f>LN(SFIO_Z[[#This Row],[Price]]/B110)*100</f>
        <v>-2.81784255892615</v>
      </c>
      <c r="E111">
        <v>1.6321099999999999</v>
      </c>
      <c r="F111">
        <f>LN(SFIO_Z[[#This Row],[Risk-free instrument]]/E110)*100</f>
        <v>1.0780214787236408</v>
      </c>
      <c r="G111">
        <v>495.82</v>
      </c>
      <c r="H111">
        <f>LN(SFIO_Z[[#This Row],[GEI]]/G110)*100</f>
        <v>-1.3541873607911779</v>
      </c>
      <c r="I111">
        <f>SFIO_Z[[#This Row],[Rate  GEI]]*100%</f>
        <v>-1.3541873607911779</v>
      </c>
      <c r="J111">
        <f>MIN(0,(SFIO_Z[[#This Row],[Logarithmic rate of return]]-0))</f>
        <v>-2.81784255892615</v>
      </c>
      <c r="K111">
        <f>MIN(0,(SFIO_Z[[#This Row],[Market rate of return]]-0))</f>
        <v>-1.3541873607911779</v>
      </c>
      <c r="L111">
        <f>MAX(0,(SFIO_Z[[#This Row],[Logarithmic rate of return]]-0))</f>
        <v>0</v>
      </c>
    </row>
    <row r="112" spans="1:12" x14ac:dyDescent="0.25">
      <c r="A112" s="9">
        <v>43065</v>
      </c>
      <c r="B112">
        <v>221.29</v>
      </c>
      <c r="C112">
        <f>((SFIO_Z[[#This Row],[Price]]-B111)/SFIO_Z[[#This Row],[Price]])*100</f>
        <v>0.22594785123593478</v>
      </c>
      <c r="D112">
        <f>LN(SFIO_Z[[#This Row],[Price]]/B111)*100</f>
        <v>0.226203498552322</v>
      </c>
      <c r="E112">
        <v>1.65394</v>
      </c>
      <c r="F112">
        <f>LN(SFIO_Z[[#This Row],[Risk-free instrument]]/E111)*100</f>
        <v>1.3286664016946999</v>
      </c>
      <c r="G112">
        <v>496.99</v>
      </c>
      <c r="H112">
        <f>LN(SFIO_Z[[#This Row],[GEI]]/G111)*100</f>
        <v>0.23569475360484599</v>
      </c>
      <c r="I112">
        <f>SFIO_Z[[#This Row],[Rate  GEI]]*100%</f>
        <v>0.23569475360484599</v>
      </c>
      <c r="J112">
        <f>MIN(0,(SFIO_Z[[#This Row],[Logarithmic rate of return]]-0))</f>
        <v>0</v>
      </c>
      <c r="K112">
        <f>MIN(0,(SFIO_Z[[#This Row],[Market rate of return]]-0))</f>
        <v>0</v>
      </c>
      <c r="L112">
        <f>MAX(0,(SFIO_Z[[#This Row],[Logarithmic rate of return]]-0))</f>
        <v>0.226203498552322</v>
      </c>
    </row>
    <row r="113" spans="1:12" x14ac:dyDescent="0.25">
      <c r="A113" s="9">
        <v>43072</v>
      </c>
      <c r="B113">
        <v>224.43</v>
      </c>
      <c r="C113">
        <f>((SFIO_Z[[#This Row],[Price]]-B112)/SFIO_Z[[#This Row],[Price]])*100</f>
        <v>1.3990999420754868</v>
      </c>
      <c r="D113">
        <f>LN(SFIO_Z[[#This Row],[Price]]/B112)*100</f>
        <v>1.4089796044648604</v>
      </c>
      <c r="E113">
        <v>1.67425</v>
      </c>
      <c r="F113">
        <f>LN(SFIO_Z[[#This Row],[Risk-free instrument]]/E112)*100</f>
        <v>1.220498355978618</v>
      </c>
      <c r="G113">
        <v>504.29</v>
      </c>
      <c r="H113">
        <f>LN(SFIO_Z[[#This Row],[GEI]]/G112)*100</f>
        <v>1.4581594249627672</v>
      </c>
      <c r="I113">
        <f>SFIO_Z[[#This Row],[Rate  GEI]]*100%</f>
        <v>1.4581594249627672</v>
      </c>
      <c r="J113">
        <f>MIN(0,(SFIO_Z[[#This Row],[Logarithmic rate of return]]-0))</f>
        <v>0</v>
      </c>
      <c r="K113">
        <f>MIN(0,(SFIO_Z[[#This Row],[Market rate of return]]-0))</f>
        <v>0</v>
      </c>
      <c r="L113">
        <f>MAX(0,(SFIO_Z[[#This Row],[Logarithmic rate of return]]-0))</f>
        <v>1.4089796044648604</v>
      </c>
    </row>
    <row r="114" spans="1:12" x14ac:dyDescent="0.25">
      <c r="A114" s="9">
        <v>43079</v>
      </c>
      <c r="B114">
        <v>226.9</v>
      </c>
      <c r="C114">
        <f>((SFIO_Z[[#This Row],[Price]]-B113)/SFIO_Z[[#This Row],[Price]])*100</f>
        <v>1.0885852798589681</v>
      </c>
      <c r="D114">
        <f>LN(SFIO_Z[[#This Row],[Price]]/B113)*100</f>
        <v>1.0945537233372775</v>
      </c>
      <c r="E114">
        <v>1.7298800000000001</v>
      </c>
      <c r="F114">
        <f>LN(SFIO_Z[[#This Row],[Risk-free instrument]]/E113)*100</f>
        <v>3.2686738134010582</v>
      </c>
      <c r="G114">
        <v>509.73</v>
      </c>
      <c r="H114">
        <f>LN(SFIO_Z[[#This Row],[GEI]]/G113)*100</f>
        <v>1.0729674346291251</v>
      </c>
      <c r="I114">
        <f>SFIO_Z[[#This Row],[Rate  GEI]]*100%</f>
        <v>1.0729674346291251</v>
      </c>
      <c r="J114">
        <f>MIN(0,(SFIO_Z[[#This Row],[Logarithmic rate of return]]-0))</f>
        <v>0</v>
      </c>
      <c r="K114">
        <f>MIN(0,(SFIO_Z[[#This Row],[Market rate of return]]-0))</f>
        <v>0</v>
      </c>
      <c r="L114">
        <f>MAX(0,(SFIO_Z[[#This Row],[Logarithmic rate of return]]-0))</f>
        <v>1.0945537233372775</v>
      </c>
    </row>
    <row r="115" spans="1:12" x14ac:dyDescent="0.25">
      <c r="A115" s="9">
        <v>43086</v>
      </c>
      <c r="B115">
        <v>227.36</v>
      </c>
      <c r="C115">
        <f>((SFIO_Z[[#This Row],[Price]]-B114)/SFIO_Z[[#This Row],[Price]])*100</f>
        <v>0.20232230823364178</v>
      </c>
      <c r="D115">
        <f>LN(SFIO_Z[[#This Row],[Price]]/B114)*100</f>
        <v>0.2025272562994391</v>
      </c>
      <c r="E115">
        <v>1.77443</v>
      </c>
      <c r="F115">
        <f>LN(SFIO_Z[[#This Row],[Risk-free instrument]]/E114)*100</f>
        <v>2.5427202652543155</v>
      </c>
      <c r="G115">
        <v>510.99</v>
      </c>
      <c r="H115">
        <f>LN(SFIO_Z[[#This Row],[GEI]]/G114)*100</f>
        <v>0.24688467748184251</v>
      </c>
      <c r="I115">
        <f>SFIO_Z[[#This Row],[Rate  GEI]]*100%</f>
        <v>0.24688467748184251</v>
      </c>
      <c r="J115">
        <f>MIN(0,(SFIO_Z[[#This Row],[Logarithmic rate of return]]-0))</f>
        <v>0</v>
      </c>
      <c r="K115">
        <f>MIN(0,(SFIO_Z[[#This Row],[Market rate of return]]-0))</f>
        <v>0</v>
      </c>
      <c r="L115">
        <f>MAX(0,(SFIO_Z[[#This Row],[Logarithmic rate of return]]-0))</f>
        <v>0.2025272562994391</v>
      </c>
    </row>
    <row r="116" spans="1:12" x14ac:dyDescent="0.25">
      <c r="A116" s="9">
        <v>43093</v>
      </c>
      <c r="B116">
        <v>227.21</v>
      </c>
      <c r="C116">
        <f>((SFIO_Z[[#This Row],[Price]]-B115)/SFIO_Z[[#This Row],[Price]])*100</f>
        <v>-6.6018221029006507E-2</v>
      </c>
      <c r="D116">
        <f>LN(SFIO_Z[[#This Row],[Price]]/B115)*100</f>
        <v>-6.5996438587860681E-2</v>
      </c>
      <c r="E116">
        <v>1.8336300000000001</v>
      </c>
      <c r="F116">
        <f>LN(SFIO_Z[[#This Row],[Risk-free instrument]]/E115)*100</f>
        <v>3.281836406640759</v>
      </c>
      <c r="G116">
        <v>510.87</v>
      </c>
      <c r="H116">
        <f>LN(SFIO_Z[[#This Row],[GEI]]/G115)*100</f>
        <v>-2.3486583397263755E-2</v>
      </c>
      <c r="I116">
        <f>SFIO_Z[[#This Row],[Rate  GEI]]*100%</f>
        <v>-2.3486583397263755E-2</v>
      </c>
      <c r="J116">
        <f>MIN(0,(SFIO_Z[[#This Row],[Logarithmic rate of return]]-0))</f>
        <v>-6.5996438587860681E-2</v>
      </c>
      <c r="K116">
        <f>MIN(0,(SFIO_Z[[#This Row],[Market rate of return]]-0))</f>
        <v>-2.3486583397263755E-2</v>
      </c>
      <c r="L116">
        <f>MAX(0,(SFIO_Z[[#This Row],[Logarithmic rate of return]]-0))</f>
        <v>0</v>
      </c>
    </row>
    <row r="117" spans="1:12" x14ac:dyDescent="0.25">
      <c r="A117" s="9">
        <v>43100</v>
      </c>
      <c r="B117">
        <v>224.31</v>
      </c>
      <c r="C117">
        <f>((SFIO_Z[[#This Row],[Price]]-B116)/SFIO_Z[[#This Row],[Price]])*100</f>
        <v>-1.2928536400517168</v>
      </c>
      <c r="D117">
        <f>LN(SFIO_Z[[#This Row],[Price]]/B116)*100</f>
        <v>-1.2845676282978058</v>
      </c>
      <c r="E117">
        <v>1.83707</v>
      </c>
      <c r="F117">
        <f>LN(SFIO_Z[[#This Row],[Risk-free instrument]]/E116)*100</f>
        <v>0.1874302452972241</v>
      </c>
      <c r="G117">
        <v>504.04</v>
      </c>
      <c r="H117">
        <f>LN(SFIO_Z[[#This Row],[GEI]]/G116)*100</f>
        <v>-1.3459524705130521</v>
      </c>
      <c r="I117">
        <f>SFIO_Z[[#This Row],[Rate  GEI]]*100%</f>
        <v>-1.3459524705130521</v>
      </c>
      <c r="J117">
        <f>MIN(0,(SFIO_Z[[#This Row],[Logarithmic rate of return]]-0))</f>
        <v>-1.2845676282978058</v>
      </c>
      <c r="K117">
        <f>MIN(0,(SFIO_Z[[#This Row],[Market rate of return]]-0))</f>
        <v>-1.3459524705130521</v>
      </c>
      <c r="L117">
        <f>MAX(0,(SFIO_Z[[#This Row],[Logarithmic rate of return]]-0))</f>
        <v>0</v>
      </c>
    </row>
    <row r="118" spans="1:12" x14ac:dyDescent="0.25">
      <c r="A118" s="9">
        <v>43107</v>
      </c>
      <c r="B118">
        <v>228.4</v>
      </c>
      <c r="C118">
        <f>((SFIO_Z[[#This Row],[Price]]-B117)/SFIO_Z[[#This Row],[Price]])*100</f>
        <v>1.7907180385288979</v>
      </c>
      <c r="D118">
        <f>LN(SFIO_Z[[#This Row],[Price]]/B117)*100</f>
        <v>1.8069454101921247</v>
      </c>
      <c r="E118">
        <v>1.86507</v>
      </c>
      <c r="F118">
        <f>LN(SFIO_Z[[#This Row],[Risk-free instrument]]/E117)*100</f>
        <v>1.5126674789522194</v>
      </c>
      <c r="G118">
        <v>513.52</v>
      </c>
      <c r="H118">
        <f>LN(SFIO_Z[[#This Row],[GEI]]/G117)*100</f>
        <v>1.8633347002030181</v>
      </c>
      <c r="I118">
        <f>SFIO_Z[[#This Row],[Rate  GEI]]*100%</f>
        <v>1.8633347002030181</v>
      </c>
      <c r="J118">
        <f>MIN(0,(SFIO_Z[[#This Row],[Logarithmic rate of return]]-0))</f>
        <v>0</v>
      </c>
      <c r="K118">
        <f>MIN(0,(SFIO_Z[[#This Row],[Market rate of return]]-0))</f>
        <v>0</v>
      </c>
      <c r="L118">
        <f>MAX(0,(SFIO_Z[[#This Row],[Logarithmic rate of return]]-0))</f>
        <v>1.8069454101921247</v>
      </c>
    </row>
    <row r="119" spans="1:12" x14ac:dyDescent="0.25">
      <c r="A119" s="9">
        <v>43114</v>
      </c>
      <c r="B119">
        <v>229.75</v>
      </c>
      <c r="C119">
        <f>((SFIO_Z[[#This Row],[Price]]-B118)/SFIO_Z[[#This Row],[Price]])*100</f>
        <v>0.58759521218715749</v>
      </c>
      <c r="D119">
        <f>LN(SFIO_Z[[#This Row],[Price]]/B118)*100</f>
        <v>0.58932834539413614</v>
      </c>
      <c r="E119">
        <v>1.8876900000000001</v>
      </c>
      <c r="F119">
        <f>LN(SFIO_Z[[#This Row],[Risk-free instrument]]/E118)*100</f>
        <v>1.2055273423115342</v>
      </c>
      <c r="G119">
        <v>516.55999999999995</v>
      </c>
      <c r="H119">
        <f>LN(SFIO_Z[[#This Row],[GEI]]/G118)*100</f>
        <v>0.59024713146886676</v>
      </c>
      <c r="I119">
        <f>SFIO_Z[[#This Row],[Rate  GEI]]*100%</f>
        <v>0.59024713146886676</v>
      </c>
      <c r="J119">
        <f>MIN(0,(SFIO_Z[[#This Row],[Logarithmic rate of return]]-0))</f>
        <v>0</v>
      </c>
      <c r="K119">
        <f>MIN(0,(SFIO_Z[[#This Row],[Market rate of return]]-0))</f>
        <v>0</v>
      </c>
      <c r="L119">
        <f>MAX(0,(SFIO_Z[[#This Row],[Logarithmic rate of return]]-0))</f>
        <v>0.58932834539413614</v>
      </c>
    </row>
    <row r="120" spans="1:12" x14ac:dyDescent="0.25">
      <c r="A120" s="9">
        <v>43121</v>
      </c>
      <c r="B120">
        <v>229.3</v>
      </c>
      <c r="C120">
        <f>((SFIO_Z[[#This Row],[Price]]-B119)/SFIO_Z[[#This Row],[Price]])*100</f>
        <v>-0.19624945486262044</v>
      </c>
      <c r="D120">
        <f>LN(SFIO_Z[[#This Row],[Price]]/B119)*100</f>
        <v>-0.19605713719376511</v>
      </c>
      <c r="E120">
        <v>1.9317500000000001</v>
      </c>
      <c r="F120">
        <f>LN(SFIO_Z[[#This Row],[Risk-free instrument]]/E119)*100</f>
        <v>2.3072468504962269</v>
      </c>
      <c r="G120">
        <v>515.53</v>
      </c>
      <c r="H120">
        <f>LN(SFIO_Z[[#This Row],[GEI]]/G119)*100</f>
        <v>-0.19959506282289258</v>
      </c>
      <c r="I120">
        <f>SFIO_Z[[#This Row],[Rate  GEI]]*100%</f>
        <v>-0.19959506282289258</v>
      </c>
      <c r="J120">
        <f>MIN(0,(SFIO_Z[[#This Row],[Logarithmic rate of return]]-0))</f>
        <v>-0.19605713719376511</v>
      </c>
      <c r="K120">
        <f>MIN(0,(SFIO_Z[[#This Row],[Market rate of return]]-0))</f>
        <v>-0.19959506282289258</v>
      </c>
      <c r="L120">
        <f>MAX(0,(SFIO_Z[[#This Row],[Logarithmic rate of return]]-0))</f>
        <v>0</v>
      </c>
    </row>
    <row r="121" spans="1:12" x14ac:dyDescent="0.25">
      <c r="A121" s="9">
        <v>43128</v>
      </c>
      <c r="B121">
        <v>229.61</v>
      </c>
      <c r="C121">
        <f>((SFIO_Z[[#This Row],[Price]]-B120)/SFIO_Z[[#This Row],[Price]])*100</f>
        <v>0.13501154130917742</v>
      </c>
      <c r="D121">
        <f>LN(SFIO_Z[[#This Row],[Price]]/B120)*100</f>
        <v>0.13510276400730173</v>
      </c>
      <c r="E121">
        <v>1.9596499999999999</v>
      </c>
      <c r="F121">
        <f>LN(SFIO_Z[[#This Row],[Risk-free instrument]]/E120)*100</f>
        <v>1.4339558036522153</v>
      </c>
      <c r="G121">
        <v>516.37</v>
      </c>
      <c r="H121">
        <f>LN(SFIO_Z[[#This Row],[GEI]]/G120)*100</f>
        <v>0.16280650945668121</v>
      </c>
      <c r="I121">
        <f>SFIO_Z[[#This Row],[Rate  GEI]]*100%</f>
        <v>0.16280650945668121</v>
      </c>
      <c r="J121">
        <f>MIN(0,(SFIO_Z[[#This Row],[Logarithmic rate of return]]-0))</f>
        <v>0</v>
      </c>
      <c r="K121">
        <f>MIN(0,(SFIO_Z[[#This Row],[Market rate of return]]-0))</f>
        <v>0</v>
      </c>
      <c r="L121">
        <f>MAX(0,(SFIO_Z[[#This Row],[Logarithmic rate of return]]-0))</f>
        <v>0.13510276400730173</v>
      </c>
    </row>
    <row r="122" spans="1:12" x14ac:dyDescent="0.25">
      <c r="A122" s="9">
        <v>43135</v>
      </c>
      <c r="B122">
        <v>220.79</v>
      </c>
      <c r="C122">
        <f>((SFIO_Z[[#This Row],[Price]]-B121)/SFIO_Z[[#This Row],[Price]])*100</f>
        <v>-3.9947461388649947</v>
      </c>
      <c r="D122">
        <f>LN(SFIO_Z[[#This Row],[Price]]/B121)*100</f>
        <v>-3.9170193981680534</v>
      </c>
      <c r="E122">
        <v>1.99214</v>
      </c>
      <c r="F122">
        <f>LN(SFIO_Z[[#This Row],[Risk-free instrument]]/E121)*100</f>
        <v>1.6443551949223387</v>
      </c>
      <c r="G122">
        <v>496.18</v>
      </c>
      <c r="H122">
        <f>LN(SFIO_Z[[#This Row],[GEI]]/G121)*100</f>
        <v>-3.9884798667264043</v>
      </c>
      <c r="I122">
        <f>SFIO_Z[[#This Row],[Rate  GEI]]*100%</f>
        <v>-3.9884798667264043</v>
      </c>
      <c r="J122">
        <f>MIN(0,(SFIO_Z[[#This Row],[Logarithmic rate of return]]-0))</f>
        <v>-3.9170193981680534</v>
      </c>
      <c r="K122">
        <f>MIN(0,(SFIO_Z[[#This Row],[Market rate of return]]-0))</f>
        <v>-3.9884798667264043</v>
      </c>
      <c r="L122">
        <f>MAX(0,(SFIO_Z[[#This Row],[Logarithmic rate of return]]-0))</f>
        <v>0</v>
      </c>
    </row>
    <row r="123" spans="1:12" x14ac:dyDescent="0.25">
      <c r="A123" s="9">
        <v>43142</v>
      </c>
      <c r="B123">
        <v>212.96</v>
      </c>
      <c r="C123">
        <f>((SFIO_Z[[#This Row],[Price]]-B122)/SFIO_Z[[#This Row],[Price]])*100</f>
        <v>-3.6767468069120888</v>
      </c>
      <c r="D123">
        <f>LN(SFIO_Z[[#This Row],[Price]]/B122)*100</f>
        <v>-3.6107668875449717</v>
      </c>
      <c r="E123">
        <v>2.0383100000000001</v>
      </c>
      <c r="F123">
        <f>LN(SFIO_Z[[#This Row],[Risk-free instrument]]/E122)*100</f>
        <v>2.2911595327369541</v>
      </c>
      <c r="G123">
        <v>478.34</v>
      </c>
      <c r="H123">
        <f>LN(SFIO_Z[[#This Row],[GEI]]/G122)*100</f>
        <v>-3.6616987406566555</v>
      </c>
      <c r="I123">
        <f>SFIO_Z[[#This Row],[Rate  GEI]]*100%</f>
        <v>-3.6616987406566555</v>
      </c>
      <c r="J123">
        <f>MIN(0,(SFIO_Z[[#This Row],[Logarithmic rate of return]]-0))</f>
        <v>-3.6107668875449717</v>
      </c>
      <c r="K123">
        <f>MIN(0,(SFIO_Z[[#This Row],[Market rate of return]]-0))</f>
        <v>-3.6616987406566555</v>
      </c>
      <c r="L123">
        <f>MAX(0,(SFIO_Z[[#This Row],[Logarithmic rate of return]]-0))</f>
        <v>0</v>
      </c>
    </row>
    <row r="124" spans="1:12" x14ac:dyDescent="0.25">
      <c r="A124" s="9">
        <v>43149</v>
      </c>
      <c r="B124">
        <v>217.2</v>
      </c>
      <c r="C124">
        <f>((SFIO_Z[[#This Row],[Price]]-B123)/SFIO_Z[[#This Row],[Price]])*100</f>
        <v>1.9521178637200649</v>
      </c>
      <c r="D124">
        <f>LN(SFIO_Z[[#This Row],[Price]]/B123)*100</f>
        <v>1.9714233412978757</v>
      </c>
      <c r="E124">
        <v>2.1061299999999998</v>
      </c>
      <c r="F124">
        <f>LN(SFIO_Z[[#This Row],[Risk-free instrument]]/E123)*100</f>
        <v>3.2731107057054794</v>
      </c>
      <c r="G124">
        <v>487.98</v>
      </c>
      <c r="H124">
        <f>LN(SFIO_Z[[#This Row],[GEI]]/G123)*100</f>
        <v>1.995264469602025</v>
      </c>
      <c r="I124">
        <f>SFIO_Z[[#This Row],[Rate  GEI]]*100%</f>
        <v>1.995264469602025</v>
      </c>
      <c r="J124">
        <f>MIN(0,(SFIO_Z[[#This Row],[Logarithmic rate of return]]-0))</f>
        <v>0</v>
      </c>
      <c r="K124">
        <f>MIN(0,(SFIO_Z[[#This Row],[Market rate of return]]-0))</f>
        <v>0</v>
      </c>
      <c r="L124">
        <f>MAX(0,(SFIO_Z[[#This Row],[Logarithmic rate of return]]-0))</f>
        <v>1.9714233412978757</v>
      </c>
    </row>
    <row r="125" spans="1:12" x14ac:dyDescent="0.25">
      <c r="A125" s="9">
        <v>43156</v>
      </c>
      <c r="B125">
        <v>219.98</v>
      </c>
      <c r="C125">
        <f>((SFIO_Z[[#This Row],[Price]]-B124)/SFIO_Z[[#This Row],[Price]])*100</f>
        <v>1.2637512501136472</v>
      </c>
      <c r="D125">
        <f>LN(SFIO_Z[[#This Row],[Price]]/B124)*100</f>
        <v>1.2718045069190198</v>
      </c>
      <c r="E125">
        <v>2.18188</v>
      </c>
      <c r="F125">
        <f>LN(SFIO_Z[[#This Row],[Risk-free instrument]]/E124)*100</f>
        <v>3.533475027980078</v>
      </c>
      <c r="G125">
        <v>494.43</v>
      </c>
      <c r="H125">
        <f>LN(SFIO_Z[[#This Row],[GEI]]/G124)*100</f>
        <v>1.3131162507459528</v>
      </c>
      <c r="I125">
        <f>SFIO_Z[[#This Row],[Rate  GEI]]*100%</f>
        <v>1.3131162507459528</v>
      </c>
      <c r="J125">
        <f>MIN(0,(SFIO_Z[[#This Row],[Logarithmic rate of return]]-0))</f>
        <v>0</v>
      </c>
      <c r="K125">
        <f>MIN(0,(SFIO_Z[[#This Row],[Market rate of return]]-0))</f>
        <v>0</v>
      </c>
      <c r="L125">
        <f>MAX(0,(SFIO_Z[[#This Row],[Logarithmic rate of return]]-0))</f>
        <v>1.2718045069190198</v>
      </c>
    </row>
    <row r="126" spans="1:12" x14ac:dyDescent="0.25">
      <c r="A126" s="9">
        <v>43163</v>
      </c>
      <c r="B126">
        <v>214.38</v>
      </c>
      <c r="C126">
        <f>((SFIO_Z[[#This Row],[Price]]-B125)/SFIO_Z[[#This Row],[Price]])*100</f>
        <v>-2.6121839723854809</v>
      </c>
      <c r="D126">
        <f>LN(SFIO_Z[[#This Row],[Price]]/B125)*100</f>
        <v>-2.5786491865597156</v>
      </c>
      <c r="E126">
        <v>2.2284299999999999</v>
      </c>
      <c r="F126">
        <f>LN(SFIO_Z[[#This Row],[Risk-free instrument]]/E125)*100</f>
        <v>2.1110411166420637</v>
      </c>
      <c r="G126">
        <v>481.76</v>
      </c>
      <c r="H126">
        <f>LN(SFIO_Z[[#This Row],[GEI]]/G125)*100</f>
        <v>-2.5959519180774704</v>
      </c>
      <c r="I126">
        <f>SFIO_Z[[#This Row],[Rate  GEI]]*100%</f>
        <v>-2.5959519180774704</v>
      </c>
      <c r="J126">
        <f>MIN(0,(SFIO_Z[[#This Row],[Logarithmic rate of return]]-0))</f>
        <v>-2.5786491865597156</v>
      </c>
      <c r="K126">
        <f>MIN(0,(SFIO_Z[[#This Row],[Market rate of return]]-0))</f>
        <v>-2.5959519180774704</v>
      </c>
      <c r="L126">
        <f>MAX(0,(SFIO_Z[[#This Row],[Logarithmic rate of return]]-0))</f>
        <v>0</v>
      </c>
    </row>
    <row r="127" spans="1:12" x14ac:dyDescent="0.25">
      <c r="A127" s="9">
        <v>43170</v>
      </c>
      <c r="B127">
        <v>218.7</v>
      </c>
      <c r="C127">
        <f>((SFIO_Z[[#This Row],[Price]]-B126)/SFIO_Z[[#This Row],[Price]])*100</f>
        <v>1.9753086419753054</v>
      </c>
      <c r="D127">
        <f>LN(SFIO_Z[[#This Row],[Price]]/B126)*100</f>
        <v>1.9950786419348692</v>
      </c>
      <c r="E127">
        <v>2.2686299999999999</v>
      </c>
      <c r="F127">
        <f>LN(SFIO_Z[[#This Row],[Risk-free instrument]]/E126)*100</f>
        <v>1.7878823422231671</v>
      </c>
      <c r="G127">
        <v>491.6</v>
      </c>
      <c r="H127">
        <f>LN(SFIO_Z[[#This Row],[GEI]]/G126)*100</f>
        <v>2.0219312958456142</v>
      </c>
      <c r="I127">
        <f>SFIO_Z[[#This Row],[Rate  GEI]]*100%</f>
        <v>2.0219312958456142</v>
      </c>
      <c r="J127">
        <f>MIN(0,(SFIO_Z[[#This Row],[Logarithmic rate of return]]-0))</f>
        <v>0</v>
      </c>
      <c r="K127">
        <f>MIN(0,(SFIO_Z[[#This Row],[Market rate of return]]-0))</f>
        <v>0</v>
      </c>
      <c r="L127">
        <f>MAX(0,(SFIO_Z[[#This Row],[Logarithmic rate of return]]-0))</f>
        <v>1.9950786419348692</v>
      </c>
    </row>
    <row r="128" spans="1:12" x14ac:dyDescent="0.25">
      <c r="A128" s="9">
        <v>43177</v>
      </c>
      <c r="B128">
        <v>218.11</v>
      </c>
      <c r="C128">
        <f>((SFIO_Z[[#This Row],[Price]]-B127)/SFIO_Z[[#This Row],[Price]])*100</f>
        <v>-0.27050570812891428</v>
      </c>
      <c r="D128">
        <f>LN(SFIO_Z[[#This Row],[Price]]/B127)*100</f>
        <v>-0.27014049989609379</v>
      </c>
      <c r="E128">
        <v>2.3636300000000001</v>
      </c>
      <c r="F128">
        <f>LN(SFIO_Z[[#This Row],[Risk-free instrument]]/E127)*100</f>
        <v>4.1022447841615426</v>
      </c>
      <c r="G128">
        <v>490.25</v>
      </c>
      <c r="H128">
        <f>LN(SFIO_Z[[#This Row],[GEI]]/G127)*100</f>
        <v>-0.27499126154241682</v>
      </c>
      <c r="I128">
        <f>SFIO_Z[[#This Row],[Rate  GEI]]*100%</f>
        <v>-0.27499126154241682</v>
      </c>
      <c r="J128">
        <f>MIN(0,(SFIO_Z[[#This Row],[Logarithmic rate of return]]-0))</f>
        <v>-0.27014049989609379</v>
      </c>
      <c r="K128">
        <f>MIN(0,(SFIO_Z[[#This Row],[Market rate of return]]-0))</f>
        <v>-0.27499126154241682</v>
      </c>
      <c r="L128">
        <f>MAX(0,(SFIO_Z[[#This Row],[Logarithmic rate of return]]-0))</f>
        <v>0</v>
      </c>
    </row>
    <row r="129" spans="1:12" x14ac:dyDescent="0.25">
      <c r="A129" s="9">
        <v>43184</v>
      </c>
      <c r="B129">
        <v>207.44</v>
      </c>
      <c r="C129">
        <f>((SFIO_Z[[#This Row],[Price]]-B128)/SFIO_Z[[#This Row],[Price]])*100</f>
        <v>-5.1436559969147782</v>
      </c>
      <c r="D129">
        <f>LN(SFIO_Z[[#This Row],[Price]]/B128)*100</f>
        <v>-5.0157381453352317</v>
      </c>
      <c r="E129">
        <v>2.4497100000000001</v>
      </c>
      <c r="F129">
        <f>LN(SFIO_Z[[#This Row],[Risk-free instrument]]/E128)*100</f>
        <v>3.5771077291934641</v>
      </c>
      <c r="G129">
        <v>465.93</v>
      </c>
      <c r="H129">
        <f>LN(SFIO_Z[[#This Row],[GEI]]/G128)*100</f>
        <v>-5.0880056826426232</v>
      </c>
      <c r="I129">
        <f>SFIO_Z[[#This Row],[Rate  GEI]]*100%</f>
        <v>-5.0880056826426232</v>
      </c>
      <c r="J129">
        <f>MIN(0,(SFIO_Z[[#This Row],[Logarithmic rate of return]]-0))</f>
        <v>-5.0157381453352317</v>
      </c>
      <c r="K129">
        <f>MIN(0,(SFIO_Z[[#This Row],[Market rate of return]]-0))</f>
        <v>-5.0880056826426232</v>
      </c>
      <c r="L129">
        <f>MAX(0,(SFIO_Z[[#This Row],[Logarithmic rate of return]]-0))</f>
        <v>0</v>
      </c>
    </row>
    <row r="130" spans="1:12" x14ac:dyDescent="0.25">
      <c r="A130" s="9">
        <v>43191</v>
      </c>
      <c r="B130">
        <v>211.8</v>
      </c>
      <c r="C130">
        <f>((SFIO_Z[[#This Row],[Price]]-B129)/SFIO_Z[[#This Row],[Price]])*100</f>
        <v>2.0585457979225747</v>
      </c>
      <c r="D130">
        <f>LN(SFIO_Z[[#This Row],[Price]]/B129)*100</f>
        <v>2.0800291936897279</v>
      </c>
      <c r="E130">
        <v>2.4523999999999999</v>
      </c>
      <c r="F130">
        <f>LN(SFIO_Z[[#This Row],[Risk-free instrument]]/E129)*100</f>
        <v>0.10974867026661808</v>
      </c>
      <c r="G130">
        <v>475.96</v>
      </c>
      <c r="H130">
        <f>LN(SFIO_Z[[#This Row],[GEI]]/G129)*100</f>
        <v>2.1298408836923315</v>
      </c>
      <c r="I130">
        <f>SFIO_Z[[#This Row],[Rate  GEI]]*100%</f>
        <v>2.1298408836923315</v>
      </c>
      <c r="J130">
        <f>MIN(0,(SFIO_Z[[#This Row],[Logarithmic rate of return]]-0))</f>
        <v>0</v>
      </c>
      <c r="K130">
        <f>MIN(0,(SFIO_Z[[#This Row],[Market rate of return]]-0))</f>
        <v>0</v>
      </c>
      <c r="L130">
        <f>MAX(0,(SFIO_Z[[#This Row],[Logarithmic rate of return]]-0))</f>
        <v>2.0800291936897279</v>
      </c>
    </row>
    <row r="131" spans="1:12" x14ac:dyDescent="0.25">
      <c r="A131" s="9">
        <v>43198</v>
      </c>
      <c r="B131">
        <v>211.82</v>
      </c>
      <c r="C131">
        <f>((SFIO_Z[[#This Row],[Price]]-B130)/SFIO_Z[[#This Row],[Price]])*100</f>
        <v>9.4419790387979471E-3</v>
      </c>
      <c r="D131">
        <f>LN(SFIO_Z[[#This Row],[Price]]/B130)*100</f>
        <v>9.4424248217056632E-3</v>
      </c>
      <c r="E131">
        <v>2.4721899999999999</v>
      </c>
      <c r="F131">
        <f>LN(SFIO_Z[[#This Row],[Risk-free instrument]]/E130)*100</f>
        <v>0.80372605768293459</v>
      </c>
      <c r="G131">
        <v>475.9</v>
      </c>
      <c r="H131">
        <f>LN(SFIO_Z[[#This Row],[GEI]]/G130)*100</f>
        <v>-1.2606895988791111E-2</v>
      </c>
      <c r="I131">
        <f>SFIO_Z[[#This Row],[Rate  GEI]]*100%</f>
        <v>-1.2606895988791111E-2</v>
      </c>
      <c r="J131">
        <f>MIN(0,(SFIO_Z[[#This Row],[Logarithmic rate of return]]-0))</f>
        <v>0</v>
      </c>
      <c r="K131">
        <f>MIN(0,(SFIO_Z[[#This Row],[Market rate of return]]-0))</f>
        <v>-1.2606895988791111E-2</v>
      </c>
      <c r="L131">
        <f>MAX(0,(SFIO_Z[[#This Row],[Logarithmic rate of return]]-0))</f>
        <v>9.4424248217056632E-3</v>
      </c>
    </row>
    <row r="132" spans="1:12" x14ac:dyDescent="0.25">
      <c r="A132" s="9">
        <v>43205</v>
      </c>
      <c r="B132">
        <v>215.05</v>
      </c>
      <c r="C132">
        <f>((SFIO_Z[[#This Row],[Price]]-B131)/SFIO_Z[[#This Row],[Price]])*100</f>
        <v>1.5019762845849887</v>
      </c>
      <c r="D132">
        <f>LN(SFIO_Z[[#This Row],[Price]]/B131)*100</f>
        <v>1.5133701814222209</v>
      </c>
      <c r="E132">
        <v>2.4900000000000002</v>
      </c>
      <c r="F132">
        <f>LN(SFIO_Z[[#This Row],[Risk-free instrument]]/E131)*100</f>
        <v>0.71783129933911338</v>
      </c>
      <c r="G132">
        <v>483.37</v>
      </c>
      <c r="H132">
        <f>LN(SFIO_Z[[#This Row],[GEI]]/G131)*100</f>
        <v>1.5574657811030026</v>
      </c>
      <c r="I132">
        <f>SFIO_Z[[#This Row],[Rate  GEI]]*100%</f>
        <v>1.5574657811030026</v>
      </c>
      <c r="J132">
        <f>MIN(0,(SFIO_Z[[#This Row],[Logarithmic rate of return]]-0))</f>
        <v>0</v>
      </c>
      <c r="K132">
        <f>MIN(0,(SFIO_Z[[#This Row],[Market rate of return]]-0))</f>
        <v>0</v>
      </c>
      <c r="L132">
        <f>MAX(0,(SFIO_Z[[#This Row],[Logarithmic rate of return]]-0))</f>
        <v>1.5133701814222209</v>
      </c>
    </row>
    <row r="133" spans="1:12" x14ac:dyDescent="0.25">
      <c r="A133" s="9">
        <v>43212</v>
      </c>
      <c r="B133">
        <v>215.99</v>
      </c>
      <c r="C133">
        <f>((SFIO_Z[[#This Row],[Price]]-B132)/SFIO_Z[[#This Row],[Price]])*100</f>
        <v>0.43520533358025731</v>
      </c>
      <c r="D133">
        <f>LN(SFIO_Z[[#This Row],[Price]]/B132)*100</f>
        <v>0.43615510864168605</v>
      </c>
      <c r="E133">
        <v>2.51125</v>
      </c>
      <c r="F133">
        <f>LN(SFIO_Z[[#This Row],[Risk-free instrument]]/E132)*100</f>
        <v>0.84979266703907563</v>
      </c>
      <c r="G133">
        <v>485.55</v>
      </c>
      <c r="H133">
        <f>LN(SFIO_Z[[#This Row],[GEI]]/G132)*100</f>
        <v>0.44998631022683444</v>
      </c>
      <c r="I133">
        <f>SFIO_Z[[#This Row],[Rate  GEI]]*100%</f>
        <v>0.44998631022683444</v>
      </c>
      <c r="J133">
        <f>MIN(0,(SFIO_Z[[#This Row],[Logarithmic rate of return]]-0))</f>
        <v>0</v>
      </c>
      <c r="K133">
        <f>MIN(0,(SFIO_Z[[#This Row],[Market rate of return]]-0))</f>
        <v>0</v>
      </c>
      <c r="L133">
        <f>MAX(0,(SFIO_Z[[#This Row],[Logarithmic rate of return]]-0))</f>
        <v>0.43615510864168605</v>
      </c>
    </row>
    <row r="134" spans="1:12" x14ac:dyDescent="0.25">
      <c r="A134" s="9">
        <v>43219</v>
      </c>
      <c r="B134">
        <v>219.32</v>
      </c>
      <c r="C134">
        <f>((SFIO_Z[[#This Row],[Price]]-B133)/SFIO_Z[[#This Row],[Price]])*100</f>
        <v>1.5183293817253256</v>
      </c>
      <c r="D134">
        <f>LN(SFIO_Z[[#This Row],[Price]]/B133)*100</f>
        <v>1.5299740219685452</v>
      </c>
      <c r="E134">
        <v>2.5195599999999998</v>
      </c>
      <c r="F134">
        <f>LN(SFIO_Z[[#This Row],[Risk-free instrument]]/E133)*100</f>
        <v>0.33036459568128157</v>
      </c>
      <c r="G134">
        <v>493.05</v>
      </c>
      <c r="H134">
        <f>LN(SFIO_Z[[#This Row],[GEI]]/G133)*100</f>
        <v>1.5328319737975145</v>
      </c>
      <c r="I134">
        <f>SFIO_Z[[#This Row],[Rate  GEI]]*100%</f>
        <v>1.5328319737975145</v>
      </c>
      <c r="J134">
        <f>MIN(0,(SFIO_Z[[#This Row],[Logarithmic rate of return]]-0))</f>
        <v>0</v>
      </c>
      <c r="K134">
        <f>MIN(0,(SFIO_Z[[#This Row],[Market rate of return]]-0))</f>
        <v>0</v>
      </c>
      <c r="L134">
        <f>MAX(0,(SFIO_Z[[#This Row],[Logarithmic rate of return]]-0))</f>
        <v>1.5299740219685452</v>
      </c>
    </row>
    <row r="135" spans="1:12" x14ac:dyDescent="0.25">
      <c r="A135" s="9">
        <v>43226</v>
      </c>
      <c r="B135">
        <v>221.01</v>
      </c>
      <c r="C135">
        <f>((SFIO_Z[[#This Row],[Price]]-B134)/SFIO_Z[[#This Row],[Price]])*100</f>
        <v>0.76467128184244959</v>
      </c>
      <c r="D135">
        <f>LN(SFIO_Z[[#This Row],[Price]]/B134)*100</f>
        <v>0.76760988269842056</v>
      </c>
      <c r="E135">
        <v>2.5201899999999999</v>
      </c>
      <c r="F135">
        <f>LN(SFIO_Z[[#This Row],[Risk-free instrument]]/E134)*100</f>
        <v>2.5001240271104931E-2</v>
      </c>
      <c r="G135">
        <v>496.83</v>
      </c>
      <c r="H135">
        <f>LN(SFIO_Z[[#This Row],[GEI]]/G134)*100</f>
        <v>0.76373264911711691</v>
      </c>
      <c r="I135">
        <f>SFIO_Z[[#This Row],[Rate  GEI]]*100%</f>
        <v>0.76373264911711691</v>
      </c>
      <c r="J135">
        <f>MIN(0,(SFIO_Z[[#This Row],[Logarithmic rate of return]]-0))</f>
        <v>0</v>
      </c>
      <c r="K135">
        <f>MIN(0,(SFIO_Z[[#This Row],[Market rate of return]]-0))</f>
        <v>0</v>
      </c>
      <c r="L135">
        <f>MAX(0,(SFIO_Z[[#This Row],[Logarithmic rate of return]]-0))</f>
        <v>0.76760988269842056</v>
      </c>
    </row>
    <row r="136" spans="1:12" x14ac:dyDescent="0.25">
      <c r="A136" s="9">
        <v>43233</v>
      </c>
      <c r="B136">
        <v>224.39</v>
      </c>
      <c r="C136">
        <f>((SFIO_Z[[#This Row],[Price]]-B135)/SFIO_Z[[#This Row],[Price]])*100</f>
        <v>1.5063059851151992</v>
      </c>
      <c r="D136">
        <f>LN(SFIO_Z[[#This Row],[Price]]/B135)*100</f>
        <v>1.517766001287957</v>
      </c>
      <c r="E136">
        <v>2.5150000000000001</v>
      </c>
      <c r="F136">
        <f>LN(SFIO_Z[[#This Row],[Risk-free instrument]]/E135)*100</f>
        <v>-0.20614919548283384</v>
      </c>
      <c r="G136">
        <v>504.44</v>
      </c>
      <c r="H136">
        <f>LN(SFIO_Z[[#This Row],[GEI]]/G135)*100</f>
        <v>1.5200987818164586</v>
      </c>
      <c r="I136">
        <f>SFIO_Z[[#This Row],[Rate  GEI]]*100%</f>
        <v>1.5200987818164586</v>
      </c>
      <c r="J136">
        <f>MIN(0,(SFIO_Z[[#This Row],[Logarithmic rate of return]]-0))</f>
        <v>0</v>
      </c>
      <c r="K136">
        <f>MIN(0,(SFIO_Z[[#This Row],[Market rate of return]]-0))</f>
        <v>0</v>
      </c>
      <c r="L136">
        <f>MAX(0,(SFIO_Z[[#This Row],[Logarithmic rate of return]]-0))</f>
        <v>1.517766001287957</v>
      </c>
    </row>
    <row r="137" spans="1:12" x14ac:dyDescent="0.25">
      <c r="A137" s="9">
        <v>43240</v>
      </c>
      <c r="B137">
        <v>226.15</v>
      </c>
      <c r="C137">
        <f>((SFIO_Z[[#This Row],[Price]]-B136)/SFIO_Z[[#This Row],[Price]])*100</f>
        <v>0.77824452796817123</v>
      </c>
      <c r="D137">
        <f>LN(SFIO_Z[[#This Row],[Price]]/B136)*100</f>
        <v>0.78128865481408727</v>
      </c>
      <c r="E137">
        <v>2.4987499999999998</v>
      </c>
      <c r="F137">
        <f>LN(SFIO_Z[[#This Row],[Risk-free instrument]]/E136)*100</f>
        <v>-0.64821967192299279</v>
      </c>
      <c r="G137">
        <v>508.4</v>
      </c>
      <c r="H137">
        <f>LN(SFIO_Z[[#This Row],[GEI]]/G136)*100</f>
        <v>0.78196362276253073</v>
      </c>
      <c r="I137">
        <f>SFIO_Z[[#This Row],[Rate  GEI]]*100%</f>
        <v>0.78196362276253073</v>
      </c>
      <c r="J137">
        <f>MIN(0,(SFIO_Z[[#This Row],[Logarithmic rate of return]]-0))</f>
        <v>0</v>
      </c>
      <c r="K137">
        <f>MIN(0,(SFIO_Z[[#This Row],[Market rate of return]]-0))</f>
        <v>0</v>
      </c>
      <c r="L137">
        <f>MAX(0,(SFIO_Z[[#This Row],[Logarithmic rate of return]]-0))</f>
        <v>0.78128865481408727</v>
      </c>
    </row>
    <row r="138" spans="1:12" x14ac:dyDescent="0.25">
      <c r="A138" s="9">
        <v>43247</v>
      </c>
      <c r="B138">
        <v>225.89</v>
      </c>
      <c r="C138">
        <f>((SFIO_Z[[#This Row],[Price]]-B137)/SFIO_Z[[#This Row],[Price]])*100</f>
        <v>-0.11510027004294981</v>
      </c>
      <c r="D138">
        <f>LN(SFIO_Z[[#This Row],[Price]]/B137)*100</f>
        <v>-0.11503408046685148</v>
      </c>
      <c r="E138">
        <v>2.4818799999999999</v>
      </c>
      <c r="F138">
        <f>LN(SFIO_Z[[#This Row],[Risk-free instrument]]/E137)*100</f>
        <v>-0.67742693252304775</v>
      </c>
      <c r="G138">
        <v>507.74</v>
      </c>
      <c r="H138">
        <f>LN(SFIO_Z[[#This Row],[GEI]]/G137)*100</f>
        <v>-0.12990337804079036</v>
      </c>
      <c r="I138">
        <f>SFIO_Z[[#This Row],[Rate  GEI]]*100%</f>
        <v>-0.12990337804079036</v>
      </c>
      <c r="J138">
        <f>MIN(0,(SFIO_Z[[#This Row],[Logarithmic rate of return]]-0))</f>
        <v>-0.11503408046685148</v>
      </c>
      <c r="K138">
        <f>MIN(0,(SFIO_Z[[#This Row],[Market rate of return]]-0))</f>
        <v>-0.12990337804079036</v>
      </c>
      <c r="L138">
        <f>MAX(0,(SFIO_Z[[#This Row],[Logarithmic rate of return]]-0))</f>
        <v>0</v>
      </c>
    </row>
    <row r="139" spans="1:12" x14ac:dyDescent="0.25">
      <c r="A139" s="9">
        <v>43254</v>
      </c>
      <c r="B139">
        <v>224.65</v>
      </c>
      <c r="C139">
        <f>((SFIO_Z[[#This Row],[Price]]-B138)/SFIO_Z[[#This Row],[Price]])*100</f>
        <v>-0.55196973069217925</v>
      </c>
      <c r="D139">
        <f>LN(SFIO_Z[[#This Row],[Price]]/B138)*100</f>
        <v>-0.55045196030147636</v>
      </c>
      <c r="E139">
        <v>2.47438</v>
      </c>
      <c r="F139">
        <f>LN(SFIO_Z[[#This Row],[Risk-free instrument]]/E138)*100</f>
        <v>-0.30264779187247648</v>
      </c>
      <c r="G139">
        <v>504.96</v>
      </c>
      <c r="H139">
        <f>LN(SFIO_Z[[#This Row],[GEI]]/G138)*100</f>
        <v>-0.54902873174363243</v>
      </c>
      <c r="I139">
        <f>SFIO_Z[[#This Row],[Rate  GEI]]*100%</f>
        <v>-0.54902873174363243</v>
      </c>
      <c r="J139">
        <f>MIN(0,(SFIO_Z[[#This Row],[Logarithmic rate of return]]-0))</f>
        <v>-0.55045196030147636</v>
      </c>
      <c r="K139">
        <f>MIN(0,(SFIO_Z[[#This Row],[Market rate of return]]-0))</f>
        <v>-0.54902873174363243</v>
      </c>
      <c r="L139">
        <f>MAX(0,(SFIO_Z[[#This Row],[Logarithmic rate of return]]-0))</f>
        <v>0</v>
      </c>
    </row>
    <row r="140" spans="1:12" x14ac:dyDescent="0.25">
      <c r="A140" s="9">
        <v>43261</v>
      </c>
      <c r="B140">
        <v>224.27</v>
      </c>
      <c r="C140">
        <f>((SFIO_Z[[#This Row],[Price]]-B139)/SFIO_Z[[#This Row],[Price]])*100</f>
        <v>-0.16943862308823981</v>
      </c>
      <c r="D140">
        <f>LN(SFIO_Z[[#This Row],[Price]]/B139)*100</f>
        <v>-0.16929523779712938</v>
      </c>
      <c r="E140">
        <v>2.48875</v>
      </c>
      <c r="F140">
        <f>LN(SFIO_Z[[#This Row],[Risk-free instrument]]/E139)*100</f>
        <v>0.57907168077515592</v>
      </c>
      <c r="G140">
        <v>504.13</v>
      </c>
      <c r="H140">
        <f>LN(SFIO_Z[[#This Row],[GEI]]/G139)*100</f>
        <v>-0.16450468980514277</v>
      </c>
      <c r="I140">
        <f>SFIO_Z[[#This Row],[Rate  GEI]]*100%</f>
        <v>-0.16450468980514277</v>
      </c>
      <c r="J140">
        <f>MIN(0,(SFIO_Z[[#This Row],[Logarithmic rate of return]]-0))</f>
        <v>-0.16929523779712938</v>
      </c>
      <c r="K140">
        <f>MIN(0,(SFIO_Z[[#This Row],[Market rate of return]]-0))</f>
        <v>-0.16450468980514277</v>
      </c>
      <c r="L140">
        <f>MAX(0,(SFIO_Z[[#This Row],[Logarithmic rate of return]]-0))</f>
        <v>0</v>
      </c>
    </row>
    <row r="141" spans="1:12" x14ac:dyDescent="0.25">
      <c r="A141" s="9">
        <v>43268</v>
      </c>
      <c r="B141">
        <v>226.13</v>
      </c>
      <c r="C141">
        <f>((SFIO_Z[[#This Row],[Price]]-B140)/SFIO_Z[[#This Row],[Price]])*100</f>
        <v>0.82253570954759891</v>
      </c>
      <c r="D141">
        <f>LN(SFIO_Z[[#This Row],[Price]]/B140)*100</f>
        <v>0.82593719967049939</v>
      </c>
      <c r="E141">
        <v>2.5037500000000001</v>
      </c>
      <c r="F141">
        <f>LN(SFIO_Z[[#This Row],[Risk-free instrument]]/E140)*100</f>
        <v>0.60090316016220879</v>
      </c>
      <c r="G141">
        <v>508.29</v>
      </c>
      <c r="H141">
        <f>LN(SFIO_Z[[#This Row],[GEI]]/G140)*100</f>
        <v>0.82179795187214078</v>
      </c>
      <c r="I141">
        <f>SFIO_Z[[#This Row],[Rate  GEI]]*100%</f>
        <v>0.82179795187214078</v>
      </c>
      <c r="J141">
        <f>MIN(0,(SFIO_Z[[#This Row],[Logarithmic rate of return]]-0))</f>
        <v>0</v>
      </c>
      <c r="K141">
        <f>MIN(0,(SFIO_Z[[#This Row],[Market rate of return]]-0))</f>
        <v>0</v>
      </c>
      <c r="L141">
        <f>MAX(0,(SFIO_Z[[#This Row],[Logarithmic rate of return]]-0))</f>
        <v>0.82593719967049939</v>
      </c>
    </row>
    <row r="142" spans="1:12" x14ac:dyDescent="0.25">
      <c r="A142" s="9">
        <v>43275</v>
      </c>
      <c r="B142">
        <v>224.78</v>
      </c>
      <c r="C142">
        <f>((SFIO_Z[[#This Row],[Price]]-B141)/SFIO_Z[[#This Row],[Price]])*100</f>
        <v>-0.60058724085772497</v>
      </c>
      <c r="D142">
        <f>LN(SFIO_Z[[#This Row],[Price]]/B141)*100</f>
        <v>-0.59879090447815764</v>
      </c>
      <c r="E142">
        <v>2.5074999999999998</v>
      </c>
      <c r="F142">
        <f>LN(SFIO_Z[[#This Row],[Risk-free instrument]]/E141)*100</f>
        <v>0.14966328560624589</v>
      </c>
      <c r="G142">
        <v>505.2</v>
      </c>
      <c r="H142">
        <f>LN(SFIO_Z[[#This Row],[GEI]]/G141)*100</f>
        <v>-0.609776036178864</v>
      </c>
      <c r="I142">
        <f>SFIO_Z[[#This Row],[Rate  GEI]]*100%</f>
        <v>-0.609776036178864</v>
      </c>
      <c r="J142">
        <f>MIN(0,(SFIO_Z[[#This Row],[Logarithmic rate of return]]-0))</f>
        <v>-0.59879090447815764</v>
      </c>
      <c r="K142">
        <f>MIN(0,(SFIO_Z[[#This Row],[Market rate of return]]-0))</f>
        <v>-0.609776036178864</v>
      </c>
      <c r="L142">
        <f>MAX(0,(SFIO_Z[[#This Row],[Logarithmic rate of return]]-0))</f>
        <v>0</v>
      </c>
    </row>
    <row r="143" spans="1:12" x14ac:dyDescent="0.25">
      <c r="A143" s="9">
        <v>43282</v>
      </c>
      <c r="B143">
        <v>221.46</v>
      </c>
      <c r="C143">
        <f>((SFIO_Z[[#This Row],[Price]]-B142)/SFIO_Z[[#This Row],[Price]])*100</f>
        <v>-1.4991420572563863</v>
      </c>
      <c r="D143">
        <f>LN(SFIO_Z[[#This Row],[Price]]/B142)*100</f>
        <v>-1.4880159820158823</v>
      </c>
      <c r="E143">
        <v>2.5012500000000002</v>
      </c>
      <c r="F143">
        <f>LN(SFIO_Z[[#This Row],[Risk-free instrument]]/E142)*100</f>
        <v>-0.24956339381472409</v>
      </c>
      <c r="G143">
        <v>497.62</v>
      </c>
      <c r="H143">
        <f>LN(SFIO_Z[[#This Row],[GEI]]/G142)*100</f>
        <v>-1.5117656933035328</v>
      </c>
      <c r="I143">
        <f>SFIO_Z[[#This Row],[Rate  GEI]]*100%</f>
        <v>-1.5117656933035328</v>
      </c>
      <c r="J143">
        <f>MIN(0,(SFIO_Z[[#This Row],[Logarithmic rate of return]]-0))</f>
        <v>-1.4880159820158823</v>
      </c>
      <c r="K143">
        <f>MIN(0,(SFIO_Z[[#This Row],[Market rate of return]]-0))</f>
        <v>-1.5117656933035328</v>
      </c>
      <c r="L143">
        <f>MAX(0,(SFIO_Z[[#This Row],[Logarithmic rate of return]]-0))</f>
        <v>0</v>
      </c>
    </row>
    <row r="144" spans="1:12" x14ac:dyDescent="0.25">
      <c r="A144" s="9">
        <v>43289</v>
      </c>
      <c r="B144">
        <v>223.2</v>
      </c>
      <c r="C144">
        <f>((SFIO_Z[[#This Row],[Price]]-B143)/SFIO_Z[[#This Row],[Price]])*100</f>
        <v>0.7795698924731097</v>
      </c>
      <c r="D144">
        <f>LN(SFIO_Z[[#This Row],[Price]]/B143)*100</f>
        <v>0.78262442371934759</v>
      </c>
      <c r="E144">
        <v>2.50813</v>
      </c>
      <c r="F144">
        <f>LN(SFIO_Z[[#This Row],[Risk-free instrument]]/E143)*100</f>
        <v>0.27468486423074184</v>
      </c>
      <c r="G144">
        <v>501.64</v>
      </c>
      <c r="H144">
        <f>LN(SFIO_Z[[#This Row],[GEI]]/G143)*100</f>
        <v>0.80459974125483458</v>
      </c>
      <c r="I144">
        <f>SFIO_Z[[#This Row],[Rate  GEI]]*100%</f>
        <v>0.80459974125483458</v>
      </c>
      <c r="J144">
        <f>MIN(0,(SFIO_Z[[#This Row],[Logarithmic rate of return]]-0))</f>
        <v>0</v>
      </c>
      <c r="K144">
        <f>MIN(0,(SFIO_Z[[#This Row],[Market rate of return]]-0))</f>
        <v>0</v>
      </c>
      <c r="L144">
        <f>MAX(0,(SFIO_Z[[#This Row],[Logarithmic rate of return]]-0))</f>
        <v>0.78262442371934759</v>
      </c>
    </row>
    <row r="145" spans="1:12" x14ac:dyDescent="0.25">
      <c r="A145" s="9">
        <v>43296</v>
      </c>
      <c r="B145">
        <v>225.01</v>
      </c>
      <c r="C145">
        <f>((SFIO_Z[[#This Row],[Price]]-B144)/SFIO_Z[[#This Row],[Price]])*100</f>
        <v>0.80440869294698125</v>
      </c>
      <c r="D145">
        <f>LN(SFIO_Z[[#This Row],[Price]]/B144)*100</f>
        <v>0.8076615154083745</v>
      </c>
      <c r="E145">
        <v>2.52088</v>
      </c>
      <c r="F145">
        <f>LN(SFIO_Z[[#This Row],[Risk-free instrument]]/E144)*100</f>
        <v>0.50705913560784655</v>
      </c>
      <c r="G145">
        <v>505.84</v>
      </c>
      <c r="H145">
        <f>LN(SFIO_Z[[#This Row],[GEI]]/G144)*100</f>
        <v>0.83376827945087562</v>
      </c>
      <c r="I145">
        <f>SFIO_Z[[#This Row],[Rate  GEI]]*100%</f>
        <v>0.83376827945087562</v>
      </c>
      <c r="J145">
        <f>MIN(0,(SFIO_Z[[#This Row],[Logarithmic rate of return]]-0))</f>
        <v>0</v>
      </c>
      <c r="K145">
        <f>MIN(0,(SFIO_Z[[#This Row],[Market rate of return]]-0))</f>
        <v>0</v>
      </c>
      <c r="L145">
        <f>MAX(0,(SFIO_Z[[#This Row],[Logarithmic rate of return]]-0))</f>
        <v>0.8076615154083745</v>
      </c>
    </row>
    <row r="146" spans="1:12" x14ac:dyDescent="0.25">
      <c r="A146" s="9">
        <v>43303</v>
      </c>
      <c r="B146">
        <v>224.52</v>
      </c>
      <c r="C146">
        <f>((SFIO_Z[[#This Row],[Price]]-B145)/SFIO_Z[[#This Row],[Price]])*100</f>
        <v>-0.21824336362015884</v>
      </c>
      <c r="D146">
        <f>LN(SFIO_Z[[#This Row],[Price]]/B145)*100</f>
        <v>-0.21800555872408578</v>
      </c>
      <c r="E146">
        <v>2.5242499999999999</v>
      </c>
      <c r="F146">
        <f>LN(SFIO_Z[[#This Row],[Risk-free instrument]]/E145)*100</f>
        <v>0.13359419881012857</v>
      </c>
      <c r="G146">
        <v>504.66</v>
      </c>
      <c r="H146">
        <f>LN(SFIO_Z[[#This Row],[GEI]]/G145)*100</f>
        <v>-0.23354785479567172</v>
      </c>
      <c r="I146">
        <f>SFIO_Z[[#This Row],[Rate  GEI]]*100%</f>
        <v>-0.23354785479567172</v>
      </c>
      <c r="J146">
        <f>MIN(0,(SFIO_Z[[#This Row],[Logarithmic rate of return]]-0))</f>
        <v>-0.21800555872408578</v>
      </c>
      <c r="K146">
        <f>MIN(0,(SFIO_Z[[#This Row],[Market rate of return]]-0))</f>
        <v>-0.23354785479567172</v>
      </c>
      <c r="L146">
        <f>MAX(0,(SFIO_Z[[#This Row],[Logarithmic rate of return]]-0))</f>
        <v>0</v>
      </c>
    </row>
    <row r="147" spans="1:12" x14ac:dyDescent="0.25">
      <c r="A147" s="9">
        <v>43310</v>
      </c>
      <c r="B147">
        <v>228.92</v>
      </c>
      <c r="C147">
        <f>((SFIO_Z[[#This Row],[Price]]-B146)/SFIO_Z[[#This Row],[Price]])*100</f>
        <v>1.9220688450113477</v>
      </c>
      <c r="D147">
        <f>LN(SFIO_Z[[#This Row],[Price]]/B146)*100</f>
        <v>1.9407807466902947</v>
      </c>
      <c r="E147">
        <v>2.5298799999999999</v>
      </c>
      <c r="F147">
        <f>LN(SFIO_Z[[#This Row],[Risk-free instrument]]/E146)*100</f>
        <v>0.22278818822186169</v>
      </c>
      <c r="G147">
        <v>514.9</v>
      </c>
      <c r="H147">
        <f>LN(SFIO_Z[[#This Row],[GEI]]/G146)*100</f>
        <v>2.0087771849694702</v>
      </c>
      <c r="I147">
        <f>SFIO_Z[[#This Row],[Rate  GEI]]*100%</f>
        <v>2.0087771849694702</v>
      </c>
      <c r="J147">
        <f>MIN(0,(SFIO_Z[[#This Row],[Logarithmic rate of return]]-0))</f>
        <v>0</v>
      </c>
      <c r="K147">
        <f>MIN(0,(SFIO_Z[[#This Row],[Market rate of return]]-0))</f>
        <v>0</v>
      </c>
      <c r="L147">
        <f>MAX(0,(SFIO_Z[[#This Row],[Logarithmic rate of return]]-0))</f>
        <v>1.9407807466902947</v>
      </c>
    </row>
    <row r="148" spans="1:12" x14ac:dyDescent="0.25">
      <c r="A148" s="9">
        <v>43317</v>
      </c>
      <c r="B148">
        <v>230.99</v>
      </c>
      <c r="C148">
        <f>((SFIO_Z[[#This Row],[Price]]-B147)/SFIO_Z[[#This Row],[Price]])*100</f>
        <v>0.89614269015975656</v>
      </c>
      <c r="D148">
        <f>LN(SFIO_Z[[#This Row],[Price]]/B147)*100</f>
        <v>0.90018220005610006</v>
      </c>
      <c r="E148">
        <v>2.52475</v>
      </c>
      <c r="F148">
        <f>LN(SFIO_Z[[#This Row],[Risk-free instrument]]/E147)*100</f>
        <v>-0.20298228599826049</v>
      </c>
      <c r="G148">
        <v>519.79999999999995</v>
      </c>
      <c r="H148">
        <f>LN(SFIO_Z[[#This Row],[GEI]]/G147)*100</f>
        <v>0.94714151552942305</v>
      </c>
      <c r="I148">
        <f>SFIO_Z[[#This Row],[Rate  GEI]]*100%</f>
        <v>0.94714151552942305</v>
      </c>
      <c r="J148">
        <f>MIN(0,(SFIO_Z[[#This Row],[Logarithmic rate of return]]-0))</f>
        <v>0</v>
      </c>
      <c r="K148">
        <f>MIN(0,(SFIO_Z[[#This Row],[Market rate of return]]-0))</f>
        <v>0</v>
      </c>
      <c r="L148">
        <f>MAX(0,(SFIO_Z[[#This Row],[Logarithmic rate of return]]-0))</f>
        <v>0.90018220005610006</v>
      </c>
    </row>
    <row r="149" spans="1:12" x14ac:dyDescent="0.25">
      <c r="A149" s="9">
        <v>43324</v>
      </c>
      <c r="B149">
        <v>231.4</v>
      </c>
      <c r="C149">
        <f>((SFIO_Z[[#This Row],[Price]]-B148)/SFIO_Z[[#This Row],[Price]])*100</f>
        <v>0.17718236819360267</v>
      </c>
      <c r="D149">
        <f>LN(SFIO_Z[[#This Row],[Price]]/B148)*100</f>
        <v>0.17733952181136903</v>
      </c>
      <c r="E149">
        <v>2.51213</v>
      </c>
      <c r="F149">
        <f>LN(SFIO_Z[[#This Row],[Risk-free instrument]]/E148)*100</f>
        <v>-0.50110490652878426</v>
      </c>
      <c r="G149">
        <v>520.6</v>
      </c>
      <c r="H149">
        <f>LN(SFIO_Z[[#This Row],[GEI]]/G148)*100</f>
        <v>0.15378703530753113</v>
      </c>
      <c r="I149">
        <f>SFIO_Z[[#This Row],[Rate  GEI]]*100%</f>
        <v>0.15378703530753113</v>
      </c>
      <c r="J149">
        <f>MIN(0,(SFIO_Z[[#This Row],[Logarithmic rate of return]]-0))</f>
        <v>0</v>
      </c>
      <c r="K149">
        <f>MIN(0,(SFIO_Z[[#This Row],[Market rate of return]]-0))</f>
        <v>0</v>
      </c>
      <c r="L149">
        <f>MAX(0,(SFIO_Z[[#This Row],[Logarithmic rate of return]]-0))</f>
        <v>0.17733952181136903</v>
      </c>
    </row>
    <row r="150" spans="1:12" x14ac:dyDescent="0.25">
      <c r="A150" s="9">
        <v>43331</v>
      </c>
      <c r="B150">
        <v>231.19</v>
      </c>
      <c r="C150">
        <f>((SFIO_Z[[#This Row],[Price]]-B149)/SFIO_Z[[#This Row],[Price]])*100</f>
        <v>-9.0834378649599007E-2</v>
      </c>
      <c r="D150">
        <f>LN(SFIO_Z[[#This Row],[Price]]/B149)*100</f>
        <v>-9.0793149192998801E-2</v>
      </c>
      <c r="E150">
        <v>2.5107499999999998</v>
      </c>
      <c r="F150">
        <f>LN(SFIO_Z[[#This Row],[Risk-free instrument]]/E149)*100</f>
        <v>-5.4948556793018404E-2</v>
      </c>
      <c r="G150">
        <v>520.02</v>
      </c>
      <c r="H150">
        <f>LN(SFIO_Z[[#This Row],[GEI]]/G149)*100</f>
        <v>-0.11147201861565346</v>
      </c>
      <c r="I150">
        <f>SFIO_Z[[#This Row],[Rate  GEI]]*100%</f>
        <v>-0.11147201861565346</v>
      </c>
      <c r="J150">
        <f>MIN(0,(SFIO_Z[[#This Row],[Logarithmic rate of return]]-0))</f>
        <v>-9.0793149192998801E-2</v>
      </c>
      <c r="K150">
        <f>MIN(0,(SFIO_Z[[#This Row],[Market rate of return]]-0))</f>
        <v>-0.11147201861565346</v>
      </c>
      <c r="L150">
        <f>MAX(0,(SFIO_Z[[#This Row],[Logarithmic rate of return]]-0))</f>
        <v>0</v>
      </c>
    </row>
    <row r="151" spans="1:12" x14ac:dyDescent="0.25">
      <c r="A151" s="9">
        <v>43338</v>
      </c>
      <c r="B151">
        <v>229.21</v>
      </c>
      <c r="C151">
        <f>((SFIO_Z[[#This Row],[Price]]-B150)/SFIO_Z[[#This Row],[Price]])*100</f>
        <v>-0.86383665634134177</v>
      </c>
      <c r="D151">
        <f>LN(SFIO_Z[[#This Row],[Price]]/B150)*100</f>
        <v>-0.86012693613712365</v>
      </c>
      <c r="E151">
        <v>2.5230000000000001</v>
      </c>
      <c r="F151">
        <f>LN(SFIO_Z[[#This Row],[Risk-free instrument]]/E150)*100</f>
        <v>0.48671563676095636</v>
      </c>
      <c r="G151">
        <v>515.58000000000004</v>
      </c>
      <c r="H151">
        <f>LN(SFIO_Z[[#This Row],[GEI]]/G150)*100</f>
        <v>-0.85747918211218477</v>
      </c>
      <c r="I151">
        <f>SFIO_Z[[#This Row],[Rate  GEI]]*100%</f>
        <v>-0.85747918211218477</v>
      </c>
      <c r="J151">
        <f>MIN(0,(SFIO_Z[[#This Row],[Logarithmic rate of return]]-0))</f>
        <v>-0.86012693613712365</v>
      </c>
      <c r="K151">
        <f>MIN(0,(SFIO_Z[[#This Row],[Market rate of return]]-0))</f>
        <v>-0.85747918211218477</v>
      </c>
      <c r="L151">
        <f>MAX(0,(SFIO_Z[[#This Row],[Logarithmic rate of return]]-0))</f>
        <v>0</v>
      </c>
    </row>
    <row r="152" spans="1:12" x14ac:dyDescent="0.25">
      <c r="A152" s="9">
        <v>43345</v>
      </c>
      <c r="B152">
        <v>229.19</v>
      </c>
      <c r="C152">
        <f>((SFIO_Z[[#This Row],[Price]]-B151)/SFIO_Z[[#This Row],[Price]])*100</f>
        <v>-8.7263842227017895E-3</v>
      </c>
      <c r="D152">
        <f>LN(SFIO_Z[[#This Row],[Price]]/B151)*100</f>
        <v>-8.7260034959394783E-3</v>
      </c>
      <c r="E152">
        <v>2.5356299999999998</v>
      </c>
      <c r="F152">
        <f>LN(SFIO_Z[[#This Row],[Risk-free instrument]]/E151)*100</f>
        <v>0.49934572181286085</v>
      </c>
      <c r="G152">
        <v>515.51</v>
      </c>
      <c r="H152">
        <f>LN(SFIO_Z[[#This Row],[GEI]]/G151)*100</f>
        <v>-1.3577864222825378E-2</v>
      </c>
      <c r="I152">
        <f>SFIO_Z[[#This Row],[Rate  GEI]]*100%</f>
        <v>-1.3577864222825378E-2</v>
      </c>
      <c r="J152">
        <f>MIN(0,(SFIO_Z[[#This Row],[Logarithmic rate of return]]-0))</f>
        <v>-8.7260034959394783E-3</v>
      </c>
      <c r="K152">
        <f>MIN(0,(SFIO_Z[[#This Row],[Market rate of return]]-0))</f>
        <v>-1.3577864222825378E-2</v>
      </c>
      <c r="L152">
        <f>MAX(0,(SFIO_Z[[#This Row],[Logarithmic rate of return]]-0))</f>
        <v>0</v>
      </c>
    </row>
    <row r="153" spans="1:12" x14ac:dyDescent="0.25">
      <c r="A153" s="9">
        <v>43352</v>
      </c>
      <c r="B153">
        <v>226.83</v>
      </c>
      <c r="C153">
        <f>((SFIO_Z[[#This Row],[Price]]-B152)/SFIO_Z[[#This Row],[Price]])*100</f>
        <v>-1.0404267513115484</v>
      </c>
      <c r="D153">
        <f>LN(SFIO_Z[[#This Row],[Price]]/B152)*100</f>
        <v>-1.035051563302736</v>
      </c>
      <c r="E153">
        <v>2.5415000000000001</v>
      </c>
      <c r="F153">
        <f>LN(SFIO_Z[[#This Row],[Risk-free instrument]]/E152)*100</f>
        <v>0.23123310277708573</v>
      </c>
      <c r="G153">
        <v>510.04</v>
      </c>
      <c r="H153">
        <f>LN(SFIO_Z[[#This Row],[GEI]]/G152)*100</f>
        <v>-1.0667547895617222</v>
      </c>
      <c r="I153">
        <f>SFIO_Z[[#This Row],[Rate  GEI]]*100%</f>
        <v>-1.0667547895617222</v>
      </c>
      <c r="J153">
        <f>MIN(0,(SFIO_Z[[#This Row],[Logarithmic rate of return]]-0))</f>
        <v>-1.035051563302736</v>
      </c>
      <c r="K153">
        <f>MIN(0,(SFIO_Z[[#This Row],[Market rate of return]]-0))</f>
        <v>-1.0667547895617222</v>
      </c>
      <c r="L153">
        <f>MAX(0,(SFIO_Z[[#This Row],[Logarithmic rate of return]]-0))</f>
        <v>0</v>
      </c>
    </row>
    <row r="154" spans="1:12" x14ac:dyDescent="0.25">
      <c r="A154" s="9">
        <v>43359</v>
      </c>
      <c r="B154">
        <v>228.53</v>
      </c>
      <c r="C154">
        <f>((SFIO_Z[[#This Row],[Price]]-B153)/SFIO_Z[[#This Row],[Price]])*100</f>
        <v>0.74388482912527398</v>
      </c>
      <c r="D154">
        <f>LN(SFIO_Z[[#This Row],[Price]]/B153)*100</f>
        <v>0.74666545065047529</v>
      </c>
      <c r="E154">
        <v>2.5687500000000001</v>
      </c>
      <c r="F154">
        <f>LN(SFIO_Z[[#This Row],[Risk-free instrument]]/E153)*100</f>
        <v>1.0664941357587616</v>
      </c>
      <c r="G154">
        <v>513.94000000000005</v>
      </c>
      <c r="H154">
        <f>LN(SFIO_Z[[#This Row],[GEI]]/G153)*100</f>
        <v>0.76173731086604501</v>
      </c>
      <c r="I154">
        <f>SFIO_Z[[#This Row],[Rate  GEI]]*100%</f>
        <v>0.76173731086604501</v>
      </c>
      <c r="J154">
        <f>MIN(0,(SFIO_Z[[#This Row],[Logarithmic rate of return]]-0))</f>
        <v>0</v>
      </c>
      <c r="K154">
        <f>MIN(0,(SFIO_Z[[#This Row],[Market rate of return]]-0))</f>
        <v>0</v>
      </c>
      <c r="L154">
        <f>MAX(0,(SFIO_Z[[#This Row],[Logarithmic rate of return]]-0))</f>
        <v>0.74666545065047529</v>
      </c>
    </row>
    <row r="155" spans="1:12" x14ac:dyDescent="0.25">
      <c r="A155" s="9">
        <v>43366</v>
      </c>
      <c r="B155">
        <v>232.28</v>
      </c>
      <c r="C155">
        <f>((SFIO_Z[[#This Row],[Price]]-B154)/SFIO_Z[[#This Row],[Price]])*100</f>
        <v>1.6144308593077319</v>
      </c>
      <c r="D155">
        <f>LN(SFIO_Z[[#This Row],[Price]]/B154)*100</f>
        <v>1.6276047759056147</v>
      </c>
      <c r="E155">
        <v>2.5920000000000001</v>
      </c>
      <c r="F155">
        <f>LN(SFIO_Z[[#This Row],[Risk-free instrument]]/E154)*100</f>
        <v>0.90103792276205519</v>
      </c>
      <c r="G155">
        <v>522.6</v>
      </c>
      <c r="H155">
        <f>LN(SFIO_Z[[#This Row],[GEI]]/G154)*100</f>
        <v>1.6709825962510558</v>
      </c>
      <c r="I155">
        <f>SFIO_Z[[#This Row],[Rate  GEI]]*100%</f>
        <v>1.6709825962510558</v>
      </c>
      <c r="J155">
        <f>MIN(0,(SFIO_Z[[#This Row],[Logarithmic rate of return]]-0))</f>
        <v>0</v>
      </c>
      <c r="K155">
        <f>MIN(0,(SFIO_Z[[#This Row],[Market rate of return]]-0))</f>
        <v>0</v>
      </c>
      <c r="L155">
        <f>MAX(0,(SFIO_Z[[#This Row],[Logarithmic rate of return]]-0))</f>
        <v>1.6276047759056147</v>
      </c>
    </row>
    <row r="156" spans="1:12" x14ac:dyDescent="0.25">
      <c r="A156" s="9">
        <v>43373</v>
      </c>
      <c r="B156">
        <v>232.64</v>
      </c>
      <c r="C156">
        <f>((SFIO_Z[[#This Row],[Price]]-B155)/SFIO_Z[[#This Row],[Price]])*100</f>
        <v>0.15474552957358376</v>
      </c>
      <c r="D156">
        <f>LN(SFIO_Z[[#This Row],[Price]]/B155)*100</f>
        <v>0.15486538413054274</v>
      </c>
      <c r="E156">
        <v>2.6038800000000002</v>
      </c>
      <c r="F156">
        <f>LN(SFIO_Z[[#This Row],[Risk-free instrument]]/E155)*100</f>
        <v>0.45728618451341119</v>
      </c>
      <c r="G156">
        <v>523.51</v>
      </c>
      <c r="H156">
        <f>LN(SFIO_Z[[#This Row],[GEI]]/G155)*100</f>
        <v>0.17397792383873201</v>
      </c>
      <c r="I156">
        <f>SFIO_Z[[#This Row],[Rate  GEI]]*100%</f>
        <v>0.17397792383873201</v>
      </c>
      <c r="J156">
        <f>MIN(0,(SFIO_Z[[#This Row],[Logarithmic rate of return]]-0))</f>
        <v>0</v>
      </c>
      <c r="K156">
        <f>MIN(0,(SFIO_Z[[#This Row],[Market rate of return]]-0))</f>
        <v>0</v>
      </c>
      <c r="L156">
        <f>MAX(0,(SFIO_Z[[#This Row],[Logarithmic rate of return]]-0))</f>
        <v>0.15486538413054274</v>
      </c>
    </row>
    <row r="157" spans="1:12" x14ac:dyDescent="0.25">
      <c r="A157" s="9">
        <v>43380</v>
      </c>
      <c r="B157">
        <v>233.51</v>
      </c>
      <c r="C157">
        <f>((SFIO_Z[[#This Row],[Price]]-B156)/SFIO_Z[[#This Row],[Price]])*100</f>
        <v>0.37257505031904609</v>
      </c>
      <c r="D157">
        <f>LN(SFIO_Z[[#This Row],[Price]]/B156)*100</f>
        <v>0.3732708399229287</v>
      </c>
      <c r="E157">
        <v>2.6228799999999999</v>
      </c>
      <c r="F157">
        <f>LN(SFIO_Z[[#This Row],[Risk-free instrument]]/E156)*100</f>
        <v>0.72703103608466912</v>
      </c>
      <c r="G157">
        <v>525.42999999999995</v>
      </c>
      <c r="H157">
        <f>LN(SFIO_Z[[#This Row],[GEI]]/G156)*100</f>
        <v>0.36608426493078333</v>
      </c>
      <c r="I157">
        <f>SFIO_Z[[#This Row],[Rate  GEI]]*100%</f>
        <v>0.36608426493078333</v>
      </c>
      <c r="J157">
        <f>MIN(0,(SFIO_Z[[#This Row],[Logarithmic rate of return]]-0))</f>
        <v>0</v>
      </c>
      <c r="K157">
        <f>MIN(0,(SFIO_Z[[#This Row],[Market rate of return]]-0))</f>
        <v>0</v>
      </c>
      <c r="L157">
        <f>MAX(0,(SFIO_Z[[#This Row],[Logarithmic rate of return]]-0))</f>
        <v>0.3732708399229287</v>
      </c>
    </row>
    <row r="158" spans="1:12" x14ac:dyDescent="0.25">
      <c r="A158" s="9">
        <v>43387</v>
      </c>
      <c r="B158">
        <v>224.6</v>
      </c>
      <c r="C158">
        <f>((SFIO_Z[[#This Row],[Price]]-B157)/SFIO_Z[[#This Row],[Price]])*100</f>
        <v>-3.9670525378450567</v>
      </c>
      <c r="D158">
        <f>LN(SFIO_Z[[#This Row],[Price]]/B157)*100</f>
        <v>-3.8903860440041127</v>
      </c>
      <c r="E158">
        <v>2.6521300000000001</v>
      </c>
      <c r="F158">
        <f>LN(SFIO_Z[[#This Row],[Risk-free instrument]]/E157)*100</f>
        <v>1.1090140034028566</v>
      </c>
      <c r="G158">
        <v>505.03</v>
      </c>
      <c r="H158">
        <f>LN(SFIO_Z[[#This Row],[GEI]]/G157)*100</f>
        <v>-3.9599141522716574</v>
      </c>
      <c r="I158">
        <f>SFIO_Z[[#This Row],[Rate  GEI]]*100%</f>
        <v>-3.9599141522716574</v>
      </c>
      <c r="J158">
        <f>MIN(0,(SFIO_Z[[#This Row],[Logarithmic rate of return]]-0))</f>
        <v>-3.8903860440041127</v>
      </c>
      <c r="K158">
        <f>MIN(0,(SFIO_Z[[#This Row],[Market rate of return]]-0))</f>
        <v>-3.9599141522716574</v>
      </c>
      <c r="L158">
        <f>MAX(0,(SFIO_Z[[#This Row],[Logarithmic rate of return]]-0))</f>
        <v>0</v>
      </c>
    </row>
    <row r="159" spans="1:12" x14ac:dyDescent="0.25">
      <c r="A159" s="9">
        <v>43394</v>
      </c>
      <c r="B159">
        <v>226.07</v>
      </c>
      <c r="C159">
        <f>((SFIO_Z[[#This Row],[Price]]-B158)/SFIO_Z[[#This Row],[Price]])*100</f>
        <v>0.65024107577299017</v>
      </c>
      <c r="D159">
        <f>LN(SFIO_Z[[#This Row],[Price]]/B158)*100</f>
        <v>0.6523643523385616</v>
      </c>
      <c r="E159">
        <v>2.7235</v>
      </c>
      <c r="F159">
        <f>LN(SFIO_Z[[#This Row],[Risk-free instrument]]/E158)*100</f>
        <v>2.6554727111554577</v>
      </c>
      <c r="G159">
        <v>508.38</v>
      </c>
      <c r="H159">
        <f>LN(SFIO_Z[[#This Row],[GEI]]/G158)*100</f>
        <v>0.66113659869368813</v>
      </c>
      <c r="I159">
        <f>SFIO_Z[[#This Row],[Rate  GEI]]*100%</f>
        <v>0.66113659869368813</v>
      </c>
      <c r="J159">
        <f>MIN(0,(SFIO_Z[[#This Row],[Logarithmic rate of return]]-0))</f>
        <v>0</v>
      </c>
      <c r="K159">
        <f>MIN(0,(SFIO_Z[[#This Row],[Market rate of return]]-0))</f>
        <v>0</v>
      </c>
      <c r="L159">
        <f>MAX(0,(SFIO_Z[[#This Row],[Logarithmic rate of return]]-0))</f>
        <v>0.6523643523385616</v>
      </c>
    </row>
    <row r="160" spans="1:12" x14ac:dyDescent="0.25">
      <c r="A160" s="9">
        <v>43401</v>
      </c>
      <c r="B160">
        <v>220.87</v>
      </c>
      <c r="C160">
        <f>((SFIO_Z[[#This Row],[Price]]-B159)/SFIO_Z[[#This Row],[Price]])*100</f>
        <v>-2.3543260741612659</v>
      </c>
      <c r="D160">
        <f>LN(SFIO_Z[[#This Row],[Price]]/B159)*100</f>
        <v>-2.3270392682351004</v>
      </c>
      <c r="E160">
        <v>2.7767499999999998</v>
      </c>
      <c r="F160">
        <f>LN(SFIO_Z[[#This Row],[Risk-free instrument]]/E159)*100</f>
        <v>1.93633612235002</v>
      </c>
      <c r="G160">
        <v>496.59</v>
      </c>
      <c r="H160">
        <f>LN(SFIO_Z[[#This Row],[GEI]]/G159)*100</f>
        <v>-2.346446349824391</v>
      </c>
      <c r="I160">
        <f>SFIO_Z[[#This Row],[Rate  GEI]]*100%</f>
        <v>-2.346446349824391</v>
      </c>
      <c r="J160">
        <f>MIN(0,(SFIO_Z[[#This Row],[Logarithmic rate of return]]-0))</f>
        <v>-2.3270392682351004</v>
      </c>
      <c r="K160">
        <f>MIN(0,(SFIO_Z[[#This Row],[Market rate of return]]-0))</f>
        <v>-2.346446349824391</v>
      </c>
      <c r="L160">
        <f>MAX(0,(SFIO_Z[[#This Row],[Logarithmic rate of return]]-0))</f>
        <v>0</v>
      </c>
    </row>
    <row r="161" spans="1:12" x14ac:dyDescent="0.25">
      <c r="A161" s="9">
        <v>43408</v>
      </c>
      <c r="B161">
        <v>224.97</v>
      </c>
      <c r="C161">
        <f>((SFIO_Z[[#This Row],[Price]]-B160)/SFIO_Z[[#This Row],[Price]])*100</f>
        <v>1.8224652175845644</v>
      </c>
      <c r="D161">
        <f>LN(SFIO_Z[[#This Row],[Price]]/B160)*100</f>
        <v>1.8392766836030301</v>
      </c>
      <c r="E161">
        <v>2.8288799999999998</v>
      </c>
      <c r="F161">
        <f>LN(SFIO_Z[[#This Row],[Risk-free instrument]]/E160)*100</f>
        <v>1.8599694539194376</v>
      </c>
      <c r="G161">
        <v>506.11</v>
      </c>
      <c r="H161">
        <f>LN(SFIO_Z[[#This Row],[GEI]]/G160)*100</f>
        <v>1.8989301025563992</v>
      </c>
      <c r="I161">
        <f>SFIO_Z[[#This Row],[Rate  GEI]]*100%</f>
        <v>1.8989301025563992</v>
      </c>
      <c r="J161">
        <f>MIN(0,(SFIO_Z[[#This Row],[Logarithmic rate of return]]-0))</f>
        <v>0</v>
      </c>
      <c r="K161">
        <f>MIN(0,(SFIO_Z[[#This Row],[Market rate of return]]-0))</f>
        <v>0</v>
      </c>
      <c r="L161">
        <f>MAX(0,(SFIO_Z[[#This Row],[Logarithmic rate of return]]-0))</f>
        <v>1.8392766836030301</v>
      </c>
    </row>
    <row r="162" spans="1:12" x14ac:dyDescent="0.25">
      <c r="A162" s="9">
        <v>43415</v>
      </c>
      <c r="B162">
        <v>227.65</v>
      </c>
      <c r="C162">
        <f>((SFIO_Z[[#This Row],[Price]]-B161)/SFIO_Z[[#This Row],[Price]])*100</f>
        <v>1.1772457720184524</v>
      </c>
      <c r="D162">
        <f>LN(SFIO_Z[[#This Row],[Price]]/B161)*100</f>
        <v>1.1842301799383368</v>
      </c>
      <c r="E162">
        <v>2.8580000000000001</v>
      </c>
      <c r="F162">
        <f>LN(SFIO_Z[[#This Row],[Risk-free instrument]]/E161)*100</f>
        <v>1.0241205903389048</v>
      </c>
      <c r="G162">
        <v>512.32000000000005</v>
      </c>
      <c r="H162">
        <f>LN(SFIO_Z[[#This Row],[GEI]]/G161)*100</f>
        <v>1.2195392842602271</v>
      </c>
      <c r="I162">
        <f>SFIO_Z[[#This Row],[Rate  GEI]]*100%</f>
        <v>1.2195392842602271</v>
      </c>
      <c r="J162">
        <f>MIN(0,(SFIO_Z[[#This Row],[Logarithmic rate of return]]-0))</f>
        <v>0</v>
      </c>
      <c r="K162">
        <f>MIN(0,(SFIO_Z[[#This Row],[Market rate of return]]-0))</f>
        <v>0</v>
      </c>
      <c r="L162">
        <f>MAX(0,(SFIO_Z[[#This Row],[Logarithmic rate of return]]-0))</f>
        <v>1.1842301799383368</v>
      </c>
    </row>
    <row r="163" spans="1:12" x14ac:dyDescent="0.25">
      <c r="A163" s="9">
        <v>43422</v>
      </c>
      <c r="B163">
        <v>223.74</v>
      </c>
      <c r="C163">
        <f>((SFIO_Z[[#This Row],[Price]]-B162)/SFIO_Z[[#This Row],[Price]])*100</f>
        <v>-1.7475641369446664</v>
      </c>
      <c r="D163">
        <f>LN(SFIO_Z[[#This Row],[Price]]/B162)*100</f>
        <v>-1.7324698362006632</v>
      </c>
      <c r="E163">
        <v>2.8626299999999998</v>
      </c>
      <c r="F163">
        <f>LN(SFIO_Z[[#This Row],[Risk-free instrument]]/E162)*100</f>
        <v>0.16187031886208747</v>
      </c>
      <c r="G163">
        <v>503.33</v>
      </c>
      <c r="H163">
        <f>LN(SFIO_Z[[#This Row],[GEI]]/G162)*100</f>
        <v>-1.7703411205974937</v>
      </c>
      <c r="I163">
        <f>SFIO_Z[[#This Row],[Rate  GEI]]*100%</f>
        <v>-1.7703411205974937</v>
      </c>
      <c r="J163">
        <f>MIN(0,(SFIO_Z[[#This Row],[Logarithmic rate of return]]-0))</f>
        <v>-1.7324698362006632</v>
      </c>
      <c r="K163">
        <f>MIN(0,(SFIO_Z[[#This Row],[Market rate of return]]-0))</f>
        <v>-1.7703411205974937</v>
      </c>
      <c r="L163">
        <f>MAX(0,(SFIO_Z[[#This Row],[Logarithmic rate of return]]-0))</f>
        <v>0</v>
      </c>
    </row>
    <row r="164" spans="1:12" x14ac:dyDescent="0.25">
      <c r="A164" s="9">
        <v>43429</v>
      </c>
      <c r="B164">
        <v>219.55</v>
      </c>
      <c r="C164">
        <f>((SFIO_Z[[#This Row],[Price]]-B163)/SFIO_Z[[#This Row],[Price]])*100</f>
        <v>-1.908449100432702</v>
      </c>
      <c r="D164">
        <f>LN(SFIO_Z[[#This Row],[Price]]/B163)*100</f>
        <v>-1.8904666411057929</v>
      </c>
      <c r="E164">
        <v>2.88625</v>
      </c>
      <c r="F164">
        <f>LN(SFIO_Z[[#This Row],[Risk-free instrument]]/E163)*100</f>
        <v>0.82172989902714877</v>
      </c>
      <c r="G164">
        <v>493.69</v>
      </c>
      <c r="H164">
        <f>LN(SFIO_Z[[#This Row],[GEI]]/G163)*100</f>
        <v>-1.9338228758415521</v>
      </c>
      <c r="I164">
        <f>SFIO_Z[[#This Row],[Rate  GEI]]*100%</f>
        <v>-1.9338228758415521</v>
      </c>
      <c r="J164">
        <f>MIN(0,(SFIO_Z[[#This Row],[Logarithmic rate of return]]-0))</f>
        <v>-1.8904666411057929</v>
      </c>
      <c r="K164">
        <f>MIN(0,(SFIO_Z[[#This Row],[Market rate of return]]-0))</f>
        <v>-1.9338228758415521</v>
      </c>
      <c r="L164">
        <f>MAX(0,(SFIO_Z[[#This Row],[Logarithmic rate of return]]-0))</f>
        <v>0</v>
      </c>
    </row>
    <row r="165" spans="1:12" x14ac:dyDescent="0.25">
      <c r="A165" s="9">
        <v>43436</v>
      </c>
      <c r="B165">
        <v>225.83</v>
      </c>
      <c r="C165">
        <f>((SFIO_Z[[#This Row],[Price]]-B164)/SFIO_Z[[#This Row],[Price]])*100</f>
        <v>2.7808528539166635</v>
      </c>
      <c r="D165">
        <f>LN(SFIO_Z[[#This Row],[Price]]/B164)*100</f>
        <v>2.8202506821486226</v>
      </c>
      <c r="E165">
        <v>2.8946299999999998</v>
      </c>
      <c r="F165">
        <f>LN(SFIO_Z[[#This Row],[Risk-free instrument]]/E164)*100</f>
        <v>0.28992146073960956</v>
      </c>
      <c r="G165">
        <v>508.09</v>
      </c>
      <c r="H165">
        <f>LN(SFIO_Z[[#This Row],[GEI]]/G164)*100</f>
        <v>2.875080739692506</v>
      </c>
      <c r="I165">
        <f>SFIO_Z[[#This Row],[Rate  GEI]]*100%</f>
        <v>2.875080739692506</v>
      </c>
      <c r="J165">
        <f>MIN(0,(SFIO_Z[[#This Row],[Logarithmic rate of return]]-0))</f>
        <v>0</v>
      </c>
      <c r="K165">
        <f>MIN(0,(SFIO_Z[[#This Row],[Market rate of return]]-0))</f>
        <v>0</v>
      </c>
      <c r="L165">
        <f>MAX(0,(SFIO_Z[[#This Row],[Logarithmic rate of return]]-0))</f>
        <v>2.8202506821486226</v>
      </c>
    </row>
    <row r="166" spans="1:12" x14ac:dyDescent="0.25">
      <c r="A166" s="9">
        <v>43443</v>
      </c>
      <c r="B166">
        <v>216.48</v>
      </c>
      <c r="C166">
        <f>((SFIO_Z[[#This Row],[Price]]-B165)/SFIO_Z[[#This Row],[Price]])*100</f>
        <v>-4.3191056910569214</v>
      </c>
      <c r="D166">
        <f>LN(SFIO_Z[[#This Row],[Price]]/B165)*100</f>
        <v>-4.2284339406734963</v>
      </c>
      <c r="E166">
        <v>2.8858100000000002</v>
      </c>
      <c r="F166">
        <f>LN(SFIO_Z[[#This Row],[Risk-free instrument]]/E165)*100</f>
        <v>-0.3051673175343006</v>
      </c>
      <c r="G166">
        <v>486.77</v>
      </c>
      <c r="H166">
        <f>LN(SFIO_Z[[#This Row],[GEI]]/G165)*100</f>
        <v>-4.2866864978051229</v>
      </c>
      <c r="I166">
        <f>SFIO_Z[[#This Row],[Rate  GEI]]*100%</f>
        <v>-4.2866864978051229</v>
      </c>
      <c r="J166">
        <f>MIN(0,(SFIO_Z[[#This Row],[Logarithmic rate of return]]-0))</f>
        <v>-4.2284339406734963</v>
      </c>
      <c r="K166">
        <f>MIN(0,(SFIO_Z[[#This Row],[Market rate of return]]-0))</f>
        <v>-4.2866864978051229</v>
      </c>
      <c r="L166">
        <f>MAX(0,(SFIO_Z[[#This Row],[Logarithmic rate of return]]-0))</f>
        <v>0</v>
      </c>
    </row>
    <row r="167" spans="1:12" x14ac:dyDescent="0.25">
      <c r="A167" s="9">
        <v>43450</v>
      </c>
      <c r="B167">
        <v>215.82</v>
      </c>
      <c r="C167">
        <f>((SFIO_Z[[#This Row],[Price]]-B166)/SFIO_Z[[#This Row],[Price]])*100</f>
        <v>-0.30581039755351525</v>
      </c>
      <c r="D167">
        <f>LN(SFIO_Z[[#This Row],[Price]]/B166)*100</f>
        <v>-0.3053437486890343</v>
      </c>
      <c r="E167">
        <v>2.90056</v>
      </c>
      <c r="F167">
        <f>LN(SFIO_Z[[#This Row],[Risk-free instrument]]/E166)*100</f>
        <v>0.50981986800121337</v>
      </c>
      <c r="G167">
        <v>485.23</v>
      </c>
      <c r="H167">
        <f>LN(SFIO_Z[[#This Row],[GEI]]/G166)*100</f>
        <v>-0.31687269312201005</v>
      </c>
      <c r="I167">
        <f>SFIO_Z[[#This Row],[Rate  GEI]]*100%</f>
        <v>-0.31687269312201005</v>
      </c>
      <c r="J167">
        <f>MIN(0,(SFIO_Z[[#This Row],[Logarithmic rate of return]]-0))</f>
        <v>-0.3053437486890343</v>
      </c>
      <c r="K167">
        <f>MIN(0,(SFIO_Z[[#This Row],[Market rate of return]]-0))</f>
        <v>-0.31687269312201005</v>
      </c>
      <c r="L167">
        <f>MAX(0,(SFIO_Z[[#This Row],[Logarithmic rate of return]]-0))</f>
        <v>0</v>
      </c>
    </row>
    <row r="168" spans="1:12" x14ac:dyDescent="0.25">
      <c r="A168" s="9">
        <v>43457</v>
      </c>
      <c r="B168">
        <v>203.72</v>
      </c>
      <c r="C168">
        <f>((SFIO_Z[[#This Row],[Price]]-B167)/SFIO_Z[[#This Row],[Price]])*100</f>
        <v>-5.9395248380129564</v>
      </c>
      <c r="D168">
        <f>LN(SFIO_Z[[#This Row],[Price]]/B167)*100</f>
        <v>-5.7698224919183634</v>
      </c>
      <c r="E168">
        <v>2.90788</v>
      </c>
      <c r="F168">
        <f>LN(SFIO_Z[[#This Row],[Risk-free instrument]]/E167)*100</f>
        <v>0.25204715466435967</v>
      </c>
      <c r="G168">
        <v>457.53</v>
      </c>
      <c r="H168">
        <f>LN(SFIO_Z[[#This Row],[GEI]]/G167)*100</f>
        <v>-5.8780548995411159</v>
      </c>
      <c r="I168">
        <f>SFIO_Z[[#This Row],[Rate  GEI]]*100%</f>
        <v>-5.8780548995411159</v>
      </c>
      <c r="J168">
        <f>MIN(0,(SFIO_Z[[#This Row],[Logarithmic rate of return]]-0))</f>
        <v>-5.7698224919183634</v>
      </c>
      <c r="K168">
        <f>MIN(0,(SFIO_Z[[#This Row],[Market rate of return]]-0))</f>
        <v>-5.8780548995411159</v>
      </c>
      <c r="L168">
        <f>MAX(0,(SFIO_Z[[#This Row],[Logarithmic rate of return]]-0))</f>
        <v>0</v>
      </c>
    </row>
    <row r="169" spans="1:12" x14ac:dyDescent="0.25">
      <c r="A169" s="9">
        <v>43464</v>
      </c>
      <c r="B169">
        <v>206.04</v>
      </c>
      <c r="C169">
        <f>((SFIO_Z[[#This Row],[Price]]-B168)/SFIO_Z[[#This Row],[Price]])*100</f>
        <v>1.1259949524364168</v>
      </c>
      <c r="D169">
        <f>LN(SFIO_Z[[#This Row],[Price]]/B168)*100</f>
        <v>1.1323822680980491</v>
      </c>
      <c r="E169">
        <v>2.8731300000000002</v>
      </c>
      <c r="F169">
        <f>LN(SFIO_Z[[#This Row],[Risk-free instrument]]/E168)*100</f>
        <v>-1.2022265503045151</v>
      </c>
      <c r="G169">
        <v>462.72</v>
      </c>
      <c r="H169">
        <f>LN(SFIO_Z[[#This Row],[GEI]]/G168)*100</f>
        <v>1.1279663194143148</v>
      </c>
      <c r="I169">
        <f>SFIO_Z[[#This Row],[Rate  GEI]]*100%</f>
        <v>1.1279663194143148</v>
      </c>
      <c r="J169">
        <f>MIN(0,(SFIO_Z[[#This Row],[Logarithmic rate of return]]-0))</f>
        <v>0</v>
      </c>
      <c r="K169">
        <f>MIN(0,(SFIO_Z[[#This Row],[Market rate of return]]-0))</f>
        <v>0</v>
      </c>
      <c r="L169">
        <f>MAX(0,(SFIO_Z[[#This Row],[Logarithmic rate of return]]-0))</f>
        <v>1.1323822680980491</v>
      </c>
    </row>
    <row r="170" spans="1:12" x14ac:dyDescent="0.25">
      <c r="A170" s="9">
        <v>43471</v>
      </c>
      <c r="B170">
        <v>210.5</v>
      </c>
      <c r="C170">
        <f>((SFIO_Z[[#This Row],[Price]]-B169)/SFIO_Z[[#This Row],[Price]])*100</f>
        <v>2.1187648456057047</v>
      </c>
      <c r="D170">
        <f>LN(SFIO_Z[[#This Row],[Price]]/B169)*100</f>
        <v>2.1415328425051596</v>
      </c>
      <c r="E170">
        <v>2.85575</v>
      </c>
      <c r="F170">
        <f>LN(SFIO_Z[[#This Row],[Risk-free instrument]]/E169)*100</f>
        <v>-0.60675222103122572</v>
      </c>
      <c r="G170">
        <v>472.94</v>
      </c>
      <c r="H170">
        <f>LN(SFIO_Z[[#This Row],[GEI]]/G169)*100</f>
        <v>2.1846411021167786</v>
      </c>
      <c r="I170">
        <f>SFIO_Z[[#This Row],[Rate  GEI]]*100%</f>
        <v>2.1846411021167786</v>
      </c>
      <c r="J170">
        <f>MIN(0,(SFIO_Z[[#This Row],[Logarithmic rate of return]]-0))</f>
        <v>0</v>
      </c>
      <c r="K170">
        <f>MIN(0,(SFIO_Z[[#This Row],[Market rate of return]]-0))</f>
        <v>0</v>
      </c>
      <c r="L170">
        <f>MAX(0,(SFIO_Z[[#This Row],[Logarithmic rate of return]]-0))</f>
        <v>2.1415328425051596</v>
      </c>
    </row>
    <row r="171" spans="1:12" x14ac:dyDescent="0.25">
      <c r="A171" s="9">
        <v>43478</v>
      </c>
      <c r="B171">
        <v>213.59</v>
      </c>
      <c r="C171">
        <f>((SFIO_Z[[#This Row],[Price]]-B170)/SFIO_Z[[#This Row],[Price]])*100</f>
        <v>1.4466969427407665</v>
      </c>
      <c r="D171">
        <f>LN(SFIO_Z[[#This Row],[Price]]/B170)*100</f>
        <v>1.4572636388277305</v>
      </c>
      <c r="E171">
        <v>2.86463</v>
      </c>
      <c r="F171">
        <f>LN(SFIO_Z[[#This Row],[Risk-free instrument]]/E170)*100</f>
        <v>0.31046913432112327</v>
      </c>
      <c r="G171">
        <v>480.02</v>
      </c>
      <c r="H171">
        <f>LN(SFIO_Z[[#This Row],[GEI]]/G170)*100</f>
        <v>1.4859239149058872</v>
      </c>
      <c r="I171">
        <f>SFIO_Z[[#This Row],[Rate  GEI]]*100%</f>
        <v>1.4859239149058872</v>
      </c>
      <c r="J171">
        <f>MIN(0,(SFIO_Z[[#This Row],[Logarithmic rate of return]]-0))</f>
        <v>0</v>
      </c>
      <c r="K171">
        <f>MIN(0,(SFIO_Z[[#This Row],[Market rate of return]]-0))</f>
        <v>0</v>
      </c>
      <c r="L171">
        <f>MAX(0,(SFIO_Z[[#This Row],[Logarithmic rate of return]]-0))</f>
        <v>1.4572636388277305</v>
      </c>
    </row>
    <row r="172" spans="1:12" x14ac:dyDescent="0.25">
      <c r="A172" s="9">
        <v>43485</v>
      </c>
      <c r="B172">
        <v>219.76</v>
      </c>
      <c r="C172">
        <f>((SFIO_Z[[#This Row],[Price]]-B171)/SFIO_Z[[#This Row],[Price]])*100</f>
        <v>2.807608299963591</v>
      </c>
      <c r="D172">
        <f>LN(SFIO_Z[[#This Row],[Price]]/B171)*100</f>
        <v>2.8477752276305019</v>
      </c>
      <c r="E172">
        <v>2.85188</v>
      </c>
      <c r="F172">
        <f>LN(SFIO_Z[[#This Row],[Risk-free instrument]]/E171)*100</f>
        <v>-0.44607710446150378</v>
      </c>
      <c r="G172">
        <v>494.13</v>
      </c>
      <c r="H172">
        <f>LN(SFIO_Z[[#This Row],[GEI]]/G171)*100</f>
        <v>2.8970870762122343</v>
      </c>
      <c r="I172">
        <f>SFIO_Z[[#This Row],[Rate  GEI]]*100%</f>
        <v>2.8970870762122343</v>
      </c>
      <c r="J172">
        <f>MIN(0,(SFIO_Z[[#This Row],[Logarithmic rate of return]]-0))</f>
        <v>0</v>
      </c>
      <c r="K172">
        <f>MIN(0,(SFIO_Z[[#This Row],[Market rate of return]]-0))</f>
        <v>0</v>
      </c>
      <c r="L172">
        <f>MAX(0,(SFIO_Z[[#This Row],[Logarithmic rate of return]]-0))</f>
        <v>2.8477752276305019</v>
      </c>
    </row>
    <row r="173" spans="1:12" x14ac:dyDescent="0.25">
      <c r="A173" s="9">
        <v>43492</v>
      </c>
      <c r="B173">
        <v>219.42</v>
      </c>
      <c r="C173">
        <f>((SFIO_Z[[#This Row],[Price]]-B172)/SFIO_Z[[#This Row],[Price]])*100</f>
        <v>-0.15495396955610402</v>
      </c>
      <c r="D173">
        <f>LN(SFIO_Z[[#This Row],[Price]]/B172)*100</f>
        <v>-0.15483403976736373</v>
      </c>
      <c r="E173">
        <v>2.8322500000000002</v>
      </c>
      <c r="F173">
        <f>LN(SFIO_Z[[#This Row],[Risk-free instrument]]/E172)*100</f>
        <v>-0.6906977159054466</v>
      </c>
      <c r="G173">
        <v>493.36</v>
      </c>
      <c r="H173">
        <f>LN(SFIO_Z[[#This Row],[GEI]]/G172)*100</f>
        <v>-0.15595097794566823</v>
      </c>
      <c r="I173">
        <f>SFIO_Z[[#This Row],[Rate  GEI]]*100%</f>
        <v>-0.15595097794566823</v>
      </c>
      <c r="J173">
        <f>MIN(0,(SFIO_Z[[#This Row],[Logarithmic rate of return]]-0))</f>
        <v>-0.15483403976736373</v>
      </c>
      <c r="K173">
        <f>MIN(0,(SFIO_Z[[#This Row],[Market rate of return]]-0))</f>
        <v>-0.15595097794566823</v>
      </c>
      <c r="L173">
        <f>MAX(0,(SFIO_Z[[#This Row],[Logarithmic rate of return]]-0))</f>
        <v>0</v>
      </c>
    </row>
    <row r="174" spans="1:12" x14ac:dyDescent="0.25">
      <c r="A174" s="9">
        <v>43499</v>
      </c>
      <c r="B174">
        <v>219.7</v>
      </c>
      <c r="C174">
        <f>((SFIO_Z[[#This Row],[Price]]-B173)/SFIO_Z[[#This Row],[Price]])*100</f>
        <v>0.12744651797906287</v>
      </c>
      <c r="D174">
        <f>LN(SFIO_Z[[#This Row],[Price]]/B173)*100</f>
        <v>0.12752780012195719</v>
      </c>
      <c r="E174">
        <v>2.79</v>
      </c>
      <c r="F174">
        <f>LN(SFIO_Z[[#This Row],[Risk-free instrument]]/E173)*100</f>
        <v>-1.5029852938186703</v>
      </c>
      <c r="G174">
        <v>496</v>
      </c>
      <c r="H174">
        <f>LN(SFIO_Z[[#This Row],[GEI]]/G173)*100</f>
        <v>0.53367960416900195</v>
      </c>
      <c r="I174">
        <f>SFIO_Z[[#This Row],[Rate  GEI]]*100%</f>
        <v>0.53367960416900195</v>
      </c>
      <c r="J174">
        <f>MIN(0,(SFIO_Z[[#This Row],[Logarithmic rate of return]]-0))</f>
        <v>0</v>
      </c>
      <c r="K174">
        <f>MIN(0,(SFIO_Z[[#This Row],[Market rate of return]]-0))</f>
        <v>0</v>
      </c>
      <c r="L174">
        <f>MAX(0,(SFIO_Z[[#This Row],[Logarithmic rate of return]]-0))</f>
        <v>0.12752780012195719</v>
      </c>
    </row>
    <row r="175" spans="1:12" x14ac:dyDescent="0.25">
      <c r="A175" s="9">
        <v>43506</v>
      </c>
      <c r="B175">
        <v>220.78</v>
      </c>
      <c r="C175">
        <f>((SFIO_Z[[#This Row],[Price]]-B174)/SFIO_Z[[#This Row],[Price]])*100</f>
        <v>0.48917474408914413</v>
      </c>
      <c r="D175">
        <f>LN(SFIO_Z[[#This Row],[Price]]/B174)*100</f>
        <v>0.49037511996411515</v>
      </c>
      <c r="E175">
        <v>2.7418800000000001</v>
      </c>
      <c r="F175">
        <f>LN(SFIO_Z[[#This Row],[Risk-free instrument]]/E174)*100</f>
        <v>-1.7397779326957945</v>
      </c>
      <c r="G175">
        <v>496.63</v>
      </c>
      <c r="H175">
        <f>LN(SFIO_Z[[#This Row],[GEI]]/G174)*100</f>
        <v>0.12693553178752986</v>
      </c>
      <c r="I175">
        <f>SFIO_Z[[#This Row],[Rate  GEI]]*100%</f>
        <v>0.12693553178752986</v>
      </c>
      <c r="J175">
        <f>MIN(0,(SFIO_Z[[#This Row],[Logarithmic rate of return]]-0))</f>
        <v>0</v>
      </c>
      <c r="K175">
        <f>MIN(0,(SFIO_Z[[#This Row],[Market rate of return]]-0))</f>
        <v>0</v>
      </c>
      <c r="L175">
        <f>MAX(0,(SFIO_Z[[#This Row],[Logarithmic rate of return]]-0))</f>
        <v>0.49037511996411515</v>
      </c>
    </row>
    <row r="176" spans="1:12" x14ac:dyDescent="0.25">
      <c r="A176" s="9">
        <v>43513</v>
      </c>
      <c r="B176">
        <v>227.15</v>
      </c>
      <c r="C176">
        <f>((SFIO_Z[[#This Row],[Price]]-B175)/SFIO_Z[[#This Row],[Price]])*100</f>
        <v>2.8043143297380606</v>
      </c>
      <c r="D176">
        <f>LN(SFIO_Z[[#This Row],[Price]]/B175)*100</f>
        <v>2.8443861615206729</v>
      </c>
      <c r="E176">
        <v>2.7537500000000001</v>
      </c>
      <c r="F176">
        <f>LN(SFIO_Z[[#This Row],[Risk-free instrument]]/E175)*100</f>
        <v>0.43198026280995222</v>
      </c>
      <c r="G176">
        <v>511.23</v>
      </c>
      <c r="H176">
        <f>LN(SFIO_Z[[#This Row],[GEI]]/G175)*100</f>
        <v>2.8974304744608239</v>
      </c>
      <c r="I176">
        <f>SFIO_Z[[#This Row],[Rate  GEI]]*100%</f>
        <v>2.8974304744608239</v>
      </c>
      <c r="J176">
        <f>MIN(0,(SFIO_Z[[#This Row],[Logarithmic rate of return]]-0))</f>
        <v>0</v>
      </c>
      <c r="K176">
        <f>MIN(0,(SFIO_Z[[#This Row],[Market rate of return]]-0))</f>
        <v>0</v>
      </c>
      <c r="L176">
        <f>MAX(0,(SFIO_Z[[#This Row],[Logarithmic rate of return]]-0))</f>
        <v>2.8443861615206729</v>
      </c>
    </row>
    <row r="177" spans="1:12" x14ac:dyDescent="0.25">
      <c r="A177" s="9">
        <v>43520</v>
      </c>
      <c r="B177">
        <v>227.82</v>
      </c>
      <c r="C177">
        <f>((SFIO_Z[[#This Row],[Price]]-B176)/SFIO_Z[[#This Row],[Price]])*100</f>
        <v>0.29409182688086538</v>
      </c>
      <c r="D177">
        <f>LN(SFIO_Z[[#This Row],[Price]]/B176)*100</f>
        <v>0.2945251266353493</v>
      </c>
      <c r="E177">
        <v>2.706</v>
      </c>
      <c r="F177">
        <f>LN(SFIO_Z[[#This Row],[Risk-free instrument]]/E176)*100</f>
        <v>-1.7492089385819569</v>
      </c>
      <c r="G177">
        <v>512.82000000000005</v>
      </c>
      <c r="H177">
        <f>LN(SFIO_Z[[#This Row],[GEI]]/G176)*100</f>
        <v>0.31053196185707649</v>
      </c>
      <c r="I177">
        <f>SFIO_Z[[#This Row],[Rate  GEI]]*100%</f>
        <v>0.31053196185707649</v>
      </c>
      <c r="J177">
        <f>MIN(0,(SFIO_Z[[#This Row],[Logarithmic rate of return]]-0))</f>
        <v>0</v>
      </c>
      <c r="K177">
        <f>MIN(0,(SFIO_Z[[#This Row],[Market rate of return]]-0))</f>
        <v>0</v>
      </c>
      <c r="L177">
        <f>MAX(0,(SFIO_Z[[#This Row],[Logarithmic rate of return]]-0))</f>
        <v>0.2945251266353493</v>
      </c>
    </row>
    <row r="178" spans="1:12" x14ac:dyDescent="0.25">
      <c r="A178" s="9">
        <v>43527</v>
      </c>
      <c r="B178">
        <v>228.16</v>
      </c>
      <c r="C178">
        <f>((SFIO_Z[[#This Row],[Price]]-B177)/SFIO_Z[[#This Row],[Price]])*100</f>
        <v>0.14901823281907584</v>
      </c>
      <c r="D178">
        <f>LN(SFIO_Z[[#This Row],[Price]]/B177)*100</f>
        <v>0.1491293754165087</v>
      </c>
      <c r="E178">
        <v>2.6821299999999999</v>
      </c>
      <c r="F178">
        <f>LN(SFIO_Z[[#This Row],[Risk-free instrument]]/E177)*100</f>
        <v>-0.88602747737224796</v>
      </c>
      <c r="G178">
        <v>513.85</v>
      </c>
      <c r="H178">
        <f>LN(SFIO_Z[[#This Row],[GEI]]/G177)*100</f>
        <v>0.20064876651003602</v>
      </c>
      <c r="I178">
        <f>SFIO_Z[[#This Row],[Rate  GEI]]*100%</f>
        <v>0.20064876651003602</v>
      </c>
      <c r="J178">
        <f>MIN(0,(SFIO_Z[[#This Row],[Logarithmic rate of return]]-0))</f>
        <v>0</v>
      </c>
      <c r="K178">
        <f>MIN(0,(SFIO_Z[[#This Row],[Market rate of return]]-0))</f>
        <v>0</v>
      </c>
      <c r="L178">
        <f>MAX(0,(SFIO_Z[[#This Row],[Logarithmic rate of return]]-0))</f>
        <v>0.1491293754165087</v>
      </c>
    </row>
    <row r="179" spans="1:12" x14ac:dyDescent="0.25">
      <c r="A179" s="9">
        <v>43534</v>
      </c>
      <c r="B179">
        <v>226.13</v>
      </c>
      <c r="C179">
        <f>((SFIO_Z[[#This Row],[Price]]-B178)/SFIO_Z[[#This Row],[Price]])*100</f>
        <v>-0.89771370450625798</v>
      </c>
      <c r="D179">
        <f>LN(SFIO_Z[[#This Row],[Price]]/B178)*100</f>
        <v>-0.89370820910284265</v>
      </c>
      <c r="E179">
        <v>2.6789999999999998</v>
      </c>
      <c r="F179">
        <f>LN(SFIO_Z[[#This Row],[Risk-free instrument]]/E178)*100</f>
        <v>-0.11676644124021185</v>
      </c>
      <c r="G179">
        <v>509.3</v>
      </c>
      <c r="H179">
        <f>LN(SFIO_Z[[#This Row],[GEI]]/G178)*100</f>
        <v>-0.8894160180523204</v>
      </c>
      <c r="I179">
        <f>SFIO_Z[[#This Row],[Rate  GEI]]*100%</f>
        <v>-0.8894160180523204</v>
      </c>
      <c r="J179">
        <f>MIN(0,(SFIO_Z[[#This Row],[Logarithmic rate of return]]-0))</f>
        <v>-0.89370820910284265</v>
      </c>
      <c r="K179">
        <f>MIN(0,(SFIO_Z[[#This Row],[Market rate of return]]-0))</f>
        <v>-0.8894160180523204</v>
      </c>
      <c r="L179">
        <f>MAX(0,(SFIO_Z[[#This Row],[Logarithmic rate of return]]-0))</f>
        <v>0</v>
      </c>
    </row>
    <row r="180" spans="1:12" x14ac:dyDescent="0.25">
      <c r="A180" s="9">
        <v>43541</v>
      </c>
      <c r="B180">
        <v>231.01</v>
      </c>
      <c r="C180">
        <f>((SFIO_Z[[#This Row],[Price]]-B179)/SFIO_Z[[#This Row],[Price]])*100</f>
        <v>2.1124626639539392</v>
      </c>
      <c r="D180">
        <f>LN(SFIO_Z[[#This Row],[Price]]/B179)*100</f>
        <v>2.1350944493194026</v>
      </c>
      <c r="E180">
        <v>2.6717499999999998</v>
      </c>
      <c r="F180">
        <f>LN(SFIO_Z[[#This Row],[Risk-free instrument]]/E179)*100</f>
        <v>-0.27099021396026424</v>
      </c>
      <c r="G180">
        <v>520.59</v>
      </c>
      <c r="H180">
        <f>LN(SFIO_Z[[#This Row],[GEI]]/G179)*100</f>
        <v>2.1925549879963251</v>
      </c>
      <c r="I180">
        <f>SFIO_Z[[#This Row],[Rate  GEI]]*100%</f>
        <v>2.1925549879963251</v>
      </c>
      <c r="J180">
        <f>MIN(0,(SFIO_Z[[#This Row],[Logarithmic rate of return]]-0))</f>
        <v>0</v>
      </c>
      <c r="K180">
        <f>MIN(0,(SFIO_Z[[#This Row],[Market rate of return]]-0))</f>
        <v>0</v>
      </c>
      <c r="L180">
        <f>MAX(0,(SFIO_Z[[#This Row],[Logarithmic rate of return]]-0))</f>
        <v>2.1350944493194026</v>
      </c>
    </row>
    <row r="181" spans="1:12" x14ac:dyDescent="0.25">
      <c r="A181" s="9">
        <v>43548</v>
      </c>
      <c r="B181">
        <v>228.86</v>
      </c>
      <c r="C181">
        <f>((SFIO_Z[[#This Row],[Price]]-B180)/SFIO_Z[[#This Row],[Price]])*100</f>
        <v>-0.93943895831511715</v>
      </c>
      <c r="D181">
        <f>LN(SFIO_Z[[#This Row],[Price]]/B180)*100</f>
        <v>-0.9350536738527947</v>
      </c>
      <c r="E181">
        <v>2.6760000000000002</v>
      </c>
      <c r="F181">
        <f>LN(SFIO_Z[[#This Row],[Risk-free instrument]]/E180)*100</f>
        <v>0.15894538431131436</v>
      </c>
      <c r="G181">
        <v>515.71</v>
      </c>
      <c r="H181">
        <f>LN(SFIO_Z[[#This Row],[GEI]]/G180)*100</f>
        <v>-0.94181917827466377</v>
      </c>
      <c r="I181">
        <f>SFIO_Z[[#This Row],[Rate  GEI]]*100%</f>
        <v>-0.94181917827466377</v>
      </c>
      <c r="J181">
        <f>MIN(0,(SFIO_Z[[#This Row],[Logarithmic rate of return]]-0))</f>
        <v>-0.9350536738527947</v>
      </c>
      <c r="K181">
        <f>MIN(0,(SFIO_Z[[#This Row],[Market rate of return]]-0))</f>
        <v>-0.94181917827466377</v>
      </c>
      <c r="L181">
        <f>MAX(0,(SFIO_Z[[#This Row],[Logarithmic rate of return]]-0))</f>
        <v>0</v>
      </c>
    </row>
    <row r="182" spans="1:12" x14ac:dyDescent="0.25">
      <c r="A182" s="9">
        <v>43555</v>
      </c>
      <c r="B182">
        <v>230.99</v>
      </c>
      <c r="C182">
        <f>((SFIO_Z[[#This Row],[Price]]-B181)/SFIO_Z[[#This Row],[Price]])*100</f>
        <v>0.92211784059915802</v>
      </c>
      <c r="D182">
        <f>LN(SFIO_Z[[#This Row],[Price]]/B181)*100</f>
        <v>0.92639566518938166</v>
      </c>
      <c r="E182">
        <v>2.6595</v>
      </c>
      <c r="F182">
        <f>LN(SFIO_Z[[#This Row],[Risk-free instrument]]/E181)*100</f>
        <v>-0.61850070657468992</v>
      </c>
      <c r="G182">
        <v>520.59</v>
      </c>
      <c r="H182">
        <f>LN(SFIO_Z[[#This Row],[GEI]]/G181)*100</f>
        <v>0.94181917827466555</v>
      </c>
      <c r="I182">
        <f>SFIO_Z[[#This Row],[Rate  GEI]]*100%</f>
        <v>0.94181917827466555</v>
      </c>
      <c r="J182">
        <f>MIN(0,(SFIO_Z[[#This Row],[Logarithmic rate of return]]-0))</f>
        <v>0</v>
      </c>
      <c r="K182">
        <f>MIN(0,(SFIO_Z[[#This Row],[Market rate of return]]-0))</f>
        <v>0</v>
      </c>
      <c r="L182">
        <f>MAX(0,(SFIO_Z[[#This Row],[Logarithmic rate of return]]-0))</f>
        <v>0.92639566518938166</v>
      </c>
    </row>
    <row r="183" spans="1:12" x14ac:dyDescent="0.25">
      <c r="A183" s="9">
        <v>43562</v>
      </c>
      <c r="B183">
        <v>236.6</v>
      </c>
      <c r="C183">
        <f>((SFIO_Z[[#This Row],[Price]]-B182)/SFIO_Z[[#This Row],[Price]])*100</f>
        <v>2.3710904480135184</v>
      </c>
      <c r="D183">
        <f>LN(SFIO_Z[[#This Row],[Price]]/B182)*100</f>
        <v>2.3996532002823727</v>
      </c>
      <c r="E183">
        <v>2.64588</v>
      </c>
      <c r="F183">
        <f>LN(SFIO_Z[[#This Row],[Risk-free instrument]]/E182)*100</f>
        <v>-0.51344220098034055</v>
      </c>
      <c r="G183">
        <v>533.54999999999995</v>
      </c>
      <c r="H183">
        <f>LN(SFIO_Z[[#This Row],[GEI]]/G182)*100</f>
        <v>2.4590003292051552</v>
      </c>
      <c r="I183">
        <f>SFIO_Z[[#This Row],[Rate  GEI]]*100%</f>
        <v>2.4590003292051552</v>
      </c>
      <c r="J183">
        <f>MIN(0,(SFIO_Z[[#This Row],[Logarithmic rate of return]]-0))</f>
        <v>0</v>
      </c>
      <c r="K183">
        <f>MIN(0,(SFIO_Z[[#This Row],[Market rate of return]]-0))</f>
        <v>0</v>
      </c>
      <c r="L183">
        <f>MAX(0,(SFIO_Z[[#This Row],[Logarithmic rate of return]]-0))</f>
        <v>2.3996532002823727</v>
      </c>
    </row>
    <row r="184" spans="1:12" x14ac:dyDescent="0.25">
      <c r="A184" s="9">
        <v>43569</v>
      </c>
      <c r="B184">
        <v>234.79</v>
      </c>
      <c r="C184">
        <f>((SFIO_Z[[#This Row],[Price]]-B183)/SFIO_Z[[#This Row],[Price]])*100</f>
        <v>-0.77090165679969436</v>
      </c>
      <c r="D184">
        <f>LN(SFIO_Z[[#This Row],[Price]]/B183)*100</f>
        <v>-0.76794539351202884</v>
      </c>
      <c r="E184">
        <v>2.63775</v>
      </c>
      <c r="F184">
        <f>LN(SFIO_Z[[#This Row],[Risk-free instrument]]/E183)*100</f>
        <v>-0.30774321503673624</v>
      </c>
      <c r="G184">
        <v>529.45000000000005</v>
      </c>
      <c r="H184">
        <f>LN(SFIO_Z[[#This Row],[GEI]]/G183)*100</f>
        <v>-0.77140551861102447</v>
      </c>
      <c r="I184">
        <f>SFIO_Z[[#This Row],[Rate  GEI]]*100%</f>
        <v>-0.77140551861102447</v>
      </c>
      <c r="J184">
        <f>MIN(0,(SFIO_Z[[#This Row],[Logarithmic rate of return]]-0))</f>
        <v>-0.76794539351202884</v>
      </c>
      <c r="K184">
        <f>MIN(0,(SFIO_Z[[#This Row],[Market rate of return]]-0))</f>
        <v>-0.77140551861102447</v>
      </c>
      <c r="L184">
        <f>MAX(0,(SFIO_Z[[#This Row],[Logarithmic rate of return]]-0))</f>
        <v>0</v>
      </c>
    </row>
    <row r="185" spans="1:12" x14ac:dyDescent="0.25">
      <c r="A185" s="9">
        <v>43576</v>
      </c>
      <c r="B185">
        <v>239</v>
      </c>
      <c r="C185">
        <f>((SFIO_Z[[#This Row],[Price]]-B184)/SFIO_Z[[#This Row],[Price]])*100</f>
        <v>1.761506276150631</v>
      </c>
      <c r="D185">
        <f>LN(SFIO_Z[[#This Row],[Price]]/B184)*100</f>
        <v>1.777205432234467</v>
      </c>
      <c r="E185">
        <v>2.629</v>
      </c>
      <c r="F185">
        <f>LN(SFIO_Z[[#This Row],[Risk-free instrument]]/E184)*100</f>
        <v>-0.33227352923203834</v>
      </c>
      <c r="G185">
        <v>539.11</v>
      </c>
      <c r="H185">
        <f>LN(SFIO_Z[[#This Row],[GEI]]/G184)*100</f>
        <v>1.808089984336319</v>
      </c>
      <c r="I185">
        <f>SFIO_Z[[#This Row],[Rate  GEI]]*100%</f>
        <v>1.808089984336319</v>
      </c>
      <c r="J185">
        <f>MIN(0,(SFIO_Z[[#This Row],[Logarithmic rate of return]]-0))</f>
        <v>0</v>
      </c>
      <c r="K185">
        <f>MIN(0,(SFIO_Z[[#This Row],[Market rate of return]]-0))</f>
        <v>0</v>
      </c>
      <c r="L185">
        <f>MAX(0,(SFIO_Z[[#This Row],[Logarithmic rate of return]]-0))</f>
        <v>1.777205432234467</v>
      </c>
    </row>
    <row r="186" spans="1:12" x14ac:dyDescent="0.25">
      <c r="A186" s="9">
        <v>43583</v>
      </c>
      <c r="B186">
        <v>240.02</v>
      </c>
      <c r="C186">
        <f>((SFIO_Z[[#This Row],[Price]]-B185)/SFIO_Z[[#This Row],[Price]])*100</f>
        <v>0.42496458628448047</v>
      </c>
      <c r="D186">
        <f>LN(SFIO_Z[[#This Row],[Price]]/B185)*100</f>
        <v>0.42587012717846712</v>
      </c>
      <c r="E186">
        <v>2.6157499999999998</v>
      </c>
      <c r="F186">
        <f>LN(SFIO_Z[[#This Row],[Risk-free instrument]]/E185)*100</f>
        <v>-0.50526824687245853</v>
      </c>
      <c r="G186">
        <v>541.42999999999995</v>
      </c>
      <c r="H186">
        <f>LN(SFIO_Z[[#This Row],[GEI]]/G185)*100</f>
        <v>0.42941558202784191</v>
      </c>
      <c r="I186">
        <f>SFIO_Z[[#This Row],[Rate  GEI]]*100%</f>
        <v>0.42941558202784191</v>
      </c>
      <c r="J186">
        <f>MIN(0,(SFIO_Z[[#This Row],[Logarithmic rate of return]]-0))</f>
        <v>0</v>
      </c>
      <c r="K186">
        <f>MIN(0,(SFIO_Z[[#This Row],[Market rate of return]]-0))</f>
        <v>0</v>
      </c>
      <c r="L186">
        <f>MAX(0,(SFIO_Z[[#This Row],[Logarithmic rate of return]]-0))</f>
        <v>0.42587012717846712</v>
      </c>
    </row>
    <row r="187" spans="1:12" x14ac:dyDescent="0.25">
      <c r="A187" s="9">
        <v>43590</v>
      </c>
      <c r="B187">
        <v>240.14</v>
      </c>
      <c r="C187">
        <f>((SFIO_Z[[#This Row],[Price]]-B186)/SFIO_Z[[#This Row],[Price]])*100</f>
        <v>4.9970850337293302E-2</v>
      </c>
      <c r="D187">
        <f>LN(SFIO_Z[[#This Row],[Price]]/B186)*100</f>
        <v>4.9983339927664058E-2</v>
      </c>
      <c r="E187">
        <v>2.6173799999999998</v>
      </c>
      <c r="F187">
        <f>LN(SFIO_Z[[#This Row],[Risk-free instrument]]/E186)*100</f>
        <v>6.2295416040235516E-2</v>
      </c>
      <c r="G187">
        <v>545.57000000000005</v>
      </c>
      <c r="H187">
        <f>LN(SFIO_Z[[#This Row],[GEI]]/G186)*100</f>
        <v>0.76173321401547156</v>
      </c>
      <c r="I187">
        <f>SFIO_Z[[#This Row],[Rate  GEI]]*100%</f>
        <v>0.76173321401547156</v>
      </c>
      <c r="J187">
        <f>MIN(0,(SFIO_Z[[#This Row],[Logarithmic rate of return]]-0))</f>
        <v>0</v>
      </c>
      <c r="K187">
        <f>MIN(0,(SFIO_Z[[#This Row],[Market rate of return]]-0))</f>
        <v>0</v>
      </c>
      <c r="L187">
        <f>MAX(0,(SFIO_Z[[#This Row],[Logarithmic rate of return]]-0))</f>
        <v>4.9983339927664058E-2</v>
      </c>
    </row>
    <row r="188" spans="1:12" x14ac:dyDescent="0.25">
      <c r="A188" s="9">
        <v>43597</v>
      </c>
      <c r="B188">
        <v>233.47</v>
      </c>
      <c r="C188">
        <f>((SFIO_Z[[#This Row],[Price]]-B187)/SFIO_Z[[#This Row],[Price]])*100</f>
        <v>-2.8568981025399358</v>
      </c>
      <c r="D188">
        <f>LN(SFIO_Z[[#This Row],[Price]]/B187)*100</f>
        <v>-2.8168497405225663</v>
      </c>
      <c r="E188">
        <v>2.5870000000000002</v>
      </c>
      <c r="F188">
        <f>LN(SFIO_Z[[#This Row],[Risk-free instrument]]/E187)*100</f>
        <v>-1.1674914235529767</v>
      </c>
      <c r="G188">
        <v>526.51</v>
      </c>
      <c r="H188">
        <f>LN(SFIO_Z[[#This Row],[GEI]]/G187)*100</f>
        <v>-3.5560794934274478</v>
      </c>
      <c r="I188">
        <f>SFIO_Z[[#This Row],[Rate  GEI]]*100%</f>
        <v>-3.5560794934274478</v>
      </c>
      <c r="J188">
        <f>MIN(0,(SFIO_Z[[#This Row],[Logarithmic rate of return]]-0))</f>
        <v>-2.8168497405225663</v>
      </c>
      <c r="K188">
        <f>MIN(0,(SFIO_Z[[#This Row],[Market rate of return]]-0))</f>
        <v>-3.5560794934274478</v>
      </c>
      <c r="L188">
        <f>MAX(0,(SFIO_Z[[#This Row],[Logarithmic rate of return]]-0))</f>
        <v>0</v>
      </c>
    </row>
    <row r="189" spans="1:12" x14ac:dyDescent="0.25">
      <c r="A189" s="9">
        <v>43604</v>
      </c>
      <c r="B189">
        <v>232.76</v>
      </c>
      <c r="C189">
        <f>((SFIO_Z[[#This Row],[Price]]-B188)/SFIO_Z[[#This Row],[Price]])*100</f>
        <v>-0.30503522942086614</v>
      </c>
      <c r="D189">
        <f>LN(SFIO_Z[[#This Row],[Price]]/B188)*100</f>
        <v>-0.30457094088771214</v>
      </c>
      <c r="E189">
        <v>2.55375</v>
      </c>
      <c r="F189">
        <f>LN(SFIO_Z[[#This Row],[Risk-free instrument]]/E188)*100</f>
        <v>-1.2936036054197406</v>
      </c>
      <c r="G189">
        <v>524.9</v>
      </c>
      <c r="H189">
        <f>LN(SFIO_Z[[#This Row],[GEI]]/G188)*100</f>
        <v>-0.30625564877313582</v>
      </c>
      <c r="I189">
        <f>SFIO_Z[[#This Row],[Rate  GEI]]*100%</f>
        <v>-0.30625564877313582</v>
      </c>
      <c r="J189">
        <f>MIN(0,(SFIO_Z[[#This Row],[Logarithmic rate of return]]-0))</f>
        <v>-0.30457094088771214</v>
      </c>
      <c r="K189">
        <f>MIN(0,(SFIO_Z[[#This Row],[Market rate of return]]-0))</f>
        <v>-0.30625564877313582</v>
      </c>
      <c r="L189">
        <f>MAX(0,(SFIO_Z[[#This Row],[Logarithmic rate of return]]-0))</f>
        <v>0</v>
      </c>
    </row>
    <row r="190" spans="1:12" x14ac:dyDescent="0.25">
      <c r="A190" s="9">
        <v>43611</v>
      </c>
      <c r="B190">
        <v>228.74</v>
      </c>
      <c r="C190">
        <f>((SFIO_Z[[#This Row],[Price]]-B189)/SFIO_Z[[#This Row],[Price]])*100</f>
        <v>-1.7574538777651403</v>
      </c>
      <c r="D190">
        <f>LN(SFIO_Z[[#This Row],[Price]]/B189)*100</f>
        <v>-1.7421892435398465</v>
      </c>
      <c r="E190">
        <v>2.5486300000000002</v>
      </c>
      <c r="F190">
        <f>LN(SFIO_Z[[#This Row],[Risk-free instrument]]/E189)*100</f>
        <v>-0.20069072544479272</v>
      </c>
      <c r="G190">
        <v>515.61</v>
      </c>
      <c r="H190">
        <f>LN(SFIO_Z[[#This Row],[GEI]]/G189)*100</f>
        <v>-1.7857102501548241</v>
      </c>
      <c r="I190">
        <f>SFIO_Z[[#This Row],[Rate  GEI]]*100%</f>
        <v>-1.7857102501548241</v>
      </c>
      <c r="J190">
        <f>MIN(0,(SFIO_Z[[#This Row],[Logarithmic rate of return]]-0))</f>
        <v>-1.7421892435398465</v>
      </c>
      <c r="K190">
        <f>MIN(0,(SFIO_Z[[#This Row],[Market rate of return]]-0))</f>
        <v>-1.7857102501548241</v>
      </c>
      <c r="L190">
        <f>MAX(0,(SFIO_Z[[#This Row],[Logarithmic rate of return]]-0))</f>
        <v>0</v>
      </c>
    </row>
    <row r="191" spans="1:12" x14ac:dyDescent="0.25">
      <c r="A191" s="9">
        <v>43618</v>
      </c>
      <c r="B191">
        <v>225.24</v>
      </c>
      <c r="C191">
        <f>((SFIO_Z[[#This Row],[Price]]-B190)/SFIO_Z[[#This Row],[Price]])*100</f>
        <v>-1.5538980642869828</v>
      </c>
      <c r="D191">
        <f>LN(SFIO_Z[[#This Row],[Price]]/B190)*100</f>
        <v>-1.5419486966652927</v>
      </c>
      <c r="E191">
        <v>2.5166300000000001</v>
      </c>
      <c r="F191">
        <f>LN(SFIO_Z[[#This Row],[Risk-free instrument]]/E190)*100</f>
        <v>-1.2635254944983605</v>
      </c>
      <c r="G191">
        <v>507.59</v>
      </c>
      <c r="H191">
        <f>LN(SFIO_Z[[#This Row],[GEI]]/G190)*100</f>
        <v>-1.5676630662147195</v>
      </c>
      <c r="I191">
        <f>SFIO_Z[[#This Row],[Rate  GEI]]*100%</f>
        <v>-1.5676630662147195</v>
      </c>
      <c r="J191">
        <f>MIN(0,(SFIO_Z[[#This Row],[Logarithmic rate of return]]-0))</f>
        <v>-1.5419486966652927</v>
      </c>
      <c r="K191">
        <f>MIN(0,(SFIO_Z[[#This Row],[Market rate of return]]-0))</f>
        <v>-1.5676630662147195</v>
      </c>
      <c r="L191">
        <f>MAX(0,(SFIO_Z[[#This Row],[Logarithmic rate of return]]-0))</f>
        <v>0</v>
      </c>
    </row>
    <row r="192" spans="1:12" x14ac:dyDescent="0.25">
      <c r="A192" s="9">
        <v>43625</v>
      </c>
      <c r="B192">
        <v>230.05</v>
      </c>
      <c r="C192">
        <f>((SFIO_Z[[#This Row],[Price]]-B191)/SFIO_Z[[#This Row],[Price]])*100</f>
        <v>2.0908498152575539</v>
      </c>
      <c r="D192">
        <f>LN(SFIO_Z[[#This Row],[Price]]/B191)*100</f>
        <v>2.1130176215059882</v>
      </c>
      <c r="E192">
        <v>2.37175</v>
      </c>
      <c r="F192">
        <f>LN(SFIO_Z[[#This Row],[Risk-free instrument]]/E191)*100</f>
        <v>-5.9292625659414009</v>
      </c>
      <c r="G192">
        <v>518.65</v>
      </c>
      <c r="H192">
        <f>LN(SFIO_Z[[#This Row],[GEI]]/G191)*100</f>
        <v>2.1555246783278417</v>
      </c>
      <c r="I192">
        <f>SFIO_Z[[#This Row],[Rate  GEI]]*100%</f>
        <v>2.1555246783278417</v>
      </c>
      <c r="J192">
        <f>MIN(0,(SFIO_Z[[#This Row],[Logarithmic rate of return]]-0))</f>
        <v>0</v>
      </c>
      <c r="K192">
        <f>MIN(0,(SFIO_Z[[#This Row],[Market rate of return]]-0))</f>
        <v>0</v>
      </c>
      <c r="L192">
        <f>MAX(0,(SFIO_Z[[#This Row],[Logarithmic rate of return]]-0))</f>
        <v>2.1130176215059882</v>
      </c>
    </row>
    <row r="193" spans="1:12" x14ac:dyDescent="0.25">
      <c r="A193" s="9">
        <v>43632</v>
      </c>
      <c r="B193">
        <v>232.71</v>
      </c>
      <c r="C193">
        <f>((SFIO_Z[[#This Row],[Price]]-B192)/SFIO_Z[[#This Row],[Price]])*100</f>
        <v>1.1430535860083351</v>
      </c>
      <c r="D193">
        <f>LN(SFIO_Z[[#This Row],[Price]]/B192)*100</f>
        <v>1.1496366569412224</v>
      </c>
      <c r="E193">
        <v>2.27738</v>
      </c>
      <c r="F193">
        <f>LN(SFIO_Z[[#This Row],[Risk-free instrument]]/E192)*100</f>
        <v>-4.0602419879365561</v>
      </c>
      <c r="G193">
        <v>524.75</v>
      </c>
      <c r="H193">
        <f>LN(SFIO_Z[[#This Row],[GEI]]/G192)*100</f>
        <v>1.169267682290539</v>
      </c>
      <c r="I193">
        <f>SFIO_Z[[#This Row],[Rate  GEI]]*100%</f>
        <v>1.169267682290539</v>
      </c>
      <c r="J193">
        <f>MIN(0,(SFIO_Z[[#This Row],[Logarithmic rate of return]]-0))</f>
        <v>0</v>
      </c>
      <c r="K193">
        <f>MIN(0,(SFIO_Z[[#This Row],[Market rate of return]]-0))</f>
        <v>0</v>
      </c>
      <c r="L193">
        <f>MAX(0,(SFIO_Z[[#This Row],[Logarithmic rate of return]]-0))</f>
        <v>1.1496366569412224</v>
      </c>
    </row>
    <row r="194" spans="1:12" x14ac:dyDescent="0.25">
      <c r="A194" s="9">
        <v>43639</v>
      </c>
      <c r="B194">
        <v>236.25</v>
      </c>
      <c r="C194">
        <f>((SFIO_Z[[#This Row],[Price]]-B193)/SFIO_Z[[#This Row],[Price]])*100</f>
        <v>1.4984126984126951</v>
      </c>
      <c r="D194">
        <f>LN(SFIO_Z[[#This Row],[Price]]/B193)*100</f>
        <v>1.5097523202962109</v>
      </c>
      <c r="E194">
        <v>2.2201300000000002</v>
      </c>
      <c r="F194">
        <f>LN(SFIO_Z[[#This Row],[Risk-free instrument]]/E193)*100</f>
        <v>-2.5459906683222329</v>
      </c>
      <c r="G194">
        <v>532.94000000000005</v>
      </c>
      <c r="H194">
        <f>LN(SFIO_Z[[#This Row],[GEI]]/G193)*100</f>
        <v>1.5486888772111274</v>
      </c>
      <c r="I194">
        <f>SFIO_Z[[#This Row],[Rate  GEI]]*100%</f>
        <v>1.5486888772111274</v>
      </c>
      <c r="J194">
        <f>MIN(0,(SFIO_Z[[#This Row],[Logarithmic rate of return]]-0))</f>
        <v>0</v>
      </c>
      <c r="K194">
        <f>MIN(0,(SFIO_Z[[#This Row],[Market rate of return]]-0))</f>
        <v>0</v>
      </c>
      <c r="L194">
        <f>MAX(0,(SFIO_Z[[#This Row],[Logarithmic rate of return]]-0))</f>
        <v>1.5097523202962109</v>
      </c>
    </row>
    <row r="195" spans="1:12" x14ac:dyDescent="0.25">
      <c r="A195" s="9">
        <v>43646</v>
      </c>
      <c r="B195">
        <v>235.12</v>
      </c>
      <c r="C195">
        <f>((SFIO_Z[[#This Row],[Price]]-B194)/SFIO_Z[[#This Row],[Price]])*100</f>
        <v>-0.48060564817965101</v>
      </c>
      <c r="D195">
        <f>LN(SFIO_Z[[#This Row],[Price]]/B194)*100</f>
        <v>-0.47945442631902163</v>
      </c>
      <c r="E195">
        <v>2.2004999999999999</v>
      </c>
      <c r="F195">
        <f>LN(SFIO_Z[[#This Row],[Risk-free instrument]]/E194)*100</f>
        <v>-0.88811454592522021</v>
      </c>
      <c r="G195">
        <v>530.36</v>
      </c>
      <c r="H195">
        <f>LN(SFIO_Z[[#This Row],[GEI]]/G194)*100</f>
        <v>-0.48528262263356647</v>
      </c>
      <c r="I195">
        <f>SFIO_Z[[#This Row],[Rate  GEI]]*100%</f>
        <v>-0.48528262263356647</v>
      </c>
      <c r="J195">
        <f>MIN(0,(SFIO_Z[[#This Row],[Logarithmic rate of return]]-0))</f>
        <v>-0.47945442631902163</v>
      </c>
      <c r="K195">
        <f>MIN(0,(SFIO_Z[[#This Row],[Market rate of return]]-0))</f>
        <v>-0.48528262263356647</v>
      </c>
      <c r="L195">
        <f>MAX(0,(SFIO_Z[[#This Row],[Logarithmic rate of return]]-0))</f>
        <v>0</v>
      </c>
    </row>
    <row r="196" spans="1:12" x14ac:dyDescent="0.25">
      <c r="A196" s="9">
        <v>43653</v>
      </c>
      <c r="B196">
        <v>240.53</v>
      </c>
      <c r="C196">
        <f>((SFIO_Z[[#This Row],[Price]]-B195)/SFIO_Z[[#This Row],[Price]])*100</f>
        <v>2.2491996840310966</v>
      </c>
      <c r="D196">
        <f>LN(SFIO_Z[[#This Row],[Price]]/B195)*100</f>
        <v>2.2748799780491655</v>
      </c>
      <c r="E196">
        <v>2.2097500000000001</v>
      </c>
      <c r="F196">
        <f>LN(SFIO_Z[[#This Row],[Risk-free instrument]]/E195)*100</f>
        <v>0.41947796899113293</v>
      </c>
      <c r="G196">
        <v>542.89</v>
      </c>
      <c r="H196">
        <f>LN(SFIO_Z[[#This Row],[GEI]]/G195)*100</f>
        <v>2.3350699896791705</v>
      </c>
      <c r="I196">
        <f>SFIO_Z[[#This Row],[Rate  GEI]]*100%</f>
        <v>2.3350699896791705</v>
      </c>
      <c r="J196">
        <f>MIN(0,(SFIO_Z[[#This Row],[Logarithmic rate of return]]-0))</f>
        <v>0</v>
      </c>
      <c r="K196">
        <f>MIN(0,(SFIO_Z[[#This Row],[Market rate of return]]-0))</f>
        <v>0</v>
      </c>
      <c r="L196">
        <f>MAX(0,(SFIO_Z[[#This Row],[Logarithmic rate of return]]-0))</f>
        <v>2.2748799780491655</v>
      </c>
    </row>
    <row r="197" spans="1:12" x14ac:dyDescent="0.25">
      <c r="A197" s="9">
        <v>43660</v>
      </c>
      <c r="B197">
        <v>238.89</v>
      </c>
      <c r="C197">
        <f>((SFIO_Z[[#This Row],[Price]]-B196)/SFIO_Z[[#This Row],[Price]])*100</f>
        <v>-0.68650843484449531</v>
      </c>
      <c r="D197">
        <f>LN(SFIO_Z[[#This Row],[Price]]/B196)*100</f>
        <v>-0.68416269536904584</v>
      </c>
      <c r="E197">
        <v>2.22925</v>
      </c>
      <c r="F197">
        <f>LN(SFIO_Z[[#This Row],[Risk-free instrument]]/E196)*100</f>
        <v>0.8785819073931308</v>
      </c>
      <c r="G197">
        <v>539.04</v>
      </c>
      <c r="H197">
        <f>LN(SFIO_Z[[#This Row],[GEI]]/G196)*100</f>
        <v>-0.71169414850670554</v>
      </c>
      <c r="I197">
        <f>SFIO_Z[[#This Row],[Rate  GEI]]*100%</f>
        <v>-0.71169414850670554</v>
      </c>
      <c r="J197">
        <f>MIN(0,(SFIO_Z[[#This Row],[Logarithmic rate of return]]-0))</f>
        <v>-0.68416269536904584</v>
      </c>
      <c r="K197">
        <f>MIN(0,(SFIO_Z[[#This Row],[Market rate of return]]-0))</f>
        <v>-0.71169414850670554</v>
      </c>
      <c r="L197">
        <f>MAX(0,(SFIO_Z[[#This Row],[Logarithmic rate of return]]-0))</f>
        <v>0</v>
      </c>
    </row>
    <row r="198" spans="1:12" x14ac:dyDescent="0.25">
      <c r="A198" s="9">
        <v>43667</v>
      </c>
      <c r="B198">
        <v>237.99</v>
      </c>
      <c r="C198">
        <f>((SFIO_Z[[#This Row],[Price]]-B197)/SFIO_Z[[#This Row],[Price]])*100</f>
        <v>-0.37816714988023753</v>
      </c>
      <c r="D198">
        <f>LN(SFIO_Z[[#This Row],[Price]]/B197)*100</f>
        <v>-0.37745389554418612</v>
      </c>
      <c r="E198">
        <v>2.14425</v>
      </c>
      <c r="F198">
        <f>LN(SFIO_Z[[#This Row],[Risk-free instrument]]/E197)*100</f>
        <v>-3.8875365144457956</v>
      </c>
      <c r="G198">
        <v>537.05999999999995</v>
      </c>
      <c r="H198">
        <f>LN(SFIO_Z[[#This Row],[GEI]]/G197)*100</f>
        <v>-0.36799595473401786</v>
      </c>
      <c r="I198">
        <f>SFIO_Z[[#This Row],[Rate  GEI]]*100%</f>
        <v>-0.36799595473401786</v>
      </c>
      <c r="J198">
        <f>MIN(0,(SFIO_Z[[#This Row],[Logarithmic rate of return]]-0))</f>
        <v>-0.37745389554418612</v>
      </c>
      <c r="K198">
        <f>MIN(0,(SFIO_Z[[#This Row],[Market rate of return]]-0))</f>
        <v>-0.36799595473401786</v>
      </c>
      <c r="L198">
        <f>MAX(0,(SFIO_Z[[#This Row],[Logarithmic rate of return]]-0))</f>
        <v>0</v>
      </c>
    </row>
    <row r="199" spans="1:12" x14ac:dyDescent="0.25">
      <c r="A199" s="9">
        <v>43674</v>
      </c>
      <c r="B199">
        <v>242.77</v>
      </c>
      <c r="C199">
        <f>((SFIO_Z[[#This Row],[Price]]-B198)/SFIO_Z[[#This Row],[Price]])*100</f>
        <v>1.9689417967623679</v>
      </c>
      <c r="D199">
        <f>LN(SFIO_Z[[#This Row],[Price]]/B198)*100</f>
        <v>1.9885837084994276</v>
      </c>
      <c r="E199">
        <v>2.2048800000000002</v>
      </c>
      <c r="F199">
        <f>LN(SFIO_Z[[#This Row],[Risk-free instrument]]/E198)*100</f>
        <v>2.7883244760789871</v>
      </c>
      <c r="G199">
        <v>547.92999999999995</v>
      </c>
      <c r="H199">
        <f>LN(SFIO_Z[[#This Row],[GEI]]/G198)*100</f>
        <v>2.0037721451741213</v>
      </c>
      <c r="I199">
        <f>SFIO_Z[[#This Row],[Rate  GEI]]*100%</f>
        <v>2.0037721451741213</v>
      </c>
      <c r="J199">
        <f>MIN(0,(SFIO_Z[[#This Row],[Logarithmic rate of return]]-0))</f>
        <v>0</v>
      </c>
      <c r="K199">
        <f>MIN(0,(SFIO_Z[[#This Row],[Market rate of return]]-0))</f>
        <v>0</v>
      </c>
      <c r="L199">
        <f>MAX(0,(SFIO_Z[[#This Row],[Logarithmic rate of return]]-0))</f>
        <v>1.9885837084994276</v>
      </c>
    </row>
    <row r="200" spans="1:12" x14ac:dyDescent="0.25">
      <c r="A200" s="9">
        <v>43681</v>
      </c>
      <c r="B200">
        <v>235.74</v>
      </c>
      <c r="C200">
        <f>((SFIO_Z[[#This Row],[Price]]-B199)/SFIO_Z[[#This Row],[Price]])*100</f>
        <v>-2.9820989225417835</v>
      </c>
      <c r="D200">
        <f>LN(SFIO_Z[[#This Row],[Price]]/B199)*100</f>
        <v>-2.9384990268592235</v>
      </c>
      <c r="E200">
        <v>2.133</v>
      </c>
      <c r="F200">
        <f>LN(SFIO_Z[[#This Row],[Risk-free instrument]]/E199)*100</f>
        <v>-3.3143646159970221</v>
      </c>
      <c r="G200">
        <v>531.75</v>
      </c>
      <c r="H200">
        <f>LN(SFIO_Z[[#This Row],[GEI]]/G199)*100</f>
        <v>-2.9974087482297223</v>
      </c>
      <c r="I200">
        <f>SFIO_Z[[#This Row],[Rate  GEI]]*100%</f>
        <v>-2.9974087482297223</v>
      </c>
      <c r="J200">
        <f>MIN(0,(SFIO_Z[[#This Row],[Logarithmic rate of return]]-0))</f>
        <v>-2.9384990268592235</v>
      </c>
      <c r="K200">
        <f>MIN(0,(SFIO_Z[[#This Row],[Market rate of return]]-0))</f>
        <v>-2.9974087482297223</v>
      </c>
      <c r="L200">
        <f>MAX(0,(SFIO_Z[[#This Row],[Logarithmic rate of return]]-0))</f>
        <v>0</v>
      </c>
    </row>
    <row r="201" spans="1:12" x14ac:dyDescent="0.25">
      <c r="A201" s="9">
        <v>43688</v>
      </c>
      <c r="B201">
        <v>230.62</v>
      </c>
      <c r="C201">
        <f>((SFIO_Z[[#This Row],[Price]]-B200)/SFIO_Z[[#This Row],[Price]])*100</f>
        <v>-2.2201023328419063</v>
      </c>
      <c r="D201">
        <f>LN(SFIO_Z[[#This Row],[Price]]/B200)*100</f>
        <v>-2.1958168455453269</v>
      </c>
      <c r="E201">
        <v>2.052</v>
      </c>
      <c r="F201">
        <f>LN(SFIO_Z[[#This Row],[Risk-free instrument]]/E200)*100</f>
        <v>-3.8714512180690392</v>
      </c>
      <c r="G201">
        <v>519.99</v>
      </c>
      <c r="H201">
        <f>LN(SFIO_Z[[#This Row],[GEI]]/G200)*100</f>
        <v>-2.2363873459017931</v>
      </c>
      <c r="I201">
        <f>SFIO_Z[[#This Row],[Rate  GEI]]*100%</f>
        <v>-2.2363873459017931</v>
      </c>
      <c r="J201">
        <f>MIN(0,(SFIO_Z[[#This Row],[Logarithmic rate of return]]-0))</f>
        <v>-2.1958168455453269</v>
      </c>
      <c r="K201">
        <f>MIN(0,(SFIO_Z[[#This Row],[Market rate of return]]-0))</f>
        <v>-2.2363873459017931</v>
      </c>
      <c r="L201">
        <f>MAX(0,(SFIO_Z[[#This Row],[Logarithmic rate of return]]-0))</f>
        <v>0</v>
      </c>
    </row>
    <row r="202" spans="1:12" x14ac:dyDescent="0.25">
      <c r="A202" s="9">
        <v>43695</v>
      </c>
      <c r="B202">
        <v>228.96</v>
      </c>
      <c r="C202">
        <f>((SFIO_Z[[#This Row],[Price]]-B201)/SFIO_Z[[#This Row],[Price]])*100</f>
        <v>-0.72501747030048769</v>
      </c>
      <c r="D202">
        <f>LN(SFIO_Z[[#This Row],[Price]]/B201)*100</f>
        <v>-0.72240185348293207</v>
      </c>
      <c r="E202">
        <v>2.01675</v>
      </c>
      <c r="F202">
        <f>LN(SFIO_Z[[#This Row],[Risk-free instrument]]/E201)*100</f>
        <v>-1.7327622473576456</v>
      </c>
      <c r="G202">
        <v>516.27</v>
      </c>
      <c r="H202">
        <f>LN(SFIO_Z[[#This Row],[GEI]]/G201)*100</f>
        <v>-0.71796961763993949</v>
      </c>
      <c r="I202">
        <f>SFIO_Z[[#This Row],[Rate  GEI]]*100%</f>
        <v>-0.71796961763993949</v>
      </c>
      <c r="J202">
        <f>MIN(0,(SFIO_Z[[#This Row],[Logarithmic rate of return]]-0))</f>
        <v>-0.72240185348293207</v>
      </c>
      <c r="K202">
        <f>MIN(0,(SFIO_Z[[#This Row],[Market rate of return]]-0))</f>
        <v>-0.71796961763993949</v>
      </c>
      <c r="L202">
        <f>MAX(0,(SFIO_Z[[#This Row],[Logarithmic rate of return]]-0))</f>
        <v>0</v>
      </c>
    </row>
    <row r="203" spans="1:12" x14ac:dyDescent="0.25">
      <c r="A203" s="9">
        <v>43702</v>
      </c>
      <c r="B203">
        <v>227.07</v>
      </c>
      <c r="C203">
        <f>((SFIO_Z[[#This Row],[Price]]-B202)/SFIO_Z[[#This Row],[Price]])*100</f>
        <v>-0.8323424494649293</v>
      </c>
      <c r="D203">
        <f>LN(SFIO_Z[[#This Row],[Price]]/B202)*100</f>
        <v>-0.82889758189550566</v>
      </c>
      <c r="E203">
        <v>2.08013</v>
      </c>
      <c r="F203">
        <f>LN(SFIO_Z[[#This Row],[Risk-free instrument]]/E202)*100</f>
        <v>3.0943086925236187</v>
      </c>
      <c r="G203">
        <v>511.93</v>
      </c>
      <c r="H203">
        <f>LN(SFIO_Z[[#This Row],[GEI]]/G202)*100</f>
        <v>-0.84419875022817248</v>
      </c>
      <c r="I203">
        <f>SFIO_Z[[#This Row],[Rate  GEI]]*100%</f>
        <v>-0.84419875022817248</v>
      </c>
      <c r="J203">
        <f>MIN(0,(SFIO_Z[[#This Row],[Logarithmic rate of return]]-0))</f>
        <v>-0.82889758189550566</v>
      </c>
      <c r="K203">
        <f>MIN(0,(SFIO_Z[[#This Row],[Market rate of return]]-0))</f>
        <v>-0.84419875022817248</v>
      </c>
      <c r="L203">
        <f>MAX(0,(SFIO_Z[[#This Row],[Logarithmic rate of return]]-0))</f>
        <v>0</v>
      </c>
    </row>
    <row r="204" spans="1:12" x14ac:dyDescent="0.25">
      <c r="A204" s="9">
        <v>43709</v>
      </c>
      <c r="B204">
        <v>234.45</v>
      </c>
      <c r="C204">
        <f>((SFIO_Z[[#This Row],[Price]]-B203)/SFIO_Z[[#This Row],[Price]])*100</f>
        <v>3.1477927063339712</v>
      </c>
      <c r="D204">
        <f>LN(SFIO_Z[[#This Row],[Price]]/B203)*100</f>
        <v>3.198400554640962</v>
      </c>
      <c r="E204">
        <v>2.0365000000000002</v>
      </c>
      <c r="F204">
        <f>LN(SFIO_Z[[#This Row],[Risk-free instrument]]/E203)*100</f>
        <v>-2.1197743653852723</v>
      </c>
      <c r="G204">
        <v>528.83000000000004</v>
      </c>
      <c r="H204">
        <f>LN(SFIO_Z[[#This Row],[GEI]]/G203)*100</f>
        <v>3.2479122209520552</v>
      </c>
      <c r="I204">
        <f>SFIO_Z[[#This Row],[Rate  GEI]]*100%</f>
        <v>3.2479122209520552</v>
      </c>
      <c r="J204">
        <f>MIN(0,(SFIO_Z[[#This Row],[Logarithmic rate of return]]-0))</f>
        <v>0</v>
      </c>
      <c r="K204">
        <f>MIN(0,(SFIO_Z[[#This Row],[Market rate of return]]-0))</f>
        <v>0</v>
      </c>
      <c r="L204">
        <f>MAX(0,(SFIO_Z[[#This Row],[Logarithmic rate of return]]-0))</f>
        <v>3.198400554640962</v>
      </c>
    </row>
    <row r="205" spans="1:12" x14ac:dyDescent="0.25">
      <c r="A205" s="9">
        <v>43716</v>
      </c>
      <c r="B205">
        <v>238.65</v>
      </c>
      <c r="C205">
        <f>((SFIO_Z[[#This Row],[Price]]-B204)/SFIO_Z[[#This Row],[Price]])*100</f>
        <v>1.7598994343180459</v>
      </c>
      <c r="D205">
        <f>LN(SFIO_Z[[#This Row],[Price]]/B204)*100</f>
        <v>1.7755697916310309</v>
      </c>
      <c r="E205">
        <v>2.0341300000000002</v>
      </c>
      <c r="F205">
        <f>LN(SFIO_Z[[#This Row],[Risk-free instrument]]/E204)*100</f>
        <v>-0.11644390513477808</v>
      </c>
      <c r="G205">
        <v>538.61</v>
      </c>
      <c r="H205">
        <f>LN(SFIO_Z[[#This Row],[GEI]]/G204)*100</f>
        <v>1.8324727707261217</v>
      </c>
      <c r="I205">
        <f>SFIO_Z[[#This Row],[Rate  GEI]]*100%</f>
        <v>1.8324727707261217</v>
      </c>
      <c r="J205">
        <f>MIN(0,(SFIO_Z[[#This Row],[Logarithmic rate of return]]-0))</f>
        <v>0</v>
      </c>
      <c r="K205">
        <f>MIN(0,(SFIO_Z[[#This Row],[Market rate of return]]-0))</f>
        <v>0</v>
      </c>
      <c r="L205">
        <f>MAX(0,(SFIO_Z[[#This Row],[Logarithmic rate of return]]-0))</f>
        <v>1.7755697916310309</v>
      </c>
    </row>
    <row r="206" spans="1:12" x14ac:dyDescent="0.25">
      <c r="A206" s="9">
        <v>43723</v>
      </c>
      <c r="B206">
        <v>244.32</v>
      </c>
      <c r="C206">
        <f>((SFIO_Z[[#This Row],[Price]]-B205)/SFIO_Z[[#This Row],[Price]])*100</f>
        <v>2.3207269155206234</v>
      </c>
      <c r="D206">
        <f>LN(SFIO_Z[[#This Row],[Price]]/B205)*100</f>
        <v>2.3480798018416604</v>
      </c>
      <c r="E206">
        <v>2.0702500000000001</v>
      </c>
      <c r="F206">
        <f>LN(SFIO_Z[[#This Row],[Risk-free instrument]]/E205)*100</f>
        <v>1.7601163876689967</v>
      </c>
      <c r="G206">
        <v>551.62</v>
      </c>
      <c r="H206">
        <f>LN(SFIO_Z[[#This Row],[GEI]]/G205)*100</f>
        <v>2.3867656560491857</v>
      </c>
      <c r="I206">
        <f>SFIO_Z[[#This Row],[Rate  GEI]]*100%</f>
        <v>2.3867656560491857</v>
      </c>
      <c r="J206">
        <f>MIN(0,(SFIO_Z[[#This Row],[Logarithmic rate of return]]-0))</f>
        <v>0</v>
      </c>
      <c r="K206">
        <f>MIN(0,(SFIO_Z[[#This Row],[Market rate of return]]-0))</f>
        <v>0</v>
      </c>
      <c r="L206">
        <f>MAX(0,(SFIO_Z[[#This Row],[Logarithmic rate of return]]-0))</f>
        <v>2.3480798018416604</v>
      </c>
    </row>
    <row r="207" spans="1:12" x14ac:dyDescent="0.25">
      <c r="A207" s="9">
        <v>43730</v>
      </c>
      <c r="B207">
        <v>245.84</v>
      </c>
      <c r="C207">
        <f>((SFIO_Z[[#This Row],[Price]]-B206)/SFIO_Z[[#This Row],[Price]])*100</f>
        <v>0.61828831760495051</v>
      </c>
      <c r="D207">
        <f>LN(SFIO_Z[[#This Row],[Price]]/B206)*100</f>
        <v>0.62020763519069466</v>
      </c>
      <c r="E207">
        <v>2.0703800000000001</v>
      </c>
      <c r="F207">
        <f>LN(SFIO_Z[[#This Row],[Risk-free instrument]]/E206)*100</f>
        <v>6.279237702596174E-3</v>
      </c>
      <c r="G207">
        <v>555.12</v>
      </c>
      <c r="H207">
        <f>LN(SFIO_Z[[#This Row],[GEI]]/G206)*100</f>
        <v>0.63249031713721326</v>
      </c>
      <c r="I207">
        <f>SFIO_Z[[#This Row],[Rate  GEI]]*100%</f>
        <v>0.63249031713721326</v>
      </c>
      <c r="J207">
        <f>MIN(0,(SFIO_Z[[#This Row],[Logarithmic rate of return]]-0))</f>
        <v>0</v>
      </c>
      <c r="K207">
        <f>MIN(0,(SFIO_Z[[#This Row],[Market rate of return]]-0))</f>
        <v>0</v>
      </c>
      <c r="L207">
        <f>MAX(0,(SFIO_Z[[#This Row],[Logarithmic rate of return]]-0))</f>
        <v>0.62020763519069466</v>
      </c>
    </row>
    <row r="208" spans="1:12" x14ac:dyDescent="0.25">
      <c r="A208" s="9">
        <v>43737</v>
      </c>
      <c r="B208">
        <v>244.71</v>
      </c>
      <c r="C208">
        <f>((SFIO_Z[[#This Row],[Price]]-B207)/SFIO_Z[[#This Row],[Price]])*100</f>
        <v>-0.46177107596746986</v>
      </c>
      <c r="D208">
        <f>LN(SFIO_Z[[#This Row],[Price]]/B207)*100</f>
        <v>-0.46070818416305126</v>
      </c>
      <c r="E208">
        <v>2.0630000000000002</v>
      </c>
      <c r="F208">
        <f>LN(SFIO_Z[[#This Row],[Risk-free instrument]]/E207)*100</f>
        <v>-0.35709312195836318</v>
      </c>
      <c r="G208">
        <v>552.51</v>
      </c>
      <c r="H208">
        <f>LN(SFIO_Z[[#This Row],[GEI]]/G207)*100</f>
        <v>-0.47127738156690557</v>
      </c>
      <c r="I208">
        <f>SFIO_Z[[#This Row],[Rate  GEI]]*100%</f>
        <v>-0.47127738156690557</v>
      </c>
      <c r="J208">
        <f>MIN(0,(SFIO_Z[[#This Row],[Logarithmic rate of return]]-0))</f>
        <v>-0.46070818416305126</v>
      </c>
      <c r="K208">
        <f>MIN(0,(SFIO_Z[[#This Row],[Market rate of return]]-0))</f>
        <v>-0.47127738156690557</v>
      </c>
      <c r="L208">
        <f>MAX(0,(SFIO_Z[[#This Row],[Logarithmic rate of return]]-0))</f>
        <v>0</v>
      </c>
    </row>
    <row r="209" spans="1:12" x14ac:dyDescent="0.25">
      <c r="A209" s="9">
        <v>43744</v>
      </c>
      <c r="B209">
        <v>240.53</v>
      </c>
      <c r="C209">
        <f>((SFIO_Z[[#This Row],[Price]]-B208)/SFIO_Z[[#This Row],[Price]])*100</f>
        <v>-1.7378289610443631</v>
      </c>
      <c r="D209">
        <f>LN(SFIO_Z[[#This Row],[Price]]/B208)*100</f>
        <v>-1.722901408944516</v>
      </c>
      <c r="E209">
        <v>1.9506300000000001</v>
      </c>
      <c r="F209">
        <f>LN(SFIO_Z[[#This Row],[Risk-free instrument]]/E208)*100</f>
        <v>-5.6008836768493548</v>
      </c>
      <c r="G209">
        <v>542.91</v>
      </c>
      <c r="H209">
        <f>LN(SFIO_Z[[#This Row],[GEI]]/G208)*100</f>
        <v>-1.7527972435404968</v>
      </c>
      <c r="I209">
        <f>SFIO_Z[[#This Row],[Rate  GEI]]*100%</f>
        <v>-1.7527972435404968</v>
      </c>
      <c r="J209">
        <f>MIN(0,(SFIO_Z[[#This Row],[Logarithmic rate of return]]-0))</f>
        <v>-1.722901408944516</v>
      </c>
      <c r="K209">
        <f>MIN(0,(SFIO_Z[[#This Row],[Market rate of return]]-0))</f>
        <v>-1.7527972435404968</v>
      </c>
      <c r="L209">
        <f>MAX(0,(SFIO_Z[[#This Row],[Logarithmic rate of return]]-0))</f>
        <v>0</v>
      </c>
    </row>
    <row r="210" spans="1:12" x14ac:dyDescent="0.25">
      <c r="A210" s="9">
        <v>43751</v>
      </c>
      <c r="B210">
        <v>243.61</v>
      </c>
      <c r="C210">
        <f>((SFIO_Z[[#This Row],[Price]]-B209)/SFIO_Z[[#This Row],[Price]])*100</f>
        <v>1.2643159147818284</v>
      </c>
      <c r="D210">
        <f>LN(SFIO_Z[[#This Row],[Price]]/B209)*100</f>
        <v>1.2723764005143028</v>
      </c>
      <c r="E210">
        <v>1.97563</v>
      </c>
      <c r="F210">
        <f>LN(SFIO_Z[[#This Row],[Risk-free instrument]]/E209)*100</f>
        <v>1.273493750859062</v>
      </c>
      <c r="G210">
        <v>549.85</v>
      </c>
      <c r="H210">
        <f>LN(SFIO_Z[[#This Row],[GEI]]/G209)*100</f>
        <v>1.270195341672405</v>
      </c>
      <c r="I210">
        <f>SFIO_Z[[#This Row],[Rate  GEI]]*100%</f>
        <v>1.270195341672405</v>
      </c>
      <c r="J210">
        <f>MIN(0,(SFIO_Z[[#This Row],[Logarithmic rate of return]]-0))</f>
        <v>0</v>
      </c>
      <c r="K210">
        <f>MIN(0,(SFIO_Z[[#This Row],[Market rate of return]]-0))</f>
        <v>0</v>
      </c>
      <c r="L210">
        <f>MAX(0,(SFIO_Z[[#This Row],[Logarithmic rate of return]]-0))</f>
        <v>1.2723764005143028</v>
      </c>
    </row>
    <row r="211" spans="1:12" x14ac:dyDescent="0.25">
      <c r="A211" s="9">
        <v>43758</v>
      </c>
      <c r="B211">
        <v>242.33</v>
      </c>
      <c r="C211">
        <f>((SFIO_Z[[#This Row],[Price]]-B210)/SFIO_Z[[#This Row],[Price]])*100</f>
        <v>-0.52820533982585771</v>
      </c>
      <c r="D211">
        <f>LN(SFIO_Z[[#This Row],[Price]]/B210)*100</f>
        <v>-0.52681522836742545</v>
      </c>
      <c r="E211">
        <v>1.9517500000000001</v>
      </c>
      <c r="F211">
        <f>LN(SFIO_Z[[#This Row],[Risk-free instrument]]/E210)*100</f>
        <v>-1.2160928810948621</v>
      </c>
      <c r="G211">
        <v>546.9</v>
      </c>
      <c r="H211">
        <f>LN(SFIO_Z[[#This Row],[GEI]]/G210)*100</f>
        <v>-0.5379543404216488</v>
      </c>
      <c r="I211">
        <f>SFIO_Z[[#This Row],[Rate  GEI]]*100%</f>
        <v>-0.5379543404216488</v>
      </c>
      <c r="J211">
        <f>MIN(0,(SFIO_Z[[#This Row],[Logarithmic rate of return]]-0))</f>
        <v>-0.52681522836742545</v>
      </c>
      <c r="K211">
        <f>MIN(0,(SFIO_Z[[#This Row],[Market rate of return]]-0))</f>
        <v>-0.5379543404216488</v>
      </c>
      <c r="L211">
        <f>MAX(0,(SFIO_Z[[#This Row],[Logarithmic rate of return]]-0))</f>
        <v>0</v>
      </c>
    </row>
    <row r="212" spans="1:12" x14ac:dyDescent="0.25">
      <c r="A212" s="9">
        <v>43765</v>
      </c>
      <c r="B212">
        <v>247.29</v>
      </c>
      <c r="C212">
        <f>((SFIO_Z[[#This Row],[Price]]-B211)/SFIO_Z[[#This Row],[Price]])*100</f>
        <v>2.0057422459460472</v>
      </c>
      <c r="D212">
        <f>LN(SFIO_Z[[#This Row],[Price]]/B211)*100</f>
        <v>2.0261303380623557</v>
      </c>
      <c r="E212">
        <v>1.9332499999999999</v>
      </c>
      <c r="F212">
        <f>LN(SFIO_Z[[#This Row],[Risk-free instrument]]/E211)*100</f>
        <v>-0.95238815112555897</v>
      </c>
      <c r="G212">
        <v>558.29</v>
      </c>
      <c r="H212">
        <f>LN(SFIO_Z[[#This Row],[GEI]]/G211)*100</f>
        <v>2.0612570286069047</v>
      </c>
      <c r="I212">
        <f>SFIO_Z[[#This Row],[Rate  GEI]]*100%</f>
        <v>2.0612570286069047</v>
      </c>
      <c r="J212">
        <f>MIN(0,(SFIO_Z[[#This Row],[Logarithmic rate of return]]-0))</f>
        <v>0</v>
      </c>
      <c r="K212">
        <f>MIN(0,(SFIO_Z[[#This Row],[Market rate of return]]-0))</f>
        <v>0</v>
      </c>
      <c r="L212">
        <f>MAX(0,(SFIO_Z[[#This Row],[Logarithmic rate of return]]-0))</f>
        <v>2.0261303380623557</v>
      </c>
    </row>
    <row r="213" spans="1:12" x14ac:dyDescent="0.25">
      <c r="A213" s="9">
        <v>43772</v>
      </c>
      <c r="B213">
        <v>246.47</v>
      </c>
      <c r="C213">
        <f>((SFIO_Z[[#This Row],[Price]]-B212)/SFIO_Z[[#This Row],[Price]])*100</f>
        <v>-0.33269769140260197</v>
      </c>
      <c r="D213">
        <f>LN(SFIO_Z[[#This Row],[Price]]/B212)*100</f>
        <v>-0.33214547709713482</v>
      </c>
      <c r="E213">
        <v>1.90238</v>
      </c>
      <c r="F213">
        <f>LN(SFIO_Z[[#This Row],[Risk-free instrument]]/E212)*100</f>
        <v>-1.6096790644054573</v>
      </c>
      <c r="G213">
        <v>560.04999999999995</v>
      </c>
      <c r="H213">
        <f>LN(SFIO_Z[[#This Row],[GEI]]/G212)*100</f>
        <v>0.31475248189523142</v>
      </c>
      <c r="I213">
        <f>SFIO_Z[[#This Row],[Rate  GEI]]*100%</f>
        <v>0.31475248189523142</v>
      </c>
      <c r="J213">
        <f>MIN(0,(SFIO_Z[[#This Row],[Logarithmic rate of return]]-0))</f>
        <v>-0.33214547709713482</v>
      </c>
      <c r="K213">
        <f>MIN(0,(SFIO_Z[[#This Row],[Market rate of return]]-0))</f>
        <v>0</v>
      </c>
      <c r="L213">
        <f>MAX(0,(SFIO_Z[[#This Row],[Logarithmic rate of return]]-0))</f>
        <v>0</v>
      </c>
    </row>
    <row r="214" spans="1:12" x14ac:dyDescent="0.25">
      <c r="A214" s="9">
        <v>43779</v>
      </c>
      <c r="B214">
        <v>255.05</v>
      </c>
      <c r="C214">
        <f>((SFIO_Z[[#This Row],[Price]]-B213)/SFIO_Z[[#This Row],[Price]])*100</f>
        <v>3.3640462654381538</v>
      </c>
      <c r="D214">
        <f>LN(SFIO_Z[[#This Row],[Price]]/B213)*100</f>
        <v>3.4219322146661173</v>
      </c>
      <c r="E214">
        <v>1.923</v>
      </c>
      <c r="F214">
        <f>LN(SFIO_Z[[#This Row],[Risk-free instrument]]/E213)*100</f>
        <v>1.0780732743689556</v>
      </c>
      <c r="G214">
        <v>576.09</v>
      </c>
      <c r="H214">
        <f>LN(SFIO_Z[[#This Row],[GEI]]/G213)*100</f>
        <v>2.8237833032382951</v>
      </c>
      <c r="I214">
        <f>SFIO_Z[[#This Row],[Rate  GEI]]*100%</f>
        <v>2.8237833032382951</v>
      </c>
      <c r="J214">
        <f>MIN(0,(SFIO_Z[[#This Row],[Logarithmic rate of return]]-0))</f>
        <v>0</v>
      </c>
      <c r="K214">
        <f>MIN(0,(SFIO_Z[[#This Row],[Market rate of return]]-0))</f>
        <v>0</v>
      </c>
      <c r="L214">
        <f>MAX(0,(SFIO_Z[[#This Row],[Logarithmic rate of return]]-0))</f>
        <v>3.4219322146661173</v>
      </c>
    </row>
    <row r="215" spans="1:12" x14ac:dyDescent="0.25">
      <c r="A215" s="9">
        <v>43786</v>
      </c>
      <c r="B215">
        <v>253.58</v>
      </c>
      <c r="C215">
        <f>((SFIO_Z[[#This Row],[Price]]-B214)/SFIO_Z[[#This Row],[Price]])*100</f>
        <v>-0.57969871440965326</v>
      </c>
      <c r="D215">
        <f>LN(SFIO_Z[[#This Row],[Price]]/B214)*100</f>
        <v>-0.57802492691336216</v>
      </c>
      <c r="E215">
        <v>1.9185000000000001</v>
      </c>
      <c r="F215">
        <f>LN(SFIO_Z[[#This Row],[Risk-free instrument]]/E214)*100</f>
        <v>-0.23428359017726072</v>
      </c>
      <c r="G215">
        <v>572.66</v>
      </c>
      <c r="H215">
        <f>LN(SFIO_Z[[#This Row],[GEI]]/G214)*100</f>
        <v>-0.59717261253417098</v>
      </c>
      <c r="I215">
        <f>SFIO_Z[[#This Row],[Rate  GEI]]*100%</f>
        <v>-0.59717261253417098</v>
      </c>
      <c r="J215">
        <f>MIN(0,(SFIO_Z[[#This Row],[Logarithmic rate of return]]-0))</f>
        <v>-0.57802492691336216</v>
      </c>
      <c r="K215">
        <f>MIN(0,(SFIO_Z[[#This Row],[Market rate of return]]-0))</f>
        <v>-0.59717261253417098</v>
      </c>
      <c r="L215">
        <f>MAX(0,(SFIO_Z[[#This Row],[Logarithmic rate of return]]-0))</f>
        <v>0</v>
      </c>
    </row>
    <row r="216" spans="1:12" x14ac:dyDescent="0.25">
      <c r="A216" s="9">
        <v>43793</v>
      </c>
      <c r="B216">
        <v>252.82</v>
      </c>
      <c r="C216">
        <f>((SFIO_Z[[#This Row],[Price]]-B215)/SFIO_Z[[#This Row],[Price]])*100</f>
        <v>-0.30060912902461012</v>
      </c>
      <c r="D216">
        <f>LN(SFIO_Z[[#This Row],[Price]]/B215)*100</f>
        <v>-0.30015820323904407</v>
      </c>
      <c r="E216">
        <v>1.9072499999999999</v>
      </c>
      <c r="F216">
        <f>LN(SFIO_Z[[#This Row],[Risk-free instrument]]/E215)*100</f>
        <v>-0.58812167166684948</v>
      </c>
      <c r="G216">
        <v>570.86</v>
      </c>
      <c r="H216">
        <f>LN(SFIO_Z[[#This Row],[GEI]]/G215)*100</f>
        <v>-0.31481766591789212</v>
      </c>
      <c r="I216">
        <f>SFIO_Z[[#This Row],[Rate  GEI]]*100%</f>
        <v>-0.31481766591789212</v>
      </c>
      <c r="J216">
        <f>MIN(0,(SFIO_Z[[#This Row],[Logarithmic rate of return]]-0))</f>
        <v>-0.30015820323904407</v>
      </c>
      <c r="K216">
        <f>MIN(0,(SFIO_Z[[#This Row],[Market rate of return]]-0))</f>
        <v>-0.31481766591789212</v>
      </c>
      <c r="L216">
        <f>MAX(0,(SFIO_Z[[#This Row],[Logarithmic rate of return]]-0))</f>
        <v>0</v>
      </c>
    </row>
    <row r="217" spans="1:12" x14ac:dyDescent="0.25">
      <c r="A217" s="9">
        <v>43800</v>
      </c>
      <c r="B217">
        <v>254.01</v>
      </c>
      <c r="C217">
        <f>((SFIO_Z[[#This Row],[Price]]-B216)/SFIO_Z[[#This Row],[Price]])*100</f>
        <v>0.46848549269713702</v>
      </c>
      <c r="D217">
        <f>LN(SFIO_Z[[#This Row],[Price]]/B216)*100</f>
        <v>0.46958632548840712</v>
      </c>
      <c r="E217">
        <v>1.8968799999999999</v>
      </c>
      <c r="F217">
        <f>LN(SFIO_Z[[#This Row],[Risk-free instrument]]/E216)*100</f>
        <v>-0.54519828116168489</v>
      </c>
      <c r="G217">
        <v>573.52</v>
      </c>
      <c r="H217">
        <f>LN(SFIO_Z[[#This Row],[GEI]]/G216)*100</f>
        <v>0.46488138390058453</v>
      </c>
      <c r="I217">
        <f>SFIO_Z[[#This Row],[Rate  GEI]]*100%</f>
        <v>0.46488138390058453</v>
      </c>
      <c r="J217">
        <f>MIN(0,(SFIO_Z[[#This Row],[Logarithmic rate of return]]-0))</f>
        <v>0</v>
      </c>
      <c r="K217">
        <f>MIN(0,(SFIO_Z[[#This Row],[Market rate of return]]-0))</f>
        <v>0</v>
      </c>
      <c r="L217">
        <f>MAX(0,(SFIO_Z[[#This Row],[Logarithmic rate of return]]-0))</f>
        <v>0.46958632548840712</v>
      </c>
    </row>
    <row r="218" spans="1:12" x14ac:dyDescent="0.25">
      <c r="A218" s="9">
        <v>43807</v>
      </c>
      <c r="B218">
        <v>254.91</v>
      </c>
      <c r="C218">
        <f>((SFIO_Z[[#This Row],[Price]]-B217)/SFIO_Z[[#This Row],[Price]])*100</f>
        <v>0.35306578792515225</v>
      </c>
      <c r="D218">
        <f>LN(SFIO_Z[[#This Row],[Price]]/B217)*100</f>
        <v>0.35369053612641888</v>
      </c>
      <c r="E218">
        <v>1.8867499999999999</v>
      </c>
      <c r="F218">
        <f>LN(SFIO_Z[[#This Row],[Risk-free instrument]]/E217)*100</f>
        <v>-0.53546589937440681</v>
      </c>
      <c r="G218">
        <v>575.47</v>
      </c>
      <c r="H218">
        <f>LN(SFIO_Z[[#This Row],[GEI]]/G217)*100</f>
        <v>0.33942886747385315</v>
      </c>
      <c r="I218">
        <f>SFIO_Z[[#This Row],[Rate  GEI]]*100%</f>
        <v>0.33942886747385315</v>
      </c>
      <c r="J218">
        <f>MIN(0,(SFIO_Z[[#This Row],[Logarithmic rate of return]]-0))</f>
        <v>0</v>
      </c>
      <c r="K218">
        <f>MIN(0,(SFIO_Z[[#This Row],[Market rate of return]]-0))</f>
        <v>0</v>
      </c>
      <c r="L218">
        <f>MAX(0,(SFIO_Z[[#This Row],[Logarithmic rate of return]]-0))</f>
        <v>0.35369053612641888</v>
      </c>
    </row>
    <row r="219" spans="1:12" x14ac:dyDescent="0.25">
      <c r="A219" s="9">
        <v>43814</v>
      </c>
      <c r="B219">
        <v>257.45999999999998</v>
      </c>
      <c r="C219">
        <f>((SFIO_Z[[#This Row],[Price]]-B218)/SFIO_Z[[#This Row],[Price]])*100</f>
        <v>0.990445117688178</v>
      </c>
      <c r="D219">
        <f>LN(SFIO_Z[[#This Row],[Price]]/B218)*100</f>
        <v>0.99538265479286081</v>
      </c>
      <c r="E219">
        <v>1.9028799999999999</v>
      </c>
      <c r="F219">
        <f>LN(SFIO_Z[[#This Row],[Risk-free instrument]]/E218)*100</f>
        <v>0.85127558139573345</v>
      </c>
      <c r="G219">
        <v>581.35</v>
      </c>
      <c r="H219">
        <f>LN(SFIO_Z[[#This Row],[GEI]]/G218)*100</f>
        <v>1.0165886895261877</v>
      </c>
      <c r="I219">
        <f>SFIO_Z[[#This Row],[Rate  GEI]]*100%</f>
        <v>1.0165886895261877</v>
      </c>
      <c r="J219">
        <f>MIN(0,(SFIO_Z[[#This Row],[Logarithmic rate of return]]-0))</f>
        <v>0</v>
      </c>
      <c r="K219">
        <f>MIN(0,(SFIO_Z[[#This Row],[Market rate of return]]-0))</f>
        <v>0</v>
      </c>
      <c r="L219">
        <f>MAX(0,(SFIO_Z[[#This Row],[Logarithmic rate of return]]-0))</f>
        <v>0.99538265479286081</v>
      </c>
    </row>
    <row r="220" spans="1:12" x14ac:dyDescent="0.25">
      <c r="A220" s="9">
        <v>43821</v>
      </c>
      <c r="B220">
        <v>261</v>
      </c>
      <c r="C220">
        <f>((SFIO_Z[[#This Row],[Price]]-B219)/SFIO_Z[[#This Row],[Price]])*100</f>
        <v>1.3563218390804677</v>
      </c>
      <c r="D220">
        <f>LN(SFIO_Z[[#This Row],[Price]]/B219)*100</f>
        <v>1.365603909120523</v>
      </c>
      <c r="E220">
        <v>1.9205000000000001</v>
      </c>
      <c r="F220">
        <f>LN(SFIO_Z[[#This Row],[Risk-free instrument]]/E219)*100</f>
        <v>0.92170408070244514</v>
      </c>
      <c r="G220">
        <v>589.61</v>
      </c>
      <c r="H220">
        <f>LN(SFIO_Z[[#This Row],[GEI]]/G219)*100</f>
        <v>1.4108316267968417</v>
      </c>
      <c r="I220">
        <f>SFIO_Z[[#This Row],[Rate  GEI]]*100%</f>
        <v>1.4108316267968417</v>
      </c>
      <c r="J220">
        <f>MIN(0,(SFIO_Z[[#This Row],[Logarithmic rate of return]]-0))</f>
        <v>0</v>
      </c>
      <c r="K220">
        <f>MIN(0,(SFIO_Z[[#This Row],[Market rate of return]]-0))</f>
        <v>0</v>
      </c>
      <c r="L220">
        <f>MAX(0,(SFIO_Z[[#This Row],[Logarithmic rate of return]]-0))</f>
        <v>1.365603909120523</v>
      </c>
    </row>
    <row r="221" spans="1:12" x14ac:dyDescent="0.25">
      <c r="A221" s="9">
        <v>43828</v>
      </c>
      <c r="B221">
        <v>260.52999999999997</v>
      </c>
      <c r="C221">
        <f>((SFIO_Z[[#This Row],[Price]]-B220)/SFIO_Z[[#This Row],[Price]])*100</f>
        <v>-0.18040148927187938</v>
      </c>
      <c r="D221">
        <f>LN(SFIO_Z[[#This Row],[Price]]/B220)*100</f>
        <v>-0.18023896122454111</v>
      </c>
      <c r="E221">
        <v>1.92075</v>
      </c>
      <c r="F221">
        <f>LN(SFIO_Z[[#This Row],[Risk-free instrument]]/E220)*100</f>
        <v>1.3016596178480605E-2</v>
      </c>
      <c r="G221">
        <v>588.61</v>
      </c>
      <c r="H221">
        <f>LN(SFIO_Z[[#This Row],[GEI]]/G220)*100</f>
        <v>-0.16974762610018418</v>
      </c>
      <c r="I221">
        <f>SFIO_Z[[#This Row],[Rate  GEI]]*100%</f>
        <v>-0.16974762610018418</v>
      </c>
      <c r="J221">
        <f>MIN(0,(SFIO_Z[[#This Row],[Logarithmic rate of return]]-0))</f>
        <v>-0.18023896122454111</v>
      </c>
      <c r="K221">
        <f>MIN(0,(SFIO_Z[[#This Row],[Market rate of return]]-0))</f>
        <v>-0.16974762610018418</v>
      </c>
      <c r="L221">
        <f>MAX(0,(SFIO_Z[[#This Row],[Logarithmic rate of return]]-0))</f>
        <v>0</v>
      </c>
    </row>
    <row r="222" spans="1:12" x14ac:dyDescent="0.25">
      <c r="A222" s="9">
        <v>43835</v>
      </c>
      <c r="B222">
        <v>260.27</v>
      </c>
      <c r="C222">
        <f>((SFIO_Z[[#This Row],[Price]]-B221)/SFIO_Z[[#This Row],[Price]])*100</f>
        <v>-9.9896261574515269E-2</v>
      </c>
      <c r="D222">
        <f>LN(SFIO_Z[[#This Row],[Price]]/B221)*100</f>
        <v>-9.9846398463959984E-2</v>
      </c>
      <c r="E222">
        <v>1.8928799999999999</v>
      </c>
      <c r="F222">
        <f>LN(SFIO_Z[[#This Row],[Risk-free instrument]]/E221)*100</f>
        <v>-1.4616255989899203</v>
      </c>
      <c r="G222">
        <v>587.97</v>
      </c>
      <c r="H222">
        <f>LN(SFIO_Z[[#This Row],[GEI]]/G221)*100</f>
        <v>-0.10878989327053892</v>
      </c>
      <c r="I222">
        <f>SFIO_Z[[#This Row],[Rate  GEI]]*100%</f>
        <v>-0.10878989327053892</v>
      </c>
      <c r="J222">
        <f>MIN(0,(SFIO_Z[[#This Row],[Logarithmic rate of return]]-0))</f>
        <v>-9.9846398463959984E-2</v>
      </c>
      <c r="K222">
        <f>MIN(0,(SFIO_Z[[#This Row],[Market rate of return]]-0))</f>
        <v>-0.10878989327053892</v>
      </c>
      <c r="L222">
        <f>MAX(0,(SFIO_Z[[#This Row],[Logarithmic rate of return]]-0))</f>
        <v>0</v>
      </c>
    </row>
    <row r="223" spans="1:12" x14ac:dyDescent="0.25">
      <c r="A223" s="9">
        <v>43842</v>
      </c>
      <c r="B223">
        <v>262.07</v>
      </c>
      <c r="C223">
        <f>((SFIO_Z[[#This Row],[Price]]-B222)/SFIO_Z[[#This Row],[Price]])*100</f>
        <v>0.68683939405502781</v>
      </c>
      <c r="D223">
        <f>LN(SFIO_Z[[#This Row],[Price]]/B222)*100</f>
        <v>0.68920899227701082</v>
      </c>
      <c r="E223">
        <v>1.8721300000000001</v>
      </c>
      <c r="F223">
        <f>LN(SFIO_Z[[#This Row],[Risk-free instrument]]/E222)*100</f>
        <v>-1.1022658687017091</v>
      </c>
      <c r="G223">
        <v>592.12</v>
      </c>
      <c r="H223">
        <f>LN(SFIO_Z[[#This Row],[GEI]]/G222)*100</f>
        <v>0.70333908564130332</v>
      </c>
      <c r="I223">
        <f>SFIO_Z[[#This Row],[Rate  GEI]]*100%</f>
        <v>0.70333908564130332</v>
      </c>
      <c r="J223">
        <f>MIN(0,(SFIO_Z[[#This Row],[Logarithmic rate of return]]-0))</f>
        <v>0</v>
      </c>
      <c r="K223">
        <f>MIN(0,(SFIO_Z[[#This Row],[Market rate of return]]-0))</f>
        <v>0</v>
      </c>
      <c r="L223">
        <f>MAX(0,(SFIO_Z[[#This Row],[Logarithmic rate of return]]-0))</f>
        <v>0.68920899227701082</v>
      </c>
    </row>
    <row r="224" spans="1:12" x14ac:dyDescent="0.25">
      <c r="A224" s="9">
        <v>43849</v>
      </c>
      <c r="B224">
        <v>264.08</v>
      </c>
      <c r="C224">
        <f>((SFIO_Z[[#This Row],[Price]]-B223)/SFIO_Z[[#This Row],[Price]])*100</f>
        <v>0.76113299000302592</v>
      </c>
      <c r="D224">
        <f>LN(SFIO_Z[[#This Row],[Price]]/B223)*100</f>
        <v>0.76404438963589416</v>
      </c>
      <c r="E224">
        <v>1.8448800000000001</v>
      </c>
      <c r="F224">
        <f>LN(SFIO_Z[[#This Row],[Risk-free instrument]]/E223)*100</f>
        <v>-1.4662585361841702</v>
      </c>
      <c r="G224">
        <v>596.69000000000005</v>
      </c>
      <c r="H224">
        <f>LN(SFIO_Z[[#This Row],[GEI]]/G223)*100</f>
        <v>0.76883985020258094</v>
      </c>
      <c r="I224">
        <f>SFIO_Z[[#This Row],[Rate  GEI]]*100%</f>
        <v>0.76883985020258094</v>
      </c>
      <c r="J224">
        <f>MIN(0,(SFIO_Z[[#This Row],[Logarithmic rate of return]]-0))</f>
        <v>0</v>
      </c>
      <c r="K224">
        <f>MIN(0,(SFIO_Z[[#This Row],[Market rate of return]]-0))</f>
        <v>0</v>
      </c>
      <c r="L224">
        <f>MAX(0,(SFIO_Z[[#This Row],[Logarithmic rate of return]]-0))</f>
        <v>0.76404438963589416</v>
      </c>
    </row>
    <row r="225" spans="1:12" x14ac:dyDescent="0.25">
      <c r="A225" s="9">
        <v>43856</v>
      </c>
      <c r="B225">
        <v>262.11</v>
      </c>
      <c r="C225">
        <f>((SFIO_Z[[#This Row],[Price]]-B224)/SFIO_Z[[#This Row],[Price]])*100</f>
        <v>-0.75159284269961868</v>
      </c>
      <c r="D225">
        <f>LN(SFIO_Z[[#This Row],[Price]]/B224)*100</f>
        <v>-0.74878245668245469</v>
      </c>
      <c r="E225">
        <v>1.80525</v>
      </c>
      <c r="F225">
        <f>LN(SFIO_Z[[#This Row],[Risk-free instrument]]/E224)*100</f>
        <v>-2.1715148377695193</v>
      </c>
      <c r="G225">
        <v>592.14</v>
      </c>
      <c r="H225">
        <f>LN(SFIO_Z[[#This Row],[GEI]]/G224)*100</f>
        <v>-0.76546221353462929</v>
      </c>
      <c r="I225">
        <f>SFIO_Z[[#This Row],[Rate  GEI]]*100%</f>
        <v>-0.76546221353462929</v>
      </c>
      <c r="J225">
        <f>MIN(0,(SFIO_Z[[#This Row],[Logarithmic rate of return]]-0))</f>
        <v>-0.74878245668245469</v>
      </c>
      <c r="K225">
        <f>MIN(0,(SFIO_Z[[#This Row],[Market rate of return]]-0))</f>
        <v>-0.76546221353462929</v>
      </c>
      <c r="L225">
        <f>MAX(0,(SFIO_Z[[#This Row],[Logarithmic rate of return]]-0))</f>
        <v>0</v>
      </c>
    </row>
    <row r="226" spans="1:12" x14ac:dyDescent="0.25">
      <c r="A226" s="9">
        <v>43863</v>
      </c>
      <c r="B226">
        <v>254.9</v>
      </c>
      <c r="C226">
        <f>((SFIO_Z[[#This Row],[Price]]-B225)/SFIO_Z[[#This Row],[Price]])*100</f>
        <v>-2.8285602196940007</v>
      </c>
      <c r="D226">
        <f>LN(SFIO_Z[[#This Row],[Price]]/B225)*100</f>
        <v>-2.7892951596043214</v>
      </c>
      <c r="E226">
        <v>1.74525</v>
      </c>
      <c r="F226">
        <f>LN(SFIO_Z[[#This Row],[Risk-free instrument]]/E225)*100</f>
        <v>-3.3801274480780283</v>
      </c>
      <c r="G226">
        <v>575.54</v>
      </c>
      <c r="H226">
        <f>LN(SFIO_Z[[#This Row],[GEI]]/G225)*100</f>
        <v>-2.8434362886925211</v>
      </c>
      <c r="I226">
        <f>SFIO_Z[[#This Row],[Rate  GEI]]*100%</f>
        <v>-2.8434362886925211</v>
      </c>
      <c r="J226">
        <f>MIN(0,(SFIO_Z[[#This Row],[Logarithmic rate of return]]-0))</f>
        <v>-2.7892951596043214</v>
      </c>
      <c r="K226">
        <f>MIN(0,(SFIO_Z[[#This Row],[Market rate of return]]-0))</f>
        <v>-2.8434362886925211</v>
      </c>
      <c r="L226">
        <f>MAX(0,(SFIO_Z[[#This Row],[Logarithmic rate of return]]-0))</f>
        <v>0</v>
      </c>
    </row>
    <row r="227" spans="1:12" x14ac:dyDescent="0.25">
      <c r="A227" s="9">
        <v>43870</v>
      </c>
      <c r="B227">
        <v>265.39</v>
      </c>
      <c r="C227">
        <f>((SFIO_Z[[#This Row],[Price]]-B226)/SFIO_Z[[#This Row],[Price]])*100</f>
        <v>3.9526734240174761</v>
      </c>
      <c r="D227">
        <f>LN(SFIO_Z[[#This Row],[Price]]/B226)*100</f>
        <v>4.0329130831035114</v>
      </c>
      <c r="E227">
        <v>1.74038</v>
      </c>
      <c r="F227">
        <f>LN(SFIO_Z[[#This Row],[Risk-free instrument]]/E226)*100</f>
        <v>-0.27943316811386792</v>
      </c>
      <c r="G227">
        <v>599.79</v>
      </c>
      <c r="H227">
        <f>LN(SFIO_Z[[#This Row],[GEI]]/G226)*100</f>
        <v>4.1270863426805331</v>
      </c>
      <c r="I227">
        <f>SFIO_Z[[#This Row],[Rate  GEI]]*100%</f>
        <v>4.1270863426805331</v>
      </c>
      <c r="J227">
        <f>MIN(0,(SFIO_Z[[#This Row],[Logarithmic rate of return]]-0))</f>
        <v>0</v>
      </c>
      <c r="K227">
        <f>MIN(0,(SFIO_Z[[#This Row],[Market rate of return]]-0))</f>
        <v>0</v>
      </c>
      <c r="L227">
        <f>MAX(0,(SFIO_Z[[#This Row],[Logarithmic rate of return]]-0))</f>
        <v>4.0329130831035114</v>
      </c>
    </row>
    <row r="228" spans="1:12" x14ac:dyDescent="0.25">
      <c r="A228" s="9">
        <v>43877</v>
      </c>
      <c r="B228">
        <v>268.12</v>
      </c>
      <c r="C228">
        <f>((SFIO_Z[[#This Row],[Price]]-B227)/SFIO_Z[[#This Row],[Price]])*100</f>
        <v>1.0182008056094354</v>
      </c>
      <c r="D228">
        <f>LN(SFIO_Z[[#This Row],[Price]]/B227)*100</f>
        <v>1.0234199276652054</v>
      </c>
      <c r="E228">
        <v>1.71</v>
      </c>
      <c r="F228">
        <f>LN(SFIO_Z[[#This Row],[Risk-free instrument]]/E227)*100</f>
        <v>-1.7610109672666616</v>
      </c>
      <c r="G228">
        <v>606.20000000000005</v>
      </c>
      <c r="H228">
        <f>LN(SFIO_Z[[#This Row],[GEI]]/G227)*100</f>
        <v>1.0630370671851954</v>
      </c>
      <c r="I228">
        <f>SFIO_Z[[#This Row],[Rate  GEI]]*100%</f>
        <v>1.0630370671851954</v>
      </c>
      <c r="J228">
        <f>MIN(0,(SFIO_Z[[#This Row],[Logarithmic rate of return]]-0))</f>
        <v>0</v>
      </c>
      <c r="K228">
        <f>MIN(0,(SFIO_Z[[#This Row],[Market rate of return]]-0))</f>
        <v>0</v>
      </c>
      <c r="L228">
        <f>MAX(0,(SFIO_Z[[#This Row],[Logarithmic rate of return]]-0))</f>
        <v>1.0234199276652054</v>
      </c>
    </row>
    <row r="229" spans="1:12" x14ac:dyDescent="0.25">
      <c r="A229" s="9">
        <v>43884</v>
      </c>
      <c r="B229">
        <v>264.73</v>
      </c>
      <c r="C229">
        <f>((SFIO_Z[[#This Row],[Price]]-B228)/SFIO_Z[[#This Row],[Price]])*100</f>
        <v>-1.2805499943338443</v>
      </c>
      <c r="D229">
        <f>LN(SFIO_Z[[#This Row],[Price]]/B228)*100</f>
        <v>-1.272420282681594</v>
      </c>
      <c r="E229">
        <v>1.67475</v>
      </c>
      <c r="F229">
        <f>LN(SFIO_Z[[#This Row],[Risk-free instrument]]/E228)*100</f>
        <v>-2.0829470108328589</v>
      </c>
      <c r="G229">
        <v>598.28</v>
      </c>
      <c r="H229">
        <f>LN(SFIO_Z[[#This Row],[GEI]]/G228)*100</f>
        <v>-1.3151092832577056</v>
      </c>
      <c r="I229">
        <f>SFIO_Z[[#This Row],[Rate  GEI]]*100%</f>
        <v>-1.3151092832577056</v>
      </c>
      <c r="J229">
        <f>MIN(0,(SFIO_Z[[#This Row],[Logarithmic rate of return]]-0))</f>
        <v>-1.272420282681594</v>
      </c>
      <c r="K229">
        <f>MIN(0,(SFIO_Z[[#This Row],[Market rate of return]]-0))</f>
        <v>-1.3151092832577056</v>
      </c>
      <c r="L229">
        <f>MAX(0,(SFIO_Z[[#This Row],[Logarithmic rate of return]]-0))</f>
        <v>0</v>
      </c>
    </row>
    <row r="230" spans="1:12" x14ac:dyDescent="0.25">
      <c r="A230" s="9">
        <v>43891</v>
      </c>
      <c r="B230">
        <v>233.6</v>
      </c>
      <c r="C230">
        <f>((SFIO_Z[[#This Row],[Price]]-B229)/SFIO_Z[[#This Row],[Price]])*100</f>
        <v>-13.326198630136995</v>
      </c>
      <c r="D230">
        <f>LN(SFIO_Z[[#This Row],[Price]]/B229)*100</f>
        <v>-12.510018770886902</v>
      </c>
      <c r="E230">
        <v>1.3972500000000001</v>
      </c>
      <c r="F230">
        <f>LN(SFIO_Z[[#This Row],[Risk-free instrument]]/E229)*100</f>
        <v>-18.115788123856934</v>
      </c>
      <c r="G230">
        <v>526.76</v>
      </c>
      <c r="H230">
        <f>LN(SFIO_Z[[#This Row],[GEI]]/G229)*100</f>
        <v>-12.73138349491064</v>
      </c>
      <c r="I230">
        <f>SFIO_Z[[#This Row],[Rate  GEI]]*100%</f>
        <v>-12.73138349491064</v>
      </c>
      <c r="J230">
        <f>MIN(0,(SFIO_Z[[#This Row],[Logarithmic rate of return]]-0))</f>
        <v>-12.510018770886902</v>
      </c>
      <c r="K230">
        <f>MIN(0,(SFIO_Z[[#This Row],[Market rate of return]]-0))</f>
        <v>-12.73138349491064</v>
      </c>
      <c r="L230">
        <f>MAX(0,(SFIO_Z[[#This Row],[Logarithmic rate of return]]-0))</f>
        <v>0</v>
      </c>
    </row>
    <row r="231" spans="1:12" x14ac:dyDescent="0.25">
      <c r="A231" s="9">
        <v>43898</v>
      </c>
      <c r="B231">
        <v>226.15</v>
      </c>
      <c r="C231">
        <f>((SFIO_Z[[#This Row],[Price]]-B230)/SFIO_Z[[#This Row],[Price]])*100</f>
        <v>-3.2942737121379566</v>
      </c>
      <c r="D231">
        <f>LN(SFIO_Z[[#This Row],[Price]]/B230)*100</f>
        <v>-3.2411755030219815</v>
      </c>
      <c r="E231">
        <v>0.87988</v>
      </c>
      <c r="F231">
        <f>LN(SFIO_Z[[#This Row],[Risk-free instrument]]/E230)*100</f>
        <v>-46.247576361228504</v>
      </c>
      <c r="G231">
        <v>509.98</v>
      </c>
      <c r="H231">
        <f>LN(SFIO_Z[[#This Row],[GEI]]/G230)*100</f>
        <v>-3.237352757887745</v>
      </c>
      <c r="I231">
        <f>SFIO_Z[[#This Row],[Rate  GEI]]*100%</f>
        <v>-3.237352757887745</v>
      </c>
      <c r="J231">
        <f>MIN(0,(SFIO_Z[[#This Row],[Logarithmic rate of return]]-0))</f>
        <v>-3.2411755030219815</v>
      </c>
      <c r="K231">
        <f>MIN(0,(SFIO_Z[[#This Row],[Market rate of return]]-0))</f>
        <v>-3.237352757887745</v>
      </c>
      <c r="L231">
        <f>MAX(0,(SFIO_Z[[#This Row],[Logarithmic rate of return]]-0))</f>
        <v>0</v>
      </c>
    </row>
    <row r="232" spans="1:12" x14ac:dyDescent="0.25">
      <c r="A232" s="9">
        <v>43905</v>
      </c>
      <c r="B232">
        <v>197.73</v>
      </c>
      <c r="C232">
        <f>((SFIO_Z[[#This Row],[Price]]-B231)/SFIO_Z[[#This Row],[Price]])*100</f>
        <v>-14.373135083194263</v>
      </c>
      <c r="D232">
        <f>LN(SFIO_Z[[#This Row],[Price]]/B231)*100</f>
        <v>-13.429603219111403</v>
      </c>
      <c r="E232">
        <v>0.82138</v>
      </c>
      <c r="F232">
        <f>LN(SFIO_Z[[#This Row],[Risk-free instrument]]/E231)*100</f>
        <v>-6.8799681984495402</v>
      </c>
      <c r="G232">
        <v>447.67</v>
      </c>
      <c r="H232">
        <f>LN(SFIO_Z[[#This Row],[GEI]]/G231)*100</f>
        <v>-13.031515541935413</v>
      </c>
      <c r="I232">
        <f>SFIO_Z[[#This Row],[Rate  GEI]]*100%</f>
        <v>-13.031515541935413</v>
      </c>
      <c r="J232">
        <f>MIN(0,(SFIO_Z[[#This Row],[Logarithmic rate of return]]-0))</f>
        <v>-13.429603219111403</v>
      </c>
      <c r="K232">
        <f>MIN(0,(SFIO_Z[[#This Row],[Market rate of return]]-0))</f>
        <v>-13.031515541935413</v>
      </c>
      <c r="L232">
        <f>MAX(0,(SFIO_Z[[#This Row],[Logarithmic rate of return]]-0))</f>
        <v>0</v>
      </c>
    </row>
    <row r="233" spans="1:12" x14ac:dyDescent="0.25">
      <c r="A233" s="9">
        <v>43912</v>
      </c>
      <c r="B233">
        <v>183.99</v>
      </c>
      <c r="C233">
        <f>((SFIO_Z[[#This Row],[Price]]-B232)/SFIO_Z[[#This Row],[Price]])*100</f>
        <v>-7.4677971628892763</v>
      </c>
      <c r="D233">
        <f>LN(SFIO_Z[[#This Row],[Price]]/B232)*100</f>
        <v>-7.2021055426736007</v>
      </c>
      <c r="E233">
        <v>0.99424999999999997</v>
      </c>
      <c r="F233">
        <f>LN(SFIO_Z[[#This Row],[Risk-free instrument]]/E232)*100</f>
        <v>19.100283153477278</v>
      </c>
      <c r="G233">
        <v>414.65</v>
      </c>
      <c r="H233">
        <f>LN(SFIO_Z[[#This Row],[GEI]]/G232)*100</f>
        <v>-7.6621562946575015</v>
      </c>
      <c r="I233">
        <f>SFIO_Z[[#This Row],[Rate  GEI]]*100%</f>
        <v>-7.6621562946575015</v>
      </c>
      <c r="J233">
        <f>MIN(0,(SFIO_Z[[#This Row],[Logarithmic rate of return]]-0))</f>
        <v>-7.2021055426736007</v>
      </c>
      <c r="K233">
        <f>MIN(0,(SFIO_Z[[#This Row],[Market rate of return]]-0))</f>
        <v>-7.6621562946575015</v>
      </c>
      <c r="L233">
        <f>MAX(0,(SFIO_Z[[#This Row],[Logarithmic rate of return]]-0))</f>
        <v>0</v>
      </c>
    </row>
    <row r="234" spans="1:12" x14ac:dyDescent="0.25">
      <c r="A234" s="9">
        <v>43919</v>
      </c>
      <c r="B234">
        <v>193.59</v>
      </c>
      <c r="C234">
        <f>((SFIO_Z[[#This Row],[Price]]-B233)/SFIO_Z[[#This Row],[Price]])*100</f>
        <v>4.9589338292267131</v>
      </c>
      <c r="D234">
        <f>LN(SFIO_Z[[#This Row],[Price]]/B233)*100</f>
        <v>5.0861112309855914</v>
      </c>
      <c r="E234">
        <v>1.0720000000000001</v>
      </c>
      <c r="F234">
        <f>LN(SFIO_Z[[#This Row],[Risk-free instrument]]/E233)*100</f>
        <v>7.5292657542947392</v>
      </c>
      <c r="G234">
        <v>439.15</v>
      </c>
      <c r="H234">
        <f>LN(SFIO_Z[[#This Row],[GEI]]/G233)*100</f>
        <v>5.7406249465913577</v>
      </c>
      <c r="I234">
        <f>SFIO_Z[[#This Row],[Rate  GEI]]*100%</f>
        <v>5.7406249465913577</v>
      </c>
      <c r="J234">
        <f>MIN(0,(SFIO_Z[[#This Row],[Logarithmic rate of return]]-0))</f>
        <v>0</v>
      </c>
      <c r="K234">
        <f>MIN(0,(SFIO_Z[[#This Row],[Market rate of return]]-0))</f>
        <v>0</v>
      </c>
      <c r="L234">
        <f>MAX(0,(SFIO_Z[[#This Row],[Logarithmic rate of return]]-0))</f>
        <v>5.0861112309855914</v>
      </c>
    </row>
    <row r="235" spans="1:12" x14ac:dyDescent="0.25">
      <c r="A235" s="9">
        <v>43926</v>
      </c>
      <c r="B235">
        <v>194.1</v>
      </c>
      <c r="C235">
        <f>((SFIO_Z[[#This Row],[Price]]-B234)/SFIO_Z[[#This Row],[Price]])*100</f>
        <v>0.26275115919628589</v>
      </c>
      <c r="D235">
        <f>LN(SFIO_Z[[#This Row],[Price]]/B234)*100</f>
        <v>0.26309695591065452</v>
      </c>
      <c r="E235">
        <v>1.20888</v>
      </c>
      <c r="F235">
        <f>LN(SFIO_Z[[#This Row],[Risk-free instrument]]/E234)*100</f>
        <v>12.01682484747573</v>
      </c>
      <c r="G235">
        <v>440.39</v>
      </c>
      <c r="H235">
        <f>LN(SFIO_Z[[#This Row],[GEI]]/G234)*100</f>
        <v>0.28196575972629306</v>
      </c>
      <c r="I235">
        <f>SFIO_Z[[#This Row],[Rate  GEI]]*100%</f>
        <v>0.28196575972629306</v>
      </c>
      <c r="J235">
        <f>MIN(0,(SFIO_Z[[#This Row],[Logarithmic rate of return]]-0))</f>
        <v>0</v>
      </c>
      <c r="K235">
        <f>MIN(0,(SFIO_Z[[#This Row],[Market rate of return]]-0))</f>
        <v>0</v>
      </c>
      <c r="L235">
        <f>MAX(0,(SFIO_Z[[#This Row],[Logarithmic rate of return]]-0))</f>
        <v>0.26309695591065452</v>
      </c>
    </row>
    <row r="236" spans="1:12" x14ac:dyDescent="0.25">
      <c r="A236" s="9">
        <v>43933</v>
      </c>
      <c r="B236">
        <v>210.24</v>
      </c>
      <c r="C236">
        <f>((SFIO_Z[[#This Row],[Price]]-B235)/SFIO_Z[[#This Row],[Price]])*100</f>
        <v>7.6769406392694126</v>
      </c>
      <c r="D236">
        <f>LN(SFIO_Z[[#This Row],[Price]]/B235)*100</f>
        <v>7.9876245121281189</v>
      </c>
      <c r="E236">
        <v>1.2258800000000001</v>
      </c>
      <c r="F236">
        <f>LN(SFIO_Z[[#This Row],[Risk-free instrument]]/E235)*100</f>
        <v>1.3964642317943885</v>
      </c>
      <c r="G236">
        <v>479.06</v>
      </c>
      <c r="H236">
        <f>LN(SFIO_Z[[#This Row],[GEI]]/G235)*100</f>
        <v>8.4165152566360923</v>
      </c>
      <c r="I236">
        <f>SFIO_Z[[#This Row],[Rate  GEI]]*100%</f>
        <v>8.4165152566360923</v>
      </c>
      <c r="J236">
        <f>MIN(0,(SFIO_Z[[#This Row],[Logarithmic rate of return]]-0))</f>
        <v>0</v>
      </c>
      <c r="K236">
        <f>MIN(0,(SFIO_Z[[#This Row],[Market rate of return]]-0))</f>
        <v>0</v>
      </c>
      <c r="L236">
        <f>MAX(0,(SFIO_Z[[#This Row],[Logarithmic rate of return]]-0))</f>
        <v>7.9876245121281189</v>
      </c>
    </row>
    <row r="237" spans="1:12" x14ac:dyDescent="0.25">
      <c r="A237" s="9">
        <v>43940</v>
      </c>
      <c r="B237">
        <v>213.6</v>
      </c>
      <c r="C237">
        <f>((SFIO_Z[[#This Row],[Price]]-B236)/SFIO_Z[[#This Row],[Price]])*100</f>
        <v>1.5730337078651617</v>
      </c>
      <c r="D237">
        <f>LN(SFIO_Z[[#This Row],[Price]]/B236)*100</f>
        <v>1.5855371789794002</v>
      </c>
      <c r="E237">
        <v>1.1025</v>
      </c>
      <c r="F237">
        <f>LN(SFIO_Z[[#This Row],[Risk-free instrument]]/E236)*100</f>
        <v>-10.607862510244754</v>
      </c>
      <c r="G237">
        <v>487.35</v>
      </c>
      <c r="H237">
        <f>LN(SFIO_Z[[#This Row],[GEI]]/G236)*100</f>
        <v>1.7156700256468826</v>
      </c>
      <c r="I237">
        <f>SFIO_Z[[#This Row],[Rate  GEI]]*100%</f>
        <v>1.7156700256468826</v>
      </c>
      <c r="J237">
        <f>MIN(0,(SFIO_Z[[#This Row],[Logarithmic rate of return]]-0))</f>
        <v>0</v>
      </c>
      <c r="K237">
        <f>MIN(0,(SFIO_Z[[#This Row],[Market rate of return]]-0))</f>
        <v>0</v>
      </c>
      <c r="L237">
        <f>MAX(0,(SFIO_Z[[#This Row],[Logarithmic rate of return]]-0))</f>
        <v>1.5855371789794002</v>
      </c>
    </row>
    <row r="238" spans="1:12" x14ac:dyDescent="0.25">
      <c r="A238" s="9">
        <v>43947</v>
      </c>
      <c r="B238">
        <v>211.49</v>
      </c>
      <c r="C238">
        <f>((SFIO_Z[[#This Row],[Price]]-B237)/SFIO_Z[[#This Row],[Price]])*100</f>
        <v>-0.99768310558418138</v>
      </c>
      <c r="D238">
        <f>LN(SFIO_Z[[#This Row],[Price]]/B237)*100</f>
        <v>-0.99273910413810917</v>
      </c>
      <c r="E238">
        <v>0.92225000000000001</v>
      </c>
      <c r="F238">
        <f>LN(SFIO_Z[[#This Row],[Risk-free instrument]]/E237)*100</f>
        <v>-17.8519270844216</v>
      </c>
      <c r="G238">
        <v>482.37</v>
      </c>
      <c r="H238">
        <f>LN(SFIO_Z[[#This Row],[GEI]]/G237)*100</f>
        <v>-1.0271096358789156</v>
      </c>
      <c r="I238">
        <f>SFIO_Z[[#This Row],[Rate  GEI]]*100%</f>
        <v>-1.0271096358789156</v>
      </c>
      <c r="J238">
        <f>MIN(0,(SFIO_Z[[#This Row],[Logarithmic rate of return]]-0))</f>
        <v>-0.99273910413810917</v>
      </c>
      <c r="K238">
        <f>MIN(0,(SFIO_Z[[#This Row],[Market rate of return]]-0))</f>
        <v>-1.0271096358789156</v>
      </c>
      <c r="L238">
        <f>MAX(0,(SFIO_Z[[#This Row],[Logarithmic rate of return]]-0))</f>
        <v>0</v>
      </c>
    </row>
    <row r="239" spans="1:12" x14ac:dyDescent="0.25">
      <c r="A239" s="9">
        <v>43954</v>
      </c>
      <c r="B239">
        <v>215.23</v>
      </c>
      <c r="C239">
        <f>((SFIO_Z[[#This Row],[Price]]-B238)/SFIO_Z[[#This Row],[Price]])*100</f>
        <v>1.7376759745388566</v>
      </c>
      <c r="D239">
        <f>LN(SFIO_Z[[#This Row],[Price]]/B238)*100</f>
        <v>1.7529507731429119</v>
      </c>
      <c r="E239">
        <v>0.71299999999999997</v>
      </c>
      <c r="F239">
        <f>LN(SFIO_Z[[#This Row],[Risk-free instrument]]/E238)*100</f>
        <v>-25.733491606248922</v>
      </c>
      <c r="G239">
        <v>478.5</v>
      </c>
      <c r="H239">
        <f>LN(SFIO_Z[[#This Row],[GEI]]/G238)*100</f>
        <v>-0.80552435314209525</v>
      </c>
      <c r="I239">
        <f>SFIO_Z[[#This Row],[Rate  GEI]]*100%</f>
        <v>-0.80552435314209525</v>
      </c>
      <c r="J239">
        <f>MIN(0,(SFIO_Z[[#This Row],[Logarithmic rate of return]]-0))</f>
        <v>0</v>
      </c>
      <c r="K239">
        <f>MIN(0,(SFIO_Z[[#This Row],[Market rate of return]]-0))</f>
        <v>-0.80552435314209525</v>
      </c>
      <c r="L239">
        <f>MAX(0,(SFIO_Z[[#This Row],[Logarithmic rate of return]]-0))</f>
        <v>1.7529507731429119</v>
      </c>
    </row>
    <row r="240" spans="1:12" x14ac:dyDescent="0.25">
      <c r="A240" s="9">
        <v>43961</v>
      </c>
      <c r="B240">
        <v>216.19</v>
      </c>
      <c r="C240">
        <f>((SFIO_Z[[#This Row],[Price]]-B239)/SFIO_Z[[#This Row],[Price]])*100</f>
        <v>0.44405384152828897</v>
      </c>
      <c r="D240">
        <f>LN(SFIO_Z[[#This Row],[Price]]/B239)*100</f>
        <v>0.44504268902854205</v>
      </c>
      <c r="E240">
        <v>0.68799999999999994</v>
      </c>
      <c r="F240">
        <f>LN(SFIO_Z[[#This Row],[Risk-free instrument]]/E239)*100</f>
        <v>-3.5692582480952306</v>
      </c>
      <c r="G240">
        <v>493.84</v>
      </c>
      <c r="H240">
        <f>LN(SFIO_Z[[#This Row],[GEI]]/G239)*100</f>
        <v>3.1555367192631545</v>
      </c>
      <c r="I240">
        <f>SFIO_Z[[#This Row],[Rate  GEI]]*100%</f>
        <v>3.1555367192631545</v>
      </c>
      <c r="J240">
        <f>MIN(0,(SFIO_Z[[#This Row],[Logarithmic rate of return]]-0))</f>
        <v>0</v>
      </c>
      <c r="K240">
        <f>MIN(0,(SFIO_Z[[#This Row],[Market rate of return]]-0))</f>
        <v>0</v>
      </c>
      <c r="L240">
        <f>MAX(0,(SFIO_Z[[#This Row],[Logarithmic rate of return]]-0))</f>
        <v>0.44504268902854205</v>
      </c>
    </row>
    <row r="241" spans="1:12" x14ac:dyDescent="0.25">
      <c r="A241" s="9">
        <v>43968</v>
      </c>
      <c r="B241">
        <v>210.63</v>
      </c>
      <c r="C241">
        <f>((SFIO_Z[[#This Row],[Price]]-B240)/SFIO_Z[[#This Row],[Price]])*100</f>
        <v>-2.6396999477757217</v>
      </c>
      <c r="D241">
        <f>LN(SFIO_Z[[#This Row],[Price]]/B240)*100</f>
        <v>-2.6054610969105925</v>
      </c>
      <c r="E241">
        <v>0.65900000000000003</v>
      </c>
      <c r="F241">
        <f>LN(SFIO_Z[[#This Row],[Risk-free instrument]]/E240)*100</f>
        <v>-4.3065303430836286</v>
      </c>
      <c r="G241">
        <v>480.8</v>
      </c>
      <c r="H241">
        <f>LN(SFIO_Z[[#This Row],[GEI]]/G240)*100</f>
        <v>-2.6760194864642561</v>
      </c>
      <c r="I241">
        <f>SFIO_Z[[#This Row],[Rate  GEI]]*100%</f>
        <v>-2.6760194864642561</v>
      </c>
      <c r="J241">
        <f>MIN(0,(SFIO_Z[[#This Row],[Logarithmic rate of return]]-0))</f>
        <v>-2.6054610969105925</v>
      </c>
      <c r="K241">
        <f>MIN(0,(SFIO_Z[[#This Row],[Market rate of return]]-0))</f>
        <v>-2.6760194864642561</v>
      </c>
      <c r="L241">
        <f>MAX(0,(SFIO_Z[[#This Row],[Logarithmic rate of return]]-0))</f>
        <v>0</v>
      </c>
    </row>
    <row r="242" spans="1:12" x14ac:dyDescent="0.25">
      <c r="A242" s="9">
        <v>43975</v>
      </c>
      <c r="B242">
        <v>214.65</v>
      </c>
      <c r="C242">
        <f>((SFIO_Z[[#This Row],[Price]]-B241)/SFIO_Z[[#This Row],[Price]])*100</f>
        <v>1.8728162124388585</v>
      </c>
      <c r="D242">
        <f>LN(SFIO_Z[[#This Row],[Price]]/B241)*100</f>
        <v>1.8905754973302398</v>
      </c>
      <c r="E242">
        <v>0.56999999999999995</v>
      </c>
      <c r="F242">
        <f>LN(SFIO_Z[[#This Row],[Risk-free instrument]]/E241)*100</f>
        <v>-14.508717367391148</v>
      </c>
      <c r="G242">
        <v>490.42</v>
      </c>
      <c r="H242">
        <f>LN(SFIO_Z[[#This Row],[GEI]]/G241)*100</f>
        <v>1.9810783603656155</v>
      </c>
      <c r="I242">
        <f>SFIO_Z[[#This Row],[Rate  GEI]]*100%</f>
        <v>1.9810783603656155</v>
      </c>
      <c r="J242">
        <f>MIN(0,(SFIO_Z[[#This Row],[Logarithmic rate of return]]-0))</f>
        <v>0</v>
      </c>
      <c r="K242">
        <f>MIN(0,(SFIO_Z[[#This Row],[Market rate of return]]-0))</f>
        <v>0</v>
      </c>
      <c r="L242">
        <f>MAX(0,(SFIO_Z[[#This Row],[Logarithmic rate of return]]-0))</f>
        <v>1.8905754973302398</v>
      </c>
    </row>
    <row r="243" spans="1:12" x14ac:dyDescent="0.25">
      <c r="A243" s="9">
        <v>43982</v>
      </c>
      <c r="B243">
        <v>218.36</v>
      </c>
      <c r="C243">
        <f>((SFIO_Z[[#This Row],[Price]]-B242)/SFIO_Z[[#This Row],[Price]])*100</f>
        <v>1.6990291262135957</v>
      </c>
      <c r="D243">
        <f>LN(SFIO_Z[[#This Row],[Price]]/B242)*100</f>
        <v>1.7136282242987237</v>
      </c>
      <c r="E243">
        <v>0.50975000000000004</v>
      </c>
      <c r="F243">
        <f>LN(SFIO_Z[[#This Row],[Risk-free instrument]]/E242)*100</f>
        <v>-11.171595137403109</v>
      </c>
      <c r="G243">
        <v>499.38</v>
      </c>
      <c r="H243">
        <f>LN(SFIO_Z[[#This Row],[GEI]]/G242)*100</f>
        <v>1.8105162161404749</v>
      </c>
      <c r="I243">
        <f>SFIO_Z[[#This Row],[Rate  GEI]]*100%</f>
        <v>1.8105162161404749</v>
      </c>
      <c r="J243">
        <f>MIN(0,(SFIO_Z[[#This Row],[Logarithmic rate of return]]-0))</f>
        <v>0</v>
      </c>
      <c r="K243">
        <f>MIN(0,(SFIO_Z[[#This Row],[Market rate of return]]-0))</f>
        <v>0</v>
      </c>
      <c r="L243">
        <f>MAX(0,(SFIO_Z[[#This Row],[Logarithmic rate of return]]-0))</f>
        <v>1.7136282242987237</v>
      </c>
    </row>
    <row r="244" spans="1:12" x14ac:dyDescent="0.25">
      <c r="A244" s="9">
        <v>43989</v>
      </c>
      <c r="B244">
        <v>228.94</v>
      </c>
      <c r="C244">
        <f>((SFIO_Z[[#This Row],[Price]]-B243)/SFIO_Z[[#This Row],[Price]])*100</f>
        <v>4.6212981567222782</v>
      </c>
      <c r="D244">
        <f>LN(SFIO_Z[[#This Row],[Price]]/B243)*100</f>
        <v>4.7314883576773417</v>
      </c>
      <c r="E244">
        <v>0.48125000000000001</v>
      </c>
      <c r="F244">
        <f>LN(SFIO_Z[[#This Row],[Risk-free instrument]]/E243)*100</f>
        <v>-5.7533523852570596</v>
      </c>
      <c r="G244">
        <v>524.41999999999996</v>
      </c>
      <c r="H244">
        <f>LN(SFIO_Z[[#This Row],[GEI]]/G243)*100</f>
        <v>4.8925561001543691</v>
      </c>
      <c r="I244">
        <f>SFIO_Z[[#This Row],[Rate  GEI]]*100%</f>
        <v>4.8925561001543691</v>
      </c>
      <c r="J244">
        <f>MIN(0,(SFIO_Z[[#This Row],[Logarithmic rate of return]]-0))</f>
        <v>0</v>
      </c>
      <c r="K244">
        <f>MIN(0,(SFIO_Z[[#This Row],[Market rate of return]]-0))</f>
        <v>0</v>
      </c>
      <c r="L244">
        <f>MAX(0,(SFIO_Z[[#This Row],[Logarithmic rate of return]]-0))</f>
        <v>4.7314883576773417</v>
      </c>
    </row>
    <row r="245" spans="1:12" x14ac:dyDescent="0.25">
      <c r="A245" s="9">
        <v>43996</v>
      </c>
      <c r="B245">
        <v>217.93</v>
      </c>
      <c r="C245">
        <f>((SFIO_Z[[#This Row],[Price]]-B244)/SFIO_Z[[#This Row],[Price]])*100</f>
        <v>-5.0520809434221956</v>
      </c>
      <c r="D245">
        <f>LN(SFIO_Z[[#This Row],[Price]]/B244)*100</f>
        <v>-4.9286050182610399</v>
      </c>
      <c r="E245">
        <v>0.432</v>
      </c>
      <c r="F245">
        <f>LN(SFIO_Z[[#This Row],[Risk-free instrument]]/E244)*100</f>
        <v>-10.796129735788373</v>
      </c>
      <c r="G245">
        <v>498.86</v>
      </c>
      <c r="H245">
        <f>LN(SFIO_Z[[#This Row],[GEI]]/G244)*100</f>
        <v>-4.9967394722962801</v>
      </c>
      <c r="I245">
        <f>SFIO_Z[[#This Row],[Rate  GEI]]*100%</f>
        <v>-4.9967394722962801</v>
      </c>
      <c r="J245">
        <f>MIN(0,(SFIO_Z[[#This Row],[Logarithmic rate of return]]-0))</f>
        <v>-4.9286050182610399</v>
      </c>
      <c r="K245">
        <f>MIN(0,(SFIO_Z[[#This Row],[Market rate of return]]-0))</f>
        <v>-4.9967394722962801</v>
      </c>
      <c r="L245">
        <f>MAX(0,(SFIO_Z[[#This Row],[Logarithmic rate of return]]-0))</f>
        <v>0</v>
      </c>
    </row>
    <row r="246" spans="1:12" x14ac:dyDescent="0.25">
      <c r="A246" s="9">
        <v>44003</v>
      </c>
      <c r="B246">
        <v>222.35</v>
      </c>
      <c r="C246">
        <f>((SFIO_Z[[#This Row],[Price]]-B245)/SFIO_Z[[#This Row],[Price]])*100</f>
        <v>1.9878569822352092</v>
      </c>
      <c r="D246">
        <f>LN(SFIO_Z[[#This Row],[Price]]/B245)*100</f>
        <v>2.0078806648985514</v>
      </c>
      <c r="E246">
        <v>0.41449999999999998</v>
      </c>
      <c r="F246">
        <f>LN(SFIO_Z[[#This Row],[Risk-free instrument]]/E245)*100</f>
        <v>-4.1352613668760689</v>
      </c>
      <c r="G246">
        <v>509.21</v>
      </c>
      <c r="H246">
        <f>LN(SFIO_Z[[#This Row],[GEI]]/G245)*100</f>
        <v>2.0535009874637105</v>
      </c>
      <c r="I246">
        <f>SFIO_Z[[#This Row],[Rate  GEI]]*100%</f>
        <v>2.0535009874637105</v>
      </c>
      <c r="J246">
        <f>MIN(0,(SFIO_Z[[#This Row],[Logarithmic rate of return]]-0))</f>
        <v>0</v>
      </c>
      <c r="K246">
        <f>MIN(0,(SFIO_Z[[#This Row],[Market rate of return]]-0))</f>
        <v>0</v>
      </c>
      <c r="L246">
        <f>MAX(0,(SFIO_Z[[#This Row],[Logarithmic rate of return]]-0))</f>
        <v>2.0078806648985514</v>
      </c>
    </row>
    <row r="247" spans="1:12" x14ac:dyDescent="0.25">
      <c r="A247" s="9">
        <v>44010</v>
      </c>
      <c r="B247">
        <v>216.59</v>
      </c>
      <c r="C247">
        <f>((SFIO_Z[[#This Row],[Price]]-B246)/SFIO_Z[[#This Row],[Price]])*100</f>
        <v>-2.6594025578281504</v>
      </c>
      <c r="D247">
        <f>LN(SFIO_Z[[#This Row],[Price]]/B246)*100</f>
        <v>-2.6246551507300699</v>
      </c>
      <c r="E247">
        <v>0.36137999999999998</v>
      </c>
      <c r="F247">
        <f>LN(SFIO_Z[[#This Row],[Risk-free instrument]]/E246)*100</f>
        <v>-13.714293829166499</v>
      </c>
      <c r="G247">
        <v>495.95</v>
      </c>
      <c r="H247">
        <f>LN(SFIO_Z[[#This Row],[GEI]]/G246)*100</f>
        <v>-2.6385389947273885</v>
      </c>
      <c r="I247">
        <f>SFIO_Z[[#This Row],[Rate  GEI]]*100%</f>
        <v>-2.6385389947273885</v>
      </c>
      <c r="J247">
        <f>MIN(0,(SFIO_Z[[#This Row],[Logarithmic rate of return]]-0))</f>
        <v>-2.6246551507300699</v>
      </c>
      <c r="K247">
        <f>MIN(0,(SFIO_Z[[#This Row],[Market rate of return]]-0))</f>
        <v>-2.6385389947273885</v>
      </c>
      <c r="L247">
        <f>MAX(0,(SFIO_Z[[#This Row],[Logarithmic rate of return]]-0))</f>
        <v>0</v>
      </c>
    </row>
    <row r="248" spans="1:12" x14ac:dyDescent="0.25">
      <c r="A248" s="9">
        <v>44017</v>
      </c>
      <c r="B248">
        <v>222.07</v>
      </c>
      <c r="C248">
        <f>((SFIO_Z[[#This Row],[Price]]-B247)/SFIO_Z[[#This Row],[Price]])*100</f>
        <v>2.4676903679020081</v>
      </c>
      <c r="D248">
        <f>LN(SFIO_Z[[#This Row],[Price]]/B247)*100</f>
        <v>2.4986482036763404</v>
      </c>
      <c r="E248">
        <v>0.36625000000000002</v>
      </c>
      <c r="F248">
        <f>LN(SFIO_Z[[#This Row],[Risk-free instrument]]/E247)*100</f>
        <v>1.3386124047592549</v>
      </c>
      <c r="G248">
        <v>509.02</v>
      </c>
      <c r="H248">
        <f>LN(SFIO_Z[[#This Row],[GEI]]/G247)*100</f>
        <v>2.601219331742564</v>
      </c>
      <c r="I248">
        <f>SFIO_Z[[#This Row],[Rate  GEI]]*100%</f>
        <v>2.601219331742564</v>
      </c>
      <c r="J248">
        <f>MIN(0,(SFIO_Z[[#This Row],[Logarithmic rate of return]]-0))</f>
        <v>0</v>
      </c>
      <c r="K248">
        <f>MIN(0,(SFIO_Z[[#This Row],[Market rate of return]]-0))</f>
        <v>0</v>
      </c>
      <c r="L248">
        <f>MAX(0,(SFIO_Z[[#This Row],[Logarithmic rate of return]]-0))</f>
        <v>2.4986482036763404</v>
      </c>
    </row>
    <row r="249" spans="1:12" x14ac:dyDescent="0.25">
      <c r="A249" s="9">
        <v>44024</v>
      </c>
      <c r="B249">
        <v>221.42</v>
      </c>
      <c r="C249">
        <f>((SFIO_Z[[#This Row],[Price]]-B248)/SFIO_Z[[#This Row],[Price]])*100</f>
        <v>-0.29355975070002965</v>
      </c>
      <c r="D249">
        <f>LN(SFIO_Z[[#This Row],[Price]]/B248)*100</f>
        <v>-0.29312970548474404</v>
      </c>
      <c r="E249">
        <v>0.34538000000000002</v>
      </c>
      <c r="F249">
        <f>LN(SFIO_Z[[#This Row],[Risk-free instrument]]/E248)*100</f>
        <v>-5.8670900174753164</v>
      </c>
      <c r="G249">
        <v>507.62</v>
      </c>
      <c r="H249">
        <f>LN(SFIO_Z[[#This Row],[GEI]]/G248)*100</f>
        <v>-0.27541723421679304</v>
      </c>
      <c r="I249">
        <f>SFIO_Z[[#This Row],[Rate  GEI]]*100%</f>
        <v>-0.27541723421679304</v>
      </c>
      <c r="J249">
        <f>MIN(0,(SFIO_Z[[#This Row],[Logarithmic rate of return]]-0))</f>
        <v>-0.29312970548474404</v>
      </c>
      <c r="K249">
        <f>MIN(0,(SFIO_Z[[#This Row],[Market rate of return]]-0))</f>
        <v>-0.27541723421679304</v>
      </c>
      <c r="L249">
        <f>MAX(0,(SFIO_Z[[#This Row],[Logarithmic rate of return]]-0))</f>
        <v>0</v>
      </c>
    </row>
    <row r="250" spans="1:12" x14ac:dyDescent="0.25">
      <c r="A250" s="9">
        <v>44031</v>
      </c>
      <c r="B250">
        <v>225.15</v>
      </c>
      <c r="C250">
        <f>((SFIO_Z[[#This Row],[Price]]-B249)/SFIO_Z[[#This Row],[Price]])*100</f>
        <v>1.656673328891858</v>
      </c>
      <c r="D250">
        <f>LN(SFIO_Z[[#This Row],[Price]]/B249)*100</f>
        <v>1.6705496316260009</v>
      </c>
      <c r="E250">
        <v>0.33362999999999998</v>
      </c>
      <c r="F250">
        <f>LN(SFIO_Z[[#This Row],[Risk-free instrument]]/E249)*100</f>
        <v>-3.4612665657663757</v>
      </c>
      <c r="G250">
        <v>516.47</v>
      </c>
      <c r="H250">
        <f>LN(SFIO_Z[[#This Row],[GEI]]/G249)*100</f>
        <v>1.7284067452873202</v>
      </c>
      <c r="I250">
        <f>SFIO_Z[[#This Row],[Rate  GEI]]*100%</f>
        <v>1.7284067452873202</v>
      </c>
      <c r="J250">
        <f>MIN(0,(SFIO_Z[[#This Row],[Logarithmic rate of return]]-0))</f>
        <v>0</v>
      </c>
      <c r="K250">
        <f>MIN(0,(SFIO_Z[[#This Row],[Market rate of return]]-0))</f>
        <v>0</v>
      </c>
      <c r="L250">
        <f>MAX(0,(SFIO_Z[[#This Row],[Logarithmic rate of return]]-0))</f>
        <v>1.6705496316260009</v>
      </c>
    </row>
    <row r="251" spans="1:12" x14ac:dyDescent="0.25">
      <c r="A251" s="9">
        <v>44038</v>
      </c>
      <c r="B251">
        <v>220.39</v>
      </c>
      <c r="C251">
        <f>((SFIO_Z[[#This Row],[Price]]-B250)/SFIO_Z[[#This Row],[Price]])*100</f>
        <v>-2.1598076137755884</v>
      </c>
      <c r="D251">
        <f>LN(SFIO_Z[[#This Row],[Price]]/B250)*100</f>
        <v>-2.1368142548980651</v>
      </c>
      <c r="E251">
        <v>0.31850000000000001</v>
      </c>
      <c r="F251">
        <f>LN(SFIO_Z[[#This Row],[Risk-free instrument]]/E250)*100</f>
        <v>-4.6410119486642154</v>
      </c>
      <c r="G251">
        <v>505.47</v>
      </c>
      <c r="H251">
        <f>LN(SFIO_Z[[#This Row],[GEI]]/G250)*100</f>
        <v>-2.1528514101730121</v>
      </c>
      <c r="I251">
        <f>SFIO_Z[[#This Row],[Rate  GEI]]*100%</f>
        <v>-2.1528514101730121</v>
      </c>
      <c r="J251">
        <f>MIN(0,(SFIO_Z[[#This Row],[Logarithmic rate of return]]-0))</f>
        <v>-2.1368142548980651</v>
      </c>
      <c r="K251">
        <f>MIN(0,(SFIO_Z[[#This Row],[Market rate of return]]-0))</f>
        <v>-2.1528514101730121</v>
      </c>
      <c r="L251">
        <f>MAX(0,(SFIO_Z[[#This Row],[Logarithmic rate of return]]-0))</f>
        <v>0</v>
      </c>
    </row>
    <row r="252" spans="1:12" x14ac:dyDescent="0.25">
      <c r="A252" s="9">
        <v>44045</v>
      </c>
      <c r="B252">
        <v>215.55</v>
      </c>
      <c r="C252">
        <f>((SFIO_Z[[#This Row],[Price]]-B251)/SFIO_Z[[#This Row],[Price]])*100</f>
        <v>-2.2454186963581417</v>
      </c>
      <c r="D252">
        <f>LN(SFIO_Z[[#This Row],[Price]]/B251)*100</f>
        <v>-2.2205803005456373</v>
      </c>
      <c r="E252">
        <v>0.30613000000000001</v>
      </c>
      <c r="F252">
        <f>LN(SFIO_Z[[#This Row],[Risk-free instrument]]/E251)*100</f>
        <v>-3.9612626676047999</v>
      </c>
      <c r="G252">
        <v>494.34</v>
      </c>
      <c r="H252">
        <f>LN(SFIO_Z[[#This Row],[GEI]]/G251)*100</f>
        <v>-2.2265149962850028</v>
      </c>
      <c r="I252">
        <f>SFIO_Z[[#This Row],[Rate  GEI]]*100%</f>
        <v>-2.2265149962850028</v>
      </c>
      <c r="J252">
        <f>MIN(0,(SFIO_Z[[#This Row],[Logarithmic rate of return]]-0))</f>
        <v>-2.2205803005456373</v>
      </c>
      <c r="K252">
        <f>MIN(0,(SFIO_Z[[#This Row],[Market rate of return]]-0))</f>
        <v>-2.2265149962850028</v>
      </c>
      <c r="L252">
        <f>MAX(0,(SFIO_Z[[#This Row],[Logarithmic rate of return]]-0))</f>
        <v>0</v>
      </c>
    </row>
    <row r="253" spans="1:12" x14ac:dyDescent="0.25">
      <c r="A253" s="9">
        <v>44052</v>
      </c>
      <c r="B253">
        <v>221.56</v>
      </c>
      <c r="C253">
        <f>((SFIO_Z[[#This Row],[Price]]-B252)/SFIO_Z[[#This Row],[Price]])*100</f>
        <v>2.7125834988264987</v>
      </c>
      <c r="D253">
        <f>LN(SFIO_Z[[#This Row],[Price]]/B252)*100</f>
        <v>2.750053197175943</v>
      </c>
      <c r="E253">
        <v>0.30913000000000002</v>
      </c>
      <c r="F253">
        <f>LN(SFIO_Z[[#This Row],[Risk-free instrument]]/E252)*100</f>
        <v>0.97520520612169059</v>
      </c>
      <c r="G253">
        <v>508.52</v>
      </c>
      <c r="H253">
        <f>LN(SFIO_Z[[#This Row],[GEI]]/G252)*100</f>
        <v>2.8281006526368007</v>
      </c>
      <c r="I253">
        <f>SFIO_Z[[#This Row],[Rate  GEI]]*100%</f>
        <v>2.8281006526368007</v>
      </c>
      <c r="J253">
        <f>MIN(0,(SFIO_Z[[#This Row],[Logarithmic rate of return]]-0))</f>
        <v>0</v>
      </c>
      <c r="K253">
        <f>MIN(0,(SFIO_Z[[#This Row],[Market rate of return]]-0))</f>
        <v>0</v>
      </c>
      <c r="L253">
        <f>MAX(0,(SFIO_Z[[#This Row],[Logarithmic rate of return]]-0))</f>
        <v>2.750053197175943</v>
      </c>
    </row>
    <row r="254" spans="1:12" x14ac:dyDescent="0.25">
      <c r="A254" s="9">
        <v>44059</v>
      </c>
      <c r="B254">
        <v>223.89</v>
      </c>
      <c r="C254">
        <f>((SFIO_Z[[#This Row],[Price]]-B253)/SFIO_Z[[#This Row],[Price]])*100</f>
        <v>1.0406896243691028</v>
      </c>
      <c r="D254">
        <f>LN(SFIO_Z[[#This Row],[Price]]/B253)*100</f>
        <v>1.0461426646502423</v>
      </c>
      <c r="E254">
        <v>0.33250000000000002</v>
      </c>
      <c r="F254">
        <f>LN(SFIO_Z[[#This Row],[Risk-free instrument]]/E253)*100</f>
        <v>7.2877959698521968</v>
      </c>
      <c r="G254">
        <v>514.14</v>
      </c>
      <c r="H254">
        <f>LN(SFIO_Z[[#This Row],[GEI]]/G253)*100</f>
        <v>1.0991055827160727</v>
      </c>
      <c r="I254">
        <f>SFIO_Z[[#This Row],[Rate  GEI]]*100%</f>
        <v>1.0991055827160727</v>
      </c>
      <c r="J254">
        <f>MIN(0,(SFIO_Z[[#This Row],[Logarithmic rate of return]]-0))</f>
        <v>0</v>
      </c>
      <c r="K254">
        <f>MIN(0,(SFIO_Z[[#This Row],[Market rate of return]]-0))</f>
        <v>0</v>
      </c>
      <c r="L254">
        <f>MAX(0,(SFIO_Z[[#This Row],[Logarithmic rate of return]]-0))</f>
        <v>1.0461426646502423</v>
      </c>
    </row>
    <row r="255" spans="1:12" x14ac:dyDescent="0.25">
      <c r="A255" s="9">
        <v>44066</v>
      </c>
      <c r="B255">
        <v>222.24</v>
      </c>
      <c r="C255">
        <f>((SFIO_Z[[#This Row],[Price]]-B254)/SFIO_Z[[#This Row],[Price]])*100</f>
        <v>-0.74244060475160956</v>
      </c>
      <c r="D255">
        <f>LN(SFIO_Z[[#This Row],[Price]]/B254)*100</f>
        <v>-0.7396980805372052</v>
      </c>
      <c r="E255">
        <v>0.31437999999999999</v>
      </c>
      <c r="F255">
        <f>LN(SFIO_Z[[#This Row],[Risk-free instrument]]/E254)*100</f>
        <v>-5.6037414795817</v>
      </c>
      <c r="G255">
        <v>510.44</v>
      </c>
      <c r="H255">
        <f>LN(SFIO_Z[[#This Row],[GEI]]/G254)*100</f>
        <v>-0.72225030433068749</v>
      </c>
      <c r="I255">
        <f>SFIO_Z[[#This Row],[Rate  GEI]]*100%</f>
        <v>-0.72225030433068749</v>
      </c>
      <c r="J255">
        <f>MIN(0,(SFIO_Z[[#This Row],[Logarithmic rate of return]]-0))</f>
        <v>-0.7396980805372052</v>
      </c>
      <c r="K255">
        <f>MIN(0,(SFIO_Z[[#This Row],[Market rate of return]]-0))</f>
        <v>-0.72225030433068749</v>
      </c>
      <c r="L255">
        <f>MAX(0,(SFIO_Z[[#This Row],[Logarithmic rate of return]]-0))</f>
        <v>0</v>
      </c>
    </row>
    <row r="256" spans="1:12" x14ac:dyDescent="0.25">
      <c r="A256" s="9">
        <v>44073</v>
      </c>
      <c r="B256">
        <v>224.67</v>
      </c>
      <c r="C256">
        <f>((SFIO_Z[[#This Row],[Price]]-B255)/SFIO_Z[[#This Row],[Price]])*100</f>
        <v>1.0815863266123553</v>
      </c>
      <c r="D256">
        <f>LN(SFIO_Z[[#This Row],[Price]]/B255)*100</f>
        <v>1.0874779923351763</v>
      </c>
      <c r="E256">
        <v>0.30987999999999999</v>
      </c>
      <c r="F256">
        <f>LN(SFIO_Z[[#This Row],[Risk-free instrument]]/E255)*100</f>
        <v>-1.4417319536390103</v>
      </c>
      <c r="G256">
        <v>516.28</v>
      </c>
      <c r="H256">
        <f>LN(SFIO_Z[[#This Row],[GEI]]/G255)*100</f>
        <v>1.1376155101211296</v>
      </c>
      <c r="I256">
        <f>SFIO_Z[[#This Row],[Rate  GEI]]*100%</f>
        <v>1.1376155101211296</v>
      </c>
      <c r="J256">
        <f>MIN(0,(SFIO_Z[[#This Row],[Logarithmic rate of return]]-0))</f>
        <v>0</v>
      </c>
      <c r="K256">
        <f>MIN(0,(SFIO_Z[[#This Row],[Market rate of return]]-0))</f>
        <v>0</v>
      </c>
      <c r="L256">
        <f>MAX(0,(SFIO_Z[[#This Row],[Logarithmic rate of return]]-0))</f>
        <v>1.0874779923351763</v>
      </c>
    </row>
    <row r="257" spans="1:12" x14ac:dyDescent="0.25">
      <c r="A257" s="9">
        <v>44080</v>
      </c>
      <c r="B257">
        <v>222.76</v>
      </c>
      <c r="C257">
        <f>((SFIO_Z[[#This Row],[Price]]-B256)/SFIO_Z[[#This Row],[Price]])*100</f>
        <v>-0.85742503142395254</v>
      </c>
      <c r="D257">
        <f>LN(SFIO_Z[[#This Row],[Price]]/B256)*100</f>
        <v>-0.85377002079175723</v>
      </c>
      <c r="E257">
        <v>0.29213</v>
      </c>
      <c r="F257">
        <f>LN(SFIO_Z[[#This Row],[Risk-free instrument]]/E256)*100</f>
        <v>-5.8986217090522768</v>
      </c>
      <c r="G257">
        <v>512.07000000000005</v>
      </c>
      <c r="H257">
        <f>LN(SFIO_Z[[#This Row],[GEI]]/G256)*100</f>
        <v>-0.81879195226355805</v>
      </c>
      <c r="I257">
        <f>SFIO_Z[[#This Row],[Rate  GEI]]*100%</f>
        <v>-0.81879195226355805</v>
      </c>
      <c r="J257">
        <f>MIN(0,(SFIO_Z[[#This Row],[Logarithmic rate of return]]-0))</f>
        <v>-0.85377002079175723</v>
      </c>
      <c r="K257">
        <f>MIN(0,(SFIO_Z[[#This Row],[Market rate of return]]-0))</f>
        <v>-0.81879195226355805</v>
      </c>
      <c r="L257">
        <f>MAX(0,(SFIO_Z[[#This Row],[Logarithmic rate of return]]-0))</f>
        <v>0</v>
      </c>
    </row>
    <row r="258" spans="1:12" x14ac:dyDescent="0.25">
      <c r="A258" s="9">
        <v>44087</v>
      </c>
      <c r="B258">
        <v>220.46</v>
      </c>
      <c r="C258">
        <f>((SFIO_Z[[#This Row],[Price]]-B257)/SFIO_Z[[#This Row],[Price]])*100</f>
        <v>-1.0432731561280879</v>
      </c>
      <c r="D258">
        <f>LN(SFIO_Z[[#This Row],[Price]]/B257)*100</f>
        <v>-1.0378686186298358</v>
      </c>
      <c r="E258">
        <v>0.28188000000000002</v>
      </c>
      <c r="F258">
        <f>LN(SFIO_Z[[#This Row],[Risk-free instrument]]/E257)*100</f>
        <v>-3.5717460214357164</v>
      </c>
      <c r="G258">
        <v>506.77</v>
      </c>
      <c r="H258">
        <f>LN(SFIO_Z[[#This Row],[GEI]]/G257)*100</f>
        <v>-1.0404082698155177</v>
      </c>
      <c r="I258">
        <f>SFIO_Z[[#This Row],[Rate  GEI]]*100%</f>
        <v>-1.0404082698155177</v>
      </c>
      <c r="J258">
        <f>MIN(0,(SFIO_Z[[#This Row],[Logarithmic rate of return]]-0))</f>
        <v>-1.0378686186298358</v>
      </c>
      <c r="K258">
        <f>MIN(0,(SFIO_Z[[#This Row],[Market rate of return]]-0))</f>
        <v>-1.0404082698155177</v>
      </c>
      <c r="L258">
        <f>MAX(0,(SFIO_Z[[#This Row],[Logarithmic rate of return]]-0))</f>
        <v>0</v>
      </c>
    </row>
    <row r="259" spans="1:12" x14ac:dyDescent="0.25">
      <c r="A259" s="9">
        <v>44094</v>
      </c>
      <c r="B259">
        <v>220.01</v>
      </c>
      <c r="C259">
        <f>((SFIO_Z[[#This Row],[Price]]-B258)/SFIO_Z[[#This Row],[Price]])*100</f>
        <v>-0.20453615744739653</v>
      </c>
      <c r="D259">
        <f>LN(SFIO_Z[[#This Row],[Price]]/B258)*100</f>
        <v>-0.2043272670379917</v>
      </c>
      <c r="E259">
        <v>0.27524999999999999</v>
      </c>
      <c r="F259">
        <f>LN(SFIO_Z[[#This Row],[Risk-free instrument]]/E258)*100</f>
        <v>-2.3801672856032505</v>
      </c>
      <c r="G259">
        <v>505.89</v>
      </c>
      <c r="H259">
        <f>LN(SFIO_Z[[#This Row],[GEI]]/G258)*100</f>
        <v>-0.17379973959931005</v>
      </c>
      <c r="I259">
        <f>SFIO_Z[[#This Row],[Rate  GEI]]*100%</f>
        <v>-0.17379973959931005</v>
      </c>
      <c r="J259">
        <f>MIN(0,(SFIO_Z[[#This Row],[Logarithmic rate of return]]-0))</f>
        <v>-0.2043272670379917</v>
      </c>
      <c r="K259">
        <f>MIN(0,(SFIO_Z[[#This Row],[Market rate of return]]-0))</f>
        <v>-0.17379973959931005</v>
      </c>
      <c r="L259">
        <f>MAX(0,(SFIO_Z[[#This Row],[Logarithmic rate of return]]-0))</f>
        <v>0</v>
      </c>
    </row>
    <row r="260" spans="1:12" x14ac:dyDescent="0.25">
      <c r="A260" s="9">
        <v>44101</v>
      </c>
      <c r="B260">
        <v>217.77</v>
      </c>
      <c r="C260">
        <f>((SFIO_Z[[#This Row],[Price]]-B259)/SFIO_Z[[#This Row],[Price]])*100</f>
        <v>-1.0286081645772973</v>
      </c>
      <c r="D260">
        <f>LN(SFIO_Z[[#This Row],[Price]]/B259)*100</f>
        <v>-1.0233539899930524</v>
      </c>
      <c r="E260">
        <v>0.27124999999999999</v>
      </c>
      <c r="F260">
        <f>LN(SFIO_Z[[#This Row],[Risk-free instrument]]/E259)*100</f>
        <v>-1.463887074812003</v>
      </c>
      <c r="G260">
        <v>501.26</v>
      </c>
      <c r="H260">
        <f>LN(SFIO_Z[[#This Row],[GEI]]/G259)*100</f>
        <v>-0.9194325803736898</v>
      </c>
      <c r="I260">
        <f>SFIO_Z[[#This Row],[Rate  GEI]]*100%</f>
        <v>-0.9194325803736898</v>
      </c>
      <c r="J260">
        <f>MIN(0,(SFIO_Z[[#This Row],[Logarithmic rate of return]]-0))</f>
        <v>-1.0233539899930524</v>
      </c>
      <c r="K260">
        <f>MIN(0,(SFIO_Z[[#This Row],[Market rate of return]]-0))</f>
        <v>-0.9194325803736898</v>
      </c>
      <c r="L260">
        <f>MAX(0,(SFIO_Z[[#This Row],[Logarithmic rate of return]]-0))</f>
        <v>0</v>
      </c>
    </row>
    <row r="261" spans="1:12" x14ac:dyDescent="0.25">
      <c r="A261" s="9">
        <v>44108</v>
      </c>
      <c r="B261">
        <v>219.5</v>
      </c>
      <c r="C261">
        <f>((SFIO_Z[[#This Row],[Price]]-B260)/SFIO_Z[[#This Row],[Price]])*100</f>
        <v>0.78815489749430057</v>
      </c>
      <c r="D261">
        <f>LN(SFIO_Z[[#This Row],[Price]]/B260)*100</f>
        <v>0.79127725503670665</v>
      </c>
      <c r="E261">
        <v>0.24475</v>
      </c>
      <c r="F261">
        <f>LN(SFIO_Z[[#This Row],[Risk-free instrument]]/E260)*100</f>
        <v>-10.280362344404947</v>
      </c>
      <c r="G261">
        <v>505.25</v>
      </c>
      <c r="H261">
        <f>LN(SFIO_Z[[#This Row],[GEI]]/G260)*100</f>
        <v>0.79284277372641798</v>
      </c>
      <c r="I261">
        <f>SFIO_Z[[#This Row],[Rate  GEI]]*100%</f>
        <v>0.79284277372641798</v>
      </c>
      <c r="J261">
        <f>MIN(0,(SFIO_Z[[#This Row],[Logarithmic rate of return]]-0))</f>
        <v>0</v>
      </c>
      <c r="K261">
        <f>MIN(0,(SFIO_Z[[#This Row],[Market rate of return]]-0))</f>
        <v>0</v>
      </c>
      <c r="L261">
        <f>MAX(0,(SFIO_Z[[#This Row],[Logarithmic rate of return]]-0))</f>
        <v>0.79127725503670665</v>
      </c>
    </row>
    <row r="262" spans="1:12" x14ac:dyDescent="0.25">
      <c r="A262" s="9">
        <v>44115</v>
      </c>
      <c r="B262">
        <v>225.79</v>
      </c>
      <c r="C262">
        <f>((SFIO_Z[[#This Row],[Price]]-B261)/SFIO_Z[[#This Row],[Price]])*100</f>
        <v>2.7857743921342806</v>
      </c>
      <c r="D262">
        <f>LN(SFIO_Z[[#This Row],[Price]]/B261)*100</f>
        <v>2.8253131240010316</v>
      </c>
      <c r="E262">
        <v>0.24575</v>
      </c>
      <c r="F262">
        <f>LN(SFIO_Z[[#This Row],[Risk-free instrument]]/E261)*100</f>
        <v>0.40774776166560789</v>
      </c>
      <c r="G262">
        <v>520.04999999999995</v>
      </c>
      <c r="H262">
        <f>LN(SFIO_Z[[#This Row],[GEI]]/G261)*100</f>
        <v>2.8871604515411589</v>
      </c>
      <c r="I262">
        <f>SFIO_Z[[#This Row],[Rate  GEI]]*100%</f>
        <v>2.8871604515411589</v>
      </c>
      <c r="J262">
        <f>MIN(0,(SFIO_Z[[#This Row],[Logarithmic rate of return]]-0))</f>
        <v>0</v>
      </c>
      <c r="K262">
        <f>MIN(0,(SFIO_Z[[#This Row],[Market rate of return]]-0))</f>
        <v>0</v>
      </c>
      <c r="L262">
        <f>MAX(0,(SFIO_Z[[#This Row],[Logarithmic rate of return]]-0))</f>
        <v>2.8253131240010316</v>
      </c>
    </row>
    <row r="263" spans="1:12" x14ac:dyDescent="0.25">
      <c r="A263" s="9">
        <v>44122</v>
      </c>
      <c r="B263">
        <v>226.58</v>
      </c>
      <c r="C263">
        <f>((SFIO_Z[[#This Row],[Price]]-B262)/SFIO_Z[[#This Row],[Price]])*100</f>
        <v>0.34866272398270826</v>
      </c>
      <c r="D263">
        <f>LN(SFIO_Z[[#This Row],[Price]]/B262)*100</f>
        <v>0.34927196901061702</v>
      </c>
      <c r="E263">
        <v>0.25750000000000001</v>
      </c>
      <c r="F263">
        <f>LN(SFIO_Z[[#This Row],[Risk-free instrument]]/E262)*100</f>
        <v>4.6704961076514948</v>
      </c>
      <c r="G263">
        <v>521.99</v>
      </c>
      <c r="H263">
        <f>LN(SFIO_Z[[#This Row],[GEI]]/G262)*100</f>
        <v>0.37234698118747961</v>
      </c>
      <c r="I263">
        <f>SFIO_Z[[#This Row],[Rate  GEI]]*100%</f>
        <v>0.37234698118747961</v>
      </c>
      <c r="J263">
        <f>MIN(0,(SFIO_Z[[#This Row],[Logarithmic rate of return]]-0))</f>
        <v>0</v>
      </c>
      <c r="K263">
        <f>MIN(0,(SFIO_Z[[#This Row],[Market rate of return]]-0))</f>
        <v>0</v>
      </c>
      <c r="L263">
        <f>MAX(0,(SFIO_Z[[#This Row],[Logarithmic rate of return]]-0))</f>
        <v>0.34927196901061702</v>
      </c>
    </row>
    <row r="264" spans="1:12" x14ac:dyDescent="0.25">
      <c r="A264" s="9">
        <v>44129</v>
      </c>
      <c r="B264">
        <v>224.21</v>
      </c>
      <c r="C264">
        <f>((SFIO_Z[[#This Row],[Price]]-B263)/SFIO_Z[[#This Row],[Price]])*100</f>
        <v>-1.0570447348467973</v>
      </c>
      <c r="D264">
        <f>LN(SFIO_Z[[#This Row],[Price]]/B263)*100</f>
        <v>-1.0514970768962444</v>
      </c>
      <c r="E264">
        <v>0.24937999999999999</v>
      </c>
      <c r="F264">
        <f>LN(SFIO_Z[[#This Row],[Risk-free instrument]]/E263)*100</f>
        <v>-3.2041882535350776</v>
      </c>
      <c r="G264">
        <v>516.62</v>
      </c>
      <c r="H264">
        <f>LN(SFIO_Z[[#This Row],[GEI]]/G263)*100</f>
        <v>-1.0340836025809266</v>
      </c>
      <c r="I264">
        <f>SFIO_Z[[#This Row],[Rate  GEI]]*100%</f>
        <v>-1.0340836025809266</v>
      </c>
      <c r="J264">
        <f>MIN(0,(SFIO_Z[[#This Row],[Logarithmic rate of return]]-0))</f>
        <v>-1.0514970768962444</v>
      </c>
      <c r="K264">
        <f>MIN(0,(SFIO_Z[[#This Row],[Market rate of return]]-0))</f>
        <v>-1.0340836025809266</v>
      </c>
      <c r="L264">
        <f>MAX(0,(SFIO_Z[[#This Row],[Logarithmic rate of return]]-0))</f>
        <v>0</v>
      </c>
    </row>
    <row r="265" spans="1:12" x14ac:dyDescent="0.25">
      <c r="A265" s="9">
        <v>44136</v>
      </c>
      <c r="B265">
        <v>214.38</v>
      </c>
      <c r="C265">
        <f>((SFIO_Z[[#This Row],[Price]]-B264)/SFIO_Z[[#This Row],[Price]])*100</f>
        <v>-4.5853157943838108</v>
      </c>
      <c r="D265">
        <f>LN(SFIO_Z[[#This Row],[Price]]/B264)*100</f>
        <v>-4.4832971413006701</v>
      </c>
      <c r="E265">
        <v>0.24213000000000001</v>
      </c>
      <c r="F265">
        <f>LN(SFIO_Z[[#This Row],[Risk-free instrument]]/E264)*100</f>
        <v>-2.9503065564049322</v>
      </c>
      <c r="G265">
        <v>494.06</v>
      </c>
      <c r="H265">
        <f>LN(SFIO_Z[[#This Row],[GEI]]/G264)*100</f>
        <v>-4.4650627282770179</v>
      </c>
      <c r="I265">
        <f>SFIO_Z[[#This Row],[Rate  GEI]]*100%</f>
        <v>-4.4650627282770179</v>
      </c>
      <c r="J265">
        <f>MIN(0,(SFIO_Z[[#This Row],[Logarithmic rate of return]]-0))</f>
        <v>-4.4832971413006701</v>
      </c>
      <c r="K265">
        <f>MIN(0,(SFIO_Z[[#This Row],[Market rate of return]]-0))</f>
        <v>-4.4650627282770179</v>
      </c>
      <c r="L265">
        <f>MAX(0,(SFIO_Z[[#This Row],[Logarithmic rate of return]]-0))</f>
        <v>0</v>
      </c>
    </row>
    <row r="266" spans="1:12" x14ac:dyDescent="0.25">
      <c r="A266" s="9">
        <v>44143</v>
      </c>
      <c r="B266">
        <v>223.41</v>
      </c>
      <c r="C266">
        <f>((SFIO_Z[[#This Row],[Price]]-B265)/SFIO_Z[[#This Row],[Price]])*100</f>
        <v>4.0418960655297438</v>
      </c>
      <c r="D266">
        <f>LN(SFIO_Z[[#This Row],[Price]]/B265)*100</f>
        <v>4.1258507127290338</v>
      </c>
      <c r="E266">
        <v>0.24338000000000001</v>
      </c>
      <c r="F266">
        <f>LN(SFIO_Z[[#This Row],[Risk-free instrument]]/E265)*100</f>
        <v>0.51492359042633007</v>
      </c>
      <c r="G266">
        <v>516.15</v>
      </c>
      <c r="H266">
        <f>LN(SFIO_Z[[#This Row],[GEI]]/G265)*100</f>
        <v>4.3740453609161669</v>
      </c>
      <c r="I266">
        <f>SFIO_Z[[#This Row],[Rate  GEI]]*100%</f>
        <v>4.3740453609161669</v>
      </c>
      <c r="J266">
        <f>MIN(0,(SFIO_Z[[#This Row],[Logarithmic rate of return]]-0))</f>
        <v>0</v>
      </c>
      <c r="K266">
        <f>MIN(0,(SFIO_Z[[#This Row],[Market rate of return]]-0))</f>
        <v>0</v>
      </c>
      <c r="L266">
        <f>MAX(0,(SFIO_Z[[#This Row],[Logarithmic rate of return]]-0))</f>
        <v>4.1258507127290338</v>
      </c>
    </row>
    <row r="267" spans="1:12" x14ac:dyDescent="0.25">
      <c r="A267" s="9">
        <v>44150</v>
      </c>
      <c r="B267">
        <v>235.54</v>
      </c>
      <c r="C267">
        <f>((SFIO_Z[[#This Row],[Price]]-B266)/SFIO_Z[[#This Row],[Price]])*100</f>
        <v>5.1498683875350242</v>
      </c>
      <c r="D267">
        <f>LN(SFIO_Z[[#This Row],[Price]]/B266)*100</f>
        <v>5.287210202273851</v>
      </c>
      <c r="E267">
        <v>0.246</v>
      </c>
      <c r="F267">
        <f>LN(SFIO_Z[[#This Row],[Risk-free instrument]]/E266)*100</f>
        <v>1.0707528023708759</v>
      </c>
      <c r="G267">
        <v>545.12</v>
      </c>
      <c r="H267">
        <f>LN(SFIO_Z[[#This Row],[GEI]]/G266)*100</f>
        <v>5.4608533001057351</v>
      </c>
      <c r="I267">
        <f>SFIO_Z[[#This Row],[Rate  GEI]]*100%</f>
        <v>5.4608533001057351</v>
      </c>
      <c r="J267">
        <f>MIN(0,(SFIO_Z[[#This Row],[Logarithmic rate of return]]-0))</f>
        <v>0</v>
      </c>
      <c r="K267">
        <f>MIN(0,(SFIO_Z[[#This Row],[Market rate of return]]-0))</f>
        <v>0</v>
      </c>
      <c r="L267">
        <f>MAX(0,(SFIO_Z[[#This Row],[Logarithmic rate of return]]-0))</f>
        <v>5.287210202273851</v>
      </c>
    </row>
    <row r="268" spans="1:12" x14ac:dyDescent="0.25">
      <c r="A268" s="9">
        <v>44157</v>
      </c>
      <c r="B268">
        <v>236.39</v>
      </c>
      <c r="C268">
        <f>((SFIO_Z[[#This Row],[Price]]-B267)/SFIO_Z[[#This Row],[Price]])*100</f>
        <v>0.35957527814205104</v>
      </c>
      <c r="D268">
        <f>LN(SFIO_Z[[#This Row],[Price]]/B267)*100</f>
        <v>0.36022330393872609</v>
      </c>
      <c r="E268">
        <v>0.24875</v>
      </c>
      <c r="F268">
        <f>LN(SFIO_Z[[#This Row],[Risk-free instrument]]/E267)*100</f>
        <v>1.1116840106339394</v>
      </c>
      <c r="G268">
        <v>547.27</v>
      </c>
      <c r="H268">
        <f>LN(SFIO_Z[[#This Row],[GEI]]/G267)*100</f>
        <v>0.39363281907183406</v>
      </c>
      <c r="I268">
        <f>SFIO_Z[[#This Row],[Rate  GEI]]*100%</f>
        <v>0.39363281907183406</v>
      </c>
      <c r="J268">
        <f>MIN(0,(SFIO_Z[[#This Row],[Logarithmic rate of return]]-0))</f>
        <v>0</v>
      </c>
      <c r="K268">
        <f>MIN(0,(SFIO_Z[[#This Row],[Market rate of return]]-0))</f>
        <v>0</v>
      </c>
      <c r="L268">
        <f>MAX(0,(SFIO_Z[[#This Row],[Logarithmic rate of return]]-0))</f>
        <v>0.36022330393872609</v>
      </c>
    </row>
    <row r="269" spans="1:12" x14ac:dyDescent="0.25">
      <c r="A269" s="9">
        <v>44164</v>
      </c>
      <c r="B269">
        <v>241.19</v>
      </c>
      <c r="C269">
        <f>((SFIO_Z[[#This Row],[Price]]-B268)/SFIO_Z[[#This Row],[Price]])*100</f>
        <v>1.9901322608731751</v>
      </c>
      <c r="D269">
        <f>LN(SFIO_Z[[#This Row],[Price]]/B268)*100</f>
        <v>2.010202117095977</v>
      </c>
      <c r="E269">
        <v>0.25738</v>
      </c>
      <c r="F269">
        <f>LN(SFIO_Z[[#This Row],[Risk-free instrument]]/E268)*100</f>
        <v>3.4105216026816669</v>
      </c>
      <c r="G269">
        <v>558.79999999999995</v>
      </c>
      <c r="H269">
        <f>LN(SFIO_Z[[#This Row],[GEI]]/G268)*100</f>
        <v>2.084934527943187</v>
      </c>
      <c r="I269">
        <f>SFIO_Z[[#This Row],[Rate  GEI]]*100%</f>
        <v>2.084934527943187</v>
      </c>
      <c r="J269">
        <f>MIN(0,(SFIO_Z[[#This Row],[Logarithmic rate of return]]-0))</f>
        <v>0</v>
      </c>
      <c r="K269">
        <f>MIN(0,(SFIO_Z[[#This Row],[Market rate of return]]-0))</f>
        <v>0</v>
      </c>
      <c r="L269">
        <f>MAX(0,(SFIO_Z[[#This Row],[Logarithmic rate of return]]-0))</f>
        <v>2.010202117095977</v>
      </c>
    </row>
    <row r="270" spans="1:12" x14ac:dyDescent="0.25">
      <c r="A270" s="9">
        <v>44171</v>
      </c>
      <c r="B270">
        <v>241.1</v>
      </c>
      <c r="C270">
        <f>((SFIO_Z[[#This Row],[Price]]-B269)/SFIO_Z[[#This Row],[Price]])*100</f>
        <v>-3.7328909166322442E-2</v>
      </c>
      <c r="D270">
        <f>LN(SFIO_Z[[#This Row],[Price]]/B269)*100</f>
        <v>-3.7321943662407077E-2</v>
      </c>
      <c r="E270">
        <v>0.25574999999999998</v>
      </c>
      <c r="F270">
        <f>LN(SFIO_Z[[#This Row],[Risk-free instrument]]/E269)*100</f>
        <v>-0.63531872337829776</v>
      </c>
      <c r="G270">
        <v>558.85</v>
      </c>
      <c r="H270">
        <f>LN(SFIO_Z[[#This Row],[GEI]]/G269)*100</f>
        <v>8.9473448813792225E-3</v>
      </c>
      <c r="I270">
        <f>SFIO_Z[[#This Row],[Rate  GEI]]*100%</f>
        <v>8.9473448813792225E-3</v>
      </c>
      <c r="J270">
        <f>MIN(0,(SFIO_Z[[#This Row],[Logarithmic rate of return]]-0))</f>
        <v>-3.7321943662407077E-2</v>
      </c>
      <c r="K270">
        <f>MIN(0,(SFIO_Z[[#This Row],[Market rate of return]]-0))</f>
        <v>0</v>
      </c>
      <c r="L270">
        <f>MAX(0,(SFIO_Z[[#This Row],[Logarithmic rate of return]]-0))</f>
        <v>0</v>
      </c>
    </row>
    <row r="271" spans="1:12" x14ac:dyDescent="0.25">
      <c r="A271" s="9">
        <v>44178</v>
      </c>
      <c r="B271">
        <v>238.95</v>
      </c>
      <c r="C271">
        <f>((SFIO_Z[[#This Row],[Price]]-B270)/SFIO_Z[[#This Row],[Price]])*100</f>
        <v>-0.899769826323501</v>
      </c>
      <c r="D271">
        <f>LN(SFIO_Z[[#This Row],[Price]]/B270)*100</f>
        <v>-0.89574601629581807</v>
      </c>
      <c r="E271">
        <v>0.24875</v>
      </c>
      <c r="F271">
        <f>LN(SFIO_Z[[#This Row],[Risk-free instrument]]/E270)*100</f>
        <v>-2.775202879303357</v>
      </c>
      <c r="G271">
        <v>553.87</v>
      </c>
      <c r="H271">
        <f>LN(SFIO_Z[[#This Row],[GEI]]/G270)*100</f>
        <v>-0.89510986603188425</v>
      </c>
      <c r="I271">
        <f>SFIO_Z[[#This Row],[Rate  GEI]]*100%</f>
        <v>-0.89510986603188425</v>
      </c>
      <c r="J271">
        <f>MIN(0,(SFIO_Z[[#This Row],[Logarithmic rate of return]]-0))</f>
        <v>-0.89574601629581807</v>
      </c>
      <c r="K271">
        <f>MIN(0,(SFIO_Z[[#This Row],[Market rate of return]]-0))</f>
        <v>-0.89510986603188425</v>
      </c>
      <c r="L271">
        <f>MAX(0,(SFIO_Z[[#This Row],[Logarithmic rate of return]]-0))</f>
        <v>0</v>
      </c>
    </row>
    <row r="272" spans="1:12" x14ac:dyDescent="0.25">
      <c r="A272" s="9">
        <v>44185</v>
      </c>
      <c r="B272">
        <v>238.51</v>
      </c>
      <c r="C272">
        <f>((SFIO_Z[[#This Row],[Price]]-B271)/SFIO_Z[[#This Row],[Price]])*100</f>
        <v>-0.18447863821223334</v>
      </c>
      <c r="D272">
        <f>LN(SFIO_Z[[#This Row],[Price]]/B271)*100</f>
        <v>-0.18430868535815309</v>
      </c>
      <c r="E272">
        <v>0.25850000000000001</v>
      </c>
      <c r="F272">
        <f>LN(SFIO_Z[[#This Row],[Risk-free instrument]]/E271)*100</f>
        <v>3.8447317909781598</v>
      </c>
      <c r="G272">
        <v>552.98</v>
      </c>
      <c r="H272">
        <f>LN(SFIO_Z[[#This Row],[GEI]]/G271)*100</f>
        <v>-0.16081676682658813</v>
      </c>
      <c r="I272">
        <f>SFIO_Z[[#This Row],[Rate  GEI]]*100%</f>
        <v>-0.16081676682658813</v>
      </c>
      <c r="J272">
        <f>MIN(0,(SFIO_Z[[#This Row],[Logarithmic rate of return]]-0))</f>
        <v>-0.18430868535815309</v>
      </c>
      <c r="K272">
        <f>MIN(0,(SFIO_Z[[#This Row],[Market rate of return]]-0))</f>
        <v>-0.16081676682658813</v>
      </c>
      <c r="L272">
        <f>MAX(0,(SFIO_Z[[#This Row],[Logarithmic rate of return]]-0))</f>
        <v>0</v>
      </c>
    </row>
    <row r="273" spans="1:12" x14ac:dyDescent="0.25">
      <c r="A273" s="9">
        <v>44192</v>
      </c>
      <c r="B273">
        <v>237.7</v>
      </c>
      <c r="C273">
        <f>((SFIO_Z[[#This Row],[Price]]-B272)/SFIO_Z[[#This Row],[Price]])*100</f>
        <v>-0.34076567101388405</v>
      </c>
      <c r="D273">
        <f>LN(SFIO_Z[[#This Row],[Price]]/B272)*100</f>
        <v>-0.34018638044373706</v>
      </c>
      <c r="E273">
        <v>0.26662999999999998</v>
      </c>
      <c r="F273">
        <f>LN(SFIO_Z[[#This Row],[Risk-free instrument]]/E272)*100</f>
        <v>3.0966235597342027</v>
      </c>
      <c r="G273">
        <v>553.04</v>
      </c>
      <c r="H273">
        <f>LN(SFIO_Z[[#This Row],[GEI]]/G272)*100</f>
        <v>1.0849713397362813E-2</v>
      </c>
      <c r="I273">
        <f>SFIO_Z[[#This Row],[Rate  GEI]]*100%</f>
        <v>1.0849713397362813E-2</v>
      </c>
      <c r="J273">
        <f>MIN(0,(SFIO_Z[[#This Row],[Logarithmic rate of return]]-0))</f>
        <v>-0.34018638044373706</v>
      </c>
      <c r="K273">
        <f>MIN(0,(SFIO_Z[[#This Row],[Market rate of return]]-0))</f>
        <v>0</v>
      </c>
      <c r="L273">
        <f>MAX(0,(SFIO_Z[[#This Row],[Logarithmic rate of return]]-0))</f>
        <v>0</v>
      </c>
    </row>
    <row r="274" spans="1:12" x14ac:dyDescent="0.25">
      <c r="A274" s="9">
        <v>44199</v>
      </c>
      <c r="B274">
        <v>239.14</v>
      </c>
      <c r="C274">
        <f>((SFIO_Z[[#This Row],[Price]]-B273)/SFIO_Z[[#This Row],[Price]])*100</f>
        <v>0.6021577318725424</v>
      </c>
      <c r="D274">
        <f>LN(SFIO_Z[[#This Row],[Price]]/B273)*100</f>
        <v>0.60397801252856909</v>
      </c>
      <c r="E274">
        <v>0.25763000000000003</v>
      </c>
      <c r="F274">
        <f>LN(SFIO_Z[[#This Row],[Risk-free instrument]]/E273)*100</f>
        <v>-3.4337482469193992</v>
      </c>
      <c r="G274">
        <v>558.82000000000005</v>
      </c>
      <c r="H274">
        <f>LN(SFIO_Z[[#This Row],[GEI]]/G273)*100</f>
        <v>1.0397086085988243</v>
      </c>
      <c r="I274">
        <f>SFIO_Z[[#This Row],[Rate  GEI]]*100%</f>
        <v>1.0397086085988243</v>
      </c>
      <c r="J274">
        <f>MIN(0,(SFIO_Z[[#This Row],[Logarithmic rate of return]]-0))</f>
        <v>0</v>
      </c>
      <c r="K274">
        <f>MIN(0,(SFIO_Z[[#This Row],[Market rate of return]]-0))</f>
        <v>0</v>
      </c>
      <c r="L274">
        <f>MAX(0,(SFIO_Z[[#This Row],[Logarithmic rate of return]]-0))</f>
        <v>0.60397801252856909</v>
      </c>
    </row>
    <row r="275" spans="1:12" x14ac:dyDescent="0.25">
      <c r="A275" s="9">
        <v>44206</v>
      </c>
      <c r="B275">
        <v>247.18</v>
      </c>
      <c r="C275">
        <f>((SFIO_Z[[#This Row],[Price]]-B274)/SFIO_Z[[#This Row],[Price]])*100</f>
        <v>3.2526903471154709</v>
      </c>
      <c r="D275">
        <f>LN(SFIO_Z[[#This Row],[Price]]/B274)*100</f>
        <v>3.3067661670155553</v>
      </c>
      <c r="E275">
        <v>0.2465</v>
      </c>
      <c r="F275">
        <f>LN(SFIO_Z[[#This Row],[Risk-free instrument]]/E274)*100</f>
        <v>-4.4162453593887117</v>
      </c>
      <c r="G275">
        <v>573.9</v>
      </c>
      <c r="H275">
        <f>LN(SFIO_Z[[#This Row],[GEI]]/G274)*100</f>
        <v>2.6627747391318923</v>
      </c>
      <c r="I275">
        <f>SFIO_Z[[#This Row],[Rate  GEI]]*100%</f>
        <v>2.6627747391318923</v>
      </c>
      <c r="J275">
        <f>MIN(0,(SFIO_Z[[#This Row],[Logarithmic rate of return]]-0))</f>
        <v>0</v>
      </c>
      <c r="K275">
        <f>MIN(0,(SFIO_Z[[#This Row],[Market rate of return]]-0))</f>
        <v>0</v>
      </c>
      <c r="L275">
        <f>MAX(0,(SFIO_Z[[#This Row],[Logarithmic rate of return]]-0))</f>
        <v>3.3067661670155553</v>
      </c>
    </row>
    <row r="276" spans="1:12" x14ac:dyDescent="0.25">
      <c r="A276" s="9">
        <v>44213</v>
      </c>
      <c r="B276">
        <v>249.11</v>
      </c>
      <c r="C276">
        <f>((SFIO_Z[[#This Row],[Price]]-B275)/SFIO_Z[[#This Row],[Price]])*100</f>
        <v>0.77475813897475287</v>
      </c>
      <c r="D276">
        <f>LN(SFIO_Z[[#This Row],[Price]]/B275)*100</f>
        <v>0.77777498210486107</v>
      </c>
      <c r="E276">
        <v>0.24812999999999999</v>
      </c>
      <c r="F276">
        <f>LN(SFIO_Z[[#This Row],[Risk-free instrument]]/E275)*100</f>
        <v>0.6590808889179961</v>
      </c>
      <c r="G276">
        <v>578.55999999999995</v>
      </c>
      <c r="H276">
        <f>LN(SFIO_Z[[#This Row],[GEI]]/G275)*100</f>
        <v>0.80870926494400575</v>
      </c>
      <c r="I276">
        <f>SFIO_Z[[#This Row],[Rate  GEI]]*100%</f>
        <v>0.80870926494400575</v>
      </c>
      <c r="J276">
        <f>MIN(0,(SFIO_Z[[#This Row],[Logarithmic rate of return]]-0))</f>
        <v>0</v>
      </c>
      <c r="K276">
        <f>MIN(0,(SFIO_Z[[#This Row],[Market rate of return]]-0))</f>
        <v>0</v>
      </c>
      <c r="L276">
        <f>MAX(0,(SFIO_Z[[#This Row],[Logarithmic rate of return]]-0))</f>
        <v>0.77777498210486107</v>
      </c>
    </row>
    <row r="277" spans="1:12" x14ac:dyDescent="0.25">
      <c r="A277" s="9">
        <v>44220</v>
      </c>
      <c r="B277">
        <v>248.1</v>
      </c>
      <c r="C277">
        <f>((SFIO_Z[[#This Row],[Price]]-B276)/SFIO_Z[[#This Row],[Price]])*100</f>
        <v>-0.40709391374446574</v>
      </c>
      <c r="D277">
        <f>LN(SFIO_Z[[#This Row],[Price]]/B276)*100</f>
        <v>-0.40626752848827608</v>
      </c>
      <c r="E277">
        <v>0.23599999999999999</v>
      </c>
      <c r="F277">
        <f>LN(SFIO_Z[[#This Row],[Risk-free instrument]]/E276)*100</f>
        <v>-5.012099734631474</v>
      </c>
      <c r="G277">
        <v>576.42999999999995</v>
      </c>
      <c r="H277">
        <f>LN(SFIO_Z[[#This Row],[GEI]]/G276)*100</f>
        <v>-0.36883478033461115</v>
      </c>
      <c r="I277">
        <f>SFIO_Z[[#This Row],[Rate  GEI]]*100%</f>
        <v>-0.36883478033461115</v>
      </c>
      <c r="J277">
        <f>MIN(0,(SFIO_Z[[#This Row],[Logarithmic rate of return]]-0))</f>
        <v>-0.40626752848827608</v>
      </c>
      <c r="K277">
        <f>MIN(0,(SFIO_Z[[#This Row],[Market rate of return]]-0))</f>
        <v>-0.36883478033461115</v>
      </c>
      <c r="L277">
        <f>MAX(0,(SFIO_Z[[#This Row],[Logarithmic rate of return]]-0))</f>
        <v>0</v>
      </c>
    </row>
    <row r="278" spans="1:12" x14ac:dyDescent="0.25">
      <c r="A278" s="9">
        <v>44227</v>
      </c>
      <c r="B278">
        <v>239.46</v>
      </c>
      <c r="C278">
        <f>((SFIO_Z[[#This Row],[Price]]-B277)/SFIO_Z[[#This Row],[Price]])*100</f>
        <v>-3.6081182660987166</v>
      </c>
      <c r="D278">
        <f>LN(SFIO_Z[[#This Row],[Price]]/B277)*100</f>
        <v>-3.5445502409057799</v>
      </c>
      <c r="E278">
        <v>0.22325</v>
      </c>
      <c r="F278">
        <f>LN(SFIO_Z[[#This Row],[Risk-free instrument]]/E277)*100</f>
        <v>-5.5539585269001543</v>
      </c>
      <c r="G278">
        <v>556.04</v>
      </c>
      <c r="H278">
        <f>LN(SFIO_Z[[#This Row],[GEI]]/G277)*100</f>
        <v>-3.6013675851518947</v>
      </c>
      <c r="I278">
        <f>SFIO_Z[[#This Row],[Rate  GEI]]*100%</f>
        <v>-3.6013675851518947</v>
      </c>
      <c r="J278">
        <f>MIN(0,(SFIO_Z[[#This Row],[Logarithmic rate of return]]-0))</f>
        <v>-3.5445502409057799</v>
      </c>
      <c r="K278">
        <f>MIN(0,(SFIO_Z[[#This Row],[Market rate of return]]-0))</f>
        <v>-3.6013675851518947</v>
      </c>
      <c r="L278">
        <f>MAX(0,(SFIO_Z[[#This Row],[Logarithmic rate of return]]-0))</f>
        <v>0</v>
      </c>
    </row>
    <row r="279" spans="1:12" x14ac:dyDescent="0.25">
      <c r="A279" s="9">
        <v>44234</v>
      </c>
      <c r="B279">
        <v>251.38</v>
      </c>
      <c r="C279">
        <f>((SFIO_Z[[#This Row],[Price]]-B278)/SFIO_Z[[#This Row],[Price]])*100</f>
        <v>4.741825125308293</v>
      </c>
      <c r="D279">
        <f>LN(SFIO_Z[[#This Row],[Price]]/B278)*100</f>
        <v>4.8579350207993848</v>
      </c>
      <c r="E279">
        <v>0.20699999999999999</v>
      </c>
      <c r="F279">
        <f>LN(SFIO_Z[[#This Row],[Risk-free instrument]]/E278)*100</f>
        <v>-7.5573426491239397</v>
      </c>
      <c r="G279">
        <v>584.38</v>
      </c>
      <c r="H279">
        <f>LN(SFIO_Z[[#This Row],[GEI]]/G278)*100</f>
        <v>4.9711222047188643</v>
      </c>
      <c r="I279">
        <f>SFIO_Z[[#This Row],[Rate  GEI]]*100%</f>
        <v>4.9711222047188643</v>
      </c>
      <c r="J279">
        <f>MIN(0,(SFIO_Z[[#This Row],[Logarithmic rate of return]]-0))</f>
        <v>0</v>
      </c>
      <c r="K279">
        <f>MIN(0,(SFIO_Z[[#This Row],[Market rate of return]]-0))</f>
        <v>0</v>
      </c>
      <c r="L279">
        <f>MAX(0,(SFIO_Z[[#This Row],[Logarithmic rate of return]]-0))</f>
        <v>4.8579350207993848</v>
      </c>
    </row>
    <row r="280" spans="1:12" x14ac:dyDescent="0.25">
      <c r="A280" s="9">
        <v>44241</v>
      </c>
      <c r="B280">
        <v>251.95</v>
      </c>
      <c r="C280">
        <f>((SFIO_Z[[#This Row],[Price]]-B279)/SFIO_Z[[#This Row],[Price]])*100</f>
        <v>0.22623536415955275</v>
      </c>
      <c r="D280">
        <f>LN(SFIO_Z[[#This Row],[Price]]/B279)*100</f>
        <v>0.22649166299156348</v>
      </c>
      <c r="E280">
        <v>0.20075000000000001</v>
      </c>
      <c r="F280">
        <f>LN(SFIO_Z[[#This Row],[Risk-free instrument]]/E279)*100</f>
        <v>-3.0658440438497929</v>
      </c>
      <c r="G280">
        <v>585.92999999999995</v>
      </c>
      <c r="H280">
        <f>LN(SFIO_Z[[#This Row],[GEI]]/G279)*100</f>
        <v>0.2648872360829167</v>
      </c>
      <c r="I280">
        <f>SFIO_Z[[#This Row],[Rate  GEI]]*100%</f>
        <v>0.2648872360829167</v>
      </c>
      <c r="J280">
        <f>MIN(0,(SFIO_Z[[#This Row],[Logarithmic rate of return]]-0))</f>
        <v>0</v>
      </c>
      <c r="K280">
        <f>MIN(0,(SFIO_Z[[#This Row],[Market rate of return]]-0))</f>
        <v>0</v>
      </c>
      <c r="L280">
        <f>MAX(0,(SFIO_Z[[#This Row],[Logarithmic rate of return]]-0))</f>
        <v>0.22649166299156348</v>
      </c>
    </row>
    <row r="281" spans="1:12" x14ac:dyDescent="0.25">
      <c r="A281" s="9">
        <v>44248</v>
      </c>
      <c r="B281">
        <v>252.52</v>
      </c>
      <c r="C281">
        <f>((SFIO_Z[[#This Row],[Price]]-B280)/SFIO_Z[[#This Row],[Price]])*100</f>
        <v>0.2257246950736661</v>
      </c>
      <c r="D281">
        <f>LN(SFIO_Z[[#This Row],[Price]]/B280)*100</f>
        <v>0.22597983728177715</v>
      </c>
      <c r="E281">
        <v>0.19500000000000001</v>
      </c>
      <c r="F281">
        <f>LN(SFIO_Z[[#This Row],[Risk-free instrument]]/E280)*100</f>
        <v>-2.9060794263124254</v>
      </c>
      <c r="G281">
        <v>587.46</v>
      </c>
      <c r="H281">
        <f>LN(SFIO_Z[[#This Row],[GEI]]/G280)*100</f>
        <v>0.26078300771255247</v>
      </c>
      <c r="I281">
        <f>SFIO_Z[[#This Row],[Rate  GEI]]*100%</f>
        <v>0.26078300771255247</v>
      </c>
      <c r="J281">
        <f>MIN(0,(SFIO_Z[[#This Row],[Logarithmic rate of return]]-0))</f>
        <v>0</v>
      </c>
      <c r="K281">
        <f>MIN(0,(SFIO_Z[[#This Row],[Market rate of return]]-0))</f>
        <v>0</v>
      </c>
      <c r="L281">
        <f>MAX(0,(SFIO_Z[[#This Row],[Logarithmic rate of return]]-0))</f>
        <v>0.22597983728177715</v>
      </c>
    </row>
    <row r="282" spans="1:12" x14ac:dyDescent="0.25">
      <c r="A282" s="9">
        <v>44255</v>
      </c>
      <c r="B282">
        <v>248.47</v>
      </c>
      <c r="C282">
        <f>((SFIO_Z[[#This Row],[Price]]-B281)/SFIO_Z[[#This Row],[Price]])*100</f>
        <v>-1.6299754497524899</v>
      </c>
      <c r="D282">
        <f>LN(SFIO_Z[[#This Row],[Price]]/B281)*100</f>
        <v>-1.616833959658837</v>
      </c>
      <c r="E282">
        <v>0.20300000000000001</v>
      </c>
      <c r="F282">
        <f>LN(SFIO_Z[[#This Row],[Risk-free instrument]]/E281)*100</f>
        <v>4.0206420478040608</v>
      </c>
      <c r="G282">
        <v>578.02</v>
      </c>
      <c r="H282">
        <f>LN(SFIO_Z[[#This Row],[GEI]]/G281)*100</f>
        <v>-1.619968844417103</v>
      </c>
      <c r="I282">
        <f>SFIO_Z[[#This Row],[Rate  GEI]]*100%</f>
        <v>-1.619968844417103</v>
      </c>
      <c r="J282">
        <f>MIN(0,(SFIO_Z[[#This Row],[Logarithmic rate of return]]-0))</f>
        <v>-1.616833959658837</v>
      </c>
      <c r="K282">
        <f>MIN(0,(SFIO_Z[[#This Row],[Market rate of return]]-0))</f>
        <v>-1.619968844417103</v>
      </c>
      <c r="L282">
        <f>MAX(0,(SFIO_Z[[#This Row],[Logarithmic rate of return]]-0))</f>
        <v>0</v>
      </c>
    </row>
    <row r="283" spans="1:12" x14ac:dyDescent="0.25">
      <c r="A283" s="9">
        <v>44262</v>
      </c>
      <c r="B283">
        <v>256.51</v>
      </c>
      <c r="C283">
        <f>((SFIO_Z[[#This Row],[Price]]-B282)/SFIO_Z[[#This Row],[Price]])*100</f>
        <v>3.1343807258976231</v>
      </c>
      <c r="D283">
        <f>LN(SFIO_Z[[#This Row],[Price]]/B282)*100</f>
        <v>3.1845536302815356</v>
      </c>
      <c r="E283">
        <v>0.19588</v>
      </c>
      <c r="F283">
        <f>LN(SFIO_Z[[#This Row],[Risk-free instrument]]/E282)*100</f>
        <v>-3.5703752207670756</v>
      </c>
      <c r="G283">
        <v>597.24</v>
      </c>
      <c r="H283">
        <f>LN(SFIO_Z[[#This Row],[GEI]]/G282)*100</f>
        <v>3.2710572508599101</v>
      </c>
      <c r="I283">
        <f>SFIO_Z[[#This Row],[Rate  GEI]]*100%</f>
        <v>3.2710572508599101</v>
      </c>
      <c r="J283">
        <f>MIN(0,(SFIO_Z[[#This Row],[Logarithmic rate of return]]-0))</f>
        <v>0</v>
      </c>
      <c r="K283">
        <f>MIN(0,(SFIO_Z[[#This Row],[Market rate of return]]-0))</f>
        <v>0</v>
      </c>
      <c r="L283">
        <f>MAX(0,(SFIO_Z[[#This Row],[Logarithmic rate of return]]-0))</f>
        <v>3.1845536302815356</v>
      </c>
    </row>
    <row r="284" spans="1:12" x14ac:dyDescent="0.25">
      <c r="A284" s="9">
        <v>44269</v>
      </c>
      <c r="B284">
        <v>261.58</v>
      </c>
      <c r="C284">
        <f>((SFIO_Z[[#This Row],[Price]]-B283)/SFIO_Z[[#This Row],[Price]])*100</f>
        <v>1.9382215765731299</v>
      </c>
      <c r="D284">
        <f>LN(SFIO_Z[[#This Row],[Price]]/B283)*100</f>
        <v>1.9572513855354454</v>
      </c>
      <c r="E284">
        <v>0.19400000000000001</v>
      </c>
      <c r="F284">
        <f>LN(SFIO_Z[[#This Row],[Risk-free instrument]]/E283)*100</f>
        <v>-0.96440677707884059</v>
      </c>
      <c r="G284">
        <v>609.51</v>
      </c>
      <c r="H284">
        <f>LN(SFIO_Z[[#This Row],[GEI]]/G283)*100</f>
        <v>2.0336313019165662</v>
      </c>
      <c r="I284">
        <f>SFIO_Z[[#This Row],[Rate  GEI]]*100%</f>
        <v>2.0336313019165662</v>
      </c>
      <c r="J284">
        <f>MIN(0,(SFIO_Z[[#This Row],[Logarithmic rate of return]]-0))</f>
        <v>0</v>
      </c>
      <c r="K284">
        <f>MIN(0,(SFIO_Z[[#This Row],[Market rate of return]]-0))</f>
        <v>0</v>
      </c>
      <c r="L284">
        <f>MAX(0,(SFIO_Z[[#This Row],[Logarithmic rate of return]]-0))</f>
        <v>1.9572513855354454</v>
      </c>
    </row>
    <row r="285" spans="1:12" x14ac:dyDescent="0.25">
      <c r="A285" s="9">
        <v>44276</v>
      </c>
      <c r="B285">
        <v>261.5</v>
      </c>
      <c r="C285">
        <f>((SFIO_Z[[#This Row],[Price]]-B284)/SFIO_Z[[#This Row],[Price]])*100</f>
        <v>-3.0592734225615328E-2</v>
      </c>
      <c r="D285">
        <f>LN(SFIO_Z[[#This Row],[Price]]/B284)*100</f>
        <v>-3.0588055602869962E-2</v>
      </c>
      <c r="E285">
        <v>0.20238</v>
      </c>
      <c r="F285">
        <f>LN(SFIO_Z[[#This Row],[Risk-free instrument]]/E284)*100</f>
        <v>4.2288959238285688</v>
      </c>
      <c r="G285">
        <v>609.35</v>
      </c>
      <c r="H285">
        <f>LN(SFIO_Z[[#This Row],[GEI]]/G284)*100</f>
        <v>-2.6254040811739765E-2</v>
      </c>
      <c r="I285">
        <f>SFIO_Z[[#This Row],[Rate  GEI]]*100%</f>
        <v>-2.6254040811739765E-2</v>
      </c>
      <c r="J285">
        <f>MIN(0,(SFIO_Z[[#This Row],[Logarithmic rate of return]]-0))</f>
        <v>-3.0588055602869962E-2</v>
      </c>
      <c r="K285">
        <f>MIN(0,(SFIO_Z[[#This Row],[Market rate of return]]-0))</f>
        <v>-2.6254040811739765E-2</v>
      </c>
      <c r="L285">
        <f>MAX(0,(SFIO_Z[[#This Row],[Logarithmic rate of return]]-0))</f>
        <v>0</v>
      </c>
    </row>
    <row r="286" spans="1:12" x14ac:dyDescent="0.25">
      <c r="A286" s="9">
        <v>44283</v>
      </c>
      <c r="B286">
        <v>266.98</v>
      </c>
      <c r="C286">
        <f>((SFIO_Z[[#This Row],[Price]]-B285)/SFIO_Z[[#This Row],[Price]])*100</f>
        <v>2.0525882088546026</v>
      </c>
      <c r="D286">
        <f>LN(SFIO_Z[[#This Row],[Price]]/B285)*100</f>
        <v>2.0739465722608732</v>
      </c>
      <c r="E286">
        <v>0.20324999999999999</v>
      </c>
      <c r="F286">
        <f>LN(SFIO_Z[[#This Row],[Risk-free instrument]]/E285)*100</f>
        <v>0.42896301263059394</v>
      </c>
      <c r="G286">
        <v>622.63</v>
      </c>
      <c r="H286">
        <f>LN(SFIO_Z[[#This Row],[GEI]]/G285)*100</f>
        <v>2.1559626607652325</v>
      </c>
      <c r="I286">
        <f>SFIO_Z[[#This Row],[Rate  GEI]]*100%</f>
        <v>2.1559626607652325</v>
      </c>
      <c r="J286">
        <f>MIN(0,(SFIO_Z[[#This Row],[Logarithmic rate of return]]-0))</f>
        <v>0</v>
      </c>
      <c r="K286">
        <f>MIN(0,(SFIO_Z[[#This Row],[Market rate of return]]-0))</f>
        <v>0</v>
      </c>
      <c r="L286">
        <f>MAX(0,(SFIO_Z[[#This Row],[Logarithmic rate of return]]-0))</f>
        <v>2.0739465722608732</v>
      </c>
    </row>
    <row r="287" spans="1:12" x14ac:dyDescent="0.25">
      <c r="A287" s="9">
        <v>44290</v>
      </c>
      <c r="B287">
        <v>268.87</v>
      </c>
      <c r="C287">
        <f>((SFIO_Z[[#This Row],[Price]]-B286)/SFIO_Z[[#This Row],[Price]])*100</f>
        <v>0.70294194220254635</v>
      </c>
      <c r="D287">
        <f>LN(SFIO_Z[[#This Row],[Price]]/B286)*100</f>
        <v>0.70542421855403303</v>
      </c>
      <c r="E287">
        <v>0.20125000000000001</v>
      </c>
      <c r="F287">
        <f>LN(SFIO_Z[[#This Row],[Risk-free instrument]]/E286)*100</f>
        <v>-0.98888321292470871</v>
      </c>
      <c r="G287">
        <v>627.48</v>
      </c>
      <c r="H287">
        <f>LN(SFIO_Z[[#This Row],[GEI]]/G286)*100</f>
        <v>0.77593561108758957</v>
      </c>
      <c r="I287">
        <f>SFIO_Z[[#This Row],[Rate  GEI]]*100%</f>
        <v>0.77593561108758957</v>
      </c>
      <c r="J287">
        <f>MIN(0,(SFIO_Z[[#This Row],[Logarithmic rate of return]]-0))</f>
        <v>0</v>
      </c>
      <c r="K287">
        <f>MIN(0,(SFIO_Z[[#This Row],[Market rate of return]]-0))</f>
        <v>0</v>
      </c>
      <c r="L287">
        <f>MAX(0,(SFIO_Z[[#This Row],[Logarithmic rate of return]]-0))</f>
        <v>0.70542421855403303</v>
      </c>
    </row>
    <row r="288" spans="1:12" x14ac:dyDescent="0.25">
      <c r="A288" s="9">
        <v>44297</v>
      </c>
      <c r="B288">
        <v>269.51</v>
      </c>
      <c r="C288">
        <f>((SFIO_Z[[#This Row],[Price]]-B287)/SFIO_Z[[#This Row],[Price]])*100</f>
        <v>0.23746799747689751</v>
      </c>
      <c r="D288">
        <f>LN(SFIO_Z[[#This Row],[Price]]/B287)*100</f>
        <v>0.23775039989150554</v>
      </c>
      <c r="E288">
        <v>0.21138000000000001</v>
      </c>
      <c r="F288">
        <f>LN(SFIO_Z[[#This Row],[Risk-free instrument]]/E287)*100</f>
        <v>4.9109545282528524</v>
      </c>
      <c r="G288">
        <v>629.4</v>
      </c>
      <c r="H288">
        <f>LN(SFIO_Z[[#This Row],[GEI]]/G287)*100</f>
        <v>0.30551866422668178</v>
      </c>
      <c r="I288">
        <f>SFIO_Z[[#This Row],[Rate  GEI]]*100%</f>
        <v>0.30551866422668178</v>
      </c>
      <c r="J288">
        <f>MIN(0,(SFIO_Z[[#This Row],[Logarithmic rate of return]]-0))</f>
        <v>0</v>
      </c>
      <c r="K288">
        <f>MIN(0,(SFIO_Z[[#This Row],[Market rate of return]]-0))</f>
        <v>0</v>
      </c>
      <c r="L288">
        <f>MAX(0,(SFIO_Z[[#This Row],[Logarithmic rate of return]]-0))</f>
        <v>0.23775039989150554</v>
      </c>
    </row>
    <row r="289" spans="1:12" x14ac:dyDescent="0.25">
      <c r="A289" s="9">
        <v>44304</v>
      </c>
      <c r="B289">
        <v>270.19</v>
      </c>
      <c r="C289">
        <f>((SFIO_Z[[#This Row],[Price]]-B288)/SFIO_Z[[#This Row],[Price]])*100</f>
        <v>0.2516747473999803</v>
      </c>
      <c r="D289">
        <f>LN(SFIO_Z[[#This Row],[Price]]/B288)*100</f>
        <v>0.25199198066816347</v>
      </c>
      <c r="E289">
        <v>0.22363</v>
      </c>
      <c r="F289">
        <f>LN(SFIO_Z[[#This Row],[Risk-free instrument]]/E288)*100</f>
        <v>5.6335438857424407</v>
      </c>
      <c r="G289">
        <v>631.27</v>
      </c>
      <c r="H289">
        <f>LN(SFIO_Z[[#This Row],[GEI]]/G288)*100</f>
        <v>0.29666786256790523</v>
      </c>
      <c r="I289">
        <f>SFIO_Z[[#This Row],[Rate  GEI]]*100%</f>
        <v>0.29666786256790523</v>
      </c>
      <c r="J289">
        <f>MIN(0,(SFIO_Z[[#This Row],[Logarithmic rate of return]]-0))</f>
        <v>0</v>
      </c>
      <c r="K289">
        <f>MIN(0,(SFIO_Z[[#This Row],[Market rate of return]]-0))</f>
        <v>0</v>
      </c>
      <c r="L289">
        <f>MAX(0,(SFIO_Z[[#This Row],[Logarithmic rate of return]]-0))</f>
        <v>0.25199198066816347</v>
      </c>
    </row>
    <row r="290" spans="1:12" x14ac:dyDescent="0.25">
      <c r="A290" s="9">
        <v>44311</v>
      </c>
      <c r="B290">
        <v>266.98</v>
      </c>
      <c r="C290">
        <f>((SFIO_Z[[#This Row],[Price]]-B289)/SFIO_Z[[#This Row],[Price]])*100</f>
        <v>-1.2023372537268631</v>
      </c>
      <c r="D290">
        <f>LN(SFIO_Z[[#This Row],[Price]]/B289)*100</f>
        <v>-1.1951665991137215</v>
      </c>
      <c r="E290">
        <v>0.20413000000000001</v>
      </c>
      <c r="F290">
        <f>LN(SFIO_Z[[#This Row],[Risk-free instrument]]/E289)*100</f>
        <v>-9.1235854653133099</v>
      </c>
      <c r="G290">
        <v>623.76</v>
      </c>
      <c r="H290">
        <f>LN(SFIO_Z[[#This Row],[GEI]]/G289)*100</f>
        <v>-1.1967984254640882</v>
      </c>
      <c r="I290">
        <f>SFIO_Z[[#This Row],[Rate  GEI]]*100%</f>
        <v>-1.1967984254640882</v>
      </c>
      <c r="J290">
        <f>MIN(0,(SFIO_Z[[#This Row],[Logarithmic rate of return]]-0))</f>
        <v>-1.1951665991137215</v>
      </c>
      <c r="K290">
        <f>MIN(0,(SFIO_Z[[#This Row],[Market rate of return]]-0))</f>
        <v>-1.1967984254640882</v>
      </c>
      <c r="L290">
        <f>MAX(0,(SFIO_Z[[#This Row],[Logarithmic rate of return]]-0))</f>
        <v>0</v>
      </c>
    </row>
    <row r="291" spans="1:12" x14ac:dyDescent="0.25">
      <c r="A291" s="9">
        <v>44318</v>
      </c>
      <c r="B291">
        <v>266.37</v>
      </c>
      <c r="C291">
        <f>((SFIO_Z[[#This Row],[Price]]-B290)/SFIO_Z[[#This Row],[Price]])*100</f>
        <v>-0.22900476780418727</v>
      </c>
      <c r="D291">
        <f>LN(SFIO_Z[[#This Row],[Price]]/B290)*100</f>
        <v>-0.22874295152412316</v>
      </c>
      <c r="E291">
        <v>0.20488000000000001</v>
      </c>
      <c r="F291">
        <f>LN(SFIO_Z[[#This Row],[Risk-free instrument]]/E290)*100</f>
        <v>0.36673961057771753</v>
      </c>
      <c r="G291">
        <v>622.52</v>
      </c>
      <c r="H291">
        <f>LN(SFIO_Z[[#This Row],[GEI]]/G290)*100</f>
        <v>-0.19899226645352899</v>
      </c>
      <c r="I291">
        <f>SFIO_Z[[#This Row],[Rate  GEI]]*100%</f>
        <v>-0.19899226645352899</v>
      </c>
      <c r="J291">
        <f>MIN(0,(SFIO_Z[[#This Row],[Logarithmic rate of return]]-0))</f>
        <v>-0.22874295152412316</v>
      </c>
      <c r="K291">
        <f>MIN(0,(SFIO_Z[[#This Row],[Market rate of return]]-0))</f>
        <v>-0.19899226645352899</v>
      </c>
      <c r="L291">
        <f>MAX(0,(SFIO_Z[[#This Row],[Logarithmic rate of return]]-0))</f>
        <v>0</v>
      </c>
    </row>
    <row r="292" spans="1:12" x14ac:dyDescent="0.25">
      <c r="A292" s="9">
        <v>44325</v>
      </c>
      <c r="B292">
        <v>270.67</v>
      </c>
      <c r="C292">
        <f>((SFIO_Z[[#This Row],[Price]]-B291)/SFIO_Z[[#This Row],[Price]])*100</f>
        <v>1.5886503860789931</v>
      </c>
      <c r="D292">
        <f>LN(SFIO_Z[[#This Row],[Price]]/B291)*100</f>
        <v>1.6014046976326808</v>
      </c>
      <c r="E292">
        <v>0.19275</v>
      </c>
      <c r="F292">
        <f>LN(SFIO_Z[[#This Row],[Risk-free instrument]]/E291)*100</f>
        <v>-6.1030429447830974</v>
      </c>
      <c r="G292">
        <v>633.05999999999995</v>
      </c>
      <c r="H292">
        <f>LN(SFIO_Z[[#This Row],[GEI]]/G291)*100</f>
        <v>1.6789448045246513</v>
      </c>
      <c r="I292">
        <f>SFIO_Z[[#This Row],[Rate  GEI]]*100%</f>
        <v>1.6789448045246513</v>
      </c>
      <c r="J292">
        <f>MIN(0,(SFIO_Z[[#This Row],[Logarithmic rate of return]]-0))</f>
        <v>0</v>
      </c>
      <c r="K292">
        <f>MIN(0,(SFIO_Z[[#This Row],[Market rate of return]]-0))</f>
        <v>0</v>
      </c>
      <c r="L292">
        <f>MAX(0,(SFIO_Z[[#This Row],[Logarithmic rate of return]]-0))</f>
        <v>1.6014046976326808</v>
      </c>
    </row>
    <row r="293" spans="1:12" x14ac:dyDescent="0.25">
      <c r="A293" s="9">
        <v>44332</v>
      </c>
      <c r="B293">
        <v>268.77</v>
      </c>
      <c r="C293">
        <f>((SFIO_Z[[#This Row],[Price]]-B292)/SFIO_Z[[#This Row],[Price]])*100</f>
        <v>-0.70692413587827296</v>
      </c>
      <c r="D293">
        <f>LN(SFIO_Z[[#This Row],[Price]]/B292)*100</f>
        <v>-0.70443714110752609</v>
      </c>
      <c r="E293">
        <v>0.18762999999999999</v>
      </c>
      <c r="F293">
        <f>LN(SFIO_Z[[#This Row],[Risk-free instrument]]/E292)*100</f>
        <v>-2.6922073944155684</v>
      </c>
      <c r="G293">
        <v>628.71</v>
      </c>
      <c r="H293">
        <f>LN(SFIO_Z[[#This Row],[GEI]]/G292)*100</f>
        <v>-0.68951032820944003</v>
      </c>
      <c r="I293">
        <f>SFIO_Z[[#This Row],[Rate  GEI]]*100%</f>
        <v>-0.68951032820944003</v>
      </c>
      <c r="J293">
        <f>MIN(0,(SFIO_Z[[#This Row],[Logarithmic rate of return]]-0))</f>
        <v>-0.70443714110752609</v>
      </c>
      <c r="K293">
        <f>MIN(0,(SFIO_Z[[#This Row],[Market rate of return]]-0))</f>
        <v>-0.68951032820944003</v>
      </c>
      <c r="L293">
        <f>MAX(0,(SFIO_Z[[#This Row],[Logarithmic rate of return]]-0))</f>
        <v>0</v>
      </c>
    </row>
    <row r="294" spans="1:12" x14ac:dyDescent="0.25">
      <c r="A294" s="9">
        <v>44339</v>
      </c>
      <c r="B294">
        <v>266.86</v>
      </c>
      <c r="C294">
        <f>((SFIO_Z[[#This Row],[Price]]-B293)/SFIO_Z[[#This Row],[Price]])*100</f>
        <v>-0.71573109495614484</v>
      </c>
      <c r="D294">
        <f>LN(SFIO_Z[[#This Row],[Price]]/B293)*100</f>
        <v>-0.7131818963322023</v>
      </c>
      <c r="E294">
        <v>0.17874999999999999</v>
      </c>
      <c r="F294">
        <f>LN(SFIO_Z[[#This Row],[Risk-free instrument]]/E293)*100</f>
        <v>-4.8483756925166235</v>
      </c>
      <c r="G294">
        <v>624.36</v>
      </c>
      <c r="H294">
        <f>LN(SFIO_Z[[#This Row],[GEI]]/G293)*100</f>
        <v>-0.69429760097488824</v>
      </c>
      <c r="I294">
        <f>SFIO_Z[[#This Row],[Rate  GEI]]*100%</f>
        <v>-0.69429760097488824</v>
      </c>
      <c r="J294">
        <f>MIN(0,(SFIO_Z[[#This Row],[Logarithmic rate of return]]-0))</f>
        <v>-0.7131818963322023</v>
      </c>
      <c r="K294">
        <f>MIN(0,(SFIO_Z[[#This Row],[Market rate of return]]-0))</f>
        <v>-0.69429760097488824</v>
      </c>
      <c r="L294">
        <f>MAX(0,(SFIO_Z[[#This Row],[Logarithmic rate of return]]-0))</f>
        <v>0</v>
      </c>
    </row>
    <row r="295" spans="1:12" x14ac:dyDescent="0.25">
      <c r="A295" s="9">
        <v>44346</v>
      </c>
      <c r="B295">
        <v>269.35000000000002</v>
      </c>
      <c r="C295">
        <f>((SFIO_Z[[#This Row],[Price]]-B294)/SFIO_Z[[#This Row],[Price]])*100</f>
        <v>0.92444774457026513</v>
      </c>
      <c r="D295">
        <f>LN(SFIO_Z[[#This Row],[Price]]/B294)*100</f>
        <v>0.92874728122682582</v>
      </c>
      <c r="E295">
        <v>0.17100000000000001</v>
      </c>
      <c r="F295">
        <f>LN(SFIO_Z[[#This Row],[Risk-free instrument]]/E294)*100</f>
        <v>-4.4324625071457078</v>
      </c>
      <c r="G295">
        <v>630.53</v>
      </c>
      <c r="H295">
        <f>LN(SFIO_Z[[#This Row],[GEI]]/G294)*100</f>
        <v>0.98336104675029801</v>
      </c>
      <c r="I295">
        <f>SFIO_Z[[#This Row],[Rate  GEI]]*100%</f>
        <v>0.98336104675029801</v>
      </c>
      <c r="J295">
        <f>MIN(0,(SFIO_Z[[#This Row],[Logarithmic rate of return]]-0))</f>
        <v>0</v>
      </c>
      <c r="K295">
        <f>MIN(0,(SFIO_Z[[#This Row],[Market rate of return]]-0))</f>
        <v>0</v>
      </c>
      <c r="L295">
        <f>MAX(0,(SFIO_Z[[#This Row],[Logarithmic rate of return]]-0))</f>
        <v>0.92874728122682582</v>
      </c>
    </row>
    <row r="296" spans="1:12" x14ac:dyDescent="0.25">
      <c r="A296" s="9">
        <v>44353</v>
      </c>
      <c r="B296">
        <v>272.82</v>
      </c>
      <c r="C296">
        <f>((SFIO_Z[[#This Row],[Price]]-B295)/SFIO_Z[[#This Row],[Price]])*100</f>
        <v>1.2719008870317317</v>
      </c>
      <c r="D296">
        <f>LN(SFIO_Z[[#This Row],[Price]]/B295)*100</f>
        <v>1.2800587938431256</v>
      </c>
      <c r="E296">
        <v>0.16488</v>
      </c>
      <c r="F296">
        <f>LN(SFIO_Z[[#This Row],[Risk-free instrument]]/E295)*100</f>
        <v>-3.6445619920456322</v>
      </c>
      <c r="G296">
        <v>639.20000000000005</v>
      </c>
      <c r="H296">
        <f>LN(SFIO_Z[[#This Row],[GEI]]/G295)*100</f>
        <v>1.36566588943495</v>
      </c>
      <c r="I296">
        <f>SFIO_Z[[#This Row],[Rate  GEI]]*100%</f>
        <v>1.36566588943495</v>
      </c>
      <c r="J296">
        <f>MIN(0,(SFIO_Z[[#This Row],[Logarithmic rate of return]]-0))</f>
        <v>0</v>
      </c>
      <c r="K296">
        <f>MIN(0,(SFIO_Z[[#This Row],[Market rate of return]]-0))</f>
        <v>0</v>
      </c>
      <c r="L296">
        <f>MAX(0,(SFIO_Z[[#This Row],[Logarithmic rate of return]]-0))</f>
        <v>1.2800587938431256</v>
      </c>
    </row>
    <row r="297" spans="1:12" x14ac:dyDescent="0.25">
      <c r="A297" s="9">
        <v>44360</v>
      </c>
      <c r="B297">
        <v>273.63</v>
      </c>
      <c r="C297">
        <f>((SFIO_Z[[#This Row],[Price]]-B296)/SFIO_Z[[#This Row],[Price]])*100</f>
        <v>0.29602017322662072</v>
      </c>
      <c r="D297">
        <f>LN(SFIO_Z[[#This Row],[Price]]/B296)*100</f>
        <v>0.29645917952025574</v>
      </c>
      <c r="E297">
        <v>0.1525</v>
      </c>
      <c r="F297">
        <f>LN(SFIO_Z[[#This Row],[Risk-free instrument]]/E296)*100</f>
        <v>-7.805334053473727</v>
      </c>
      <c r="G297">
        <v>641.19000000000005</v>
      </c>
      <c r="H297">
        <f>LN(SFIO_Z[[#This Row],[GEI]]/G296)*100</f>
        <v>0.31084304037639754</v>
      </c>
      <c r="I297">
        <f>SFIO_Z[[#This Row],[Rate  GEI]]*100%</f>
        <v>0.31084304037639754</v>
      </c>
      <c r="J297">
        <f>MIN(0,(SFIO_Z[[#This Row],[Logarithmic rate of return]]-0))</f>
        <v>0</v>
      </c>
      <c r="K297">
        <f>MIN(0,(SFIO_Z[[#This Row],[Market rate of return]]-0))</f>
        <v>0</v>
      </c>
      <c r="L297">
        <f>MAX(0,(SFIO_Z[[#This Row],[Logarithmic rate of return]]-0))</f>
        <v>0.29645917952025574</v>
      </c>
    </row>
    <row r="298" spans="1:12" x14ac:dyDescent="0.25">
      <c r="A298" s="9">
        <v>44367</v>
      </c>
      <c r="B298">
        <v>270.77</v>
      </c>
      <c r="C298">
        <f>((SFIO_Z[[#This Row],[Price]]-B297)/SFIO_Z[[#This Row],[Price]])*100</f>
        <v>-1.0562469992983026</v>
      </c>
      <c r="D298">
        <f>LN(SFIO_Z[[#This Row],[Price]]/B297)*100</f>
        <v>-1.0507076824515194</v>
      </c>
      <c r="E298">
        <v>0.15625</v>
      </c>
      <c r="F298">
        <f>LN(SFIO_Z[[#This Row],[Risk-free instrument]]/E297)*100</f>
        <v>2.4292692569044485</v>
      </c>
      <c r="G298">
        <v>634.13</v>
      </c>
      <c r="H298">
        <f>LN(SFIO_Z[[#This Row],[GEI]]/G297)*100</f>
        <v>-1.1071844119319354</v>
      </c>
      <c r="I298">
        <f>SFIO_Z[[#This Row],[Rate  GEI]]*100%</f>
        <v>-1.1071844119319354</v>
      </c>
      <c r="J298">
        <f>MIN(0,(SFIO_Z[[#This Row],[Logarithmic rate of return]]-0))</f>
        <v>-1.0507076824515194</v>
      </c>
      <c r="K298">
        <f>MIN(0,(SFIO_Z[[#This Row],[Market rate of return]]-0))</f>
        <v>-1.1071844119319354</v>
      </c>
      <c r="L298">
        <f>MAX(0,(SFIO_Z[[#This Row],[Logarithmic rate of return]]-0))</f>
        <v>0</v>
      </c>
    </row>
    <row r="299" spans="1:12" x14ac:dyDescent="0.25">
      <c r="A299" s="9">
        <v>44374</v>
      </c>
      <c r="B299">
        <v>273.33999999999997</v>
      </c>
      <c r="C299">
        <f>((SFIO_Z[[#This Row],[Price]]-B298)/SFIO_Z[[#This Row],[Price]])*100</f>
        <v>0.94022097022023599</v>
      </c>
      <c r="D299">
        <f>LN(SFIO_Z[[#This Row],[Price]]/B298)*100</f>
        <v>0.94466895009928364</v>
      </c>
      <c r="E299">
        <v>0.16550000000000001</v>
      </c>
      <c r="F299">
        <f>LN(SFIO_Z[[#This Row],[Risk-free instrument]]/E298)*100</f>
        <v>5.7513906200606844</v>
      </c>
      <c r="G299">
        <v>640.74</v>
      </c>
      <c r="H299">
        <f>LN(SFIO_Z[[#This Row],[GEI]]/G298)*100</f>
        <v>1.0369777674999074</v>
      </c>
      <c r="I299">
        <f>SFIO_Z[[#This Row],[Rate  GEI]]*100%</f>
        <v>1.0369777674999074</v>
      </c>
      <c r="J299">
        <f>MIN(0,(SFIO_Z[[#This Row],[Logarithmic rate of return]]-0))</f>
        <v>0</v>
      </c>
      <c r="K299">
        <f>MIN(0,(SFIO_Z[[#This Row],[Market rate of return]]-0))</f>
        <v>0</v>
      </c>
      <c r="L299">
        <f>MAX(0,(SFIO_Z[[#This Row],[Logarithmic rate of return]]-0))</f>
        <v>0.94466895009928364</v>
      </c>
    </row>
    <row r="300" spans="1:12" x14ac:dyDescent="0.25">
      <c r="A300" s="9">
        <v>44381</v>
      </c>
      <c r="B300">
        <v>276.45999999999998</v>
      </c>
      <c r="C300">
        <f>((SFIO_Z[[#This Row],[Price]]-B299)/SFIO_Z[[#This Row],[Price]])*100</f>
        <v>1.1285538595095148</v>
      </c>
      <c r="D300">
        <f>LN(SFIO_Z[[#This Row],[Price]]/B299)*100</f>
        <v>1.1349703499556922</v>
      </c>
      <c r="E300">
        <v>0.16300000000000001</v>
      </c>
      <c r="F300">
        <f>LN(SFIO_Z[[#This Row],[Risk-free instrument]]/E299)*100</f>
        <v>-1.5220994010355242</v>
      </c>
      <c r="G300">
        <v>648.39</v>
      </c>
      <c r="H300">
        <f>LN(SFIO_Z[[#This Row],[GEI]]/G299)*100</f>
        <v>1.18686087524279</v>
      </c>
      <c r="I300">
        <f>SFIO_Z[[#This Row],[Rate  GEI]]*100%</f>
        <v>1.18686087524279</v>
      </c>
      <c r="J300">
        <f>MIN(0,(SFIO_Z[[#This Row],[Logarithmic rate of return]]-0))</f>
        <v>0</v>
      </c>
      <c r="K300">
        <f>MIN(0,(SFIO_Z[[#This Row],[Market rate of return]]-0))</f>
        <v>0</v>
      </c>
      <c r="L300">
        <f>MAX(0,(SFIO_Z[[#This Row],[Logarithmic rate of return]]-0))</f>
        <v>1.1349703499556922</v>
      </c>
    </row>
    <row r="301" spans="1:12" x14ac:dyDescent="0.25">
      <c r="A301" s="9">
        <v>44388</v>
      </c>
      <c r="B301">
        <v>272.39999999999998</v>
      </c>
      <c r="C301">
        <f>((SFIO_Z[[#This Row],[Price]]-B300)/SFIO_Z[[#This Row],[Price]])*100</f>
        <v>-1.4904552129221742</v>
      </c>
      <c r="D301">
        <f>LN(SFIO_Z[[#This Row],[Price]]/B300)*100</f>
        <v>-1.4794570760853922</v>
      </c>
      <c r="E301">
        <v>0.151</v>
      </c>
      <c r="F301">
        <f>LN(SFIO_Z[[#This Row],[Risk-free instrument]]/E300)*100</f>
        <v>-7.6470363991838024</v>
      </c>
      <c r="G301">
        <v>645.95000000000005</v>
      </c>
      <c r="H301">
        <f>LN(SFIO_Z[[#This Row],[GEI]]/G300)*100</f>
        <v>-0.37702657576263238</v>
      </c>
      <c r="I301">
        <f>SFIO_Z[[#This Row],[Rate  GEI]]*100%</f>
        <v>-0.37702657576263238</v>
      </c>
      <c r="J301">
        <f>MIN(0,(SFIO_Z[[#This Row],[Logarithmic rate of return]]-0))</f>
        <v>-1.4794570760853922</v>
      </c>
      <c r="K301">
        <f>MIN(0,(SFIO_Z[[#This Row],[Market rate of return]]-0))</f>
        <v>-0.37702657576263238</v>
      </c>
      <c r="L301">
        <f>MAX(0,(SFIO_Z[[#This Row],[Logarithmic rate of return]]-0))</f>
        <v>0</v>
      </c>
    </row>
    <row r="302" spans="1:12" x14ac:dyDescent="0.25">
      <c r="A302" s="9">
        <v>44395</v>
      </c>
      <c r="B302">
        <v>275.95</v>
      </c>
      <c r="C302">
        <f>((SFIO_Z[[#This Row],[Price]]-B301)/SFIO_Z[[#This Row],[Price]])*100</f>
        <v>1.286464939300602</v>
      </c>
      <c r="D302">
        <f>LN(SFIO_Z[[#This Row],[Price]]/B301)*100</f>
        <v>1.294811561015295</v>
      </c>
      <c r="E302">
        <v>0.15212999999999999</v>
      </c>
      <c r="F302">
        <f>LN(SFIO_Z[[#This Row],[Risk-free instrument]]/E301)*100</f>
        <v>0.7455581660113102</v>
      </c>
      <c r="G302">
        <v>643.27</v>
      </c>
      <c r="H302">
        <f>LN(SFIO_Z[[#This Row],[GEI]]/G301)*100</f>
        <v>-0.41575586174294726</v>
      </c>
      <c r="I302">
        <f>SFIO_Z[[#This Row],[Rate  GEI]]*100%</f>
        <v>-0.41575586174294726</v>
      </c>
      <c r="J302">
        <f>MIN(0,(SFIO_Z[[#This Row],[Logarithmic rate of return]]-0))</f>
        <v>0</v>
      </c>
      <c r="K302">
        <f>MIN(0,(SFIO_Z[[#This Row],[Market rate of return]]-0))</f>
        <v>-0.41575586174294726</v>
      </c>
      <c r="L302">
        <f>MAX(0,(SFIO_Z[[#This Row],[Logarithmic rate of return]]-0))</f>
        <v>1.294811561015295</v>
      </c>
    </row>
    <row r="303" spans="1:12" x14ac:dyDescent="0.25">
      <c r="A303" s="9">
        <v>44402</v>
      </c>
      <c r="B303">
        <v>274.32</v>
      </c>
      <c r="C303">
        <f>((SFIO_Z[[#This Row],[Price]]-B302)/SFIO_Z[[#This Row],[Price]])*100</f>
        <v>-0.5941965587634862</v>
      </c>
      <c r="D303">
        <f>LN(SFIO_Z[[#This Row],[Price]]/B302)*100</f>
        <v>-0.59243817308454094</v>
      </c>
      <c r="E303">
        <v>0.1585</v>
      </c>
      <c r="F303">
        <f>LN(SFIO_Z[[#This Row],[Risk-free instrument]]/E302)*100</f>
        <v>4.101917484229805</v>
      </c>
      <c r="G303">
        <v>649.39</v>
      </c>
      <c r="H303">
        <f>LN(SFIO_Z[[#This Row],[GEI]]/G302)*100</f>
        <v>0.94689179316126537</v>
      </c>
      <c r="I303">
        <f>SFIO_Z[[#This Row],[Rate  GEI]]*100%</f>
        <v>0.94689179316126537</v>
      </c>
      <c r="J303">
        <f>MIN(0,(SFIO_Z[[#This Row],[Logarithmic rate of return]]-0))</f>
        <v>-0.59243817308454094</v>
      </c>
      <c r="K303">
        <f>MIN(0,(SFIO_Z[[#This Row],[Market rate of return]]-0))</f>
        <v>0</v>
      </c>
      <c r="L303">
        <f>MAX(0,(SFIO_Z[[#This Row],[Logarithmic rate of return]]-0))</f>
        <v>0</v>
      </c>
    </row>
    <row r="304" spans="1:12" x14ac:dyDescent="0.25">
      <c r="A304" s="9">
        <v>44409</v>
      </c>
      <c r="B304">
        <v>276.49</v>
      </c>
      <c r="C304">
        <f>((SFIO_Z[[#This Row],[Price]]-B303)/SFIO_Z[[#This Row],[Price]])*100</f>
        <v>0.7848385113385713</v>
      </c>
      <c r="D304">
        <f>LN(SFIO_Z[[#This Row],[Price]]/B303)*100</f>
        <v>0.78793457884255869</v>
      </c>
      <c r="E304">
        <v>0.15312999999999999</v>
      </c>
      <c r="F304">
        <f>LN(SFIO_Z[[#This Row],[Risk-free instrument]]/E303)*100</f>
        <v>-3.446735949021912</v>
      </c>
      <c r="G304">
        <v>649.03</v>
      </c>
      <c r="H304">
        <f>LN(SFIO_Z[[#This Row],[GEI]]/G303)*100</f>
        <v>-5.5452012326487908E-2</v>
      </c>
      <c r="I304">
        <f>SFIO_Z[[#This Row],[Rate  GEI]]*100%</f>
        <v>-5.5452012326487908E-2</v>
      </c>
      <c r="J304">
        <f>MIN(0,(SFIO_Z[[#This Row],[Logarithmic rate of return]]-0))</f>
        <v>0</v>
      </c>
      <c r="K304">
        <f>MIN(0,(SFIO_Z[[#This Row],[Market rate of return]]-0))</f>
        <v>-5.5452012326487908E-2</v>
      </c>
      <c r="L304">
        <f>MAX(0,(SFIO_Z[[#This Row],[Logarithmic rate of return]]-0))</f>
        <v>0.78793457884255869</v>
      </c>
    </row>
    <row r="305" spans="1:12" x14ac:dyDescent="0.25">
      <c r="A305" s="9">
        <v>44416</v>
      </c>
      <c r="B305">
        <v>282.27999999999997</v>
      </c>
      <c r="C305">
        <f>((SFIO_Z[[#This Row],[Price]]-B304)/SFIO_Z[[#This Row],[Price]])*100</f>
        <v>2.0511548816777538</v>
      </c>
      <c r="D305">
        <f>LN(SFIO_Z[[#This Row],[Price]]/B304)*100</f>
        <v>2.072483218953896</v>
      </c>
      <c r="E305">
        <v>0.14938000000000001</v>
      </c>
      <c r="F305">
        <f>LN(SFIO_Z[[#This Row],[Risk-free instrument]]/E304)*100</f>
        <v>-2.4793838898195566</v>
      </c>
      <c r="G305">
        <v>663.09</v>
      </c>
      <c r="H305">
        <f>LN(SFIO_Z[[#This Row],[GEI]]/G304)*100</f>
        <v>2.1431786982231973</v>
      </c>
      <c r="I305">
        <f>SFIO_Z[[#This Row],[Rate  GEI]]*100%</f>
        <v>2.1431786982231973</v>
      </c>
      <c r="J305">
        <f>MIN(0,(SFIO_Z[[#This Row],[Logarithmic rate of return]]-0))</f>
        <v>0</v>
      </c>
      <c r="K305">
        <f>MIN(0,(SFIO_Z[[#This Row],[Market rate of return]]-0))</f>
        <v>0</v>
      </c>
      <c r="L305">
        <f>MAX(0,(SFIO_Z[[#This Row],[Logarithmic rate of return]]-0))</f>
        <v>2.072483218953896</v>
      </c>
    </row>
    <row r="306" spans="1:12" x14ac:dyDescent="0.25">
      <c r="A306" s="9">
        <v>44423</v>
      </c>
      <c r="B306">
        <v>284.41000000000003</v>
      </c>
      <c r="C306">
        <f>((SFIO_Z[[#This Row],[Price]]-B305)/SFIO_Z[[#This Row],[Price]])*100</f>
        <v>0.74891881438769803</v>
      </c>
      <c r="D306">
        <f>LN(SFIO_Z[[#This Row],[Price]]/B305)*100</f>
        <v>0.75173729223194141</v>
      </c>
      <c r="E306">
        <v>0.15662999999999999</v>
      </c>
      <c r="F306">
        <f>LN(SFIO_Z[[#This Row],[Risk-free instrument]]/E305)*100</f>
        <v>4.7392941161649951</v>
      </c>
      <c r="G306">
        <v>668.39</v>
      </c>
      <c r="H306">
        <f>LN(SFIO_Z[[#This Row],[GEI]]/G305)*100</f>
        <v>0.7961107928722545</v>
      </c>
      <c r="I306">
        <f>SFIO_Z[[#This Row],[Rate  GEI]]*100%</f>
        <v>0.7961107928722545</v>
      </c>
      <c r="J306">
        <f>MIN(0,(SFIO_Z[[#This Row],[Logarithmic rate of return]]-0))</f>
        <v>0</v>
      </c>
      <c r="K306">
        <f>MIN(0,(SFIO_Z[[#This Row],[Market rate of return]]-0))</f>
        <v>0</v>
      </c>
      <c r="L306">
        <f>MAX(0,(SFIO_Z[[#This Row],[Logarithmic rate of return]]-0))</f>
        <v>0.75173729223194141</v>
      </c>
    </row>
    <row r="307" spans="1:12" x14ac:dyDescent="0.25">
      <c r="A307" s="9">
        <v>44430</v>
      </c>
      <c r="B307">
        <v>282.49</v>
      </c>
      <c r="C307">
        <f>((SFIO_Z[[#This Row],[Price]]-B306)/SFIO_Z[[#This Row],[Price]])*100</f>
        <v>-0.67967007681688407</v>
      </c>
      <c r="D307">
        <f>LN(SFIO_Z[[#This Row],[Price]]/B306)*100</f>
        <v>-0.67737073250737467</v>
      </c>
      <c r="E307">
        <v>0.15262999999999999</v>
      </c>
      <c r="F307">
        <f>LN(SFIO_Z[[#This Row],[Risk-free instrument]]/E306)*100</f>
        <v>-2.5869644163540069</v>
      </c>
      <c r="G307">
        <v>663.97</v>
      </c>
      <c r="H307">
        <f>LN(SFIO_Z[[#This Row],[GEI]]/G306)*100</f>
        <v>-0.6634867775320511</v>
      </c>
      <c r="I307">
        <f>SFIO_Z[[#This Row],[Rate  GEI]]*100%</f>
        <v>-0.6634867775320511</v>
      </c>
      <c r="J307">
        <f>MIN(0,(SFIO_Z[[#This Row],[Logarithmic rate of return]]-0))</f>
        <v>-0.67737073250737467</v>
      </c>
      <c r="K307">
        <f>MIN(0,(SFIO_Z[[#This Row],[Market rate of return]]-0))</f>
        <v>-0.6634867775320511</v>
      </c>
      <c r="L307">
        <f>MAX(0,(SFIO_Z[[#This Row],[Logarithmic rate of return]]-0))</f>
        <v>0</v>
      </c>
    </row>
    <row r="308" spans="1:12" x14ac:dyDescent="0.25">
      <c r="A308" s="9">
        <v>44437</v>
      </c>
      <c r="B308">
        <v>284.01</v>
      </c>
      <c r="C308">
        <f>((SFIO_Z[[#This Row],[Price]]-B307)/SFIO_Z[[#This Row],[Price]])*100</f>
        <v>0.53519242280200763</v>
      </c>
      <c r="D308">
        <f>LN(SFIO_Z[[#This Row],[Price]]/B307)*100</f>
        <v>0.53662970790345332</v>
      </c>
      <c r="E308">
        <v>0.15475</v>
      </c>
      <c r="F308">
        <f>LN(SFIO_Z[[#This Row],[Risk-free instrument]]/E307)*100</f>
        <v>1.3794219637674847</v>
      </c>
      <c r="G308">
        <v>667.89</v>
      </c>
      <c r="H308">
        <f>LN(SFIO_Z[[#This Row],[GEI]]/G307)*100</f>
        <v>0.58865215853987241</v>
      </c>
      <c r="I308">
        <f>SFIO_Z[[#This Row],[Rate  GEI]]*100%</f>
        <v>0.58865215853987241</v>
      </c>
      <c r="J308">
        <f>MIN(0,(SFIO_Z[[#This Row],[Logarithmic rate of return]]-0))</f>
        <v>0</v>
      </c>
      <c r="K308">
        <f>MIN(0,(SFIO_Z[[#This Row],[Market rate of return]]-0))</f>
        <v>0</v>
      </c>
      <c r="L308">
        <f>MAX(0,(SFIO_Z[[#This Row],[Logarithmic rate of return]]-0))</f>
        <v>0.53662970790345332</v>
      </c>
    </row>
    <row r="309" spans="1:12" x14ac:dyDescent="0.25">
      <c r="A309" s="9">
        <v>44444</v>
      </c>
      <c r="B309">
        <v>282.67</v>
      </c>
      <c r="C309">
        <f>((SFIO_Z[[#This Row],[Price]]-B308)/SFIO_Z[[#This Row],[Price]])*100</f>
        <v>-0.47405101354935963</v>
      </c>
      <c r="D309">
        <f>LN(SFIO_Z[[#This Row],[Price]]/B308)*100</f>
        <v>-0.47293093018163324</v>
      </c>
      <c r="E309">
        <v>0.14838000000000001</v>
      </c>
      <c r="F309">
        <f>LN(SFIO_Z[[#This Row],[Risk-free instrument]]/E308)*100</f>
        <v>-4.2034360803325583</v>
      </c>
      <c r="G309">
        <v>665.13</v>
      </c>
      <c r="H309">
        <f>LN(SFIO_Z[[#This Row],[GEI]]/G308)*100</f>
        <v>-0.4140979046033163</v>
      </c>
      <c r="I309">
        <f>SFIO_Z[[#This Row],[Rate  GEI]]*100%</f>
        <v>-0.4140979046033163</v>
      </c>
      <c r="J309">
        <f>MIN(0,(SFIO_Z[[#This Row],[Logarithmic rate of return]]-0))</f>
        <v>-0.47293093018163324</v>
      </c>
      <c r="K309">
        <f>MIN(0,(SFIO_Z[[#This Row],[Market rate of return]]-0))</f>
        <v>-0.4140979046033163</v>
      </c>
      <c r="L309">
        <f>MAX(0,(SFIO_Z[[#This Row],[Logarithmic rate of return]]-0))</f>
        <v>0</v>
      </c>
    </row>
    <row r="310" spans="1:12" x14ac:dyDescent="0.25">
      <c r="A310" s="9">
        <v>44451</v>
      </c>
      <c r="B310">
        <v>279.58999999999997</v>
      </c>
      <c r="C310">
        <f>((SFIO_Z[[#This Row],[Price]]-B309)/SFIO_Z[[#This Row],[Price]])*100</f>
        <v>-1.1016130762902969</v>
      </c>
      <c r="D310">
        <f>LN(SFIO_Z[[#This Row],[Price]]/B309)*100</f>
        <v>-1.0955895166147498</v>
      </c>
      <c r="E310">
        <v>0.14938000000000001</v>
      </c>
      <c r="F310">
        <f>LN(SFIO_Z[[#This Row],[Risk-free instrument]]/E309)*100</f>
        <v>0.67168441675407686</v>
      </c>
      <c r="G310">
        <v>657.77</v>
      </c>
      <c r="H310">
        <f>LN(SFIO_Z[[#This Row],[GEI]]/G309)*100</f>
        <v>-1.1127184124628564</v>
      </c>
      <c r="I310">
        <f>SFIO_Z[[#This Row],[Rate  GEI]]*100%</f>
        <v>-1.1127184124628564</v>
      </c>
      <c r="J310">
        <f>MIN(0,(SFIO_Z[[#This Row],[Logarithmic rate of return]]-0))</f>
        <v>-1.0955895166147498</v>
      </c>
      <c r="K310">
        <f>MIN(0,(SFIO_Z[[#This Row],[Market rate of return]]-0))</f>
        <v>-1.1127184124628564</v>
      </c>
      <c r="L310">
        <f>MAX(0,(SFIO_Z[[#This Row],[Logarithmic rate of return]]-0))</f>
        <v>0</v>
      </c>
    </row>
    <row r="311" spans="1:12" x14ac:dyDescent="0.25">
      <c r="A311" s="9">
        <v>44458</v>
      </c>
      <c r="B311">
        <v>279.77</v>
      </c>
      <c r="C311">
        <f>((SFIO_Z[[#This Row],[Price]]-B310)/SFIO_Z[[#This Row],[Price]])*100</f>
        <v>6.4338563820283384E-2</v>
      </c>
      <c r="D311">
        <f>LN(SFIO_Z[[#This Row],[Price]]/B310)*100</f>
        <v>6.4359269956093215E-2</v>
      </c>
      <c r="E311">
        <v>0.15225</v>
      </c>
      <c r="F311">
        <f>LN(SFIO_Z[[#This Row],[Risk-free instrument]]/E310)*100</f>
        <v>1.9030511661085687</v>
      </c>
      <c r="G311">
        <v>658.3</v>
      </c>
      <c r="H311">
        <f>LN(SFIO_Z[[#This Row],[GEI]]/G310)*100</f>
        <v>8.0542832623115804E-2</v>
      </c>
      <c r="I311">
        <f>SFIO_Z[[#This Row],[Rate  GEI]]*100%</f>
        <v>8.0542832623115804E-2</v>
      </c>
      <c r="J311">
        <f>MIN(0,(SFIO_Z[[#This Row],[Logarithmic rate of return]]-0))</f>
        <v>0</v>
      </c>
      <c r="K311">
        <f>MIN(0,(SFIO_Z[[#This Row],[Market rate of return]]-0))</f>
        <v>0</v>
      </c>
      <c r="L311">
        <f>MAX(0,(SFIO_Z[[#This Row],[Logarithmic rate of return]]-0))</f>
        <v>6.4359269956093215E-2</v>
      </c>
    </row>
    <row r="312" spans="1:12" x14ac:dyDescent="0.25">
      <c r="A312" s="9">
        <v>44465</v>
      </c>
      <c r="B312">
        <v>281.61</v>
      </c>
      <c r="C312">
        <f>((SFIO_Z[[#This Row],[Price]]-B311)/SFIO_Z[[#This Row],[Price]])*100</f>
        <v>0.65338588828522848</v>
      </c>
      <c r="D312">
        <f>LN(SFIO_Z[[#This Row],[Price]]/B311)*100</f>
        <v>0.65552979765036057</v>
      </c>
      <c r="E312">
        <v>0.15537999999999999</v>
      </c>
      <c r="F312">
        <f>LN(SFIO_Z[[#This Row],[Risk-free instrument]]/E311)*100</f>
        <v>2.0349822932268218</v>
      </c>
      <c r="G312">
        <v>662.96</v>
      </c>
      <c r="H312">
        <f>LN(SFIO_Z[[#This Row],[GEI]]/G311)*100</f>
        <v>0.70539020669560926</v>
      </c>
      <c r="I312">
        <f>SFIO_Z[[#This Row],[Rate  GEI]]*100%</f>
        <v>0.70539020669560926</v>
      </c>
      <c r="J312">
        <f>MIN(0,(SFIO_Z[[#This Row],[Logarithmic rate of return]]-0))</f>
        <v>0</v>
      </c>
      <c r="K312">
        <f>MIN(0,(SFIO_Z[[#This Row],[Market rate of return]]-0))</f>
        <v>0</v>
      </c>
      <c r="L312">
        <f>MAX(0,(SFIO_Z[[#This Row],[Logarithmic rate of return]]-0))</f>
        <v>0.65552979765036057</v>
      </c>
    </row>
    <row r="313" spans="1:12" x14ac:dyDescent="0.25">
      <c r="A313" s="9">
        <v>44472</v>
      </c>
      <c r="B313">
        <v>281.45999999999998</v>
      </c>
      <c r="C313">
        <f>((SFIO_Z[[#This Row],[Price]]-B312)/SFIO_Z[[#This Row],[Price]])*100</f>
        <v>-5.3293540822864395E-2</v>
      </c>
      <c r="D313">
        <f>LN(SFIO_Z[[#This Row],[Price]]/B312)*100</f>
        <v>-5.3279344858864687E-2</v>
      </c>
      <c r="E313">
        <v>0.157</v>
      </c>
      <c r="F313">
        <f>LN(SFIO_Z[[#This Row],[Risk-free instrument]]/E312)*100</f>
        <v>1.0372075826033427</v>
      </c>
      <c r="G313">
        <v>662.9</v>
      </c>
      <c r="H313">
        <f>LN(SFIO_Z[[#This Row],[GEI]]/G312)*100</f>
        <v>-9.050729344122075E-3</v>
      </c>
      <c r="I313">
        <f>SFIO_Z[[#This Row],[Rate  GEI]]*100%</f>
        <v>-9.050729344122075E-3</v>
      </c>
      <c r="J313">
        <f>MIN(0,(SFIO_Z[[#This Row],[Logarithmic rate of return]]-0))</f>
        <v>-5.3279344858864687E-2</v>
      </c>
      <c r="K313">
        <f>MIN(0,(SFIO_Z[[#This Row],[Market rate of return]]-0))</f>
        <v>-9.050729344122075E-3</v>
      </c>
      <c r="L313">
        <f>MAX(0,(SFIO_Z[[#This Row],[Logarithmic rate of return]]-0))</f>
        <v>0</v>
      </c>
    </row>
    <row r="314" spans="1:12" x14ac:dyDescent="0.25">
      <c r="A314" s="9">
        <v>44479</v>
      </c>
      <c r="B314">
        <v>284.41000000000003</v>
      </c>
      <c r="C314">
        <f>((SFIO_Z[[#This Row],[Price]]-B313)/SFIO_Z[[#This Row],[Price]])*100</f>
        <v>1.0372349776730934</v>
      </c>
      <c r="D314">
        <f>LN(SFIO_Z[[#This Row],[Price]]/B313)*100</f>
        <v>1.0426517486527127</v>
      </c>
      <c r="E314">
        <v>0.1565</v>
      </c>
      <c r="F314">
        <f>LN(SFIO_Z[[#This Row],[Risk-free instrument]]/E313)*100</f>
        <v>-0.31897953681001495</v>
      </c>
      <c r="G314">
        <v>670.05</v>
      </c>
      <c r="H314">
        <f>LN(SFIO_Z[[#This Row],[GEI]]/G313)*100</f>
        <v>1.0728187218891538</v>
      </c>
      <c r="I314">
        <f>SFIO_Z[[#This Row],[Rate  GEI]]*100%</f>
        <v>1.0728187218891538</v>
      </c>
      <c r="J314">
        <f>MIN(0,(SFIO_Z[[#This Row],[Logarithmic rate of return]]-0))</f>
        <v>0</v>
      </c>
      <c r="K314">
        <f>MIN(0,(SFIO_Z[[#This Row],[Market rate of return]]-0))</f>
        <v>0</v>
      </c>
      <c r="L314">
        <f>MAX(0,(SFIO_Z[[#This Row],[Logarithmic rate of return]]-0))</f>
        <v>1.0426517486527127</v>
      </c>
    </row>
    <row r="315" spans="1:12" x14ac:dyDescent="0.25">
      <c r="A315" s="9">
        <v>44486</v>
      </c>
      <c r="B315">
        <v>287.02</v>
      </c>
      <c r="C315">
        <f>((SFIO_Z[[#This Row],[Price]]-B314)/SFIO_Z[[#This Row],[Price]])*100</f>
        <v>0.90934429656468441</v>
      </c>
      <c r="D315">
        <f>LN(SFIO_Z[[#This Row],[Price]]/B314)*100</f>
        <v>0.91350406878370427</v>
      </c>
      <c r="E315">
        <v>0.1605</v>
      </c>
      <c r="F315">
        <f>LN(SFIO_Z[[#This Row],[Risk-free instrument]]/E314)*100</f>
        <v>2.5237932589862755</v>
      </c>
      <c r="G315">
        <v>677</v>
      </c>
      <c r="H315">
        <f>LN(SFIO_Z[[#This Row],[GEI]]/G314)*100</f>
        <v>1.031893644603779</v>
      </c>
      <c r="I315">
        <f>SFIO_Z[[#This Row],[Rate  GEI]]*100%</f>
        <v>1.031893644603779</v>
      </c>
      <c r="J315">
        <f>MIN(0,(SFIO_Z[[#This Row],[Logarithmic rate of return]]-0))</f>
        <v>0</v>
      </c>
      <c r="K315">
        <f>MIN(0,(SFIO_Z[[#This Row],[Market rate of return]]-0))</f>
        <v>0</v>
      </c>
      <c r="L315">
        <f>MAX(0,(SFIO_Z[[#This Row],[Logarithmic rate of return]]-0))</f>
        <v>0.91350406878370427</v>
      </c>
    </row>
    <row r="316" spans="1:12" x14ac:dyDescent="0.25">
      <c r="A316" s="9">
        <v>44493</v>
      </c>
      <c r="B316">
        <v>288.26</v>
      </c>
      <c r="C316">
        <f>((SFIO_Z[[#This Row],[Price]]-B315)/SFIO_Z[[#This Row],[Price]])*100</f>
        <v>0.43016721015749987</v>
      </c>
      <c r="D316">
        <f>LN(SFIO_Z[[#This Row],[Price]]/B315)*100</f>
        <v>0.43109509121709394</v>
      </c>
      <c r="E316">
        <v>0.17199999999999999</v>
      </c>
      <c r="F316">
        <f>LN(SFIO_Z[[#This Row],[Risk-free instrument]]/E315)*100</f>
        <v>6.9200534243382394</v>
      </c>
      <c r="G316">
        <v>679.87</v>
      </c>
      <c r="H316">
        <f>LN(SFIO_Z[[#This Row],[GEI]]/G315)*100</f>
        <v>0.42303305107382833</v>
      </c>
      <c r="I316">
        <f>SFIO_Z[[#This Row],[Rate  GEI]]*100%</f>
        <v>0.42303305107382833</v>
      </c>
      <c r="J316">
        <f>MIN(0,(SFIO_Z[[#This Row],[Logarithmic rate of return]]-0))</f>
        <v>0</v>
      </c>
      <c r="K316">
        <f>MIN(0,(SFIO_Z[[#This Row],[Market rate of return]]-0))</f>
        <v>0</v>
      </c>
      <c r="L316">
        <f>MAX(0,(SFIO_Z[[#This Row],[Logarithmic rate of return]]-0))</f>
        <v>0.43109509121709394</v>
      </c>
    </row>
    <row r="317" spans="1:12" x14ac:dyDescent="0.25">
      <c r="A317" s="9">
        <v>44500</v>
      </c>
      <c r="B317">
        <v>289.89999999999998</v>
      </c>
      <c r="C317">
        <f>((SFIO_Z[[#This Row],[Price]]-B316)/SFIO_Z[[#This Row],[Price]])*100</f>
        <v>0.56571231459123372</v>
      </c>
      <c r="D317">
        <f>LN(SFIO_Z[[#This Row],[Price]]/B316)*100</f>
        <v>0.56731852726530996</v>
      </c>
      <c r="E317">
        <v>0.20100000000000001</v>
      </c>
      <c r="F317">
        <f>LN(SFIO_Z[[#This Row],[Risk-free instrument]]/E316)*100</f>
        <v>15.581043124562278</v>
      </c>
      <c r="G317">
        <v>684.04</v>
      </c>
      <c r="H317">
        <f>LN(SFIO_Z[[#This Row],[GEI]]/G316)*100</f>
        <v>0.61147920218397778</v>
      </c>
      <c r="I317">
        <f>SFIO_Z[[#This Row],[Rate  GEI]]*100%</f>
        <v>0.61147920218397778</v>
      </c>
      <c r="J317">
        <f>MIN(0,(SFIO_Z[[#This Row],[Logarithmic rate of return]]-0))</f>
        <v>0</v>
      </c>
      <c r="K317">
        <f>MIN(0,(SFIO_Z[[#This Row],[Market rate of return]]-0))</f>
        <v>0</v>
      </c>
      <c r="L317">
        <f>MAX(0,(SFIO_Z[[#This Row],[Logarithmic rate of return]]-0))</f>
        <v>0.56731852726530996</v>
      </c>
    </row>
    <row r="318" spans="1:12" x14ac:dyDescent="0.25">
      <c r="A318" s="9">
        <v>44507</v>
      </c>
      <c r="B318">
        <v>294.16000000000003</v>
      </c>
      <c r="C318">
        <f>((SFIO_Z[[#This Row],[Price]]-B317)/SFIO_Z[[#This Row],[Price]])*100</f>
        <v>1.4481914604297141</v>
      </c>
      <c r="D318">
        <f>LN(SFIO_Z[[#This Row],[Price]]/B317)*100</f>
        <v>1.4587801065406969</v>
      </c>
      <c r="E318">
        <v>0.22087999999999999</v>
      </c>
      <c r="F318">
        <f>LN(SFIO_Z[[#This Row],[Risk-free instrument]]/E317)*100</f>
        <v>9.4314659562823238</v>
      </c>
      <c r="G318">
        <v>694.5</v>
      </c>
      <c r="H318">
        <f>LN(SFIO_Z[[#This Row],[GEI]]/G317)*100</f>
        <v>1.5175766749545574</v>
      </c>
      <c r="I318">
        <f>SFIO_Z[[#This Row],[Rate  GEI]]*100%</f>
        <v>1.5175766749545574</v>
      </c>
      <c r="J318">
        <f>MIN(0,(SFIO_Z[[#This Row],[Logarithmic rate of return]]-0))</f>
        <v>0</v>
      </c>
      <c r="K318">
        <f>MIN(0,(SFIO_Z[[#This Row],[Market rate of return]]-0))</f>
        <v>0</v>
      </c>
      <c r="L318">
        <f>MAX(0,(SFIO_Z[[#This Row],[Logarithmic rate of return]]-0))</f>
        <v>1.4587801065406969</v>
      </c>
    </row>
    <row r="319" spans="1:12" x14ac:dyDescent="0.25">
      <c r="A319" s="9">
        <v>44514</v>
      </c>
      <c r="B319">
        <v>296.88</v>
      </c>
      <c r="C319">
        <f>((SFIO_Z[[#This Row],[Price]]-B318)/SFIO_Z[[#This Row],[Price]])*100</f>
        <v>0.9161950956615369</v>
      </c>
      <c r="D319">
        <f>LN(SFIO_Z[[#This Row],[Price]]/B318)*100</f>
        <v>0.92041797593254304</v>
      </c>
      <c r="E319">
        <v>0.22600000000000001</v>
      </c>
      <c r="F319">
        <f>LN(SFIO_Z[[#This Row],[Risk-free instrument]]/E318)*100</f>
        <v>2.2915431650386866</v>
      </c>
      <c r="G319">
        <v>701.1</v>
      </c>
      <c r="H319">
        <f>LN(SFIO_Z[[#This Row],[GEI]]/G318)*100</f>
        <v>0.94583680185235608</v>
      </c>
      <c r="I319">
        <f>SFIO_Z[[#This Row],[Rate  GEI]]*100%</f>
        <v>0.94583680185235608</v>
      </c>
      <c r="J319">
        <f>MIN(0,(SFIO_Z[[#This Row],[Logarithmic rate of return]]-0))</f>
        <v>0</v>
      </c>
      <c r="K319">
        <f>MIN(0,(SFIO_Z[[#This Row],[Market rate of return]]-0))</f>
        <v>0</v>
      </c>
      <c r="L319">
        <f>MAX(0,(SFIO_Z[[#This Row],[Logarithmic rate of return]]-0))</f>
        <v>0.92041797593254304</v>
      </c>
    </row>
    <row r="320" spans="1:12" x14ac:dyDescent="0.25">
      <c r="A320" s="9">
        <v>44521</v>
      </c>
      <c r="B320">
        <v>293.89999999999998</v>
      </c>
      <c r="C320">
        <f>((SFIO_Z[[#This Row],[Price]]-B319)/SFIO_Z[[#This Row],[Price]])*100</f>
        <v>-1.0139503232392033</v>
      </c>
      <c r="D320">
        <f>LN(SFIO_Z[[#This Row],[Price]]/B319)*100</f>
        <v>-1.0088443327470504</v>
      </c>
      <c r="E320">
        <v>0.22938</v>
      </c>
      <c r="F320">
        <f>LN(SFIO_Z[[#This Row],[Risk-free instrument]]/E319)*100</f>
        <v>1.4845017664090485</v>
      </c>
      <c r="G320">
        <v>693.85</v>
      </c>
      <c r="H320">
        <f>LN(SFIO_Z[[#This Row],[GEI]]/G319)*100</f>
        <v>-1.0394731395902534</v>
      </c>
      <c r="I320">
        <f>SFIO_Z[[#This Row],[Rate  GEI]]*100%</f>
        <v>-1.0394731395902534</v>
      </c>
      <c r="J320">
        <f>MIN(0,(SFIO_Z[[#This Row],[Logarithmic rate of return]]-0))</f>
        <v>-1.0088443327470504</v>
      </c>
      <c r="K320">
        <f>MIN(0,(SFIO_Z[[#This Row],[Market rate of return]]-0))</f>
        <v>-1.0394731395902534</v>
      </c>
      <c r="L320">
        <f>MAX(0,(SFIO_Z[[#This Row],[Logarithmic rate of return]]-0))</f>
        <v>0</v>
      </c>
    </row>
    <row r="321" spans="1:12" x14ac:dyDescent="0.25">
      <c r="A321" s="9">
        <v>44528</v>
      </c>
      <c r="B321">
        <v>288.13</v>
      </c>
      <c r="C321">
        <f>((SFIO_Z[[#This Row],[Price]]-B320)/SFIO_Z[[#This Row],[Price]])*100</f>
        <v>-2.0025682851490583</v>
      </c>
      <c r="D321">
        <f>LN(SFIO_Z[[#This Row],[Price]]/B320)*100</f>
        <v>-1.9827806245354556</v>
      </c>
      <c r="E321">
        <v>0.246</v>
      </c>
      <c r="F321">
        <f>LN(SFIO_Z[[#This Row],[Risk-free instrument]]/E320)*100</f>
        <v>6.9951518995986426</v>
      </c>
      <c r="G321">
        <v>680.06</v>
      </c>
      <c r="H321">
        <f>LN(SFIO_Z[[#This Row],[GEI]]/G320)*100</f>
        <v>-2.0074769245254109</v>
      </c>
      <c r="I321">
        <f>SFIO_Z[[#This Row],[Rate  GEI]]*100%</f>
        <v>-2.0074769245254109</v>
      </c>
      <c r="J321">
        <f>MIN(0,(SFIO_Z[[#This Row],[Logarithmic rate of return]]-0))</f>
        <v>-1.9827806245354556</v>
      </c>
      <c r="K321">
        <f>MIN(0,(SFIO_Z[[#This Row],[Market rate of return]]-0))</f>
        <v>-2.0074769245254109</v>
      </c>
      <c r="L321">
        <f>MAX(0,(SFIO_Z[[#This Row],[Logarithmic rate of return]]-0))</f>
        <v>0</v>
      </c>
    </row>
    <row r="322" spans="1:12" x14ac:dyDescent="0.25">
      <c r="A322" s="9">
        <v>44535</v>
      </c>
      <c r="B322">
        <v>286.20999999999998</v>
      </c>
      <c r="C322">
        <f>((SFIO_Z[[#This Row],[Price]]-B321)/SFIO_Z[[#This Row],[Price]])*100</f>
        <v>-0.67083609936760291</v>
      </c>
      <c r="D322">
        <f>LN(SFIO_Z[[#This Row],[Price]]/B321)*100</f>
        <v>-0.66859600665967767</v>
      </c>
      <c r="E322">
        <v>0.27112999999999998</v>
      </c>
      <c r="F322">
        <f>LN(SFIO_Z[[#This Row],[Risk-free instrument]]/E321)*100</f>
        <v>9.7266874722822632</v>
      </c>
      <c r="G322">
        <v>675.31</v>
      </c>
      <c r="H322">
        <f>LN(SFIO_Z[[#This Row],[GEI]]/G321)*100</f>
        <v>-0.70091848672322454</v>
      </c>
      <c r="I322">
        <f>SFIO_Z[[#This Row],[Rate  GEI]]*100%</f>
        <v>-0.70091848672322454</v>
      </c>
      <c r="J322">
        <f>MIN(0,(SFIO_Z[[#This Row],[Logarithmic rate of return]]-0))</f>
        <v>-0.66859600665967767</v>
      </c>
      <c r="K322">
        <f>MIN(0,(SFIO_Z[[#This Row],[Market rate of return]]-0))</f>
        <v>-0.70091848672322454</v>
      </c>
      <c r="L322">
        <f>MAX(0,(SFIO_Z[[#This Row],[Logarithmic rate of return]]-0))</f>
        <v>0</v>
      </c>
    </row>
    <row r="323" spans="1:12" x14ac:dyDescent="0.25">
      <c r="A323" s="9">
        <v>44542</v>
      </c>
      <c r="B323">
        <v>294.05</v>
      </c>
      <c r="C323">
        <f>((SFIO_Z[[#This Row],[Price]]-B322)/SFIO_Z[[#This Row],[Price]])*100</f>
        <v>2.6662132290426905</v>
      </c>
      <c r="D323">
        <f>LN(SFIO_Z[[#This Row],[Price]]/B322)*100</f>
        <v>2.7024013793044905</v>
      </c>
      <c r="E323">
        <v>0.28825000000000001</v>
      </c>
      <c r="F323">
        <f>LN(SFIO_Z[[#This Row],[Risk-free instrument]]/E322)*100</f>
        <v>6.1229748493983056</v>
      </c>
      <c r="G323">
        <v>693.22</v>
      </c>
      <c r="H323">
        <f>LN(SFIO_Z[[#This Row],[GEI]]/G322)*100</f>
        <v>2.6175564422965971</v>
      </c>
      <c r="I323">
        <f>SFIO_Z[[#This Row],[Rate  GEI]]*100%</f>
        <v>2.6175564422965971</v>
      </c>
      <c r="J323">
        <f>MIN(0,(SFIO_Z[[#This Row],[Logarithmic rate of return]]-0))</f>
        <v>0</v>
      </c>
      <c r="K323">
        <f>MIN(0,(SFIO_Z[[#This Row],[Market rate of return]]-0))</f>
        <v>0</v>
      </c>
      <c r="L323">
        <f>MAX(0,(SFIO_Z[[#This Row],[Logarithmic rate of return]]-0))</f>
        <v>2.7024013793044905</v>
      </c>
    </row>
    <row r="324" spans="1:12" x14ac:dyDescent="0.25">
      <c r="A324" s="9">
        <v>44549</v>
      </c>
      <c r="B324">
        <v>295.52</v>
      </c>
      <c r="C324">
        <f>((SFIO_Z[[#This Row],[Price]]-B323)/SFIO_Z[[#This Row],[Price]])*100</f>
        <v>0.49742826204655199</v>
      </c>
      <c r="D324">
        <f>LN(SFIO_Z[[#This Row],[Price]]/B323)*100</f>
        <v>0.49866955449646438</v>
      </c>
      <c r="E324">
        <v>0.31274999999999997</v>
      </c>
      <c r="F324">
        <f>LN(SFIO_Z[[#This Row],[Risk-free instrument]]/E323)*100</f>
        <v>8.1575990197852057</v>
      </c>
      <c r="G324">
        <v>696.83</v>
      </c>
      <c r="H324">
        <f>LN(SFIO_Z[[#This Row],[GEI]]/G323)*100</f>
        <v>0.5194069444963122</v>
      </c>
      <c r="I324">
        <f>SFIO_Z[[#This Row],[Rate  GEI]]*100%</f>
        <v>0.5194069444963122</v>
      </c>
      <c r="J324">
        <f>MIN(0,(SFIO_Z[[#This Row],[Logarithmic rate of return]]-0))</f>
        <v>0</v>
      </c>
      <c r="K324">
        <f>MIN(0,(SFIO_Z[[#This Row],[Market rate of return]]-0))</f>
        <v>0</v>
      </c>
      <c r="L324">
        <f>MAX(0,(SFIO_Z[[#This Row],[Logarithmic rate of return]]-0))</f>
        <v>0.49866955449646438</v>
      </c>
    </row>
    <row r="325" spans="1:12" x14ac:dyDescent="0.25">
      <c r="A325" s="9">
        <v>44556</v>
      </c>
      <c r="B325">
        <v>297.89999999999998</v>
      </c>
      <c r="C325">
        <f>((SFIO_Z[[#This Row],[Price]]-B324)/SFIO_Z[[#This Row],[Price]])*100</f>
        <v>0.79892581403155272</v>
      </c>
      <c r="D325">
        <f>LN(SFIO_Z[[#This Row],[Price]]/B324)*100</f>
        <v>0.80213432683068109</v>
      </c>
      <c r="E325">
        <v>0.34325</v>
      </c>
      <c r="F325">
        <f>LN(SFIO_Z[[#This Row],[Risk-free instrument]]/E324)*100</f>
        <v>9.305489530105989</v>
      </c>
      <c r="G325">
        <v>702.24</v>
      </c>
      <c r="H325">
        <f>LN(SFIO_Z[[#This Row],[GEI]]/G324)*100</f>
        <v>0.77337473674615964</v>
      </c>
      <c r="I325">
        <f>SFIO_Z[[#This Row],[Rate  GEI]]*100%</f>
        <v>0.77337473674615964</v>
      </c>
      <c r="J325">
        <f>MIN(0,(SFIO_Z[[#This Row],[Logarithmic rate of return]]-0))</f>
        <v>0</v>
      </c>
      <c r="K325">
        <f>MIN(0,(SFIO_Z[[#This Row],[Market rate of return]]-0))</f>
        <v>0</v>
      </c>
      <c r="L325">
        <f>MAX(0,(SFIO_Z[[#This Row],[Logarithmic rate of return]]-0))</f>
        <v>0.80213432683068109</v>
      </c>
    </row>
    <row r="326" spans="1:12" x14ac:dyDescent="0.25">
      <c r="A326" s="9">
        <v>44563</v>
      </c>
      <c r="B326">
        <v>300.5</v>
      </c>
      <c r="C326">
        <f>((SFIO_Z[[#This Row],[Price]]-B325)/SFIO_Z[[#This Row],[Price]])*100</f>
        <v>0.86522462562396762</v>
      </c>
      <c r="D326">
        <f>LN(SFIO_Z[[#This Row],[Price]]/B325)*100</f>
        <v>0.86898942560256953</v>
      </c>
      <c r="E326">
        <v>0.33875</v>
      </c>
      <c r="F326">
        <f>LN(SFIO_Z[[#This Row],[Risk-free instrument]]/E325)*100</f>
        <v>-1.3196672454169809</v>
      </c>
      <c r="G326">
        <v>705.87</v>
      </c>
      <c r="H326">
        <f>LN(SFIO_Z[[#This Row],[GEI]]/G325)*100</f>
        <v>0.51558586208706769</v>
      </c>
      <c r="I326">
        <f>SFIO_Z[[#This Row],[Rate  GEI]]*100%</f>
        <v>0.51558586208706769</v>
      </c>
      <c r="J326">
        <f>MIN(0,(SFIO_Z[[#This Row],[Logarithmic rate of return]]-0))</f>
        <v>0</v>
      </c>
      <c r="K326">
        <f>MIN(0,(SFIO_Z[[#This Row],[Market rate of return]]-0))</f>
        <v>0</v>
      </c>
      <c r="L326">
        <f>MAX(0,(SFIO_Z[[#This Row],[Logarithmic rate of return]]-0))</f>
        <v>0.86898942560256953</v>
      </c>
    </row>
    <row r="327" spans="1:12" x14ac:dyDescent="0.25">
      <c r="A327" s="9">
        <v>44570</v>
      </c>
      <c r="B327">
        <v>306.14999999999998</v>
      </c>
      <c r="C327">
        <f>((SFIO_Z[[#This Row],[Price]]-B326)/SFIO_Z[[#This Row],[Price]])*100</f>
        <v>1.8455005716152142</v>
      </c>
      <c r="D327">
        <f>LN(SFIO_Z[[#This Row],[Price]]/B326)*100</f>
        <v>1.8627423948701074</v>
      </c>
      <c r="E327">
        <v>0.37642999999999999</v>
      </c>
      <c r="F327">
        <f>LN(SFIO_Z[[#This Row],[Risk-free instrument]]/E326)*100</f>
        <v>10.546973478545123</v>
      </c>
      <c r="G327">
        <v>722.35</v>
      </c>
      <c r="H327">
        <f>LN(SFIO_Z[[#This Row],[GEI]]/G326)*100</f>
        <v>2.3078701414595888</v>
      </c>
      <c r="I327">
        <f>SFIO_Z[[#This Row],[Rate  GEI]]*100%</f>
        <v>2.3078701414595888</v>
      </c>
      <c r="J327">
        <f>MIN(0,(SFIO_Z[[#This Row],[Logarithmic rate of return]]-0))</f>
        <v>0</v>
      </c>
      <c r="K327">
        <f>MIN(0,(SFIO_Z[[#This Row],[Market rate of return]]-0))</f>
        <v>0</v>
      </c>
      <c r="L327">
        <f>MAX(0,(SFIO_Z[[#This Row],[Logarithmic rate of return]]-0))</f>
        <v>1.8627423948701074</v>
      </c>
    </row>
    <row r="328" spans="1:12" x14ac:dyDescent="0.25">
      <c r="A328" s="9">
        <v>44577</v>
      </c>
      <c r="B328">
        <v>305.92</v>
      </c>
      <c r="C328">
        <f>((SFIO_Z[[#This Row],[Price]]-B327)/SFIO_Z[[#This Row],[Price]])*100</f>
        <v>-7.51830543932928E-2</v>
      </c>
      <c r="D328">
        <f>LN(SFIO_Z[[#This Row],[Price]]/B327)*100</f>
        <v>-7.5154806092685544E-2</v>
      </c>
      <c r="E328">
        <v>0.39500000000000002</v>
      </c>
      <c r="F328">
        <f>LN(SFIO_Z[[#This Row],[Risk-free instrument]]/E327)*100</f>
        <v>4.8153657921760118</v>
      </c>
      <c r="G328">
        <v>721.89</v>
      </c>
      <c r="H328">
        <f>LN(SFIO_Z[[#This Row],[GEI]]/G327)*100</f>
        <v>-6.3701326033787725E-2</v>
      </c>
      <c r="I328">
        <f>SFIO_Z[[#This Row],[Rate  GEI]]*100%</f>
        <v>-6.3701326033787725E-2</v>
      </c>
      <c r="J328">
        <f>MIN(0,(SFIO_Z[[#This Row],[Logarithmic rate of return]]-0))</f>
        <v>-7.5154806092685544E-2</v>
      </c>
      <c r="K328">
        <f>MIN(0,(SFIO_Z[[#This Row],[Market rate of return]]-0))</f>
        <v>-6.3701326033787725E-2</v>
      </c>
      <c r="L328">
        <f>MAX(0,(SFIO_Z[[#This Row],[Logarithmic rate of return]]-0))</f>
        <v>0</v>
      </c>
    </row>
    <row r="329" spans="1:12" x14ac:dyDescent="0.25">
      <c r="A329" s="9">
        <v>44584</v>
      </c>
      <c r="B329">
        <v>297.57</v>
      </c>
      <c r="C329">
        <f>((SFIO_Z[[#This Row],[Price]]-B328)/SFIO_Z[[#This Row],[Price]])*100</f>
        <v>-2.8060624390899696</v>
      </c>
      <c r="D329">
        <f>LN(SFIO_Z[[#This Row],[Price]]/B328)*100</f>
        <v>-2.7674138437024527</v>
      </c>
      <c r="E329">
        <v>0.44442999999999999</v>
      </c>
      <c r="F329">
        <f>LN(SFIO_Z[[#This Row],[Risk-free instrument]]/E328)*100</f>
        <v>11.790679733654983</v>
      </c>
      <c r="G329">
        <v>701.76</v>
      </c>
      <c r="H329">
        <f>LN(SFIO_Z[[#This Row],[GEI]]/G328)*100</f>
        <v>-2.8281307485529132</v>
      </c>
      <c r="I329">
        <f>SFIO_Z[[#This Row],[Rate  GEI]]*100%</f>
        <v>-2.8281307485529132</v>
      </c>
      <c r="J329">
        <f>MIN(0,(SFIO_Z[[#This Row],[Logarithmic rate of return]]-0))</f>
        <v>-2.7674138437024527</v>
      </c>
      <c r="K329">
        <f>MIN(0,(SFIO_Z[[#This Row],[Market rate of return]]-0))</f>
        <v>-2.8281307485529132</v>
      </c>
      <c r="L329">
        <f>MAX(0,(SFIO_Z[[#This Row],[Logarithmic rate of return]]-0))</f>
        <v>0</v>
      </c>
    </row>
    <row r="330" spans="1:12" x14ac:dyDescent="0.25">
      <c r="A330" s="9">
        <v>44591</v>
      </c>
      <c r="B330">
        <v>300.45999999999998</v>
      </c>
      <c r="C330">
        <f>((SFIO_Z[[#This Row],[Price]]-B329)/SFIO_Z[[#This Row],[Price]])*100</f>
        <v>0.96185848365838611</v>
      </c>
      <c r="D330">
        <f>LN(SFIO_Z[[#This Row],[Price]]/B329)*100</f>
        <v>0.96651422082654392</v>
      </c>
      <c r="E330">
        <v>0.53442999999999996</v>
      </c>
      <c r="F330">
        <f>LN(SFIO_Z[[#This Row],[Risk-free instrument]]/E329)*100</f>
        <v>18.440819613365193</v>
      </c>
      <c r="G330">
        <v>708.83</v>
      </c>
      <c r="H330">
        <f>LN(SFIO_Z[[#This Row],[GEI]]/G329)*100</f>
        <v>1.0024258222101305</v>
      </c>
      <c r="I330">
        <f>SFIO_Z[[#This Row],[Rate  GEI]]*100%</f>
        <v>1.0024258222101305</v>
      </c>
      <c r="J330">
        <f>MIN(0,(SFIO_Z[[#This Row],[Logarithmic rate of return]]-0))</f>
        <v>0</v>
      </c>
      <c r="K330">
        <f>MIN(0,(SFIO_Z[[#This Row],[Market rate of return]]-0))</f>
        <v>0</v>
      </c>
      <c r="L330">
        <f>MAX(0,(SFIO_Z[[#This Row],[Logarithmic rate of return]]-0))</f>
        <v>0.96651422082654392</v>
      </c>
    </row>
    <row r="331" spans="1:12" x14ac:dyDescent="0.25">
      <c r="A331" s="9">
        <v>44598</v>
      </c>
      <c r="B331">
        <v>296.7</v>
      </c>
      <c r="C331">
        <f>((SFIO_Z[[#This Row],[Price]]-B330)/SFIO_Z[[#This Row],[Price]])*100</f>
        <v>-1.267273340074146</v>
      </c>
      <c r="D331">
        <f>LN(SFIO_Z[[#This Row],[Price]]/B330)*100</f>
        <v>-1.2593106337501501</v>
      </c>
      <c r="E331">
        <v>0.55542999999999998</v>
      </c>
      <c r="F331">
        <f>LN(SFIO_Z[[#This Row],[Risk-free instrument]]/E330)*100</f>
        <v>3.8541830166845843</v>
      </c>
      <c r="G331">
        <v>699.66</v>
      </c>
      <c r="H331">
        <f>LN(SFIO_Z[[#This Row],[GEI]]/G330)*100</f>
        <v>-1.3021220691328255</v>
      </c>
      <c r="I331">
        <f>SFIO_Z[[#This Row],[Rate  GEI]]*100%</f>
        <v>-1.3021220691328255</v>
      </c>
      <c r="J331">
        <f>MIN(0,(SFIO_Z[[#This Row],[Logarithmic rate of return]]-0))</f>
        <v>-1.2593106337501501</v>
      </c>
      <c r="K331">
        <f>MIN(0,(SFIO_Z[[#This Row],[Market rate of return]]-0))</f>
        <v>-1.3021220691328255</v>
      </c>
      <c r="L331">
        <f>MAX(0,(SFIO_Z[[#This Row],[Logarithmic rate of return]]-0))</f>
        <v>0</v>
      </c>
    </row>
    <row r="332" spans="1:12" x14ac:dyDescent="0.25">
      <c r="A332" s="9">
        <v>44605</v>
      </c>
      <c r="B332">
        <v>300.11</v>
      </c>
      <c r="C332">
        <f>((SFIO_Z[[#This Row],[Price]]-B331)/SFIO_Z[[#This Row],[Price]])*100</f>
        <v>1.1362500416514028</v>
      </c>
      <c r="D332">
        <f>LN(SFIO_Z[[#This Row],[Price]]/B331)*100</f>
        <v>1.142754682029715</v>
      </c>
      <c r="E332">
        <v>0.84043000000000001</v>
      </c>
      <c r="F332">
        <f>LN(SFIO_Z[[#This Row],[Risk-free instrument]]/E331)*100</f>
        <v>41.417107708254889</v>
      </c>
      <c r="G332">
        <v>707.46</v>
      </c>
      <c r="H332">
        <f>LN(SFIO_Z[[#This Row],[GEI]]/G331)*100</f>
        <v>1.1086588056340549</v>
      </c>
      <c r="I332">
        <f>SFIO_Z[[#This Row],[Rate  GEI]]*100%</f>
        <v>1.1086588056340549</v>
      </c>
      <c r="J332">
        <f>MIN(0,(SFIO_Z[[#This Row],[Logarithmic rate of return]]-0))</f>
        <v>0</v>
      </c>
      <c r="K332">
        <f>MIN(0,(SFIO_Z[[#This Row],[Market rate of return]]-0))</f>
        <v>0</v>
      </c>
      <c r="L332">
        <f>MAX(0,(SFIO_Z[[#This Row],[Logarithmic rate of return]]-0))</f>
        <v>1.142754682029715</v>
      </c>
    </row>
    <row r="333" spans="1:12" x14ac:dyDescent="0.25">
      <c r="A333" s="9">
        <v>44612</v>
      </c>
      <c r="B333">
        <v>297.27999999999997</v>
      </c>
      <c r="C333">
        <f>((SFIO_Z[[#This Row],[Price]]-B332)/SFIO_Z[[#This Row],[Price]])*100</f>
        <v>-0.95196447793327532</v>
      </c>
      <c r="D333">
        <f>LN(SFIO_Z[[#This Row],[Price]]/B332)*100</f>
        <v>-0.94746184915995102</v>
      </c>
      <c r="E333">
        <v>0.78129000000000004</v>
      </c>
      <c r="F333">
        <f>LN(SFIO_Z[[#This Row],[Risk-free instrument]]/E332)*100</f>
        <v>-7.2967265880782479</v>
      </c>
      <c r="G333">
        <v>700.6</v>
      </c>
      <c r="H333">
        <f>LN(SFIO_Z[[#This Row],[GEI]]/G332)*100</f>
        <v>-0.9743980053250586</v>
      </c>
      <c r="I333">
        <f>SFIO_Z[[#This Row],[Rate  GEI]]*100%</f>
        <v>-0.9743980053250586</v>
      </c>
      <c r="J333">
        <f>MIN(0,(SFIO_Z[[#This Row],[Logarithmic rate of return]]-0))</f>
        <v>-0.94746184915995102</v>
      </c>
      <c r="K333">
        <f>MIN(0,(SFIO_Z[[#This Row],[Market rate of return]]-0))</f>
        <v>-0.9743980053250586</v>
      </c>
      <c r="L333">
        <f>MAX(0,(SFIO_Z[[#This Row],[Logarithmic rate of return]]-0))</f>
        <v>0</v>
      </c>
    </row>
    <row r="334" spans="1:12" x14ac:dyDescent="0.25">
      <c r="A334" s="9">
        <v>44619</v>
      </c>
      <c r="B334">
        <v>297.99</v>
      </c>
      <c r="C334">
        <f>((SFIO_Z[[#This Row],[Price]]-B333)/SFIO_Z[[#This Row],[Price]])*100</f>
        <v>0.23826302896071558</v>
      </c>
      <c r="D334">
        <f>LN(SFIO_Z[[#This Row],[Price]]/B333)*100</f>
        <v>0.23854732699007219</v>
      </c>
      <c r="E334">
        <v>0.82870999999999995</v>
      </c>
      <c r="F334">
        <f>LN(SFIO_Z[[#This Row],[Risk-free instrument]]/E333)*100</f>
        <v>5.8923875135291119</v>
      </c>
      <c r="G334">
        <v>703.37</v>
      </c>
      <c r="H334">
        <f>LN(SFIO_Z[[#This Row],[GEI]]/G333)*100</f>
        <v>0.39459583811758586</v>
      </c>
      <c r="I334">
        <f>SFIO_Z[[#This Row],[Rate  GEI]]*100%</f>
        <v>0.39459583811758586</v>
      </c>
      <c r="J334">
        <f>MIN(0,(SFIO_Z[[#This Row],[Logarithmic rate of return]]-0))</f>
        <v>0</v>
      </c>
      <c r="K334">
        <f>MIN(0,(SFIO_Z[[#This Row],[Market rate of return]]-0))</f>
        <v>0</v>
      </c>
      <c r="L334">
        <f>MAX(0,(SFIO_Z[[#This Row],[Logarithmic rate of return]]-0))</f>
        <v>0.23854732699007219</v>
      </c>
    </row>
    <row r="335" spans="1:12" x14ac:dyDescent="0.25">
      <c r="A335" s="9">
        <v>44626</v>
      </c>
      <c r="B335">
        <v>296.01</v>
      </c>
      <c r="C335">
        <f>((SFIO_Z[[#This Row],[Price]]-B334)/SFIO_Z[[#This Row],[Price]])*100</f>
        <v>-0.66889632107024022</v>
      </c>
      <c r="D335">
        <f>LN(SFIO_Z[[#This Row],[Price]]/B334)*100</f>
        <v>-0.6666691358189345</v>
      </c>
      <c r="E335">
        <v>0.93942999999999999</v>
      </c>
      <c r="F335">
        <f>LN(SFIO_Z[[#This Row],[Risk-free instrument]]/E334)*100</f>
        <v>12.540303348558417</v>
      </c>
      <c r="G335">
        <v>698.52</v>
      </c>
      <c r="H335">
        <f>LN(SFIO_Z[[#This Row],[GEI]]/G334)*100</f>
        <v>-0.69192580729177933</v>
      </c>
      <c r="I335">
        <f>SFIO_Z[[#This Row],[Rate  GEI]]*100%</f>
        <v>-0.69192580729177933</v>
      </c>
      <c r="J335">
        <f>MIN(0,(SFIO_Z[[#This Row],[Logarithmic rate of return]]-0))</f>
        <v>-0.6666691358189345</v>
      </c>
      <c r="K335">
        <f>MIN(0,(SFIO_Z[[#This Row],[Market rate of return]]-0))</f>
        <v>-0.69192580729177933</v>
      </c>
      <c r="L335">
        <f>MAX(0,(SFIO_Z[[#This Row],[Logarithmic rate of return]]-0))</f>
        <v>0</v>
      </c>
    </row>
    <row r="336" spans="1:12" x14ac:dyDescent="0.25">
      <c r="A336" s="9">
        <v>44633</v>
      </c>
      <c r="B336">
        <v>293.01</v>
      </c>
      <c r="C336">
        <f>((SFIO_Z[[#This Row],[Price]]-B335)/SFIO_Z[[#This Row],[Price]])*100</f>
        <v>-1.0238558410975735</v>
      </c>
      <c r="D336">
        <f>LN(SFIO_Z[[#This Row],[Price]]/B335)*100</f>
        <v>-1.018649940968962</v>
      </c>
      <c r="E336">
        <v>1.1305700000000001</v>
      </c>
      <c r="F336">
        <f>LN(SFIO_Z[[#This Row],[Risk-free instrument]]/E335)*100</f>
        <v>18.520390094492374</v>
      </c>
      <c r="G336">
        <v>690.73</v>
      </c>
      <c r="H336">
        <f>LN(SFIO_Z[[#This Row],[GEI]]/G335)*100</f>
        <v>-1.1214801722763357</v>
      </c>
      <c r="I336">
        <f>SFIO_Z[[#This Row],[Rate  GEI]]*100%</f>
        <v>-1.1214801722763357</v>
      </c>
      <c r="J336">
        <f>MIN(0,(SFIO_Z[[#This Row],[Logarithmic rate of return]]-0))</f>
        <v>-1.018649940968962</v>
      </c>
      <c r="K336">
        <f>MIN(0,(SFIO_Z[[#This Row],[Market rate of return]]-0))</f>
        <v>-1.1214801722763357</v>
      </c>
      <c r="L336">
        <f>MAX(0,(SFIO_Z[[#This Row],[Logarithmic rate of return]]-0))</f>
        <v>0</v>
      </c>
    </row>
    <row r="337" spans="1:12" x14ac:dyDescent="0.25">
      <c r="A337" s="9">
        <v>44640</v>
      </c>
      <c r="B337">
        <v>301.55</v>
      </c>
      <c r="C337">
        <f>((SFIO_Z[[#This Row],[Price]]-B336)/SFIO_Z[[#This Row],[Price]])*100</f>
        <v>2.832034488476213</v>
      </c>
      <c r="D337">
        <f>LN(SFIO_Z[[#This Row],[Price]]/B336)*100</f>
        <v>2.8729101769500507</v>
      </c>
      <c r="E337">
        <v>1.2875700000000001</v>
      </c>
      <c r="F337">
        <f>LN(SFIO_Z[[#This Row],[Risk-free instrument]]/E336)*100</f>
        <v>13.00347906862582</v>
      </c>
      <c r="G337">
        <v>711.04</v>
      </c>
      <c r="H337">
        <f>LN(SFIO_Z[[#This Row],[GEI]]/G336)*100</f>
        <v>2.8979677662329415</v>
      </c>
      <c r="I337">
        <f>SFIO_Z[[#This Row],[Rate  GEI]]*100%</f>
        <v>2.8979677662329415</v>
      </c>
      <c r="J337">
        <f>MIN(0,(SFIO_Z[[#This Row],[Logarithmic rate of return]]-0))</f>
        <v>0</v>
      </c>
      <c r="K337">
        <f>MIN(0,(SFIO_Z[[#This Row],[Market rate of return]]-0))</f>
        <v>0</v>
      </c>
      <c r="L337">
        <f>MAX(0,(SFIO_Z[[#This Row],[Logarithmic rate of return]]-0))</f>
        <v>2.8729101769500507</v>
      </c>
    </row>
    <row r="338" spans="1:12" x14ac:dyDescent="0.25">
      <c r="A338" s="9">
        <v>44647</v>
      </c>
      <c r="B338">
        <v>306.61</v>
      </c>
      <c r="C338">
        <f>((SFIO_Z[[#This Row],[Price]]-B337)/SFIO_Z[[#This Row],[Price]])*100</f>
        <v>1.6503049476533713</v>
      </c>
      <c r="D338">
        <f>LN(SFIO_Z[[#This Row],[Price]]/B337)*100</f>
        <v>1.6640741794875236</v>
      </c>
      <c r="E338">
        <v>1.4511400000000001</v>
      </c>
      <c r="F338">
        <f>LN(SFIO_Z[[#This Row],[Risk-free instrument]]/E337)*100</f>
        <v>11.959273342043133</v>
      </c>
      <c r="G338">
        <v>722.92</v>
      </c>
      <c r="H338">
        <f>LN(SFIO_Z[[#This Row],[GEI]]/G337)*100</f>
        <v>1.6569878956227462</v>
      </c>
      <c r="I338">
        <f>SFIO_Z[[#This Row],[Rate  GEI]]*100%</f>
        <v>1.6569878956227462</v>
      </c>
      <c r="J338">
        <f>MIN(0,(SFIO_Z[[#This Row],[Logarithmic rate of return]]-0))</f>
        <v>0</v>
      </c>
      <c r="K338">
        <f>MIN(0,(SFIO_Z[[#This Row],[Market rate of return]]-0))</f>
        <v>0</v>
      </c>
      <c r="L338">
        <f>MAX(0,(SFIO_Z[[#This Row],[Logarithmic rate of return]]-0))</f>
        <v>1.6640741794875236</v>
      </c>
    </row>
    <row r="339" spans="1:12" x14ac:dyDescent="0.25">
      <c r="A339" s="9">
        <v>44654</v>
      </c>
      <c r="B339">
        <v>304.95999999999998</v>
      </c>
      <c r="C339">
        <f>((SFIO_Z[[#This Row],[Price]]-B338)/SFIO_Z[[#This Row],[Price]])*100</f>
        <v>-0.54105456453306477</v>
      </c>
      <c r="D339">
        <f>LN(SFIO_Z[[#This Row],[Price]]/B338)*100</f>
        <v>-0.53959612260338552</v>
      </c>
      <c r="E339">
        <v>1.4891399999999999</v>
      </c>
      <c r="F339">
        <f>LN(SFIO_Z[[#This Row],[Risk-free instrument]]/E338)*100</f>
        <v>2.5849317685831377</v>
      </c>
      <c r="G339">
        <v>719.12</v>
      </c>
      <c r="H339">
        <f>LN(SFIO_Z[[#This Row],[GEI]]/G338)*100</f>
        <v>-0.52703237022939808</v>
      </c>
      <c r="I339">
        <f>SFIO_Z[[#This Row],[Rate  GEI]]*100%</f>
        <v>-0.52703237022939808</v>
      </c>
      <c r="J339">
        <f>MIN(0,(SFIO_Z[[#This Row],[Logarithmic rate of return]]-0))</f>
        <v>-0.53959612260338552</v>
      </c>
      <c r="K339">
        <f>MIN(0,(SFIO_Z[[#This Row],[Market rate of return]]-0))</f>
        <v>-0.52703237022939808</v>
      </c>
      <c r="L339">
        <f>MAX(0,(SFIO_Z[[#This Row],[Logarithmic rate of return]]-0))</f>
        <v>0</v>
      </c>
    </row>
    <row r="340" spans="1:12" x14ac:dyDescent="0.25">
      <c r="A340" s="9">
        <v>44661</v>
      </c>
      <c r="B340">
        <v>309.29000000000002</v>
      </c>
      <c r="C340">
        <f>((SFIO_Z[[#This Row],[Price]]-B339)/SFIO_Z[[#This Row],[Price]])*100</f>
        <v>1.3999806007307189</v>
      </c>
      <c r="D340">
        <f>LN(SFIO_Z[[#This Row],[Price]]/B339)*100</f>
        <v>1.409872763236814</v>
      </c>
      <c r="E340">
        <v>1.54043</v>
      </c>
      <c r="F340">
        <f>LN(SFIO_Z[[#This Row],[Risk-free instrument]]/E339)*100</f>
        <v>3.3862826113772462</v>
      </c>
      <c r="G340">
        <v>729.3</v>
      </c>
      <c r="H340">
        <f>LN(SFIO_Z[[#This Row],[GEI]]/G339)*100</f>
        <v>1.4056927725043407</v>
      </c>
      <c r="I340">
        <f>SFIO_Z[[#This Row],[Rate  GEI]]*100%</f>
        <v>1.4056927725043407</v>
      </c>
      <c r="J340">
        <f>MIN(0,(SFIO_Z[[#This Row],[Logarithmic rate of return]]-0))</f>
        <v>0</v>
      </c>
      <c r="K340">
        <f>MIN(0,(SFIO_Z[[#This Row],[Market rate of return]]-0))</f>
        <v>0</v>
      </c>
      <c r="L340">
        <f>MAX(0,(SFIO_Z[[#This Row],[Logarithmic rate of return]]-0))</f>
        <v>1.409872763236814</v>
      </c>
    </row>
    <row r="341" spans="1:12" x14ac:dyDescent="0.25">
      <c r="A341" s="9">
        <v>44668</v>
      </c>
      <c r="B341">
        <v>308.20999999999998</v>
      </c>
      <c r="C341">
        <f>((SFIO_Z[[#This Row],[Price]]-B340)/SFIO_Z[[#This Row],[Price]])*100</f>
        <v>-0.35041043444406117</v>
      </c>
      <c r="D341">
        <f>LN(SFIO_Z[[#This Row],[Price]]/B340)*100</f>
        <v>-0.34979792752295963</v>
      </c>
      <c r="E341">
        <v>1.55671</v>
      </c>
      <c r="F341">
        <f>LN(SFIO_Z[[#This Row],[Risk-free instrument]]/E340)*100</f>
        <v>1.0513021654455879</v>
      </c>
      <c r="G341">
        <v>726.48</v>
      </c>
      <c r="H341">
        <f>LN(SFIO_Z[[#This Row],[GEI]]/G340)*100</f>
        <v>-0.38742166086143326</v>
      </c>
      <c r="I341">
        <f>SFIO_Z[[#This Row],[Rate  GEI]]*100%</f>
        <v>-0.38742166086143326</v>
      </c>
      <c r="J341">
        <f>MIN(0,(SFIO_Z[[#This Row],[Logarithmic rate of return]]-0))</f>
        <v>-0.34979792752295963</v>
      </c>
      <c r="K341">
        <f>MIN(0,(SFIO_Z[[#This Row],[Market rate of return]]-0))</f>
        <v>-0.38742166086143326</v>
      </c>
      <c r="L341">
        <f>MAX(0,(SFIO_Z[[#This Row],[Logarithmic rate of return]]-0))</f>
        <v>0</v>
      </c>
    </row>
    <row r="342" spans="1:12" x14ac:dyDescent="0.25">
      <c r="A342" s="9">
        <v>44675</v>
      </c>
      <c r="B342">
        <v>305.99</v>
      </c>
      <c r="C342">
        <f>((SFIO_Z[[#This Row],[Price]]-B341)/SFIO_Z[[#This Row],[Price]])*100</f>
        <v>-0.72551390568318253</v>
      </c>
      <c r="D342">
        <f>LN(SFIO_Z[[#This Row],[Price]]/B341)*100</f>
        <v>-0.72289471431513186</v>
      </c>
      <c r="E342">
        <v>1.8237099999999999</v>
      </c>
      <c r="F342">
        <f>LN(SFIO_Z[[#This Row],[Risk-free instrument]]/E341)*100</f>
        <v>15.829826789927671</v>
      </c>
      <c r="G342">
        <v>720.73</v>
      </c>
      <c r="H342">
        <f>LN(SFIO_Z[[#This Row],[GEI]]/G341)*100</f>
        <v>-0.79463661207704228</v>
      </c>
      <c r="I342">
        <f>SFIO_Z[[#This Row],[Rate  GEI]]*100%</f>
        <v>-0.79463661207704228</v>
      </c>
      <c r="J342">
        <f>MIN(0,(SFIO_Z[[#This Row],[Logarithmic rate of return]]-0))</f>
        <v>-0.72289471431513186</v>
      </c>
      <c r="K342">
        <f>MIN(0,(SFIO_Z[[#This Row],[Market rate of return]]-0))</f>
        <v>-0.79463661207704228</v>
      </c>
      <c r="L342">
        <f>MAX(0,(SFIO_Z[[#This Row],[Logarithmic rate of return]]-0))</f>
        <v>0</v>
      </c>
    </row>
    <row r="343" spans="1:12" x14ac:dyDescent="0.25">
      <c r="A343" s="9">
        <v>44682</v>
      </c>
      <c r="B343">
        <v>304.76</v>
      </c>
      <c r="C343">
        <f>((SFIO_Z[[#This Row],[Price]]-B342)/SFIO_Z[[#This Row],[Price]])*100</f>
        <v>-0.40359627247670898</v>
      </c>
      <c r="D343">
        <f>LN(SFIO_Z[[#This Row],[Price]]/B342)*100</f>
        <v>-0.40278400750155591</v>
      </c>
      <c r="E343">
        <v>1.9107099999999999</v>
      </c>
      <c r="F343">
        <f>LN(SFIO_Z[[#This Row],[Risk-free instrument]]/E342)*100</f>
        <v>4.6602012949962885</v>
      </c>
      <c r="G343">
        <v>717.81</v>
      </c>
      <c r="H343">
        <f>LN(SFIO_Z[[#This Row],[GEI]]/G342)*100</f>
        <v>-0.40596771871071141</v>
      </c>
      <c r="I343">
        <f>SFIO_Z[[#This Row],[Rate  GEI]]*100%</f>
        <v>-0.40596771871071141</v>
      </c>
      <c r="J343">
        <f>MIN(0,(SFIO_Z[[#This Row],[Logarithmic rate of return]]-0))</f>
        <v>-0.40278400750155591</v>
      </c>
      <c r="K343">
        <f>MIN(0,(SFIO_Z[[#This Row],[Market rate of return]]-0))</f>
        <v>-0.40596771871071141</v>
      </c>
      <c r="L343">
        <f>MAX(0,(SFIO_Z[[#This Row],[Logarithmic rate of return]]-0))</f>
        <v>0</v>
      </c>
    </row>
    <row r="344" spans="1:12" x14ac:dyDescent="0.25">
      <c r="A344" s="9">
        <v>44689</v>
      </c>
      <c r="B344">
        <v>305</v>
      </c>
      <c r="C344">
        <f>((SFIO_Z[[#This Row],[Price]]-B343)/SFIO_Z[[#This Row],[Price]])*100</f>
        <v>7.8688524590166911E-2</v>
      </c>
      <c r="D344">
        <f>LN(SFIO_Z[[#This Row],[Price]]/B343)*100</f>
        <v>7.8719500260267777E-2</v>
      </c>
      <c r="E344">
        <v>1.9645699999999999</v>
      </c>
      <c r="F344">
        <f>LN(SFIO_Z[[#This Row],[Risk-free instrument]]/E343)*100</f>
        <v>2.7798491124425695</v>
      </c>
      <c r="G344">
        <v>717.59</v>
      </c>
      <c r="H344">
        <f>LN(SFIO_Z[[#This Row],[GEI]]/G343)*100</f>
        <v>-3.0653476622899405E-2</v>
      </c>
      <c r="I344">
        <f>SFIO_Z[[#This Row],[Rate  GEI]]*100%</f>
        <v>-3.0653476622899405E-2</v>
      </c>
      <c r="J344">
        <f>MIN(0,(SFIO_Z[[#This Row],[Logarithmic rate of return]]-0))</f>
        <v>0</v>
      </c>
      <c r="K344">
        <f>MIN(0,(SFIO_Z[[#This Row],[Market rate of return]]-0))</f>
        <v>-3.0653476622899405E-2</v>
      </c>
      <c r="L344">
        <f>MAX(0,(SFIO_Z[[#This Row],[Logarithmic rate of return]]-0))</f>
        <v>7.8719500260267777E-2</v>
      </c>
    </row>
    <row r="345" spans="1:12" x14ac:dyDescent="0.25">
      <c r="A345" s="9">
        <v>44696</v>
      </c>
      <c r="B345">
        <v>307.66000000000003</v>
      </c>
      <c r="C345">
        <f>((SFIO_Z[[#This Row],[Price]]-B344)/SFIO_Z[[#This Row],[Price]])*100</f>
        <v>0.86459078203212147</v>
      </c>
      <c r="D345">
        <f>LN(SFIO_Z[[#This Row],[Price]]/B344)*100</f>
        <v>0.86835005201934568</v>
      </c>
      <c r="E345">
        <v>1.9950000000000001</v>
      </c>
      <c r="F345">
        <f>LN(SFIO_Z[[#This Row],[Risk-free instrument]]/E344)*100</f>
        <v>1.5370658483814021</v>
      </c>
      <c r="G345">
        <v>723.32</v>
      </c>
      <c r="H345">
        <f>LN(SFIO_Z[[#This Row],[GEI]]/G344)*100</f>
        <v>0.79533492093125935</v>
      </c>
      <c r="I345">
        <f>SFIO_Z[[#This Row],[Rate  GEI]]*100%</f>
        <v>0.79533492093125935</v>
      </c>
      <c r="J345">
        <f>MIN(0,(SFIO_Z[[#This Row],[Logarithmic rate of return]]-0))</f>
        <v>0</v>
      </c>
      <c r="K345">
        <f>MIN(0,(SFIO_Z[[#This Row],[Market rate of return]]-0))</f>
        <v>0</v>
      </c>
      <c r="L345">
        <f>MAX(0,(SFIO_Z[[#This Row],[Logarithmic rate of return]]-0))</f>
        <v>0.86835005201934568</v>
      </c>
    </row>
    <row r="346" spans="1:12" x14ac:dyDescent="0.25">
      <c r="A346" s="9">
        <v>44703</v>
      </c>
      <c r="B346">
        <v>302.54000000000002</v>
      </c>
      <c r="C346">
        <f>((SFIO_Z[[#This Row],[Price]]-B345)/SFIO_Z[[#This Row],[Price]])*100</f>
        <v>-1.6923382032127996</v>
      </c>
      <c r="D346">
        <f>LN(SFIO_Z[[#This Row],[Price]]/B345)*100</f>
        <v>-1.678177699355178</v>
      </c>
      <c r="E346">
        <v>2.0655700000000001</v>
      </c>
      <c r="F346">
        <f>LN(SFIO_Z[[#This Row],[Risk-free instrument]]/E345)*100</f>
        <v>3.4762167037848575</v>
      </c>
      <c r="G346">
        <v>710.25</v>
      </c>
      <c r="H346">
        <f>LN(SFIO_Z[[#This Row],[GEI]]/G345)*100</f>
        <v>-1.8234703782481594</v>
      </c>
      <c r="I346">
        <f>SFIO_Z[[#This Row],[Rate  GEI]]*100%</f>
        <v>-1.8234703782481594</v>
      </c>
      <c r="J346">
        <f>MIN(0,(SFIO_Z[[#This Row],[Logarithmic rate of return]]-0))</f>
        <v>-1.678177699355178</v>
      </c>
      <c r="K346">
        <f>MIN(0,(SFIO_Z[[#This Row],[Market rate of return]]-0))</f>
        <v>-1.8234703782481594</v>
      </c>
      <c r="L346">
        <f>MAX(0,(SFIO_Z[[#This Row],[Logarithmic rate of return]]-0))</f>
        <v>0</v>
      </c>
    </row>
    <row r="347" spans="1:12" x14ac:dyDescent="0.25">
      <c r="A347" s="9">
        <v>44710</v>
      </c>
      <c r="B347">
        <v>311.76</v>
      </c>
      <c r="C347">
        <f>((SFIO_Z[[#This Row],[Price]]-B346)/SFIO_Z[[#This Row],[Price]])*100</f>
        <v>2.9574031306132826</v>
      </c>
      <c r="D347">
        <f>LN(SFIO_Z[[#This Row],[Price]]/B346)*100</f>
        <v>3.0020160896400521</v>
      </c>
      <c r="E347">
        <v>2.0861399999999999</v>
      </c>
      <c r="F347">
        <f>LN(SFIO_Z[[#This Row],[Risk-free instrument]]/E346)*100</f>
        <v>0.99092510408150414</v>
      </c>
      <c r="G347">
        <v>731.79</v>
      </c>
      <c r="H347">
        <f>LN(SFIO_Z[[#This Row],[GEI]]/G346)*100</f>
        <v>2.9876566821668114</v>
      </c>
      <c r="I347">
        <f>SFIO_Z[[#This Row],[Rate  GEI]]*100%</f>
        <v>2.9876566821668114</v>
      </c>
      <c r="J347">
        <f>MIN(0,(SFIO_Z[[#This Row],[Logarithmic rate of return]]-0))</f>
        <v>0</v>
      </c>
      <c r="K347">
        <f>MIN(0,(SFIO_Z[[#This Row],[Market rate of return]]-0))</f>
        <v>0</v>
      </c>
      <c r="L347">
        <f>MAX(0,(SFIO_Z[[#This Row],[Logarithmic rate of return]]-0))</f>
        <v>3.0020160896400521</v>
      </c>
    </row>
    <row r="348" spans="1:12" x14ac:dyDescent="0.25">
      <c r="A348" s="9">
        <v>44717</v>
      </c>
      <c r="B348">
        <v>309.49</v>
      </c>
      <c r="C348">
        <f>((SFIO_Z[[#This Row],[Price]]-B347)/SFIO_Z[[#This Row],[Price]])*100</f>
        <v>-0.73346473230152243</v>
      </c>
      <c r="D348">
        <f>LN(SFIO_Z[[#This Row],[Price]]/B347)*100</f>
        <v>-0.73078796054939632</v>
      </c>
      <c r="E348">
        <v>2.1092900000000001</v>
      </c>
      <c r="F348">
        <f>LN(SFIO_Z[[#This Row],[Risk-free instrument]]/E347)*100</f>
        <v>1.1035929550053483</v>
      </c>
      <c r="G348">
        <v>726.11</v>
      </c>
      <c r="H348">
        <f>LN(SFIO_Z[[#This Row],[GEI]]/G347)*100</f>
        <v>-0.77920690569154594</v>
      </c>
      <c r="I348">
        <f>SFIO_Z[[#This Row],[Rate  GEI]]*100%</f>
        <v>-0.77920690569154594</v>
      </c>
      <c r="J348">
        <f>MIN(0,(SFIO_Z[[#This Row],[Logarithmic rate of return]]-0))</f>
        <v>-0.73078796054939632</v>
      </c>
      <c r="K348">
        <f>MIN(0,(SFIO_Z[[#This Row],[Market rate of return]]-0))</f>
        <v>-0.77920690569154594</v>
      </c>
      <c r="L348">
        <f>MAX(0,(SFIO_Z[[#This Row],[Logarithmic rate of return]]-0))</f>
        <v>0</v>
      </c>
    </row>
    <row r="349" spans="1:12" x14ac:dyDescent="0.25">
      <c r="A349" s="9">
        <v>44724</v>
      </c>
      <c r="B349">
        <v>301.87</v>
      </c>
      <c r="C349">
        <f>((SFIO_Z[[#This Row],[Price]]-B348)/SFIO_Z[[#This Row],[Price]])*100</f>
        <v>-2.5242654122635586</v>
      </c>
      <c r="D349">
        <f>LN(SFIO_Z[[#This Row],[Price]]/B348)*100</f>
        <v>-2.4929320302290994</v>
      </c>
      <c r="E349">
        <v>2.3115700000000001</v>
      </c>
      <c r="F349">
        <f>LN(SFIO_Z[[#This Row],[Risk-free instrument]]/E348)*100</f>
        <v>9.1575549382847239</v>
      </c>
      <c r="G349">
        <v>707.08</v>
      </c>
      <c r="H349">
        <f>LN(SFIO_Z[[#This Row],[GEI]]/G348)*100</f>
        <v>-2.6557704831367608</v>
      </c>
      <c r="I349">
        <f>SFIO_Z[[#This Row],[Rate  GEI]]*100%</f>
        <v>-2.6557704831367608</v>
      </c>
      <c r="J349">
        <f>MIN(0,(SFIO_Z[[#This Row],[Logarithmic rate of return]]-0))</f>
        <v>-2.4929320302290994</v>
      </c>
      <c r="K349">
        <f>MIN(0,(SFIO_Z[[#This Row],[Market rate of return]]-0))</f>
        <v>-2.6557704831367608</v>
      </c>
      <c r="L349">
        <f>MAX(0,(SFIO_Z[[#This Row],[Logarithmic rate of return]]-0))</f>
        <v>0</v>
      </c>
    </row>
    <row r="350" spans="1:12" x14ac:dyDescent="0.25">
      <c r="A350" s="9">
        <v>44731</v>
      </c>
      <c r="B350">
        <v>286.43</v>
      </c>
      <c r="C350">
        <f>((SFIO_Z[[#This Row],[Price]]-B349)/SFIO_Z[[#This Row],[Price]])*100</f>
        <v>-5.3904968055022158</v>
      </c>
      <c r="D350">
        <f>LN(SFIO_Z[[#This Row],[Price]]/B349)*100</f>
        <v>-5.2502282918578098</v>
      </c>
      <c r="E350">
        <v>2.78043</v>
      </c>
      <c r="F350">
        <f>LN(SFIO_Z[[#This Row],[Risk-free instrument]]/E349)*100</f>
        <v>18.467864464700821</v>
      </c>
      <c r="G350">
        <v>669.67</v>
      </c>
      <c r="H350">
        <f>LN(SFIO_Z[[#This Row],[GEI]]/G349)*100</f>
        <v>-5.4358759932449559</v>
      </c>
      <c r="I350">
        <f>SFIO_Z[[#This Row],[Rate  GEI]]*100%</f>
        <v>-5.4358759932449559</v>
      </c>
      <c r="J350">
        <f>MIN(0,(SFIO_Z[[#This Row],[Logarithmic rate of return]]-0))</f>
        <v>-5.2502282918578098</v>
      </c>
      <c r="K350">
        <f>MIN(0,(SFIO_Z[[#This Row],[Market rate of return]]-0))</f>
        <v>-5.4358759932449559</v>
      </c>
      <c r="L350">
        <f>MAX(0,(SFIO_Z[[#This Row],[Logarithmic rate of return]]-0))</f>
        <v>0</v>
      </c>
    </row>
    <row r="351" spans="1:12" x14ac:dyDescent="0.25">
      <c r="A351" s="9">
        <v>44738</v>
      </c>
      <c r="B351">
        <v>296.08</v>
      </c>
      <c r="C351">
        <f>((SFIO_Z[[#This Row],[Price]]-B350)/SFIO_Z[[#This Row],[Price]])*100</f>
        <v>3.2592542556065855</v>
      </c>
      <c r="D351">
        <f>LN(SFIO_Z[[#This Row],[Price]]/B350)*100</f>
        <v>3.3135509873809856</v>
      </c>
      <c r="E351">
        <v>2.8665699999999998</v>
      </c>
      <c r="F351">
        <f>LN(SFIO_Z[[#This Row],[Risk-free instrument]]/E350)*100</f>
        <v>3.0510601092157006</v>
      </c>
      <c r="G351">
        <v>692.37</v>
      </c>
      <c r="H351">
        <f>LN(SFIO_Z[[#This Row],[GEI]]/G350)*100</f>
        <v>3.3335441071829788</v>
      </c>
      <c r="I351">
        <f>SFIO_Z[[#This Row],[Rate  GEI]]*100%</f>
        <v>3.3335441071829788</v>
      </c>
      <c r="J351">
        <f>MIN(0,(SFIO_Z[[#This Row],[Logarithmic rate of return]]-0))</f>
        <v>0</v>
      </c>
      <c r="K351">
        <f>MIN(0,(SFIO_Z[[#This Row],[Market rate of return]]-0))</f>
        <v>0</v>
      </c>
      <c r="L351">
        <f>MAX(0,(SFIO_Z[[#This Row],[Logarithmic rate of return]]-0))</f>
        <v>3.3135509873809856</v>
      </c>
    </row>
    <row r="352" spans="1:12" x14ac:dyDescent="0.25">
      <c r="A352" s="9">
        <v>44745</v>
      </c>
      <c r="B352">
        <v>296.5</v>
      </c>
      <c r="C352">
        <f>((SFIO_Z[[#This Row],[Price]]-B351)/SFIO_Z[[#This Row],[Price]])*100</f>
        <v>0.14165261382799862</v>
      </c>
      <c r="D352">
        <f>LN(SFIO_Z[[#This Row],[Price]]/B351)*100</f>
        <v>0.14175303598797595</v>
      </c>
      <c r="E352">
        <v>2.8992900000000001</v>
      </c>
      <c r="F352">
        <f>LN(SFIO_Z[[#This Row],[Risk-free instrument]]/E351)*100</f>
        <v>1.1349686338499085</v>
      </c>
      <c r="G352">
        <v>692.59</v>
      </c>
      <c r="H352">
        <f>LN(SFIO_Z[[#This Row],[GEI]]/G351)*100</f>
        <v>3.1769870877210157E-2</v>
      </c>
      <c r="I352">
        <f>SFIO_Z[[#This Row],[Rate  GEI]]*100%</f>
        <v>3.1769870877210157E-2</v>
      </c>
      <c r="J352">
        <f>MIN(0,(SFIO_Z[[#This Row],[Logarithmic rate of return]]-0))</f>
        <v>0</v>
      </c>
      <c r="K352">
        <f>MIN(0,(SFIO_Z[[#This Row],[Market rate of return]]-0))</f>
        <v>0</v>
      </c>
      <c r="L352">
        <f>MAX(0,(SFIO_Z[[#This Row],[Logarithmic rate of return]]-0))</f>
        <v>0.14175303598797595</v>
      </c>
    </row>
    <row r="353" spans="1:12" x14ac:dyDescent="0.25">
      <c r="A353" s="9">
        <v>44752</v>
      </c>
      <c r="B353">
        <v>303.48</v>
      </c>
      <c r="C353">
        <f>((SFIO_Z[[#This Row],[Price]]-B352)/SFIO_Z[[#This Row],[Price]])*100</f>
        <v>2.2999868195597792</v>
      </c>
      <c r="D353">
        <f>LN(SFIO_Z[[#This Row],[Price]]/B352)*100</f>
        <v>2.3268492032093926</v>
      </c>
      <c r="E353">
        <v>3.0484300000000002</v>
      </c>
      <c r="F353">
        <f>LN(SFIO_Z[[#This Row],[Risk-free instrument]]/E352)*100</f>
        <v>5.0160824558530663</v>
      </c>
      <c r="G353">
        <v>708.59</v>
      </c>
      <c r="H353">
        <f>LN(SFIO_Z[[#This Row],[GEI]]/G352)*100</f>
        <v>2.2838886481776952</v>
      </c>
      <c r="I353">
        <f>SFIO_Z[[#This Row],[Rate  GEI]]*100%</f>
        <v>2.2838886481776952</v>
      </c>
      <c r="J353">
        <f>MIN(0,(SFIO_Z[[#This Row],[Logarithmic rate of return]]-0))</f>
        <v>0</v>
      </c>
      <c r="K353">
        <f>MIN(0,(SFIO_Z[[#This Row],[Market rate of return]]-0))</f>
        <v>0</v>
      </c>
      <c r="L353">
        <f>MAX(0,(SFIO_Z[[#This Row],[Logarithmic rate of return]]-0))</f>
        <v>2.3268492032093926</v>
      </c>
    </row>
    <row r="354" spans="1:12" x14ac:dyDescent="0.25">
      <c r="A354" s="9">
        <v>44759</v>
      </c>
      <c r="B354">
        <v>303.39999999999998</v>
      </c>
      <c r="C354">
        <f>((SFIO_Z[[#This Row],[Price]]-B353)/SFIO_Z[[#This Row],[Price]])*100</f>
        <v>-2.6367831245893519E-2</v>
      </c>
      <c r="D354">
        <f>LN(SFIO_Z[[#This Row],[Price]]/B353)*100</f>
        <v>-2.6364355544238837E-2</v>
      </c>
      <c r="E354">
        <v>3.3112900000000001</v>
      </c>
      <c r="F354">
        <f>LN(SFIO_Z[[#This Row],[Risk-free instrument]]/E353)*100</f>
        <v>8.27111375717935</v>
      </c>
      <c r="G354">
        <v>708.13</v>
      </c>
      <c r="H354">
        <f>LN(SFIO_Z[[#This Row],[GEI]]/G353)*100</f>
        <v>-6.4938734000413084E-2</v>
      </c>
      <c r="I354">
        <f>SFIO_Z[[#This Row],[Rate  GEI]]*100%</f>
        <v>-6.4938734000413084E-2</v>
      </c>
      <c r="J354">
        <f>MIN(0,(SFIO_Z[[#This Row],[Logarithmic rate of return]]-0))</f>
        <v>-2.6364355544238837E-2</v>
      </c>
      <c r="K354">
        <f>MIN(0,(SFIO_Z[[#This Row],[Market rate of return]]-0))</f>
        <v>-6.4938734000413084E-2</v>
      </c>
      <c r="L354">
        <f>MAX(0,(SFIO_Z[[#This Row],[Logarithmic rate of return]]-0))</f>
        <v>0</v>
      </c>
    </row>
    <row r="355" spans="1:12" x14ac:dyDescent="0.25">
      <c r="A355" s="9">
        <v>44766</v>
      </c>
      <c r="B355">
        <v>304.20999999999998</v>
      </c>
      <c r="C355">
        <f>((SFIO_Z[[#This Row],[Price]]-B354)/SFIO_Z[[#This Row],[Price]])*100</f>
        <v>0.26626343644193234</v>
      </c>
      <c r="D355">
        <f>LN(SFIO_Z[[#This Row],[Price]]/B354)*100</f>
        <v>0.2666185480247909</v>
      </c>
      <c r="E355">
        <v>3.3228599999999999</v>
      </c>
      <c r="F355">
        <f>LN(SFIO_Z[[#This Row],[Risk-free instrument]]/E354)*100</f>
        <v>0.34880163186838092</v>
      </c>
      <c r="G355">
        <v>709.38</v>
      </c>
      <c r="H355">
        <f>LN(SFIO_Z[[#This Row],[GEI]]/G354)*100</f>
        <v>0.17636564454695522</v>
      </c>
      <c r="I355">
        <f>SFIO_Z[[#This Row],[Rate  GEI]]*100%</f>
        <v>0.17636564454695522</v>
      </c>
      <c r="J355">
        <f>MIN(0,(SFIO_Z[[#This Row],[Logarithmic rate of return]]-0))</f>
        <v>0</v>
      </c>
      <c r="K355">
        <f>MIN(0,(SFIO_Z[[#This Row],[Market rate of return]]-0))</f>
        <v>0</v>
      </c>
      <c r="L355">
        <f>MAX(0,(SFIO_Z[[#This Row],[Logarithmic rate of return]]-0))</f>
        <v>0.2666185480247909</v>
      </c>
    </row>
    <row r="356" spans="1:12" x14ac:dyDescent="0.25">
      <c r="A356" s="9">
        <v>44773</v>
      </c>
      <c r="B356">
        <v>312.44</v>
      </c>
      <c r="C356">
        <f>((SFIO_Z[[#This Row],[Price]]-B355)/SFIO_Z[[#This Row],[Price]])*100</f>
        <v>2.6341057483036803</v>
      </c>
      <c r="D356">
        <f>LN(SFIO_Z[[#This Row],[Price]]/B355)*100</f>
        <v>2.6694198347416673</v>
      </c>
      <c r="E356">
        <v>3.32986</v>
      </c>
      <c r="F356">
        <f>LN(SFIO_Z[[#This Row],[Risk-free instrument]]/E355)*100</f>
        <v>0.2104403186455874</v>
      </c>
      <c r="G356">
        <v>729.19</v>
      </c>
      <c r="H356">
        <f>LN(SFIO_Z[[#This Row],[GEI]]/G355)*100</f>
        <v>2.7542979948593795</v>
      </c>
      <c r="I356">
        <f>SFIO_Z[[#This Row],[Rate  GEI]]*100%</f>
        <v>2.7542979948593795</v>
      </c>
      <c r="J356">
        <f>MIN(0,(SFIO_Z[[#This Row],[Logarithmic rate of return]]-0))</f>
        <v>0</v>
      </c>
      <c r="K356">
        <f>MIN(0,(SFIO_Z[[#This Row],[Market rate of return]]-0))</f>
        <v>0</v>
      </c>
      <c r="L356">
        <f>MAX(0,(SFIO_Z[[#This Row],[Logarithmic rate of return]]-0))</f>
        <v>2.6694198347416673</v>
      </c>
    </row>
    <row r="357" spans="1:12" x14ac:dyDescent="0.25">
      <c r="A357" s="9">
        <v>44780</v>
      </c>
      <c r="B357">
        <v>313.01</v>
      </c>
      <c r="C357">
        <f>((SFIO_Z[[#This Row],[Price]]-B356)/SFIO_Z[[#This Row],[Price]])*100</f>
        <v>0.18210280821698768</v>
      </c>
      <c r="D357">
        <f>LN(SFIO_Z[[#This Row],[Price]]/B356)*100</f>
        <v>0.18226881694911493</v>
      </c>
      <c r="E357">
        <v>3.42557</v>
      </c>
      <c r="F357">
        <f>LN(SFIO_Z[[#This Row],[Risk-free instrument]]/E356)*100</f>
        <v>2.8337620158503185</v>
      </c>
      <c r="G357">
        <v>728.6</v>
      </c>
      <c r="H357">
        <f>LN(SFIO_Z[[#This Row],[GEI]]/G356)*100</f>
        <v>-8.0944447720731991E-2</v>
      </c>
      <c r="I357">
        <f>SFIO_Z[[#This Row],[Rate  GEI]]*100%</f>
        <v>-8.0944447720731991E-2</v>
      </c>
      <c r="J357">
        <f>MIN(0,(SFIO_Z[[#This Row],[Logarithmic rate of return]]-0))</f>
        <v>0</v>
      </c>
      <c r="K357">
        <f>MIN(0,(SFIO_Z[[#This Row],[Market rate of return]]-0))</f>
        <v>-8.0944447720731991E-2</v>
      </c>
      <c r="L357">
        <f>MAX(0,(SFIO_Z[[#This Row],[Logarithmic rate of return]]-0))</f>
        <v>0.18226881694911493</v>
      </c>
    </row>
    <row r="358" spans="1:12" x14ac:dyDescent="0.25">
      <c r="A358" s="9">
        <v>44787</v>
      </c>
      <c r="B358">
        <v>320.64999999999998</v>
      </c>
      <c r="C358">
        <f>((SFIO_Z[[#This Row],[Price]]-B357)/SFIO_Z[[#This Row],[Price]])*100</f>
        <v>2.3826602214252262</v>
      </c>
      <c r="D358">
        <f>LN(SFIO_Z[[#This Row],[Price]]/B357)*100</f>
        <v>2.4115046683284089</v>
      </c>
      <c r="E358">
        <v>3.50929</v>
      </c>
      <c r="F358">
        <f>LN(SFIO_Z[[#This Row],[Risk-free instrument]]/E357)*100</f>
        <v>2.4145856589275949</v>
      </c>
      <c r="G358">
        <v>746.17</v>
      </c>
      <c r="H358">
        <f>LN(SFIO_Z[[#This Row],[GEI]]/G357)*100</f>
        <v>2.3828571705663402</v>
      </c>
      <c r="I358">
        <f>SFIO_Z[[#This Row],[Rate  GEI]]*100%</f>
        <v>2.3828571705663402</v>
      </c>
      <c r="J358">
        <f>MIN(0,(SFIO_Z[[#This Row],[Logarithmic rate of return]]-0))</f>
        <v>0</v>
      </c>
      <c r="K358">
        <f>MIN(0,(SFIO_Z[[#This Row],[Market rate of return]]-0))</f>
        <v>0</v>
      </c>
      <c r="L358">
        <f>MAX(0,(SFIO_Z[[#This Row],[Logarithmic rate of return]]-0))</f>
        <v>2.4115046683284089</v>
      </c>
    </row>
    <row r="359" spans="1:12" x14ac:dyDescent="0.25">
      <c r="A359" s="9">
        <v>44794</v>
      </c>
      <c r="B359">
        <v>324.13</v>
      </c>
      <c r="C359">
        <f>((SFIO_Z[[#This Row],[Price]]-B358)/SFIO_Z[[#This Row],[Price]])*100</f>
        <v>1.0736432912720262</v>
      </c>
      <c r="D359">
        <f>LN(SFIO_Z[[#This Row],[Price]]/B358)*100</f>
        <v>1.0794484292294566</v>
      </c>
      <c r="E359">
        <v>3.5475699999999999</v>
      </c>
      <c r="F359">
        <f>LN(SFIO_Z[[#This Row],[Risk-free instrument]]/E358)*100</f>
        <v>1.0849124248863911</v>
      </c>
      <c r="G359">
        <v>752.88</v>
      </c>
      <c r="H359">
        <f>LN(SFIO_Z[[#This Row],[GEI]]/G358)*100</f>
        <v>0.89523962704055449</v>
      </c>
      <c r="I359">
        <f>SFIO_Z[[#This Row],[Rate  GEI]]*100%</f>
        <v>0.89523962704055449</v>
      </c>
      <c r="J359">
        <f>MIN(0,(SFIO_Z[[#This Row],[Logarithmic rate of return]]-0))</f>
        <v>0</v>
      </c>
      <c r="K359">
        <f>MIN(0,(SFIO_Z[[#This Row],[Market rate of return]]-0))</f>
        <v>0</v>
      </c>
      <c r="L359">
        <f>MAX(0,(SFIO_Z[[#This Row],[Logarithmic rate of return]]-0))</f>
        <v>1.0794484292294566</v>
      </c>
    </row>
    <row r="360" spans="1:12" x14ac:dyDescent="0.25">
      <c r="A360" s="9">
        <v>44801</v>
      </c>
      <c r="B360">
        <v>313.97000000000003</v>
      </c>
      <c r="C360">
        <f>((SFIO_Z[[#This Row],[Price]]-B359)/SFIO_Z[[#This Row],[Price]])*100</f>
        <v>-3.2359779596776663</v>
      </c>
      <c r="D360">
        <f>LN(SFIO_Z[[#This Row],[Price]]/B359)*100</f>
        <v>-3.1847229944557145</v>
      </c>
      <c r="E360">
        <v>3.56643</v>
      </c>
      <c r="F360">
        <f>LN(SFIO_Z[[#This Row],[Risk-free instrument]]/E359)*100</f>
        <v>0.53022333948023215</v>
      </c>
      <c r="G360">
        <v>728.02</v>
      </c>
      <c r="H360">
        <f>LN(SFIO_Z[[#This Row],[GEI]]/G359)*100</f>
        <v>-3.3577332203736954</v>
      </c>
      <c r="I360">
        <f>SFIO_Z[[#This Row],[Rate  GEI]]*100%</f>
        <v>-3.3577332203736954</v>
      </c>
      <c r="J360">
        <f>MIN(0,(SFIO_Z[[#This Row],[Logarithmic rate of return]]-0))</f>
        <v>-3.1847229944557145</v>
      </c>
      <c r="K360">
        <f>MIN(0,(SFIO_Z[[#This Row],[Market rate of return]]-0))</f>
        <v>-3.3577332203736954</v>
      </c>
      <c r="L360">
        <f>MAX(0,(SFIO_Z[[#This Row],[Logarithmic rate of return]]-0))</f>
        <v>0</v>
      </c>
    </row>
    <row r="361" spans="1:12" x14ac:dyDescent="0.25">
      <c r="A361" s="9">
        <v>44808</v>
      </c>
      <c r="B361">
        <v>306.89999999999998</v>
      </c>
      <c r="C361">
        <f>((SFIO_Z[[#This Row],[Price]]-B360)/SFIO_Z[[#This Row],[Price]])*100</f>
        <v>-2.3036819811013522</v>
      </c>
      <c r="D361">
        <f>LN(SFIO_Z[[#This Row],[Price]]/B360)*100</f>
        <v>-2.2775478316918689</v>
      </c>
      <c r="E361">
        <v>3.7365699999999999</v>
      </c>
      <c r="F361">
        <f>LN(SFIO_Z[[#This Row],[Risk-free instrument]]/E360)*100</f>
        <v>4.6602982864223037</v>
      </c>
      <c r="G361">
        <v>710.63</v>
      </c>
      <c r="H361">
        <f>LN(SFIO_Z[[#This Row],[GEI]]/G360)*100</f>
        <v>-2.4176619806941471</v>
      </c>
      <c r="I361">
        <f>SFIO_Z[[#This Row],[Rate  GEI]]*100%</f>
        <v>-2.4176619806941471</v>
      </c>
      <c r="J361">
        <f>MIN(0,(SFIO_Z[[#This Row],[Logarithmic rate of return]]-0))</f>
        <v>-2.2775478316918689</v>
      </c>
      <c r="K361">
        <f>MIN(0,(SFIO_Z[[#This Row],[Market rate of return]]-0))</f>
        <v>-2.4176619806941471</v>
      </c>
      <c r="L361">
        <f>MAX(0,(SFIO_Z[[#This Row],[Logarithmic rate of return]]-0))</f>
        <v>0</v>
      </c>
    </row>
    <row r="362" spans="1:12" x14ac:dyDescent="0.25">
      <c r="A362" s="9">
        <v>44815</v>
      </c>
      <c r="B362">
        <v>313.52999999999997</v>
      </c>
      <c r="C362">
        <f>((SFIO_Z[[#This Row],[Price]]-B361)/SFIO_Z[[#This Row],[Price]])*100</f>
        <v>2.1146301789302444</v>
      </c>
      <c r="D362">
        <f>LN(SFIO_Z[[#This Row],[Price]]/B361)*100</f>
        <v>2.1373087648831417</v>
      </c>
      <c r="E362">
        <v>3.81114</v>
      </c>
      <c r="F362">
        <f>LN(SFIO_Z[[#This Row],[Risk-free instrument]]/E361)*100</f>
        <v>1.9760278659685382</v>
      </c>
      <c r="G362">
        <v>724.81</v>
      </c>
      <c r="H362">
        <f>LN(SFIO_Z[[#This Row],[GEI]]/G361)*100</f>
        <v>1.9757651003231249</v>
      </c>
      <c r="I362">
        <f>SFIO_Z[[#This Row],[Rate  GEI]]*100%</f>
        <v>1.9757651003231249</v>
      </c>
      <c r="J362">
        <f>MIN(0,(SFIO_Z[[#This Row],[Logarithmic rate of return]]-0))</f>
        <v>0</v>
      </c>
      <c r="K362">
        <f>MIN(0,(SFIO_Z[[#This Row],[Market rate of return]]-0))</f>
        <v>0</v>
      </c>
      <c r="L362">
        <f>MAX(0,(SFIO_Z[[#This Row],[Logarithmic rate of return]]-0))</f>
        <v>2.1373087648831417</v>
      </c>
    </row>
    <row r="363" spans="1:12" x14ac:dyDescent="0.25">
      <c r="A363" s="9">
        <v>44822</v>
      </c>
      <c r="B363">
        <v>304.89</v>
      </c>
      <c r="C363">
        <f>((SFIO_Z[[#This Row],[Price]]-B362)/SFIO_Z[[#This Row],[Price]])*100</f>
        <v>-2.8338089146905396</v>
      </c>
      <c r="D363">
        <f>LN(SFIO_Z[[#This Row],[Price]]/B362)*100</f>
        <v>-2.7943993456737251</v>
      </c>
      <c r="E363">
        <v>4.1232899999999999</v>
      </c>
      <c r="F363">
        <f>LN(SFIO_Z[[#This Row],[Risk-free instrument]]/E362)*100</f>
        <v>7.8723031402505708</v>
      </c>
      <c r="G363">
        <v>703.56</v>
      </c>
      <c r="H363">
        <f>LN(SFIO_Z[[#This Row],[GEI]]/G362)*100</f>
        <v>-2.9756390778961381</v>
      </c>
      <c r="I363">
        <f>SFIO_Z[[#This Row],[Rate  GEI]]*100%</f>
        <v>-2.9756390778961381</v>
      </c>
      <c r="J363">
        <f>MIN(0,(SFIO_Z[[#This Row],[Logarithmic rate of return]]-0))</f>
        <v>-2.7943993456737251</v>
      </c>
      <c r="K363">
        <f>MIN(0,(SFIO_Z[[#This Row],[Market rate of return]]-0))</f>
        <v>-2.9756390778961381</v>
      </c>
      <c r="L363">
        <f>MAX(0,(SFIO_Z[[#This Row],[Logarithmic rate of return]]-0))</f>
        <v>0</v>
      </c>
    </row>
    <row r="364" spans="1:12" x14ac:dyDescent="0.25">
      <c r="A364" s="9">
        <v>44829</v>
      </c>
      <c r="B364">
        <v>299.85000000000002</v>
      </c>
      <c r="C364">
        <f>((SFIO_Z[[#This Row],[Price]]-B363)/SFIO_Z[[#This Row],[Price]])*100</f>
        <v>-1.6808404202100928</v>
      </c>
      <c r="D364">
        <f>LN(SFIO_Z[[#This Row],[Price]]/B363)*100</f>
        <v>-1.6668706203265917</v>
      </c>
      <c r="E364">
        <v>4.2012900000000002</v>
      </c>
      <c r="F364">
        <f>LN(SFIO_Z[[#This Row],[Risk-free instrument]]/E363)*100</f>
        <v>1.874023260337589</v>
      </c>
      <c r="G364">
        <v>691.02</v>
      </c>
      <c r="H364">
        <f>LN(SFIO_Z[[#This Row],[GEI]]/G363)*100</f>
        <v>-1.7984393855252943</v>
      </c>
      <c r="I364">
        <f>SFIO_Z[[#This Row],[Rate  GEI]]*100%</f>
        <v>-1.7984393855252943</v>
      </c>
      <c r="J364">
        <f>MIN(0,(SFIO_Z[[#This Row],[Logarithmic rate of return]]-0))</f>
        <v>-1.6668706203265917</v>
      </c>
      <c r="K364">
        <f>MIN(0,(SFIO_Z[[#This Row],[Market rate of return]]-0))</f>
        <v>-1.7984393855252943</v>
      </c>
      <c r="L364">
        <f>MAX(0,(SFIO_Z[[#This Row],[Logarithmic rate of return]]-0))</f>
        <v>0</v>
      </c>
    </row>
    <row r="365" spans="1:12" x14ac:dyDescent="0.25">
      <c r="A365" s="9">
        <v>44836</v>
      </c>
      <c r="B365">
        <v>290.52999999999997</v>
      </c>
      <c r="C365">
        <f>((SFIO_Z[[#This Row],[Price]]-B364)/SFIO_Z[[#This Row],[Price]])*100</f>
        <v>-3.2079303342167935</v>
      </c>
      <c r="D365">
        <f>LN(SFIO_Z[[#This Row],[Price]]/B364)*100</f>
        <v>-3.1575508430803376</v>
      </c>
      <c r="E365">
        <v>4.2320000000000002</v>
      </c>
      <c r="F365">
        <f>LN(SFIO_Z[[#This Row],[Risk-free instrument]]/E364)*100</f>
        <v>0.72830735682440739</v>
      </c>
      <c r="G365">
        <v>668.8</v>
      </c>
      <c r="H365">
        <f>LN(SFIO_Z[[#This Row],[GEI]]/G364)*100</f>
        <v>-3.2683705138379162</v>
      </c>
      <c r="I365">
        <f>SFIO_Z[[#This Row],[Rate  GEI]]*100%</f>
        <v>-3.2683705138379162</v>
      </c>
      <c r="J365">
        <f>MIN(0,(SFIO_Z[[#This Row],[Logarithmic rate of return]]-0))</f>
        <v>-3.1575508430803376</v>
      </c>
      <c r="K365">
        <f>MIN(0,(SFIO_Z[[#This Row],[Market rate of return]]-0))</f>
        <v>-3.2683705138379162</v>
      </c>
      <c r="L365">
        <f>MAX(0,(SFIO_Z[[#This Row],[Logarithmic rate of return]]-0))</f>
        <v>0</v>
      </c>
    </row>
    <row r="366" spans="1:12" x14ac:dyDescent="0.25">
      <c r="A366" s="9">
        <v>44843</v>
      </c>
      <c r="B366">
        <v>295.45</v>
      </c>
      <c r="C366">
        <f>((SFIO_Z[[#This Row],[Price]]-B365)/SFIO_Z[[#This Row],[Price]])*100</f>
        <v>1.6652563885598295</v>
      </c>
      <c r="D366">
        <f>LN(SFIO_Z[[#This Row],[Price]]/B365)*100</f>
        <v>1.6792776607968001</v>
      </c>
      <c r="E366">
        <v>4.3847100000000001</v>
      </c>
      <c r="F366">
        <f>LN(SFIO_Z[[#This Row],[Risk-free instrument]]/E365)*100</f>
        <v>3.544879453156133</v>
      </c>
      <c r="G366">
        <v>679.08</v>
      </c>
      <c r="H366">
        <f>LN(SFIO_Z[[#This Row],[GEI]]/G365)*100</f>
        <v>1.5253879171941032</v>
      </c>
      <c r="I366">
        <f>SFIO_Z[[#This Row],[Rate  GEI]]*100%</f>
        <v>1.5253879171941032</v>
      </c>
      <c r="J366">
        <f>MIN(0,(SFIO_Z[[#This Row],[Logarithmic rate of return]]-0))</f>
        <v>0</v>
      </c>
      <c r="K366">
        <f>MIN(0,(SFIO_Z[[#This Row],[Market rate of return]]-0))</f>
        <v>0</v>
      </c>
      <c r="L366">
        <f>MAX(0,(SFIO_Z[[#This Row],[Logarithmic rate of return]]-0))</f>
        <v>1.6792776607968001</v>
      </c>
    </row>
    <row r="367" spans="1:12" x14ac:dyDescent="0.25">
      <c r="A367" s="9">
        <v>44850</v>
      </c>
      <c r="B367">
        <v>297.49</v>
      </c>
      <c r="C367">
        <f>((SFIO_Z[[#This Row],[Price]]-B366)/SFIO_Z[[#This Row],[Price]])*100</f>
        <v>0.68573733570877016</v>
      </c>
      <c r="D367">
        <f>LN(SFIO_Z[[#This Row],[Price]]/B366)*100</f>
        <v>0.68809931836782567</v>
      </c>
      <c r="E367">
        <v>4.6852900000000002</v>
      </c>
      <c r="F367">
        <f>LN(SFIO_Z[[#This Row],[Risk-free instrument]]/E366)*100</f>
        <v>6.6304324366948952</v>
      </c>
      <c r="G367">
        <v>683.22</v>
      </c>
      <c r="H367">
        <f>LN(SFIO_Z[[#This Row],[GEI]]/G366)*100</f>
        <v>0.60779751081358746</v>
      </c>
      <c r="I367">
        <f>SFIO_Z[[#This Row],[Rate  GEI]]*100%</f>
        <v>0.60779751081358746</v>
      </c>
      <c r="J367">
        <f>MIN(0,(SFIO_Z[[#This Row],[Logarithmic rate of return]]-0))</f>
        <v>0</v>
      </c>
      <c r="K367">
        <f>MIN(0,(SFIO_Z[[#This Row],[Market rate of return]]-0))</f>
        <v>0</v>
      </c>
      <c r="L367">
        <f>MAX(0,(SFIO_Z[[#This Row],[Logarithmic rate of return]]-0))</f>
        <v>0.68809931836782567</v>
      </c>
    </row>
    <row r="368" spans="1:12" x14ac:dyDescent="0.25">
      <c r="A368" s="9">
        <v>44857</v>
      </c>
      <c r="B368">
        <v>304.10000000000002</v>
      </c>
      <c r="C368">
        <f>((SFIO_Z[[#This Row],[Price]]-B367)/SFIO_Z[[#This Row],[Price]])*100</f>
        <v>2.1736270963498896</v>
      </c>
      <c r="D368">
        <f>LN(SFIO_Z[[#This Row],[Price]]/B367)*100</f>
        <v>2.1975983707957236</v>
      </c>
      <c r="E368">
        <v>4.875</v>
      </c>
      <c r="F368">
        <f>LN(SFIO_Z[[#This Row],[Risk-free instrument]]/E367)*100</f>
        <v>3.9692290995301862</v>
      </c>
      <c r="G368">
        <v>698.07</v>
      </c>
      <c r="H368">
        <f>LN(SFIO_Z[[#This Row],[GEI]]/G367)*100</f>
        <v>2.1502468216397048</v>
      </c>
      <c r="I368">
        <f>SFIO_Z[[#This Row],[Rate  GEI]]*100%</f>
        <v>2.1502468216397048</v>
      </c>
      <c r="J368">
        <f>MIN(0,(SFIO_Z[[#This Row],[Logarithmic rate of return]]-0))</f>
        <v>0</v>
      </c>
      <c r="K368">
        <f>MIN(0,(SFIO_Z[[#This Row],[Market rate of return]]-0))</f>
        <v>0</v>
      </c>
      <c r="L368">
        <f>MAX(0,(SFIO_Z[[#This Row],[Logarithmic rate of return]]-0))</f>
        <v>2.1975983707957236</v>
      </c>
    </row>
    <row r="369" spans="1:12" x14ac:dyDescent="0.25">
      <c r="A369" s="9">
        <v>44864</v>
      </c>
      <c r="B369">
        <v>315.33</v>
      </c>
      <c r="C369">
        <f>((SFIO_Z[[#This Row],[Price]]-B368)/SFIO_Z[[#This Row],[Price]])*100</f>
        <v>3.5613484286303114</v>
      </c>
      <c r="D369">
        <f>LN(SFIO_Z[[#This Row],[Price]]/B368)*100</f>
        <v>3.6263114820053683</v>
      </c>
      <c r="E369">
        <v>4.93086</v>
      </c>
      <c r="F369">
        <f>LN(SFIO_Z[[#This Row],[Risk-free instrument]]/E368)*100</f>
        <v>1.1393310582187965</v>
      </c>
      <c r="G369">
        <v>724.05</v>
      </c>
      <c r="H369">
        <f>LN(SFIO_Z[[#This Row],[GEI]]/G368)*100</f>
        <v>3.6541066507645894</v>
      </c>
      <c r="I369">
        <f>SFIO_Z[[#This Row],[Rate  GEI]]*100%</f>
        <v>3.6541066507645894</v>
      </c>
      <c r="J369">
        <f>MIN(0,(SFIO_Z[[#This Row],[Logarithmic rate of return]]-0))</f>
        <v>0</v>
      </c>
      <c r="K369">
        <f>MIN(0,(SFIO_Z[[#This Row],[Market rate of return]]-0))</f>
        <v>0</v>
      </c>
      <c r="L369">
        <f>MAX(0,(SFIO_Z[[#This Row],[Logarithmic rate of return]]-0))</f>
        <v>3.6263114820053683</v>
      </c>
    </row>
    <row r="370" spans="1:12" x14ac:dyDescent="0.25">
      <c r="A370" s="9">
        <v>44871</v>
      </c>
      <c r="B370">
        <v>318.75</v>
      </c>
      <c r="C370">
        <f>((SFIO_Z[[#This Row],[Price]]-B369)/SFIO_Z[[#This Row],[Price]])*100</f>
        <v>1.0729411764705932</v>
      </c>
      <c r="D370">
        <f>LN(SFIO_Z[[#This Row],[Price]]/B369)*100</f>
        <v>1.078738696926316</v>
      </c>
      <c r="E370">
        <v>5.0112899999999998</v>
      </c>
      <c r="F370">
        <f>LN(SFIO_Z[[#This Row],[Risk-free instrument]]/E369)*100</f>
        <v>1.6179951951134</v>
      </c>
      <c r="G370">
        <v>730.73</v>
      </c>
      <c r="H370">
        <f>LN(SFIO_Z[[#This Row],[GEI]]/G369)*100</f>
        <v>0.91835837009087895</v>
      </c>
      <c r="I370">
        <f>SFIO_Z[[#This Row],[Rate  GEI]]*100%</f>
        <v>0.91835837009087895</v>
      </c>
      <c r="J370">
        <f>MIN(0,(SFIO_Z[[#This Row],[Logarithmic rate of return]]-0))</f>
        <v>0</v>
      </c>
      <c r="K370">
        <f>MIN(0,(SFIO_Z[[#This Row],[Market rate of return]]-0))</f>
        <v>0</v>
      </c>
      <c r="L370">
        <f>MAX(0,(SFIO_Z[[#This Row],[Logarithmic rate of return]]-0))</f>
        <v>1.078738696926316</v>
      </c>
    </row>
    <row r="371" spans="1:12" x14ac:dyDescent="0.25">
      <c r="A371" s="9">
        <v>44878</v>
      </c>
      <c r="B371">
        <v>322.3</v>
      </c>
      <c r="C371">
        <f>((SFIO_Z[[#This Row],[Price]]-B370)/SFIO_Z[[#This Row],[Price]])*100</f>
        <v>1.1014582686937671</v>
      </c>
      <c r="D371">
        <f>LN(SFIO_Z[[#This Row],[Price]]/B370)*100</f>
        <v>1.1075692348756303</v>
      </c>
      <c r="E371">
        <v>5.0839999999999996</v>
      </c>
      <c r="F371">
        <f>LN(SFIO_Z[[#This Row],[Risk-free instrument]]/E370)*100</f>
        <v>1.4404986344075101</v>
      </c>
      <c r="G371">
        <v>734.94</v>
      </c>
      <c r="H371">
        <f>LN(SFIO_Z[[#This Row],[GEI]]/G370)*100</f>
        <v>0.57448287521287544</v>
      </c>
      <c r="I371">
        <f>SFIO_Z[[#This Row],[Rate  GEI]]*100%</f>
        <v>0.57448287521287544</v>
      </c>
      <c r="J371">
        <f>MIN(0,(SFIO_Z[[#This Row],[Logarithmic rate of return]]-0))</f>
        <v>0</v>
      </c>
      <c r="K371">
        <f>MIN(0,(SFIO_Z[[#This Row],[Market rate of return]]-0))</f>
        <v>0</v>
      </c>
      <c r="L371">
        <f>MAX(0,(SFIO_Z[[#This Row],[Logarithmic rate of return]]-0))</f>
        <v>1.1075692348756303</v>
      </c>
    </row>
    <row r="372" spans="1:12" x14ac:dyDescent="0.25">
      <c r="A372" s="9">
        <v>44885</v>
      </c>
      <c r="B372">
        <v>319.81</v>
      </c>
      <c r="C372">
        <f>((SFIO_Z[[#This Row],[Price]]-B371)/SFIO_Z[[#This Row],[Price]])*100</f>
        <v>-0.77858728620118478</v>
      </c>
      <c r="D372">
        <f>LN(SFIO_Z[[#This Row],[Price]]/B371)*100</f>
        <v>-0.77557193669556435</v>
      </c>
      <c r="E372">
        <v>5.1427100000000001</v>
      </c>
      <c r="F372">
        <f>LN(SFIO_Z[[#This Row],[Risk-free instrument]]/E371)*100</f>
        <v>1.1481824553172477</v>
      </c>
      <c r="G372">
        <v>731.63</v>
      </c>
      <c r="H372">
        <f>LN(SFIO_Z[[#This Row],[GEI]]/G371)*100</f>
        <v>-0.45139415374467662</v>
      </c>
      <c r="I372">
        <f>SFIO_Z[[#This Row],[Rate  GEI]]*100%</f>
        <v>-0.45139415374467662</v>
      </c>
      <c r="J372">
        <f>MIN(0,(SFIO_Z[[#This Row],[Logarithmic rate of return]]-0))</f>
        <v>-0.77557193669556435</v>
      </c>
      <c r="K372">
        <f>MIN(0,(SFIO_Z[[#This Row],[Market rate of return]]-0))</f>
        <v>-0.45139415374467662</v>
      </c>
      <c r="L372">
        <f>MAX(0,(SFIO_Z[[#This Row],[Logarithmic rate of return]]-0))</f>
        <v>0</v>
      </c>
    </row>
    <row r="373" spans="1:12" x14ac:dyDescent="0.25">
      <c r="A373" s="9">
        <v>44892</v>
      </c>
      <c r="B373">
        <v>324.56</v>
      </c>
      <c r="C373">
        <f>((SFIO_Z[[#This Row],[Price]]-B372)/SFIO_Z[[#This Row],[Price]])*100</f>
        <v>1.4635198422479665</v>
      </c>
      <c r="D373">
        <f>LN(SFIO_Z[[#This Row],[Price]]/B372)*100</f>
        <v>1.4743349443755149</v>
      </c>
      <c r="E373">
        <v>5.2187099999999997</v>
      </c>
      <c r="F373">
        <f>LN(SFIO_Z[[#This Row],[Risk-free instrument]]/E372)*100</f>
        <v>1.4670067036616166</v>
      </c>
      <c r="G373">
        <v>742.28</v>
      </c>
      <c r="H373">
        <f>LN(SFIO_Z[[#This Row],[GEI]]/G372)*100</f>
        <v>1.4451608785935555</v>
      </c>
      <c r="I373">
        <f>SFIO_Z[[#This Row],[Rate  GEI]]*100%</f>
        <v>1.4451608785935555</v>
      </c>
      <c r="J373">
        <f>MIN(0,(SFIO_Z[[#This Row],[Logarithmic rate of return]]-0))</f>
        <v>0</v>
      </c>
      <c r="K373">
        <f>MIN(0,(SFIO_Z[[#This Row],[Market rate of return]]-0))</f>
        <v>0</v>
      </c>
      <c r="L373">
        <f>MAX(0,(SFIO_Z[[#This Row],[Logarithmic rate of return]]-0))</f>
        <v>1.4743349443755149</v>
      </c>
    </row>
    <row r="374" spans="1:12" x14ac:dyDescent="0.25">
      <c r="A374" s="9">
        <v>44899</v>
      </c>
      <c r="B374">
        <v>323.64999999999998</v>
      </c>
      <c r="C374">
        <f>((SFIO_Z[[#This Row],[Price]]-B373)/SFIO_Z[[#This Row],[Price]])*100</f>
        <v>-0.28116792831763482</v>
      </c>
      <c r="D374">
        <f>LN(SFIO_Z[[#This Row],[Price]]/B373)*100</f>
        <v>-0.28077339066726753</v>
      </c>
      <c r="E374">
        <v>5.1491400000000001</v>
      </c>
      <c r="F374">
        <f>LN(SFIO_Z[[#This Row],[Risk-free instrument]]/E373)*100</f>
        <v>-1.342053447704455</v>
      </c>
      <c r="G374">
        <v>740.28</v>
      </c>
      <c r="H374">
        <f>LN(SFIO_Z[[#This Row],[GEI]]/G373)*100</f>
        <v>-0.26980374665905327</v>
      </c>
      <c r="I374">
        <f>SFIO_Z[[#This Row],[Rate  GEI]]*100%</f>
        <v>-0.26980374665905327</v>
      </c>
      <c r="J374">
        <f>MIN(0,(SFIO_Z[[#This Row],[Logarithmic rate of return]]-0))</f>
        <v>-0.28077339066726753</v>
      </c>
      <c r="K374">
        <f>MIN(0,(SFIO_Z[[#This Row],[Market rate of return]]-0))</f>
        <v>-0.26980374665905327</v>
      </c>
      <c r="L374">
        <f>MAX(0,(SFIO_Z[[#This Row],[Logarithmic rate of return]]-0))</f>
        <v>0</v>
      </c>
    </row>
    <row r="375" spans="1:12" x14ac:dyDescent="0.25">
      <c r="A375" s="9">
        <v>44906</v>
      </c>
      <c r="B375">
        <v>316.44</v>
      </c>
      <c r="C375">
        <f>((SFIO_Z[[#This Row],[Price]]-B374)/SFIO_Z[[#This Row],[Price]])*100</f>
        <v>-2.2784730122614016</v>
      </c>
      <c r="D375">
        <f>LN(SFIO_Z[[#This Row],[Price]]/B374)*100</f>
        <v>-2.2529034838323465</v>
      </c>
      <c r="E375">
        <v>5.13971</v>
      </c>
      <c r="F375">
        <f>LN(SFIO_Z[[#This Row],[Risk-free instrument]]/E374)*100</f>
        <v>-0.18330527980221406</v>
      </c>
      <c r="G375">
        <v>720.31</v>
      </c>
      <c r="H375">
        <f>LN(SFIO_Z[[#This Row],[GEI]]/G374)*100</f>
        <v>-2.7346818106337727</v>
      </c>
      <c r="I375">
        <f>SFIO_Z[[#This Row],[Rate  GEI]]*100%</f>
        <v>-2.7346818106337727</v>
      </c>
      <c r="J375">
        <f>MIN(0,(SFIO_Z[[#This Row],[Logarithmic rate of return]]-0))</f>
        <v>-2.2529034838323465</v>
      </c>
      <c r="K375">
        <f>MIN(0,(SFIO_Z[[#This Row],[Market rate of return]]-0))</f>
        <v>-2.7346818106337727</v>
      </c>
      <c r="L375">
        <f>MAX(0,(SFIO_Z[[#This Row],[Logarithmic rate of return]]-0))</f>
        <v>0</v>
      </c>
    </row>
    <row r="376" spans="1:12" x14ac:dyDescent="0.25">
      <c r="A376" s="9">
        <v>44913</v>
      </c>
      <c r="B376">
        <v>309.81</v>
      </c>
      <c r="C376">
        <f>((SFIO_Z[[#This Row],[Price]]-B375)/SFIO_Z[[#This Row],[Price]])*100</f>
        <v>-2.140021303379489</v>
      </c>
      <c r="D376">
        <f>LN(SFIO_Z[[#This Row],[Price]]/B375)*100</f>
        <v>-2.1174443801773348</v>
      </c>
      <c r="E376">
        <v>5.1868600000000002</v>
      </c>
      <c r="F376">
        <f>LN(SFIO_Z[[#This Row],[Risk-free instrument]]/E375)*100</f>
        <v>0.91318468097759253</v>
      </c>
      <c r="G376">
        <v>703.23</v>
      </c>
      <c r="H376">
        <f>LN(SFIO_Z[[#This Row],[GEI]]/G375)*100</f>
        <v>-2.3997667326203831</v>
      </c>
      <c r="I376">
        <f>SFIO_Z[[#This Row],[Rate  GEI]]*100%</f>
        <v>-2.3997667326203831</v>
      </c>
      <c r="J376">
        <f>MIN(0,(SFIO_Z[[#This Row],[Logarithmic rate of return]]-0))</f>
        <v>-2.1174443801773348</v>
      </c>
      <c r="K376">
        <f>MIN(0,(SFIO_Z[[#This Row],[Market rate of return]]-0))</f>
        <v>-2.3997667326203831</v>
      </c>
      <c r="L376">
        <f>MAX(0,(SFIO_Z[[#This Row],[Logarithmic rate of return]]-0))</f>
        <v>0</v>
      </c>
    </row>
    <row r="377" spans="1:12" x14ac:dyDescent="0.25">
      <c r="A377" s="9">
        <v>44920</v>
      </c>
      <c r="B377">
        <v>313.83999999999997</v>
      </c>
      <c r="C377">
        <f>((SFIO_Z[[#This Row],[Price]]-B376)/SFIO_Z[[#This Row],[Price]])*100</f>
        <v>1.2840938057608886</v>
      </c>
      <c r="D377">
        <f>LN(SFIO_Z[[#This Row],[Price]]/B376)*100</f>
        <v>1.2924095549874832</v>
      </c>
      <c r="E377">
        <v>5.1531399999999996</v>
      </c>
      <c r="F377">
        <f>LN(SFIO_Z[[#This Row],[Risk-free instrument]]/E376)*100</f>
        <v>-0.65222668350515822</v>
      </c>
      <c r="G377">
        <v>712.58</v>
      </c>
      <c r="H377">
        <f>LN(SFIO_Z[[#This Row],[GEI]]/G376)*100</f>
        <v>1.3208178964547717</v>
      </c>
      <c r="I377">
        <f>SFIO_Z[[#This Row],[Rate  GEI]]*100%</f>
        <v>1.3208178964547717</v>
      </c>
      <c r="J377">
        <f>MIN(0,(SFIO_Z[[#This Row],[Logarithmic rate of return]]-0))</f>
        <v>0</v>
      </c>
      <c r="K377">
        <f>MIN(0,(SFIO_Z[[#This Row],[Market rate of return]]-0))</f>
        <v>0</v>
      </c>
      <c r="L377">
        <f>MAX(0,(SFIO_Z[[#This Row],[Logarithmic rate of return]]-0))</f>
        <v>1.2924095549874832</v>
      </c>
    </row>
    <row r="378" spans="1:12" x14ac:dyDescent="0.25">
      <c r="A378" s="9">
        <v>44927</v>
      </c>
      <c r="B378">
        <v>313.04000000000002</v>
      </c>
      <c r="C378">
        <f>((SFIO_Z[[#This Row],[Price]]-B377)/SFIO_Z[[#This Row],[Price]])*100</f>
        <v>-0.25555839509326428</v>
      </c>
      <c r="D378">
        <f>LN(SFIO_Z[[#This Row],[Price]]/B377)*100</f>
        <v>-0.25523239991399643</v>
      </c>
      <c r="E378">
        <v>5.1388600000000002</v>
      </c>
      <c r="F378">
        <f>LN(SFIO_Z[[#This Row],[Risk-free instrument]]/E377)*100</f>
        <v>-0.27749726318618778</v>
      </c>
      <c r="G378">
        <v>708.5</v>
      </c>
      <c r="H378">
        <f>LN(SFIO_Z[[#This Row],[GEI]]/G377)*100</f>
        <v>-0.57421274108187115</v>
      </c>
      <c r="I378">
        <f>SFIO_Z[[#This Row],[Rate  GEI]]*100%</f>
        <v>-0.57421274108187115</v>
      </c>
      <c r="J378">
        <f>MIN(0,(SFIO_Z[[#This Row],[Logarithmic rate of return]]-0))</f>
        <v>-0.25523239991399643</v>
      </c>
      <c r="K378">
        <f>MIN(0,(SFIO_Z[[#This Row],[Market rate of return]]-0))</f>
        <v>-0.57421274108187115</v>
      </c>
      <c r="L378">
        <f>MAX(0,(SFIO_Z[[#This Row],[Logarithmic rate of return]]-0))</f>
        <v>0</v>
      </c>
    </row>
    <row r="379" spans="1:12" x14ac:dyDescent="0.25">
      <c r="A379" s="9">
        <v>44934</v>
      </c>
      <c r="B379">
        <v>321.91000000000003</v>
      </c>
      <c r="C379">
        <f>((SFIO_Z[[#This Row],[Price]]-B378)/SFIO_Z[[#This Row],[Price]])*100</f>
        <v>2.7554285359261916</v>
      </c>
      <c r="D379">
        <f>LN(SFIO_Z[[#This Row],[Price]]/B378)*100</f>
        <v>2.7941025468388343</v>
      </c>
      <c r="E379">
        <v>5.1970000000000001</v>
      </c>
      <c r="F379">
        <f>LN(SFIO_Z[[#This Row],[Risk-free instrument]]/E378)*100</f>
        <v>1.1250271041513027</v>
      </c>
      <c r="G379">
        <v>736.98</v>
      </c>
      <c r="H379">
        <f>LN(SFIO_Z[[#This Row],[GEI]]/G378)*100</f>
        <v>3.9410695648322838</v>
      </c>
      <c r="I379">
        <f>SFIO_Z[[#This Row],[Rate  GEI]]*100%</f>
        <v>3.9410695648322838</v>
      </c>
      <c r="J379">
        <f>MIN(0,(SFIO_Z[[#This Row],[Logarithmic rate of return]]-0))</f>
        <v>0</v>
      </c>
      <c r="K379">
        <f>MIN(0,(SFIO_Z[[#This Row],[Market rate of return]]-0))</f>
        <v>0</v>
      </c>
      <c r="L379">
        <f>MAX(0,(SFIO_Z[[#This Row],[Logarithmic rate of return]]-0))</f>
        <v>2.7941025468388343</v>
      </c>
    </row>
    <row r="380" spans="1:12" x14ac:dyDescent="0.25">
      <c r="A380" s="9">
        <v>44941</v>
      </c>
      <c r="B380">
        <v>325.10000000000002</v>
      </c>
      <c r="C380">
        <f>((SFIO_Z[[#This Row],[Price]]-B379)/SFIO_Z[[#This Row],[Price]])*100</f>
        <v>0.98123654260227555</v>
      </c>
      <c r="D380">
        <f>LN(SFIO_Z[[#This Row],[Price]]/B379)*100</f>
        <v>0.98608239393143915</v>
      </c>
      <c r="E380">
        <v>5.10114</v>
      </c>
      <c r="F380">
        <f>LN(SFIO_Z[[#This Row],[Risk-free instrument]]/E379)*100</f>
        <v>-1.8617491863236746</v>
      </c>
      <c r="G380">
        <v>735.37</v>
      </c>
      <c r="H380">
        <f>LN(SFIO_Z[[#This Row],[GEI]]/G379)*100</f>
        <v>-0.21869808696352414</v>
      </c>
      <c r="I380">
        <f>SFIO_Z[[#This Row],[Rate  GEI]]*100%</f>
        <v>-0.21869808696352414</v>
      </c>
      <c r="J380">
        <f>MIN(0,(SFIO_Z[[#This Row],[Logarithmic rate of return]]-0))</f>
        <v>0</v>
      </c>
      <c r="K380">
        <f>MIN(0,(SFIO_Z[[#This Row],[Market rate of return]]-0))</f>
        <v>-0.21869808696352414</v>
      </c>
      <c r="L380">
        <f>MAX(0,(SFIO_Z[[#This Row],[Logarithmic rate of return]]-0))</f>
        <v>0.98608239393143915</v>
      </c>
    </row>
    <row r="381" spans="1:12" x14ac:dyDescent="0.25">
      <c r="A381" s="9">
        <v>44948</v>
      </c>
      <c r="B381">
        <v>319.73</v>
      </c>
      <c r="C381">
        <f>((SFIO_Z[[#This Row],[Price]]-B380)/SFIO_Z[[#This Row],[Price]])*100</f>
        <v>-1.6795421136584006</v>
      </c>
      <c r="D381">
        <f>LN(SFIO_Z[[#This Row],[Price]]/B380)*100</f>
        <v>-1.6655937673471308</v>
      </c>
      <c r="E381">
        <v>5.1020000000000003</v>
      </c>
      <c r="F381">
        <f>LN(SFIO_Z[[#This Row],[Risk-free instrument]]/E380)*100</f>
        <v>1.6857555655155936E-2</v>
      </c>
      <c r="G381">
        <v>722.81</v>
      </c>
      <c r="H381">
        <f>LN(SFIO_Z[[#This Row],[GEI]]/G380)*100</f>
        <v>-1.7227380201275788</v>
      </c>
      <c r="I381">
        <f>SFIO_Z[[#This Row],[Rate  GEI]]*100%</f>
        <v>-1.7227380201275788</v>
      </c>
      <c r="J381">
        <f>MIN(0,(SFIO_Z[[#This Row],[Logarithmic rate of return]]-0))</f>
        <v>-1.6655937673471308</v>
      </c>
      <c r="K381">
        <f>MIN(0,(SFIO_Z[[#This Row],[Market rate of return]]-0))</f>
        <v>-1.7227380201275788</v>
      </c>
      <c r="L381">
        <f>MAX(0,(SFIO_Z[[#This Row],[Logarithmic rate of return]]-0))</f>
        <v>0</v>
      </c>
    </row>
    <row r="382" spans="1:12" x14ac:dyDescent="0.25">
      <c r="A382" s="9">
        <v>44955</v>
      </c>
      <c r="B382">
        <v>324.68</v>
      </c>
      <c r="C382">
        <f>((SFIO_Z[[#This Row],[Price]]-B381)/SFIO_Z[[#This Row],[Price]])*100</f>
        <v>1.5245780460761329</v>
      </c>
      <c r="D382">
        <f>LN(SFIO_Z[[#This Row],[Price]]/B381)*100</f>
        <v>1.5363192256586502</v>
      </c>
      <c r="E382">
        <v>5.10229</v>
      </c>
      <c r="F382">
        <f>LN(SFIO_Z[[#This Row],[Risk-free instrument]]/E381)*100</f>
        <v>5.6838839366214946E-3</v>
      </c>
      <c r="G382">
        <v>733.62</v>
      </c>
      <c r="H382">
        <f>LN(SFIO_Z[[#This Row],[GEI]]/G381)*100</f>
        <v>1.4844789676006689</v>
      </c>
      <c r="I382">
        <f>SFIO_Z[[#This Row],[Rate  GEI]]*100%</f>
        <v>1.4844789676006689</v>
      </c>
      <c r="J382">
        <f>MIN(0,(SFIO_Z[[#This Row],[Logarithmic rate of return]]-0))</f>
        <v>0</v>
      </c>
      <c r="K382">
        <f>MIN(0,(SFIO_Z[[#This Row],[Market rate of return]]-0))</f>
        <v>0</v>
      </c>
      <c r="L382">
        <f>MAX(0,(SFIO_Z[[#This Row],[Logarithmic rate of return]]-0))</f>
        <v>1.5363192256586502</v>
      </c>
    </row>
    <row r="383" spans="1:12" x14ac:dyDescent="0.25">
      <c r="A383" s="9">
        <v>44962</v>
      </c>
      <c r="B383">
        <v>327.84</v>
      </c>
      <c r="C383">
        <f>((SFIO_Z[[#This Row],[Price]]-B382)/SFIO_Z[[#This Row],[Price]])*100</f>
        <v>0.96388482186431435</v>
      </c>
      <c r="D383">
        <f>LN(SFIO_Z[[#This Row],[Price]]/B382)*100</f>
        <v>0.9685602597614581</v>
      </c>
      <c r="E383">
        <v>5.0574300000000001</v>
      </c>
      <c r="F383">
        <f>LN(SFIO_Z[[#This Row],[Risk-free instrument]]/E382)*100</f>
        <v>-0.88310094254573623</v>
      </c>
      <c r="G383">
        <v>740.36</v>
      </c>
      <c r="H383">
        <f>LN(SFIO_Z[[#This Row],[GEI]]/G382)*100</f>
        <v>0.91453710043623437</v>
      </c>
      <c r="I383">
        <f>SFIO_Z[[#This Row],[Rate  GEI]]*100%</f>
        <v>0.91453710043623437</v>
      </c>
      <c r="J383">
        <f>MIN(0,(SFIO_Z[[#This Row],[Logarithmic rate of return]]-0))</f>
        <v>0</v>
      </c>
      <c r="K383">
        <f>MIN(0,(SFIO_Z[[#This Row],[Market rate of return]]-0))</f>
        <v>0</v>
      </c>
      <c r="L383">
        <f>MAX(0,(SFIO_Z[[#This Row],[Logarithmic rate of return]]-0))</f>
        <v>0.9685602597614581</v>
      </c>
    </row>
    <row r="384" spans="1:12" x14ac:dyDescent="0.25">
      <c r="A384" s="9">
        <v>44969</v>
      </c>
      <c r="B384">
        <v>330.64</v>
      </c>
      <c r="C384">
        <f>((SFIO_Z[[#This Row],[Price]]-B383)/SFIO_Z[[#This Row],[Price]])*100</f>
        <v>0.84684248729736611</v>
      </c>
      <c r="D384">
        <f>LN(SFIO_Z[[#This Row],[Price]]/B383)*100</f>
        <v>0.85044857128872531</v>
      </c>
      <c r="E384">
        <v>5.1271399999999998</v>
      </c>
      <c r="F384">
        <f>LN(SFIO_Z[[#This Row],[Risk-free instrument]]/E383)*100</f>
        <v>1.3689549712229625</v>
      </c>
      <c r="G384">
        <v>746.18</v>
      </c>
      <c r="H384">
        <f>LN(SFIO_Z[[#This Row],[GEI]]/G383)*100</f>
        <v>0.78303035735220716</v>
      </c>
      <c r="I384">
        <f>SFIO_Z[[#This Row],[Rate  GEI]]*100%</f>
        <v>0.78303035735220716</v>
      </c>
      <c r="J384">
        <f>MIN(0,(SFIO_Z[[#This Row],[Logarithmic rate of return]]-0))</f>
        <v>0</v>
      </c>
      <c r="K384">
        <f>MIN(0,(SFIO_Z[[#This Row],[Market rate of return]]-0))</f>
        <v>0</v>
      </c>
      <c r="L384">
        <f>MAX(0,(SFIO_Z[[#This Row],[Logarithmic rate of return]]-0))</f>
        <v>0.85044857128872531</v>
      </c>
    </row>
    <row r="385" spans="1:12" x14ac:dyDescent="0.25">
      <c r="A385" s="9">
        <v>44976</v>
      </c>
      <c r="B385">
        <v>332.49</v>
      </c>
      <c r="C385">
        <f>((SFIO_Z[[#This Row],[Price]]-B384)/SFIO_Z[[#This Row],[Price]])*100</f>
        <v>0.55640771151012747</v>
      </c>
      <c r="D385">
        <f>LN(SFIO_Z[[#This Row],[Price]]/B384)*100</f>
        <v>0.55796142521944148</v>
      </c>
      <c r="E385">
        <v>5.2430000000000003</v>
      </c>
      <c r="F385">
        <f>LN(SFIO_Z[[#This Row],[Risk-free instrument]]/E384)*100</f>
        <v>2.2345854744637772</v>
      </c>
      <c r="G385">
        <v>750.01</v>
      </c>
      <c r="H385">
        <f>LN(SFIO_Z[[#This Row],[GEI]]/G384)*100</f>
        <v>0.51196818127632637</v>
      </c>
      <c r="I385">
        <f>SFIO_Z[[#This Row],[Rate  GEI]]*100%</f>
        <v>0.51196818127632637</v>
      </c>
      <c r="J385">
        <f>MIN(0,(SFIO_Z[[#This Row],[Logarithmic rate of return]]-0))</f>
        <v>0</v>
      </c>
      <c r="K385">
        <f>MIN(0,(SFIO_Z[[#This Row],[Market rate of return]]-0))</f>
        <v>0</v>
      </c>
      <c r="L385">
        <f>MAX(0,(SFIO_Z[[#This Row],[Logarithmic rate of return]]-0))</f>
        <v>0.55796142521944148</v>
      </c>
    </row>
    <row r="386" spans="1:12" x14ac:dyDescent="0.25">
      <c r="A386" s="9">
        <v>44983</v>
      </c>
      <c r="B386">
        <v>329.36</v>
      </c>
      <c r="C386">
        <f>((SFIO_Z[[#This Row],[Price]]-B385)/SFIO_Z[[#This Row],[Price]])*100</f>
        <v>-0.95032790867136119</v>
      </c>
      <c r="D386">
        <f>LN(SFIO_Z[[#This Row],[Price]]/B385)*100</f>
        <v>-0.9458406994022075</v>
      </c>
      <c r="E386">
        <v>5.2351400000000003</v>
      </c>
      <c r="F386">
        <f>LN(SFIO_Z[[#This Row],[Risk-free instrument]]/E385)*100</f>
        <v>-0.15002665500315621</v>
      </c>
      <c r="G386">
        <v>742.59</v>
      </c>
      <c r="H386">
        <f>LN(SFIO_Z[[#This Row],[GEI]]/G385)*100</f>
        <v>-0.99424643223301068</v>
      </c>
      <c r="I386">
        <f>SFIO_Z[[#This Row],[Rate  GEI]]*100%</f>
        <v>-0.99424643223301068</v>
      </c>
      <c r="J386">
        <f>MIN(0,(SFIO_Z[[#This Row],[Logarithmic rate of return]]-0))</f>
        <v>-0.9458406994022075</v>
      </c>
      <c r="K386">
        <f>MIN(0,(SFIO_Z[[#This Row],[Market rate of return]]-0))</f>
        <v>-0.99424643223301068</v>
      </c>
      <c r="L386">
        <f>MAX(0,(SFIO_Z[[#This Row],[Logarithmic rate of return]]-0))</f>
        <v>0</v>
      </c>
    </row>
    <row r="387" spans="1:12" x14ac:dyDescent="0.25">
      <c r="A387" s="9">
        <v>44990</v>
      </c>
      <c r="B387">
        <v>328.84</v>
      </c>
      <c r="C387">
        <f>((SFIO_Z[[#This Row],[Price]]-B386)/SFIO_Z[[#This Row],[Price]])*100</f>
        <v>-0.15813161415887322</v>
      </c>
      <c r="D387">
        <f>LN(SFIO_Z[[#This Row],[Price]]/B386)*100</f>
        <v>-0.15800671777167385</v>
      </c>
      <c r="E387">
        <v>5.3157100000000002</v>
      </c>
      <c r="F387">
        <f>LN(SFIO_Z[[#This Row],[Risk-free instrument]]/E386)*100</f>
        <v>1.5273000027645565</v>
      </c>
      <c r="G387">
        <v>741.4</v>
      </c>
      <c r="H387">
        <f>LN(SFIO_Z[[#This Row],[GEI]]/G386)*100</f>
        <v>-0.16037847358393839</v>
      </c>
      <c r="I387">
        <f>SFIO_Z[[#This Row],[Rate  GEI]]*100%</f>
        <v>-0.16037847358393839</v>
      </c>
      <c r="J387">
        <f>MIN(0,(SFIO_Z[[#This Row],[Logarithmic rate of return]]-0))</f>
        <v>-0.15800671777167385</v>
      </c>
      <c r="K387">
        <f>MIN(0,(SFIO_Z[[#This Row],[Market rate of return]]-0))</f>
        <v>-0.16037847358393839</v>
      </c>
      <c r="L387">
        <f>MAX(0,(SFIO_Z[[#This Row],[Logarithmic rate of return]]-0))</f>
        <v>0</v>
      </c>
    </row>
    <row r="388" spans="1:12" x14ac:dyDescent="0.25">
      <c r="A388" s="9">
        <v>44997</v>
      </c>
      <c r="B388">
        <v>318.69</v>
      </c>
      <c r="C388">
        <f>((SFIO_Z[[#This Row],[Price]]-B387)/SFIO_Z[[#This Row],[Price]])*100</f>
        <v>-3.18491323857039</v>
      </c>
      <c r="D388">
        <f>LN(SFIO_Z[[#This Row],[Price]]/B387)*100</f>
        <v>-3.1352466823900862</v>
      </c>
      <c r="E388">
        <v>5.4282899999999996</v>
      </c>
      <c r="F388">
        <f>LN(SFIO_Z[[#This Row],[Risk-free instrument]]/E387)*100</f>
        <v>2.0957580153951092</v>
      </c>
      <c r="G388">
        <v>717.64</v>
      </c>
      <c r="H388">
        <f>LN(SFIO_Z[[#This Row],[GEI]]/G387)*100</f>
        <v>-3.2572240165448201</v>
      </c>
      <c r="I388">
        <f>SFIO_Z[[#This Row],[Rate  GEI]]*100%</f>
        <v>-3.2572240165448201</v>
      </c>
      <c r="J388">
        <f>MIN(0,(SFIO_Z[[#This Row],[Logarithmic rate of return]]-0))</f>
        <v>-3.1352466823900862</v>
      </c>
      <c r="K388">
        <f>MIN(0,(SFIO_Z[[#This Row],[Market rate of return]]-0))</f>
        <v>-3.2572240165448201</v>
      </c>
      <c r="L388">
        <f>MAX(0,(SFIO_Z[[#This Row],[Logarithmic rate of return]]-0))</f>
        <v>0</v>
      </c>
    </row>
    <row r="389" spans="1:12" x14ac:dyDescent="0.25">
      <c r="A389" s="9">
        <v>45004</v>
      </c>
      <c r="B389">
        <v>315.37</v>
      </c>
      <c r="C389">
        <f>((SFIO_Z[[#This Row],[Price]]-B388)/SFIO_Z[[#This Row],[Price]])*100</f>
        <v>-1.0527317119573811</v>
      </c>
      <c r="D389">
        <f>LN(SFIO_Z[[#This Row],[Price]]/B388)*100</f>
        <v>-1.0472290766382719</v>
      </c>
      <c r="E389">
        <v>5.0522900000000002</v>
      </c>
      <c r="F389">
        <f>LN(SFIO_Z[[#This Row],[Risk-free instrument]]/E388)*100</f>
        <v>-7.1782561372496385</v>
      </c>
      <c r="G389">
        <v>709.57</v>
      </c>
      <c r="H389">
        <f>LN(SFIO_Z[[#This Row],[GEI]]/G388)*100</f>
        <v>-1.1308897788871848</v>
      </c>
      <c r="I389">
        <f>SFIO_Z[[#This Row],[Rate  GEI]]*100%</f>
        <v>-1.1308897788871848</v>
      </c>
      <c r="J389">
        <f>MIN(0,(SFIO_Z[[#This Row],[Logarithmic rate of return]]-0))</f>
        <v>-1.0472290766382719</v>
      </c>
      <c r="K389">
        <f>MIN(0,(SFIO_Z[[#This Row],[Market rate of return]]-0))</f>
        <v>-1.1308897788871848</v>
      </c>
      <c r="L389">
        <f>MAX(0,(SFIO_Z[[#This Row],[Logarithmic rate of return]]-0))</f>
        <v>0</v>
      </c>
    </row>
    <row r="390" spans="1:12" x14ac:dyDescent="0.25">
      <c r="A390" s="9">
        <v>45011</v>
      </c>
      <c r="B390">
        <v>316.01</v>
      </c>
      <c r="C390">
        <f>((SFIO_Z[[#This Row],[Price]]-B389)/SFIO_Z[[#This Row],[Price]])*100</f>
        <v>0.20252523654314308</v>
      </c>
      <c r="D390">
        <f>LN(SFIO_Z[[#This Row],[Price]]/B389)*100</f>
        <v>0.20273059621727327</v>
      </c>
      <c r="E390">
        <v>4.9872899999999998</v>
      </c>
      <c r="F390">
        <f>LN(SFIO_Z[[#This Row],[Risk-free instrument]]/E389)*100</f>
        <v>-1.2948929783092094</v>
      </c>
      <c r="G390">
        <v>710.57</v>
      </c>
      <c r="H390">
        <f>LN(SFIO_Z[[#This Row],[GEI]]/G389)*100</f>
        <v>0.14083120893412354</v>
      </c>
      <c r="I390">
        <f>SFIO_Z[[#This Row],[Rate  GEI]]*100%</f>
        <v>0.14083120893412354</v>
      </c>
      <c r="J390">
        <f>MIN(0,(SFIO_Z[[#This Row],[Logarithmic rate of return]]-0))</f>
        <v>0</v>
      </c>
      <c r="K390">
        <f>MIN(0,(SFIO_Z[[#This Row],[Market rate of return]]-0))</f>
        <v>0</v>
      </c>
      <c r="L390">
        <f>MAX(0,(SFIO_Z[[#This Row],[Logarithmic rate of return]]-0))</f>
        <v>0.20273059621727327</v>
      </c>
    </row>
    <row r="391" spans="1:12" x14ac:dyDescent="0.25">
      <c r="A391" s="9">
        <v>45018</v>
      </c>
      <c r="B391">
        <v>324.41000000000003</v>
      </c>
      <c r="C391">
        <f>((SFIO_Z[[#This Row],[Price]]-B390)/SFIO_Z[[#This Row],[Price]])*100</f>
        <v>2.5893159890262427</v>
      </c>
      <c r="D391">
        <f>LN(SFIO_Z[[#This Row],[Price]]/B390)*100</f>
        <v>2.6234289250887621</v>
      </c>
      <c r="E391">
        <v>5.3129999999999997</v>
      </c>
      <c r="F391">
        <f>LN(SFIO_Z[[#This Row],[Risk-free instrument]]/E390)*100</f>
        <v>6.3263971402433743</v>
      </c>
      <c r="G391">
        <v>729.42</v>
      </c>
      <c r="H391">
        <f>LN(SFIO_Z[[#This Row],[GEI]]/G390)*100</f>
        <v>2.6182232944104546</v>
      </c>
      <c r="I391">
        <f>SFIO_Z[[#This Row],[Rate  GEI]]*100%</f>
        <v>2.6182232944104546</v>
      </c>
      <c r="J391">
        <f>MIN(0,(SFIO_Z[[#This Row],[Logarithmic rate of return]]-0))</f>
        <v>0</v>
      </c>
      <c r="K391">
        <f>MIN(0,(SFIO_Z[[#This Row],[Market rate of return]]-0))</f>
        <v>0</v>
      </c>
      <c r="L391">
        <f>MAX(0,(SFIO_Z[[#This Row],[Logarithmic rate of return]]-0))</f>
        <v>2.6234289250887621</v>
      </c>
    </row>
    <row r="392" spans="1:12" x14ac:dyDescent="0.25">
      <c r="A392" s="9">
        <v>45025</v>
      </c>
      <c r="B392">
        <v>326.3</v>
      </c>
      <c r="C392">
        <f>((SFIO_Z[[#This Row],[Price]]-B391)/SFIO_Z[[#This Row],[Price]])*100</f>
        <v>0.57922157523750728</v>
      </c>
      <c r="D392">
        <f>LN(SFIO_Z[[#This Row],[Price]]/B391)*100</f>
        <v>0.580905569256564</v>
      </c>
      <c r="E392">
        <v>5.2374299999999998</v>
      </c>
      <c r="F392">
        <f>LN(SFIO_Z[[#This Row],[Risk-free instrument]]/E391)*100</f>
        <v>-1.4325727464995834</v>
      </c>
      <c r="G392">
        <v>733.39</v>
      </c>
      <c r="H392">
        <f>LN(SFIO_Z[[#This Row],[GEI]]/G391)*100</f>
        <v>0.54279226244293932</v>
      </c>
      <c r="I392">
        <f>SFIO_Z[[#This Row],[Rate  GEI]]*100%</f>
        <v>0.54279226244293932</v>
      </c>
      <c r="J392">
        <f>MIN(0,(SFIO_Z[[#This Row],[Logarithmic rate of return]]-0))</f>
        <v>0</v>
      </c>
      <c r="K392">
        <f>MIN(0,(SFIO_Z[[#This Row],[Market rate of return]]-0))</f>
        <v>0</v>
      </c>
      <c r="L392">
        <f>MAX(0,(SFIO_Z[[#This Row],[Logarithmic rate of return]]-0))</f>
        <v>0.580905569256564</v>
      </c>
    </row>
    <row r="393" spans="1:12" x14ac:dyDescent="0.25">
      <c r="A393" s="9">
        <v>45032</v>
      </c>
      <c r="B393">
        <v>326.58</v>
      </c>
      <c r="C393">
        <f>((SFIO_Z[[#This Row],[Price]]-B392)/SFIO_Z[[#This Row],[Price]])*100</f>
        <v>8.5737032273860231E-2</v>
      </c>
      <c r="D393">
        <f>LN(SFIO_Z[[#This Row],[Price]]/B392)*100</f>
        <v>8.5773807488870937E-2</v>
      </c>
      <c r="E393">
        <v>5.3052900000000003</v>
      </c>
      <c r="F393">
        <f>LN(SFIO_Z[[#This Row],[Risk-free instrument]]/E392)*100</f>
        <v>1.2873515978027719</v>
      </c>
      <c r="G393">
        <v>733.85</v>
      </c>
      <c r="H393">
        <f>LN(SFIO_Z[[#This Row],[GEI]]/G392)*100</f>
        <v>6.2702763702101066E-2</v>
      </c>
      <c r="I393">
        <f>SFIO_Z[[#This Row],[Rate  GEI]]*100%</f>
        <v>6.2702763702101066E-2</v>
      </c>
      <c r="J393">
        <f>MIN(0,(SFIO_Z[[#This Row],[Logarithmic rate of return]]-0))</f>
        <v>0</v>
      </c>
      <c r="K393">
        <f>MIN(0,(SFIO_Z[[#This Row],[Market rate of return]]-0))</f>
        <v>0</v>
      </c>
      <c r="L393">
        <f>MAX(0,(SFIO_Z[[#This Row],[Logarithmic rate of return]]-0))</f>
        <v>8.5773807488870937E-2</v>
      </c>
    </row>
    <row r="394" spans="1:12" x14ac:dyDescent="0.25">
      <c r="A394" s="9">
        <v>45039</v>
      </c>
      <c r="B394">
        <v>327.69</v>
      </c>
      <c r="C394">
        <f>((SFIO_Z[[#This Row],[Price]]-B393)/SFIO_Z[[#This Row],[Price]])*100</f>
        <v>0.3387347798223973</v>
      </c>
      <c r="D394">
        <f>LN(SFIO_Z[[#This Row],[Price]]/B393)*100</f>
        <v>0.33930978493977704</v>
      </c>
      <c r="E394">
        <v>5.4345699999999999</v>
      </c>
      <c r="F394">
        <f>LN(SFIO_Z[[#This Row],[Risk-free instrument]]/E393)*100</f>
        <v>2.4075964626106332</v>
      </c>
      <c r="G394">
        <v>736.31</v>
      </c>
      <c r="H394">
        <f>LN(SFIO_Z[[#This Row],[GEI]]/G393)*100</f>
        <v>0.33465776458532659</v>
      </c>
      <c r="I394">
        <f>SFIO_Z[[#This Row],[Rate  GEI]]*100%</f>
        <v>0.33465776458532659</v>
      </c>
      <c r="J394">
        <f>MIN(0,(SFIO_Z[[#This Row],[Logarithmic rate of return]]-0))</f>
        <v>0</v>
      </c>
      <c r="K394">
        <f>MIN(0,(SFIO_Z[[#This Row],[Market rate of return]]-0))</f>
        <v>0</v>
      </c>
      <c r="L394">
        <f>MAX(0,(SFIO_Z[[#This Row],[Logarithmic rate of return]]-0))</f>
        <v>0.33930978493977704</v>
      </c>
    </row>
    <row r="395" spans="1:12" x14ac:dyDescent="0.25">
      <c r="A395" s="9">
        <v>45046</v>
      </c>
      <c r="B395">
        <v>327.37</v>
      </c>
      <c r="C395">
        <f>((SFIO_Z[[#This Row],[Price]]-B394)/SFIO_Z[[#This Row],[Price]])*100</f>
        <v>-9.7748724684605548E-2</v>
      </c>
      <c r="D395">
        <f>LN(SFIO_Z[[#This Row],[Price]]/B394)*100</f>
        <v>-9.7700981728277389E-2</v>
      </c>
      <c r="E395">
        <v>5.407</v>
      </c>
      <c r="F395">
        <f>LN(SFIO_Z[[#This Row],[Risk-free instrument]]/E394)*100</f>
        <v>-0.50859902080764852</v>
      </c>
      <c r="G395">
        <v>735.48</v>
      </c>
      <c r="H395">
        <f>LN(SFIO_Z[[#This Row],[GEI]]/G394)*100</f>
        <v>-0.11278784174202508</v>
      </c>
      <c r="I395">
        <f>SFIO_Z[[#This Row],[Rate  GEI]]*100%</f>
        <v>-0.11278784174202508</v>
      </c>
      <c r="J395">
        <f>MIN(0,(SFIO_Z[[#This Row],[Logarithmic rate of return]]-0))</f>
        <v>-9.7700981728277389E-2</v>
      </c>
      <c r="K395">
        <f>MIN(0,(SFIO_Z[[#This Row],[Market rate of return]]-0))</f>
        <v>-0.11278784174202508</v>
      </c>
      <c r="L395">
        <f>MAX(0,(SFIO_Z[[#This Row],[Logarithmic rate of return]]-0))</f>
        <v>0</v>
      </c>
    </row>
    <row r="396" spans="1:12" x14ac:dyDescent="0.25">
      <c r="A396" s="9">
        <v>45053</v>
      </c>
      <c r="B396">
        <v>326.58999999999997</v>
      </c>
      <c r="C396">
        <f>((SFIO_Z[[#This Row],[Price]]-B395)/SFIO_Z[[#This Row],[Price]])*100</f>
        <v>-0.23883156250957766</v>
      </c>
      <c r="D396">
        <f>LN(SFIO_Z[[#This Row],[Price]]/B395)*100</f>
        <v>-0.23854681322398372</v>
      </c>
      <c r="E396">
        <v>5.3528599999999997</v>
      </c>
      <c r="F396">
        <f>LN(SFIO_Z[[#This Row],[Risk-free instrument]]/E395)*100</f>
        <v>-1.0063412889385976</v>
      </c>
      <c r="G396">
        <v>733.13</v>
      </c>
      <c r="H396">
        <f>LN(SFIO_Z[[#This Row],[GEI]]/G395)*100</f>
        <v>-0.32003077818056497</v>
      </c>
      <c r="I396">
        <f>SFIO_Z[[#This Row],[Rate  GEI]]*100%</f>
        <v>-0.32003077818056497</v>
      </c>
      <c r="J396">
        <f>MIN(0,(SFIO_Z[[#This Row],[Logarithmic rate of return]]-0))</f>
        <v>-0.23854681322398372</v>
      </c>
      <c r="K396">
        <f>MIN(0,(SFIO_Z[[#This Row],[Market rate of return]]-0))</f>
        <v>-0.32003077818056497</v>
      </c>
      <c r="L396">
        <f>MAX(0,(SFIO_Z[[#This Row],[Logarithmic rate of return]]-0))</f>
        <v>0</v>
      </c>
    </row>
    <row r="397" spans="1:12" x14ac:dyDescent="0.25">
      <c r="A397" s="9">
        <v>45060</v>
      </c>
      <c r="B397">
        <v>328.32</v>
      </c>
      <c r="C397">
        <f>((SFIO_Z[[#This Row],[Price]]-B396)/SFIO_Z[[#This Row],[Price]])*100</f>
        <v>0.52692495126706207</v>
      </c>
      <c r="D397">
        <f>LN(SFIO_Z[[#This Row],[Price]]/B396)*100</f>
        <v>0.52831809683110076</v>
      </c>
      <c r="E397">
        <v>5.34314</v>
      </c>
      <c r="F397">
        <f>LN(SFIO_Z[[#This Row],[Risk-free instrument]]/E396)*100</f>
        <v>-0.18175023701728393</v>
      </c>
      <c r="G397">
        <v>736.86</v>
      </c>
      <c r="H397">
        <f>LN(SFIO_Z[[#This Row],[GEI]]/G396)*100</f>
        <v>0.50748753465127405</v>
      </c>
      <c r="I397">
        <f>SFIO_Z[[#This Row],[Rate  GEI]]*100%</f>
        <v>0.50748753465127405</v>
      </c>
      <c r="J397">
        <f>MIN(0,(SFIO_Z[[#This Row],[Logarithmic rate of return]]-0))</f>
        <v>0</v>
      </c>
      <c r="K397">
        <f>MIN(0,(SFIO_Z[[#This Row],[Market rate of return]]-0))</f>
        <v>0</v>
      </c>
      <c r="L397">
        <f>MAX(0,(SFIO_Z[[#This Row],[Logarithmic rate of return]]-0))</f>
        <v>0.52831809683110076</v>
      </c>
    </row>
    <row r="398" spans="1:12" x14ac:dyDescent="0.25">
      <c r="A398" s="9">
        <v>45067</v>
      </c>
      <c r="B398">
        <v>332.15</v>
      </c>
      <c r="C398">
        <f>((SFIO_Z[[#This Row],[Price]]-B397)/SFIO_Z[[#This Row],[Price]])*100</f>
        <v>1.1530934818606005</v>
      </c>
      <c r="D398">
        <f>LN(SFIO_Z[[#This Row],[Price]]/B397)*100</f>
        <v>1.1597931568900042</v>
      </c>
      <c r="E398">
        <v>5.4665699999999999</v>
      </c>
      <c r="F398">
        <f>LN(SFIO_Z[[#This Row],[Risk-free instrument]]/E397)*100</f>
        <v>2.2837867938560139</v>
      </c>
      <c r="G398">
        <v>745.16</v>
      </c>
      <c r="H398">
        <f>LN(SFIO_Z[[#This Row],[GEI]]/G397)*100</f>
        <v>1.1201045571160146</v>
      </c>
      <c r="I398">
        <f>SFIO_Z[[#This Row],[Rate  GEI]]*100%</f>
        <v>1.1201045571160146</v>
      </c>
      <c r="J398">
        <f>MIN(0,(SFIO_Z[[#This Row],[Logarithmic rate of return]]-0))</f>
        <v>0</v>
      </c>
      <c r="K398">
        <f>MIN(0,(SFIO_Z[[#This Row],[Market rate of return]]-0))</f>
        <v>0</v>
      </c>
      <c r="L398">
        <f>MAX(0,(SFIO_Z[[#This Row],[Logarithmic rate of return]]-0))</f>
        <v>1.1597931568900042</v>
      </c>
    </row>
    <row r="399" spans="1:12" x14ac:dyDescent="0.25">
      <c r="A399" s="9">
        <v>45074</v>
      </c>
      <c r="B399">
        <v>332.47</v>
      </c>
      <c r="C399">
        <f>((SFIO_Z[[#This Row],[Price]]-B398)/SFIO_Z[[#This Row],[Price]])*100</f>
        <v>9.624928564984811E-2</v>
      </c>
      <c r="D399">
        <f>LN(SFIO_Z[[#This Row],[Price]]/B398)*100</f>
        <v>9.6295635017803055E-2</v>
      </c>
      <c r="E399">
        <v>5.5810000000000004</v>
      </c>
      <c r="F399">
        <f>LN(SFIO_Z[[#This Row],[Risk-free instrument]]/E398)*100</f>
        <v>2.0716608727427652</v>
      </c>
      <c r="G399">
        <v>745.58</v>
      </c>
      <c r="H399">
        <f>LN(SFIO_Z[[#This Row],[GEI]]/G398)*100</f>
        <v>5.6347855576805619E-2</v>
      </c>
      <c r="I399">
        <f>SFIO_Z[[#This Row],[Rate  GEI]]*100%</f>
        <v>5.6347855576805619E-2</v>
      </c>
      <c r="J399">
        <f>MIN(0,(SFIO_Z[[#This Row],[Logarithmic rate of return]]-0))</f>
        <v>0</v>
      </c>
      <c r="K399">
        <f>MIN(0,(SFIO_Z[[#This Row],[Market rate of return]]-0))</f>
        <v>0</v>
      </c>
      <c r="L399">
        <f>MAX(0,(SFIO_Z[[#This Row],[Logarithmic rate of return]]-0))</f>
        <v>9.6295635017803055E-2</v>
      </c>
    </row>
    <row r="400" spans="1:12" x14ac:dyDescent="0.25">
      <c r="A400" s="9">
        <v>45081</v>
      </c>
      <c r="B400">
        <v>334.71</v>
      </c>
      <c r="C400">
        <f>((SFIO_Z[[#This Row],[Price]]-B399)/SFIO_Z[[#This Row],[Price]])*100</f>
        <v>0.66923605509245387</v>
      </c>
      <c r="D400">
        <f>LN(SFIO_Z[[#This Row],[Price]]/B399)*100</f>
        <v>0.67148548117699269</v>
      </c>
      <c r="E400">
        <v>5.6234299999999999</v>
      </c>
      <c r="F400">
        <f>LN(SFIO_Z[[#This Row],[Risk-free instrument]]/E399)*100</f>
        <v>0.75738262143205282</v>
      </c>
      <c r="G400">
        <v>750.62</v>
      </c>
      <c r="H400">
        <f>LN(SFIO_Z[[#This Row],[GEI]]/G399)*100</f>
        <v>0.6737092719049963</v>
      </c>
      <c r="I400">
        <f>SFIO_Z[[#This Row],[Rate  GEI]]*100%</f>
        <v>0.6737092719049963</v>
      </c>
      <c r="J400">
        <f>MIN(0,(SFIO_Z[[#This Row],[Logarithmic rate of return]]-0))</f>
        <v>0</v>
      </c>
      <c r="K400">
        <f>MIN(0,(SFIO_Z[[#This Row],[Market rate of return]]-0))</f>
        <v>0</v>
      </c>
      <c r="L400">
        <f>MAX(0,(SFIO_Z[[#This Row],[Logarithmic rate of return]]-0))</f>
        <v>0.67148548117699269</v>
      </c>
    </row>
    <row r="401" spans="1:12" x14ac:dyDescent="0.25">
      <c r="A401" s="9">
        <v>45088</v>
      </c>
      <c r="B401">
        <v>333.67</v>
      </c>
      <c r="C401">
        <f>((SFIO_Z[[#This Row],[Price]]-B400)/SFIO_Z[[#This Row],[Price]])*100</f>
        <v>-0.3116851979500595</v>
      </c>
      <c r="D401">
        <f>LN(SFIO_Z[[#This Row],[Price]]/B400)*100</f>
        <v>-0.31120046659968431</v>
      </c>
      <c r="E401">
        <v>5.6597099999999996</v>
      </c>
      <c r="F401">
        <f>LN(SFIO_Z[[#This Row],[Risk-free instrument]]/E400)*100</f>
        <v>0.64308561327105629</v>
      </c>
      <c r="G401">
        <v>748.08</v>
      </c>
      <c r="H401">
        <f>LN(SFIO_Z[[#This Row],[GEI]]/G400)*100</f>
        <v>-0.33896075691343719</v>
      </c>
      <c r="I401">
        <f>SFIO_Z[[#This Row],[Rate  GEI]]*100%</f>
        <v>-0.33896075691343719</v>
      </c>
      <c r="J401">
        <f>MIN(0,(SFIO_Z[[#This Row],[Logarithmic rate of return]]-0))</f>
        <v>-0.31120046659968431</v>
      </c>
      <c r="K401">
        <f>MIN(0,(SFIO_Z[[#This Row],[Market rate of return]]-0))</f>
        <v>-0.33896075691343719</v>
      </c>
      <c r="L401">
        <f>MAX(0,(SFIO_Z[[#This Row],[Logarithmic rate of return]]-0))</f>
        <v>0</v>
      </c>
    </row>
    <row r="402" spans="1:12" x14ac:dyDescent="0.25">
      <c r="A402" s="9">
        <v>45095</v>
      </c>
      <c r="B402">
        <v>336.45</v>
      </c>
      <c r="C402">
        <f>((SFIO_Z[[#This Row],[Price]]-B401)/SFIO_Z[[#This Row],[Price]])*100</f>
        <v>0.8262743349680407</v>
      </c>
      <c r="D402">
        <f>LN(SFIO_Z[[#This Row],[Price]]/B401)*100</f>
        <v>0.8297069027125934</v>
      </c>
      <c r="E402">
        <v>5.6660000000000004</v>
      </c>
      <c r="F402">
        <f>LN(SFIO_Z[[#This Row],[Risk-free instrument]]/E401)*100</f>
        <v>0.11107472549970888</v>
      </c>
      <c r="G402">
        <v>753.92</v>
      </c>
      <c r="H402">
        <f>LN(SFIO_Z[[#This Row],[GEI]]/G401)*100</f>
        <v>0.77763374559210052</v>
      </c>
      <c r="I402">
        <f>SFIO_Z[[#This Row],[Rate  GEI]]*100%</f>
        <v>0.77763374559210052</v>
      </c>
      <c r="J402">
        <f>MIN(0,(SFIO_Z[[#This Row],[Logarithmic rate of return]]-0))</f>
        <v>0</v>
      </c>
      <c r="K402">
        <f>MIN(0,(SFIO_Z[[#This Row],[Market rate of return]]-0))</f>
        <v>0</v>
      </c>
      <c r="L402">
        <f>MAX(0,(SFIO_Z[[#This Row],[Logarithmic rate of return]]-0))</f>
        <v>0.8297069027125934</v>
      </c>
    </row>
    <row r="403" spans="1:12" x14ac:dyDescent="0.25">
      <c r="A403" s="9">
        <v>45102</v>
      </c>
      <c r="B403">
        <v>330.82</v>
      </c>
      <c r="C403">
        <f>((SFIO_Z[[#This Row],[Price]]-B402)/SFIO_Z[[#This Row],[Price]])*100</f>
        <v>-1.7018318118614337</v>
      </c>
      <c r="D403">
        <f>LN(SFIO_Z[[#This Row],[Price]]/B402)*100</f>
        <v>-1.6875128820251903</v>
      </c>
      <c r="E403">
        <v>5.6902900000000001</v>
      </c>
      <c r="F403">
        <f>LN(SFIO_Z[[#This Row],[Risk-free instrument]]/E402)*100</f>
        <v>0.42778120392455737</v>
      </c>
      <c r="G403">
        <v>742.61</v>
      </c>
      <c r="H403">
        <f>LN(SFIO_Z[[#This Row],[GEI]]/G402)*100</f>
        <v>-1.5115253730962734</v>
      </c>
      <c r="I403">
        <f>SFIO_Z[[#This Row],[Rate  GEI]]*100%</f>
        <v>-1.5115253730962734</v>
      </c>
      <c r="J403">
        <f>MIN(0,(SFIO_Z[[#This Row],[Logarithmic rate of return]]-0))</f>
        <v>-1.6875128820251903</v>
      </c>
      <c r="K403">
        <f>MIN(0,(SFIO_Z[[#This Row],[Market rate of return]]-0))</f>
        <v>-1.5115253730962734</v>
      </c>
      <c r="L403">
        <f>MAX(0,(SFIO_Z[[#This Row],[Logarithmic rate of return]]-0))</f>
        <v>0</v>
      </c>
    </row>
    <row r="404" spans="1:12" x14ac:dyDescent="0.25">
      <c r="A404" s="9">
        <v>45109</v>
      </c>
      <c r="B404">
        <v>336.8</v>
      </c>
      <c r="C404">
        <f>((SFIO_Z[[#This Row],[Price]]-B403)/SFIO_Z[[#This Row],[Price]])*100</f>
        <v>1.775534441805231</v>
      </c>
      <c r="D404">
        <f>LN(SFIO_Z[[#This Row],[Price]]/B403)*100</f>
        <v>1.7914861554096666</v>
      </c>
      <c r="E404">
        <v>5.7622900000000001</v>
      </c>
      <c r="F404">
        <f>LN(SFIO_Z[[#This Row],[Risk-free instrument]]/E403)*100</f>
        <v>1.2573751694882769</v>
      </c>
      <c r="G404">
        <v>754.33</v>
      </c>
      <c r="H404">
        <f>LN(SFIO_Z[[#This Row],[GEI]]/G403)*100</f>
        <v>1.5658930190567126</v>
      </c>
      <c r="I404">
        <f>SFIO_Z[[#This Row],[Rate  GEI]]*100%</f>
        <v>1.5658930190567126</v>
      </c>
      <c r="J404">
        <f>MIN(0,(SFIO_Z[[#This Row],[Logarithmic rate of return]]-0))</f>
        <v>0</v>
      </c>
      <c r="K404">
        <f>MIN(0,(SFIO_Z[[#This Row],[Market rate of return]]-0))</f>
        <v>0</v>
      </c>
      <c r="L404">
        <f>MAX(0,(SFIO_Z[[#This Row],[Logarithmic rate of return]]-0))</f>
        <v>1.7914861554096666</v>
      </c>
    </row>
    <row r="405" spans="1:12" x14ac:dyDescent="0.25">
      <c r="A405" s="9">
        <v>45116</v>
      </c>
      <c r="B405">
        <v>330.7</v>
      </c>
      <c r="C405">
        <f>((SFIO_Z[[#This Row],[Price]]-B404)/SFIO_Z[[#This Row],[Price]])*100</f>
        <v>-1.8445721197460001</v>
      </c>
      <c r="D405">
        <f>LN(SFIO_Z[[#This Row],[Price]]/B404)*100</f>
        <v>-1.8277662380424653</v>
      </c>
      <c r="E405">
        <v>5.8432599999999999</v>
      </c>
      <c r="F405">
        <f>LN(SFIO_Z[[#This Row],[Risk-free instrument]]/E404)*100</f>
        <v>1.3953895129396787</v>
      </c>
      <c r="G405">
        <v>739.88</v>
      </c>
      <c r="H405">
        <f>LN(SFIO_Z[[#This Row],[GEI]]/G404)*100</f>
        <v>-1.934192715636869</v>
      </c>
      <c r="I405">
        <f>SFIO_Z[[#This Row],[Rate  GEI]]*100%</f>
        <v>-1.934192715636869</v>
      </c>
      <c r="J405">
        <f>MIN(0,(SFIO_Z[[#This Row],[Logarithmic rate of return]]-0))</f>
        <v>-1.8277662380424653</v>
      </c>
      <c r="K405">
        <f>MIN(0,(SFIO_Z[[#This Row],[Market rate of return]]-0))</f>
        <v>-1.934192715636869</v>
      </c>
      <c r="L405">
        <f>MAX(0,(SFIO_Z[[#This Row],[Logarithmic rate of return]]-0))</f>
        <v>0</v>
      </c>
    </row>
    <row r="406" spans="1:12" x14ac:dyDescent="0.25">
      <c r="A406" s="9">
        <v>45123</v>
      </c>
      <c r="B406">
        <v>331.05</v>
      </c>
      <c r="C406">
        <f>((SFIO_Z[[#This Row],[Price]]-B405)/SFIO_Z[[#This Row],[Price]])*100</f>
        <v>0.10572421084429021</v>
      </c>
      <c r="D406">
        <f>LN(SFIO_Z[[#This Row],[Price]]/B405)*100</f>
        <v>0.10578013831081076</v>
      </c>
      <c r="E406">
        <v>5.8037999999999998</v>
      </c>
      <c r="F406">
        <f>LN(SFIO_Z[[#This Row],[Risk-free instrument]]/E405)*100</f>
        <v>-0.67759848374309994</v>
      </c>
      <c r="G406">
        <v>740.73</v>
      </c>
      <c r="H406">
        <f>LN(SFIO_Z[[#This Row],[GEI]]/G405)*100</f>
        <v>0.11481755403246471</v>
      </c>
      <c r="I406">
        <f>SFIO_Z[[#This Row],[Rate  GEI]]*100%</f>
        <v>0.11481755403246471</v>
      </c>
      <c r="J406">
        <f>MIN(0,(SFIO_Z[[#This Row],[Logarithmic rate of return]]-0))</f>
        <v>0</v>
      </c>
      <c r="K406">
        <f>MIN(0,(SFIO_Z[[#This Row],[Market rate of return]]-0))</f>
        <v>0</v>
      </c>
      <c r="L406">
        <f>MAX(0,(SFIO_Z[[#This Row],[Logarithmic rate of return]]-0))</f>
        <v>0.10578013831081076</v>
      </c>
    </row>
    <row r="407" spans="1:12" x14ac:dyDescent="0.25">
      <c r="A407" s="9">
        <v>45130</v>
      </c>
      <c r="B407">
        <v>339.02</v>
      </c>
      <c r="C407">
        <f>((SFIO_Z[[#This Row],[Price]]-B406)/SFIO_Z[[#This Row],[Price]])*100</f>
        <v>2.3508937525809603</v>
      </c>
      <c r="D407">
        <f>LN(SFIO_Z[[#This Row],[Price]]/B406)*100</f>
        <v>2.3789681319484961</v>
      </c>
      <c r="E407">
        <v>5.8566900000000004</v>
      </c>
      <c r="F407">
        <f>LN(SFIO_Z[[#This Row],[Risk-free instrument]]/E406)*100</f>
        <v>0.90717221522855285</v>
      </c>
      <c r="G407">
        <v>758.53</v>
      </c>
      <c r="H407">
        <f>LN(SFIO_Z[[#This Row],[GEI]]/G406)*100</f>
        <v>2.3746163326633067</v>
      </c>
      <c r="I407">
        <f>SFIO_Z[[#This Row],[Rate  GEI]]*100%</f>
        <v>2.3746163326633067</v>
      </c>
      <c r="J407">
        <f>MIN(0,(SFIO_Z[[#This Row],[Logarithmic rate of return]]-0))</f>
        <v>0</v>
      </c>
      <c r="K407">
        <f>MIN(0,(SFIO_Z[[#This Row],[Market rate of return]]-0))</f>
        <v>0</v>
      </c>
      <c r="L407">
        <f>MAX(0,(SFIO_Z[[#This Row],[Logarithmic rate of return]]-0))</f>
        <v>2.3789681319484961</v>
      </c>
    </row>
    <row r="408" spans="1:12" x14ac:dyDescent="0.25">
      <c r="A408" s="9">
        <v>45137</v>
      </c>
      <c r="B408">
        <v>340.73</v>
      </c>
      <c r="C408">
        <f>((SFIO_Z[[#This Row],[Price]]-B407)/SFIO_Z[[#This Row],[Price]])*100</f>
        <v>0.50186364570188602</v>
      </c>
      <c r="D408">
        <f>LN(SFIO_Z[[#This Row],[Price]]/B407)*100</f>
        <v>0.50312721065115729</v>
      </c>
      <c r="E408">
        <v>5.8762600000000003</v>
      </c>
      <c r="F408">
        <f>LN(SFIO_Z[[#This Row],[Risk-free instrument]]/E407)*100</f>
        <v>0.33359075336321425</v>
      </c>
      <c r="G408">
        <v>762.4</v>
      </c>
      <c r="H408">
        <f>LN(SFIO_Z[[#This Row],[GEI]]/G407)*100</f>
        <v>0.50890025866864219</v>
      </c>
      <c r="I408">
        <f>SFIO_Z[[#This Row],[Rate  GEI]]*100%</f>
        <v>0.50890025866864219</v>
      </c>
      <c r="J408">
        <f>MIN(0,(SFIO_Z[[#This Row],[Logarithmic rate of return]]-0))</f>
        <v>0</v>
      </c>
      <c r="K408">
        <f>MIN(0,(SFIO_Z[[#This Row],[Market rate of return]]-0))</f>
        <v>0</v>
      </c>
      <c r="L408">
        <f>MAX(0,(SFIO_Z[[#This Row],[Logarithmic rate of return]]-0))</f>
        <v>0.50312721065115729</v>
      </c>
    </row>
    <row r="409" spans="1:12" x14ac:dyDescent="0.25">
      <c r="A409" s="9">
        <v>45144</v>
      </c>
      <c r="B409">
        <v>334.51</v>
      </c>
      <c r="C409">
        <f>((SFIO_Z[[#This Row],[Price]]-B408)/SFIO_Z[[#This Row],[Price]])*100</f>
        <v>-1.8594361902484313</v>
      </c>
      <c r="D409">
        <f>LN(SFIO_Z[[#This Row],[Price]]/B408)*100</f>
        <v>-1.8423600309208004</v>
      </c>
      <c r="E409">
        <v>5.8624499999999999</v>
      </c>
      <c r="F409">
        <f>LN(SFIO_Z[[#This Row],[Risk-free instrument]]/E408)*100</f>
        <v>-0.23529001689577617</v>
      </c>
      <c r="G409">
        <v>747.85</v>
      </c>
      <c r="H409">
        <f>LN(SFIO_Z[[#This Row],[GEI]]/G408)*100</f>
        <v>-1.9268929234656749</v>
      </c>
      <c r="I409">
        <f>SFIO_Z[[#This Row],[Rate  GEI]]*100%</f>
        <v>-1.9268929234656749</v>
      </c>
      <c r="J409">
        <f>MIN(0,(SFIO_Z[[#This Row],[Logarithmic rate of return]]-0))</f>
        <v>-1.8423600309208004</v>
      </c>
      <c r="K409">
        <f>MIN(0,(SFIO_Z[[#This Row],[Market rate of return]]-0))</f>
        <v>-1.9268929234656749</v>
      </c>
      <c r="L409">
        <f>MAX(0,(SFIO_Z[[#This Row],[Logarithmic rate of return]]-0))</f>
        <v>0</v>
      </c>
    </row>
    <row r="410" spans="1:12" x14ac:dyDescent="0.25">
      <c r="A410" s="9">
        <v>45151</v>
      </c>
      <c r="B410">
        <v>335.6</v>
      </c>
      <c r="C410">
        <f>((SFIO_Z[[#This Row],[Price]]-B409)/SFIO_Z[[#This Row],[Price]])*100</f>
        <v>0.32479141835519421</v>
      </c>
      <c r="D410">
        <f>LN(SFIO_Z[[#This Row],[Price]]/B409)*100</f>
        <v>0.325320010540743</v>
      </c>
      <c r="E410">
        <v>5.8433400000000004</v>
      </c>
      <c r="F410">
        <f>LN(SFIO_Z[[#This Row],[Risk-free instrument]]/E409)*100</f>
        <v>-0.3265053785684523</v>
      </c>
      <c r="G410">
        <v>749.98</v>
      </c>
      <c r="H410">
        <f>LN(SFIO_Z[[#This Row],[GEI]]/G409)*100</f>
        <v>0.28441164027920146</v>
      </c>
      <c r="I410">
        <f>SFIO_Z[[#This Row],[Rate  GEI]]*100%</f>
        <v>0.28441164027920146</v>
      </c>
      <c r="J410">
        <f>MIN(0,(SFIO_Z[[#This Row],[Logarithmic rate of return]]-0))</f>
        <v>0</v>
      </c>
      <c r="K410">
        <f>MIN(0,(SFIO_Z[[#This Row],[Market rate of return]]-0))</f>
        <v>0</v>
      </c>
      <c r="L410">
        <f>MAX(0,(SFIO_Z[[#This Row],[Logarithmic rate of return]]-0))</f>
        <v>0.325320010540743</v>
      </c>
    </row>
    <row r="411" spans="1:12" x14ac:dyDescent="0.25">
      <c r="A411" s="9">
        <v>45158</v>
      </c>
      <c r="B411">
        <v>330.87</v>
      </c>
      <c r="C411">
        <f>((SFIO_Z[[#This Row],[Price]]-B410)/SFIO_Z[[#This Row],[Price]])*100</f>
        <v>-1.4295644815184265</v>
      </c>
      <c r="D411">
        <f>LN(SFIO_Z[[#This Row],[Price]]/B410)*100</f>
        <v>-1.4194425606885936</v>
      </c>
      <c r="E411">
        <v>5.8727999999999998</v>
      </c>
      <c r="F411">
        <f>LN(SFIO_Z[[#This Row],[Risk-free instrument]]/E410)*100</f>
        <v>0.50289706487397967</v>
      </c>
      <c r="G411">
        <v>739.01</v>
      </c>
      <c r="H411">
        <f>LN(SFIO_Z[[#This Row],[GEI]]/G410)*100</f>
        <v>-1.4735086851750501</v>
      </c>
      <c r="I411">
        <f>SFIO_Z[[#This Row],[Rate  GEI]]*100%</f>
        <v>-1.4735086851750501</v>
      </c>
      <c r="J411">
        <f>MIN(0,(SFIO_Z[[#This Row],[Logarithmic rate of return]]-0))</f>
        <v>-1.4194425606885936</v>
      </c>
      <c r="K411">
        <f>MIN(0,(SFIO_Z[[#This Row],[Market rate of return]]-0))</f>
        <v>-1.4735086851750501</v>
      </c>
      <c r="L411">
        <f>MAX(0,(SFIO_Z[[#This Row],[Logarithmic rate of return]]-0))</f>
        <v>0</v>
      </c>
    </row>
    <row r="412" spans="1:12" x14ac:dyDescent="0.25">
      <c r="A412" s="9">
        <v>45165</v>
      </c>
      <c r="B412">
        <v>334.56</v>
      </c>
      <c r="C412">
        <f>((SFIO_Z[[#This Row],[Price]]-B411)/SFIO_Z[[#This Row],[Price]])*100</f>
        <v>1.1029411764705876</v>
      </c>
      <c r="D412">
        <f>LN(SFIO_Z[[#This Row],[Price]]/B411)*100</f>
        <v>1.1090686694158138</v>
      </c>
      <c r="E412">
        <v>5.8955700000000002</v>
      </c>
      <c r="F412">
        <f>LN(SFIO_Z[[#This Row],[Risk-free instrument]]/E411)*100</f>
        <v>0.3869699612478168</v>
      </c>
      <c r="G412">
        <v>747.17</v>
      </c>
      <c r="H412">
        <f>LN(SFIO_Z[[#This Row],[GEI]]/G411)*100</f>
        <v>1.0981283559293611</v>
      </c>
      <c r="I412">
        <f>SFIO_Z[[#This Row],[Rate  GEI]]*100%</f>
        <v>1.0981283559293611</v>
      </c>
      <c r="J412">
        <f>MIN(0,(SFIO_Z[[#This Row],[Logarithmic rate of return]]-0))</f>
        <v>0</v>
      </c>
      <c r="K412">
        <f>MIN(0,(SFIO_Z[[#This Row],[Market rate of return]]-0))</f>
        <v>0</v>
      </c>
      <c r="L412">
        <f>MAX(0,(SFIO_Z[[#This Row],[Logarithmic rate of return]]-0))</f>
        <v>1.1090686694158138</v>
      </c>
    </row>
    <row r="413" spans="1:12" x14ac:dyDescent="0.25">
      <c r="A413" s="9">
        <v>45172</v>
      </c>
      <c r="B413">
        <v>338.47</v>
      </c>
      <c r="C413">
        <f>((SFIO_Z[[#This Row],[Price]]-B412)/SFIO_Z[[#This Row],[Price]])*100</f>
        <v>1.1551983927674609</v>
      </c>
      <c r="D413">
        <f>LN(SFIO_Z[[#This Row],[Price]]/B412)*100</f>
        <v>1.1619226451997586</v>
      </c>
      <c r="E413">
        <v>5.8815</v>
      </c>
      <c r="F413">
        <f>LN(SFIO_Z[[#This Row],[Risk-free instrument]]/E412)*100</f>
        <v>-0.2389390008553704</v>
      </c>
      <c r="G413">
        <v>756.02</v>
      </c>
      <c r="H413">
        <f>LN(SFIO_Z[[#This Row],[GEI]]/G412)*100</f>
        <v>1.1775094640389394</v>
      </c>
      <c r="I413">
        <f>SFIO_Z[[#This Row],[Rate  GEI]]*100%</f>
        <v>1.1775094640389394</v>
      </c>
      <c r="J413">
        <f>MIN(0,(SFIO_Z[[#This Row],[Logarithmic rate of return]]-0))</f>
        <v>0</v>
      </c>
      <c r="K413">
        <f>MIN(0,(SFIO_Z[[#This Row],[Market rate of return]]-0))</f>
        <v>0</v>
      </c>
      <c r="L413">
        <f>MAX(0,(SFIO_Z[[#This Row],[Logarithmic rate of return]]-0))</f>
        <v>1.1619226451997586</v>
      </c>
    </row>
    <row r="414" spans="1:12" x14ac:dyDescent="0.25">
      <c r="A414" s="9">
        <v>45179</v>
      </c>
      <c r="B414">
        <v>338.59</v>
      </c>
      <c r="C414">
        <f>((SFIO_Z[[#This Row],[Price]]-B413)/SFIO_Z[[#This Row],[Price]])*100</f>
        <v>3.5441093948417768E-2</v>
      </c>
      <c r="D414">
        <f>LN(SFIO_Z[[#This Row],[Price]]/B413)*100</f>
        <v>3.5447375788406475E-2</v>
      </c>
      <c r="E414">
        <v>5.9002299999999996</v>
      </c>
      <c r="F414">
        <f>LN(SFIO_Z[[#This Row],[Risk-free instrument]]/E413)*100</f>
        <v>0.3179501784342893</v>
      </c>
      <c r="G414">
        <v>756.19</v>
      </c>
      <c r="H414">
        <f>LN(SFIO_Z[[#This Row],[GEI]]/G413)*100</f>
        <v>2.2483649852361641E-2</v>
      </c>
      <c r="I414">
        <f>SFIO_Z[[#This Row],[Rate  GEI]]*100%</f>
        <v>2.2483649852361641E-2</v>
      </c>
      <c r="J414">
        <f>MIN(0,(SFIO_Z[[#This Row],[Logarithmic rate of return]]-0))</f>
        <v>0</v>
      </c>
      <c r="K414">
        <f>MIN(0,(SFIO_Z[[#This Row],[Market rate of return]]-0))</f>
        <v>0</v>
      </c>
      <c r="L414">
        <f>MAX(0,(SFIO_Z[[#This Row],[Logarithmic rate of return]]-0))</f>
        <v>3.5447375788406475E-2</v>
      </c>
    </row>
    <row r="415" spans="1:12" x14ac:dyDescent="0.25">
      <c r="A415" s="9">
        <v>45186</v>
      </c>
      <c r="B415">
        <v>344.13</v>
      </c>
      <c r="C415">
        <f>((SFIO_Z[[#This Row],[Price]]-B414)/SFIO_Z[[#This Row],[Price]])*100</f>
        <v>1.6098567401854009</v>
      </c>
      <c r="D415">
        <f>LN(SFIO_Z[[#This Row],[Price]]/B414)*100</f>
        <v>1.6229557071080887</v>
      </c>
      <c r="E415">
        <v>5.8940999999999999</v>
      </c>
      <c r="F415">
        <f>LN(SFIO_Z[[#This Row],[Risk-free instrument]]/E414)*100</f>
        <v>-0.10394826246115597</v>
      </c>
      <c r="G415">
        <v>768.27</v>
      </c>
      <c r="H415">
        <f>LN(SFIO_Z[[#This Row],[GEI]]/G414)*100</f>
        <v>1.5848566509472903</v>
      </c>
      <c r="I415">
        <f>SFIO_Z[[#This Row],[Rate  GEI]]*100%</f>
        <v>1.5848566509472903</v>
      </c>
      <c r="J415">
        <f>MIN(0,(SFIO_Z[[#This Row],[Logarithmic rate of return]]-0))</f>
        <v>0</v>
      </c>
      <c r="K415">
        <f>MIN(0,(SFIO_Z[[#This Row],[Market rate of return]]-0))</f>
        <v>0</v>
      </c>
      <c r="L415">
        <f>MAX(0,(SFIO_Z[[#This Row],[Logarithmic rate of return]]-0))</f>
        <v>1.6229557071080887</v>
      </c>
    </row>
    <row r="416" spans="1:12" x14ac:dyDescent="0.25">
      <c r="A416" s="9">
        <v>45193</v>
      </c>
      <c r="B416">
        <v>339.15</v>
      </c>
      <c r="C416">
        <f>((SFIO_Z[[#This Row],[Price]]-B415)/SFIO_Z[[#This Row],[Price]])*100</f>
        <v>-1.4683768244139817</v>
      </c>
      <c r="D416">
        <f>LN(SFIO_Z[[#This Row],[Price]]/B415)*100</f>
        <v>-1.4577005569197536</v>
      </c>
      <c r="E416">
        <v>5.9077700000000002</v>
      </c>
      <c r="F416">
        <f>LN(SFIO_Z[[#This Row],[Risk-free instrument]]/E415)*100</f>
        <v>0.23165830691920697</v>
      </c>
      <c r="G416">
        <v>756.54</v>
      </c>
      <c r="H416">
        <f>LN(SFIO_Z[[#This Row],[GEI]]/G415)*100</f>
        <v>-1.5385826950866628</v>
      </c>
      <c r="I416">
        <f>SFIO_Z[[#This Row],[Rate  GEI]]*100%</f>
        <v>-1.5385826950866628</v>
      </c>
      <c r="J416">
        <f>MIN(0,(SFIO_Z[[#This Row],[Logarithmic rate of return]]-0))</f>
        <v>-1.4577005569197536</v>
      </c>
      <c r="K416">
        <f>MIN(0,(SFIO_Z[[#This Row],[Market rate of return]]-0))</f>
        <v>-1.5385826950866628</v>
      </c>
      <c r="L416">
        <f>MAX(0,(SFIO_Z[[#This Row],[Logarithmic rate of return]]-0))</f>
        <v>0</v>
      </c>
    </row>
    <row r="417" spans="1:12" x14ac:dyDescent="0.25">
      <c r="A417" s="9">
        <v>45200</v>
      </c>
      <c r="B417">
        <v>336.31</v>
      </c>
      <c r="C417">
        <f>((SFIO_Z[[#This Row],[Price]]-B416)/SFIO_Z[[#This Row],[Price]])*100</f>
        <v>-0.84445898129701014</v>
      </c>
      <c r="D417">
        <f>LN(SFIO_Z[[#This Row],[Price]]/B416)*100</f>
        <v>-0.84091337326139204</v>
      </c>
      <c r="E417">
        <v>5.8955299999999999</v>
      </c>
      <c r="F417">
        <f>LN(SFIO_Z[[#This Row],[Risk-free instrument]]/E416)*100</f>
        <v>-0.20739969987194751</v>
      </c>
      <c r="G417">
        <v>749.88</v>
      </c>
      <c r="H417">
        <f>LN(SFIO_Z[[#This Row],[GEI]]/G416)*100</f>
        <v>-0.8842213184199359</v>
      </c>
      <c r="I417">
        <f>SFIO_Z[[#This Row],[Rate  GEI]]*100%</f>
        <v>-0.8842213184199359</v>
      </c>
      <c r="J417">
        <f>MIN(0,(SFIO_Z[[#This Row],[Logarithmic rate of return]]-0))</f>
        <v>-0.84091337326139204</v>
      </c>
      <c r="K417">
        <f>MIN(0,(SFIO_Z[[#This Row],[Market rate of return]]-0))</f>
        <v>-0.8842213184199359</v>
      </c>
      <c r="L417">
        <f>MAX(0,(SFIO_Z[[#This Row],[Logarithmic rate of return]]-0))</f>
        <v>0</v>
      </c>
    </row>
    <row r="418" spans="1:12" x14ac:dyDescent="0.25">
      <c r="A418" s="9">
        <v>45207</v>
      </c>
      <c r="B418">
        <v>333.98</v>
      </c>
      <c r="C418">
        <f>((SFIO_Z[[#This Row],[Price]]-B417)/SFIO_Z[[#This Row],[Price]])*100</f>
        <v>-0.69764656566260974</v>
      </c>
      <c r="D418">
        <f>LN(SFIO_Z[[#This Row],[Price]]/B417)*100</f>
        <v>-0.6952242715188115</v>
      </c>
      <c r="E418">
        <v>5.8827199999999999</v>
      </c>
      <c r="F418">
        <f>LN(SFIO_Z[[#This Row],[Risk-free instrument]]/E417)*100</f>
        <v>-0.21751966634865078</v>
      </c>
      <c r="G418">
        <v>744.07</v>
      </c>
      <c r="H418">
        <f>LN(SFIO_Z[[#This Row],[GEI]]/G417)*100</f>
        <v>-0.77780773002054238</v>
      </c>
      <c r="I418">
        <f>SFIO_Z[[#This Row],[Rate  GEI]]*100%</f>
        <v>-0.77780773002054238</v>
      </c>
      <c r="J418">
        <f>MIN(0,(SFIO_Z[[#This Row],[Logarithmic rate of return]]-0))</f>
        <v>-0.6952242715188115</v>
      </c>
      <c r="K418">
        <f>MIN(0,(SFIO_Z[[#This Row],[Market rate of return]]-0))</f>
        <v>-0.77780773002054238</v>
      </c>
      <c r="L418">
        <f>MAX(0,(SFIO_Z[[#This Row],[Logarithmic rate of return]]-0))</f>
        <v>0</v>
      </c>
    </row>
    <row r="419" spans="1:12" x14ac:dyDescent="0.25">
      <c r="A419" s="9">
        <v>45214</v>
      </c>
      <c r="B419">
        <v>338.37</v>
      </c>
      <c r="C419">
        <f>((SFIO_Z[[#This Row],[Price]]-B418)/SFIO_Z[[#This Row],[Price]])*100</f>
        <v>1.2973963412832068</v>
      </c>
      <c r="D419">
        <f>LN(SFIO_Z[[#This Row],[Price]]/B418)*100</f>
        <v>1.3058860375648746</v>
      </c>
      <c r="E419">
        <v>5.8681999999999999</v>
      </c>
      <c r="F419">
        <f>LN(SFIO_Z[[#This Row],[Risk-free instrument]]/E418)*100</f>
        <v>-0.24712971222413038</v>
      </c>
      <c r="G419">
        <v>754.86</v>
      </c>
      <c r="H419">
        <f>LN(SFIO_Z[[#This Row],[GEI]]/G418)*100</f>
        <v>1.4397185162309414</v>
      </c>
      <c r="I419">
        <f>SFIO_Z[[#This Row],[Rate  GEI]]*100%</f>
        <v>1.4397185162309414</v>
      </c>
      <c r="J419">
        <f>MIN(0,(SFIO_Z[[#This Row],[Logarithmic rate of return]]-0))</f>
        <v>0</v>
      </c>
      <c r="K419">
        <f>MIN(0,(SFIO_Z[[#This Row],[Market rate of return]]-0))</f>
        <v>0</v>
      </c>
      <c r="L419">
        <f>MAX(0,(SFIO_Z[[#This Row],[Logarithmic rate of return]]-0))</f>
        <v>1.3058860375648746</v>
      </c>
    </row>
    <row r="420" spans="1:12" x14ac:dyDescent="0.25">
      <c r="A420" s="9"/>
    </row>
    <row r="450" spans="2:9" x14ac:dyDescent="0.25">
      <c r="B450" t="s">
        <v>7406</v>
      </c>
      <c r="I450" t="s">
        <v>7406</v>
      </c>
    </row>
    <row r="481" spans="2:9" x14ac:dyDescent="0.25">
      <c r="B481" t="s">
        <v>7407</v>
      </c>
      <c r="I481" t="s">
        <v>7407</v>
      </c>
    </row>
    <row r="512" spans="2:9" x14ac:dyDescent="0.25">
      <c r="B512" t="s">
        <v>7400</v>
      </c>
      <c r="I512" t="s">
        <v>7400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7F3D-D07C-44CE-A555-88EF30A61053}">
  <dimension ref="A1:L512"/>
  <sheetViews>
    <sheetView topLeftCell="D1" zoomScaleNormal="100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28515625" customWidth="1"/>
    <col min="4" max="4" width="27.140625" customWidth="1"/>
    <col min="5" max="5" width="27.28515625" customWidth="1"/>
    <col min="6" max="6" width="22.5703125" customWidth="1"/>
    <col min="7" max="7" width="10.85546875" customWidth="1"/>
    <col min="8" max="8" width="15.140625" customWidth="1"/>
    <col min="9" max="9" width="23.140625" customWidth="1"/>
    <col min="10" max="10" width="25" customWidth="1"/>
    <col min="11" max="11" width="31.42578125" customWidth="1"/>
    <col min="12" max="12" width="24.28515625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1</v>
      </c>
      <c r="H1" t="s">
        <v>7458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160.31</v>
      </c>
      <c r="C2">
        <v>0</v>
      </c>
      <c r="D2">
        <v>0</v>
      </c>
      <c r="E2">
        <v>0.51839999999999997</v>
      </c>
      <c r="F2">
        <v>0</v>
      </c>
      <c r="G2">
        <v>2033.11</v>
      </c>
      <c r="H2">
        <v>0</v>
      </c>
      <c r="I2">
        <f>FIO_Z[[#This Row],[Rate  S&amp;P 500]]*100%</f>
        <v>0</v>
      </c>
      <c r="J2">
        <f>MIN(0,(FIO_Z[[#This Row],[Logarithmic rate of return]]-0))</f>
        <v>0</v>
      </c>
      <c r="K2">
        <f>MIN(0,(FIO_Z[[#This Row],[Market rate of return]]-0))</f>
        <v>0</v>
      </c>
      <c r="L2">
        <f>MAX(0,(FIO_Z[[#This Row],[Logarithmic rate of return]]-0))</f>
        <v>0</v>
      </c>
    </row>
    <row r="3" spans="1:12" x14ac:dyDescent="0.25">
      <c r="A3" s="9">
        <v>42302</v>
      </c>
      <c r="B3">
        <v>163.63</v>
      </c>
      <c r="C3">
        <f>((FIO_Z[[#This Row],[Price]]-B2)/FIO_Z[[#This Row],[Price]])*100</f>
        <v>2.0289677931919532</v>
      </c>
      <c r="D3">
        <f>LN(FIO_Z[[#This Row],[Price]]/B2)*100</f>
        <v>2.0498340739221939</v>
      </c>
      <c r="E3">
        <v>0.52690000000000003</v>
      </c>
      <c r="F3">
        <f>LN(FIO_Z[[#This Row],[Risk-free instrument]]/E2)*100</f>
        <v>1.6263632177175322</v>
      </c>
      <c r="G3">
        <v>2075.15</v>
      </c>
      <c r="H3">
        <f>LN(FIO_Z[[#This Row],[S&amp;P 500]]/G2)*100</f>
        <v>2.0466799813393219</v>
      </c>
      <c r="I3">
        <f>FIO_Z[[#This Row],[Rate  S&amp;P 500]]*100%</f>
        <v>2.0466799813393219</v>
      </c>
      <c r="J3">
        <f>MIN(0,(FIO_Z[[#This Row],[Logarithmic rate of return]]-0))</f>
        <v>0</v>
      </c>
      <c r="K3">
        <f>MIN(0,(FIO_Z[[#This Row],[Market rate of return]]-0))</f>
        <v>0</v>
      </c>
      <c r="L3">
        <f>MAX(0,(FIO_Z[[#This Row],[Logarithmic rate of return]]-0))</f>
        <v>2.0498340739221939</v>
      </c>
    </row>
    <row r="4" spans="1:12" x14ac:dyDescent="0.25">
      <c r="A4" s="9">
        <v>42309</v>
      </c>
      <c r="B4">
        <v>163.37</v>
      </c>
      <c r="C4">
        <f>((FIO_Z[[#This Row],[Price]]-B3)/FIO_Z[[#This Row],[Price]])*100</f>
        <v>-0.15914794637937865</v>
      </c>
      <c r="D4">
        <f>LN(FIO_Z[[#This Row],[Price]]/B3)*100</f>
        <v>-0.15902144023868811</v>
      </c>
      <c r="E4">
        <v>0.55164999999999997</v>
      </c>
      <c r="F4">
        <f>LN(FIO_Z[[#This Row],[Risk-free instrument]]/E3)*100</f>
        <v>4.5903009991074839</v>
      </c>
      <c r="G4">
        <v>2079.36</v>
      </c>
      <c r="H4">
        <f>LN(FIO_Z[[#This Row],[S&amp;P 500]]/G3)*100</f>
        <v>0.20267138319908362</v>
      </c>
      <c r="I4">
        <f>FIO_Z[[#This Row],[Rate  S&amp;P 500]]*100%</f>
        <v>0.20267138319908362</v>
      </c>
      <c r="J4">
        <f>MIN(0,(FIO_Z[[#This Row],[Logarithmic rate of return]]-0))</f>
        <v>-0.15902144023868811</v>
      </c>
      <c r="K4">
        <f>MIN(0,(FIO_Z[[#This Row],[Market rate of return]]-0))</f>
        <v>0</v>
      </c>
      <c r="L4">
        <f>MAX(0,(FIO_Z[[#This Row],[Logarithmic rate of return]]-0))</f>
        <v>0</v>
      </c>
    </row>
    <row r="5" spans="1:12" x14ac:dyDescent="0.25">
      <c r="A5" s="9">
        <v>42316</v>
      </c>
      <c r="B5">
        <v>166.36</v>
      </c>
      <c r="C5">
        <f>((FIO_Z[[#This Row],[Price]]-B4)/FIO_Z[[#This Row],[Price]])*100</f>
        <v>1.7973070449627366</v>
      </c>
      <c r="D5">
        <f>LN(FIO_Z[[#This Row],[Price]]/B4)*100</f>
        <v>1.8136547836293704</v>
      </c>
      <c r="E5">
        <v>0.57079999999999997</v>
      </c>
      <c r="F5">
        <f>LN(FIO_Z[[#This Row],[Risk-free instrument]]/E4)*100</f>
        <v>3.41250983963663</v>
      </c>
      <c r="G5">
        <v>2099.1999999999998</v>
      </c>
      <c r="H5">
        <f>LN(FIO_Z[[#This Row],[S&amp;P 500]]/G4)*100</f>
        <v>0.94961657090890228</v>
      </c>
      <c r="I5">
        <f>FIO_Z[[#This Row],[Rate  S&amp;P 500]]*100%</f>
        <v>0.94961657090890228</v>
      </c>
      <c r="J5">
        <f>MIN(0,(FIO_Z[[#This Row],[Logarithmic rate of return]]-0))</f>
        <v>0</v>
      </c>
      <c r="K5">
        <f>MIN(0,(FIO_Z[[#This Row],[Market rate of return]]-0))</f>
        <v>0</v>
      </c>
      <c r="L5">
        <f>MAX(0,(FIO_Z[[#This Row],[Logarithmic rate of return]]-0))</f>
        <v>1.8136547836293704</v>
      </c>
    </row>
    <row r="6" spans="1:12" x14ac:dyDescent="0.25">
      <c r="A6" s="9">
        <v>42323</v>
      </c>
      <c r="B6">
        <v>159.87</v>
      </c>
      <c r="C6">
        <f>((FIO_Z[[#This Row],[Price]]-B5)/FIO_Z[[#This Row],[Price]])*100</f>
        <v>-4.0595483830612427</v>
      </c>
      <c r="D6">
        <f>LN(FIO_Z[[#This Row],[Price]]/B5)*100</f>
        <v>-3.9793129897910409</v>
      </c>
      <c r="E6">
        <v>0.6038</v>
      </c>
      <c r="F6">
        <f>LN(FIO_Z[[#This Row],[Risk-free instrument]]/E5)*100</f>
        <v>5.6204131670057214</v>
      </c>
      <c r="G6">
        <v>2023.04</v>
      </c>
      <c r="H6">
        <f>LN(FIO_Z[[#This Row],[S&amp;P 500]]/G5)*100</f>
        <v>-3.6954989162571663</v>
      </c>
      <c r="I6">
        <f>FIO_Z[[#This Row],[Rate  S&amp;P 500]]*100%</f>
        <v>-3.6954989162571663</v>
      </c>
      <c r="J6">
        <f>MIN(0,(FIO_Z[[#This Row],[Logarithmic rate of return]]-0))</f>
        <v>-3.9793129897910409</v>
      </c>
      <c r="K6">
        <f>MIN(0,(FIO_Z[[#This Row],[Market rate of return]]-0))</f>
        <v>-3.6954989162571663</v>
      </c>
      <c r="L6">
        <f>MAX(0,(FIO_Z[[#This Row],[Logarithmic rate of return]]-0))</f>
        <v>0</v>
      </c>
    </row>
    <row r="7" spans="1:12" x14ac:dyDescent="0.25">
      <c r="A7" s="9">
        <v>42330</v>
      </c>
      <c r="B7">
        <v>164.25</v>
      </c>
      <c r="C7">
        <f>((FIO_Z[[#This Row],[Price]]-B6)/FIO_Z[[#This Row],[Price]])*100</f>
        <v>2.6666666666666639</v>
      </c>
      <c r="D7">
        <f>LN(FIO_Z[[#This Row],[Price]]/B6)*100</f>
        <v>2.7028672387919199</v>
      </c>
      <c r="E7">
        <v>0.61870000000000003</v>
      </c>
      <c r="F7">
        <f>LN(FIO_Z[[#This Row],[Risk-free instrument]]/E6)*100</f>
        <v>2.4377485264204659</v>
      </c>
      <c r="G7">
        <v>2089.17</v>
      </c>
      <c r="H7">
        <f>LN(FIO_Z[[#This Row],[S&amp;P 500]]/G6)*100</f>
        <v>3.21655273083767</v>
      </c>
      <c r="I7">
        <f>FIO_Z[[#This Row],[Rate  S&amp;P 500]]*100%</f>
        <v>3.21655273083767</v>
      </c>
      <c r="J7">
        <f>MIN(0,(FIO_Z[[#This Row],[Logarithmic rate of return]]-0))</f>
        <v>0</v>
      </c>
      <c r="K7">
        <f>MIN(0,(FIO_Z[[#This Row],[Market rate of return]]-0))</f>
        <v>0</v>
      </c>
      <c r="L7">
        <f>MAX(0,(FIO_Z[[#This Row],[Logarithmic rate of return]]-0))</f>
        <v>2.7028672387919199</v>
      </c>
    </row>
    <row r="8" spans="1:12" x14ac:dyDescent="0.25">
      <c r="A8" s="9">
        <v>42337</v>
      </c>
      <c r="B8">
        <v>164.38</v>
      </c>
      <c r="C8">
        <f>((FIO_Z[[#This Row],[Price]]-B7)/FIO_Z[[#This Row],[Price]])*100</f>
        <v>7.9085046842678836E-2</v>
      </c>
      <c r="D8">
        <f>LN(FIO_Z[[#This Row],[Price]]/B7)*100</f>
        <v>7.9116335563395646E-2</v>
      </c>
      <c r="E8">
        <v>0.65390000000000004</v>
      </c>
      <c r="F8">
        <f>LN(FIO_Z[[#This Row],[Risk-free instrument]]/E7)*100</f>
        <v>5.5333932030287167</v>
      </c>
      <c r="G8">
        <v>2090.11</v>
      </c>
      <c r="H8">
        <f>LN(FIO_Z[[#This Row],[S&amp;P 500]]/G7)*100</f>
        <v>4.4983825723633138E-2</v>
      </c>
      <c r="I8">
        <f>FIO_Z[[#This Row],[Rate  S&amp;P 500]]*100%</f>
        <v>4.4983825723633138E-2</v>
      </c>
      <c r="J8">
        <f>MIN(0,(FIO_Z[[#This Row],[Logarithmic rate of return]]-0))</f>
        <v>0</v>
      </c>
      <c r="K8">
        <f>MIN(0,(FIO_Z[[#This Row],[Market rate of return]]-0))</f>
        <v>0</v>
      </c>
      <c r="L8">
        <f>MAX(0,(FIO_Z[[#This Row],[Logarithmic rate of return]]-0))</f>
        <v>7.9116335563395646E-2</v>
      </c>
    </row>
    <row r="9" spans="1:12" x14ac:dyDescent="0.25">
      <c r="A9" s="9">
        <v>42344</v>
      </c>
      <c r="B9">
        <v>164.88</v>
      </c>
      <c r="C9">
        <f>((FIO_Z[[#This Row],[Price]]-B8)/FIO_Z[[#This Row],[Price]])*100</f>
        <v>0.30325084910237748</v>
      </c>
      <c r="D9">
        <f>LN(FIO_Z[[#This Row],[Price]]/B8)*100</f>
        <v>0.30371158618497485</v>
      </c>
      <c r="E9">
        <v>0.69240000000000002</v>
      </c>
      <c r="F9">
        <f>LN(FIO_Z[[#This Row],[Risk-free instrument]]/E8)*100</f>
        <v>5.7209388734823969</v>
      </c>
      <c r="G9">
        <v>2091.69</v>
      </c>
      <c r="H9">
        <f>LN(FIO_Z[[#This Row],[S&amp;P 500]]/G8)*100</f>
        <v>7.5565549532911586E-2</v>
      </c>
      <c r="I9">
        <f>FIO_Z[[#This Row],[Rate  S&amp;P 500]]*100%</f>
        <v>7.5565549532911586E-2</v>
      </c>
      <c r="J9">
        <f>MIN(0,(FIO_Z[[#This Row],[Logarithmic rate of return]]-0))</f>
        <v>0</v>
      </c>
      <c r="K9">
        <f>MIN(0,(FIO_Z[[#This Row],[Market rate of return]]-0))</f>
        <v>0</v>
      </c>
      <c r="L9">
        <f>MAX(0,(FIO_Z[[#This Row],[Logarithmic rate of return]]-0))</f>
        <v>0.30371158618497485</v>
      </c>
    </row>
    <row r="10" spans="1:12" x14ac:dyDescent="0.25">
      <c r="A10" s="9">
        <v>42351</v>
      </c>
      <c r="B10">
        <v>158.32</v>
      </c>
      <c r="C10">
        <f>((FIO_Z[[#This Row],[Price]]-B9)/FIO_Z[[#This Row],[Price]])*100</f>
        <v>-4.1435068216270858</v>
      </c>
      <c r="D10">
        <f>LN(FIO_Z[[#This Row],[Price]]/B9)*100</f>
        <v>-4.0599635287893374</v>
      </c>
      <c r="E10">
        <v>0.74650000000000005</v>
      </c>
      <c r="F10">
        <f>LN(FIO_Z[[#This Row],[Risk-free instrument]]/E9)*100</f>
        <v>7.5231793677190861</v>
      </c>
      <c r="G10">
        <v>2012.37</v>
      </c>
      <c r="H10">
        <f>LN(FIO_Z[[#This Row],[S&amp;P 500]]/G9)*100</f>
        <v>-3.8659219715142914</v>
      </c>
      <c r="I10">
        <f>FIO_Z[[#This Row],[Rate  S&amp;P 500]]*100%</f>
        <v>-3.8659219715142914</v>
      </c>
      <c r="J10">
        <f>MIN(0,(FIO_Z[[#This Row],[Logarithmic rate of return]]-0))</f>
        <v>-4.0599635287893374</v>
      </c>
      <c r="K10">
        <f>MIN(0,(FIO_Z[[#This Row],[Market rate of return]]-0))</f>
        <v>-3.8659219715142914</v>
      </c>
      <c r="L10">
        <f>MAX(0,(FIO_Z[[#This Row],[Logarithmic rate of return]]-0))</f>
        <v>0</v>
      </c>
    </row>
    <row r="11" spans="1:12" x14ac:dyDescent="0.25">
      <c r="A11" s="9">
        <v>42358</v>
      </c>
      <c r="B11">
        <v>157.29</v>
      </c>
      <c r="C11">
        <f>((FIO_Z[[#This Row],[Price]]-B10)/FIO_Z[[#This Row],[Price]])*100</f>
        <v>-0.65484137580265833</v>
      </c>
      <c r="D11">
        <f>LN(FIO_Z[[#This Row],[Price]]/B10)*100</f>
        <v>-0.65270660417592019</v>
      </c>
      <c r="E11">
        <v>0.80700000000000005</v>
      </c>
      <c r="F11">
        <f>LN(FIO_Z[[#This Row],[Risk-free instrument]]/E10)*100</f>
        <v>7.7928051290703726</v>
      </c>
      <c r="G11">
        <v>2005.55</v>
      </c>
      <c r="H11">
        <f>LN(FIO_Z[[#This Row],[S&amp;P 500]]/G10)*100</f>
        <v>-0.33947945951289726</v>
      </c>
      <c r="I11">
        <f>FIO_Z[[#This Row],[Rate  S&amp;P 500]]*100%</f>
        <v>-0.33947945951289726</v>
      </c>
      <c r="J11">
        <f>MIN(0,(FIO_Z[[#This Row],[Logarithmic rate of return]]-0))</f>
        <v>-0.65270660417592019</v>
      </c>
      <c r="K11">
        <f>MIN(0,(FIO_Z[[#This Row],[Market rate of return]]-0))</f>
        <v>-0.33947945951289726</v>
      </c>
      <c r="L11">
        <f>MAX(0,(FIO_Z[[#This Row],[Logarithmic rate of return]]-0))</f>
        <v>0</v>
      </c>
    </row>
    <row r="12" spans="1:12" x14ac:dyDescent="0.25">
      <c r="A12" s="9">
        <v>42365</v>
      </c>
      <c r="B12">
        <v>162.24</v>
      </c>
      <c r="C12">
        <f>((FIO_Z[[#This Row],[Price]]-B11)/FIO_Z[[#This Row],[Price]])*100</f>
        <v>3.0510355029585901</v>
      </c>
      <c r="D12">
        <f>LN(FIO_Z[[#This Row],[Price]]/B11)*100</f>
        <v>3.0985485150267387</v>
      </c>
      <c r="E12">
        <v>0.82730000000000004</v>
      </c>
      <c r="F12">
        <f>LN(FIO_Z[[#This Row],[Risk-free instrument]]/E11)*100</f>
        <v>2.4843717926188464</v>
      </c>
      <c r="G12">
        <v>2060.9899999999998</v>
      </c>
      <c r="H12">
        <f>LN(FIO_Z[[#This Row],[S&amp;P 500]]/G11)*100</f>
        <v>2.7268112527233801</v>
      </c>
      <c r="I12">
        <f>FIO_Z[[#This Row],[Rate  S&amp;P 500]]*100%</f>
        <v>2.7268112527233801</v>
      </c>
      <c r="J12">
        <f>MIN(0,(FIO_Z[[#This Row],[Logarithmic rate of return]]-0))</f>
        <v>0</v>
      </c>
      <c r="K12">
        <f>MIN(0,(FIO_Z[[#This Row],[Market rate of return]]-0))</f>
        <v>0</v>
      </c>
      <c r="L12">
        <f>MAX(0,(FIO_Z[[#This Row],[Logarithmic rate of return]]-0))</f>
        <v>3.0985485150267387</v>
      </c>
    </row>
    <row r="13" spans="1:12" x14ac:dyDescent="0.25">
      <c r="A13" s="9">
        <v>42372</v>
      </c>
      <c r="B13">
        <v>161.63999999999999</v>
      </c>
      <c r="C13">
        <f>((FIO_Z[[#This Row],[Price]]-B12)/FIO_Z[[#This Row],[Price]])*100</f>
        <v>-0.3711952487008307</v>
      </c>
      <c r="D13">
        <f>LN(FIO_Z[[#This Row],[Price]]/B12)*100</f>
        <v>-0.3705080192545574</v>
      </c>
      <c r="E13">
        <v>0.84614999999999996</v>
      </c>
      <c r="F13">
        <f>LN(FIO_Z[[#This Row],[Risk-free instrument]]/E12)*100</f>
        <v>2.252926265795749</v>
      </c>
      <c r="G13">
        <v>2043.94</v>
      </c>
      <c r="H13">
        <f>LN(FIO_Z[[#This Row],[S&amp;P 500]]/G12)*100</f>
        <v>-0.83071321797866837</v>
      </c>
      <c r="I13">
        <f>FIO_Z[[#This Row],[Rate  S&amp;P 500]]*100%</f>
        <v>-0.83071321797866837</v>
      </c>
      <c r="J13">
        <f>MIN(0,(FIO_Z[[#This Row],[Logarithmic rate of return]]-0))</f>
        <v>-0.3705080192545574</v>
      </c>
      <c r="K13">
        <f>MIN(0,(FIO_Z[[#This Row],[Market rate of return]]-0))</f>
        <v>-0.83071321797866837</v>
      </c>
      <c r="L13">
        <f>MAX(0,(FIO_Z[[#This Row],[Logarithmic rate of return]]-0))</f>
        <v>0</v>
      </c>
    </row>
    <row r="14" spans="1:12" x14ac:dyDescent="0.25">
      <c r="A14" s="9">
        <v>42379</v>
      </c>
      <c r="B14">
        <v>150.49</v>
      </c>
      <c r="C14">
        <f>((FIO_Z[[#This Row],[Price]]-B13)/FIO_Z[[#This Row],[Price]])*100</f>
        <v>-7.409130174762427</v>
      </c>
      <c r="D14">
        <f>LN(FIO_Z[[#This Row],[Price]]/B13)*100</f>
        <v>-7.1475003411645535</v>
      </c>
      <c r="E14">
        <v>0.8508</v>
      </c>
      <c r="F14">
        <f>LN(FIO_Z[[#This Row],[Risk-free instrument]]/E13)*100</f>
        <v>0.54804344719873188</v>
      </c>
      <c r="G14">
        <v>1922.03</v>
      </c>
      <c r="H14">
        <f>LN(FIO_Z[[#This Row],[S&amp;P 500]]/G13)*100</f>
        <v>-6.1497398535997974</v>
      </c>
      <c r="I14">
        <f>FIO_Z[[#This Row],[Rate  S&amp;P 500]]*100%</f>
        <v>-6.1497398535997974</v>
      </c>
      <c r="J14">
        <f>MIN(0,(FIO_Z[[#This Row],[Logarithmic rate of return]]-0))</f>
        <v>-7.1475003411645535</v>
      </c>
      <c r="K14">
        <f>MIN(0,(FIO_Z[[#This Row],[Market rate of return]]-0))</f>
        <v>-6.1497398535997974</v>
      </c>
      <c r="L14">
        <f>MAX(0,(FIO_Z[[#This Row],[Logarithmic rate of return]]-0))</f>
        <v>0</v>
      </c>
    </row>
    <row r="15" spans="1:12" x14ac:dyDescent="0.25">
      <c r="A15" s="9">
        <v>42386</v>
      </c>
      <c r="B15">
        <v>147.11000000000001</v>
      </c>
      <c r="C15">
        <f>((FIO_Z[[#This Row],[Price]]-B14)/FIO_Z[[#This Row],[Price]])*100</f>
        <v>-2.2976004350485999</v>
      </c>
      <c r="D15">
        <f>LN(FIO_Z[[#This Row],[Price]]/B14)*100</f>
        <v>-2.2716030536506766</v>
      </c>
      <c r="E15">
        <v>0.84904999999999997</v>
      </c>
      <c r="F15">
        <f>LN(FIO_Z[[#This Row],[Risk-free instrument]]/E14)*100</f>
        <v>-0.20590059337720784</v>
      </c>
      <c r="G15">
        <v>1880.33</v>
      </c>
      <c r="H15">
        <f>LN(FIO_Z[[#This Row],[S&amp;P 500]]/G14)*100</f>
        <v>-2.1934625814353064</v>
      </c>
      <c r="I15">
        <f>FIO_Z[[#This Row],[Rate  S&amp;P 500]]*100%</f>
        <v>-2.1934625814353064</v>
      </c>
      <c r="J15">
        <f>MIN(0,(FIO_Z[[#This Row],[Logarithmic rate of return]]-0))</f>
        <v>-2.2716030536506766</v>
      </c>
      <c r="K15">
        <f>MIN(0,(FIO_Z[[#This Row],[Market rate of return]]-0))</f>
        <v>-2.1934625814353064</v>
      </c>
      <c r="L15">
        <f>MAX(0,(FIO_Z[[#This Row],[Logarithmic rate of return]]-0))</f>
        <v>0</v>
      </c>
    </row>
    <row r="16" spans="1:12" x14ac:dyDescent="0.25">
      <c r="A16" s="9">
        <v>42393</v>
      </c>
      <c r="B16">
        <v>147.54</v>
      </c>
      <c r="C16">
        <f>((FIO_Z[[#This Row],[Price]]-B15)/FIO_Z[[#This Row],[Price]])*100</f>
        <v>0.29144638742034595</v>
      </c>
      <c r="D16">
        <f>LN(FIO_Z[[#This Row],[Price]]/B15)*100</f>
        <v>0.29187191940356288</v>
      </c>
      <c r="E16">
        <v>0.86499999999999999</v>
      </c>
      <c r="F16">
        <f>LN(FIO_Z[[#This Row],[Risk-free instrument]]/E15)*100</f>
        <v>1.8611429539569131</v>
      </c>
      <c r="G16">
        <v>1906.9</v>
      </c>
      <c r="H16">
        <f>LN(FIO_Z[[#This Row],[S&amp;P 500]]/G15)*100</f>
        <v>1.4031593505616728</v>
      </c>
      <c r="I16">
        <f>FIO_Z[[#This Row],[Rate  S&amp;P 500]]*100%</f>
        <v>1.4031593505616728</v>
      </c>
      <c r="J16">
        <f>MIN(0,(FIO_Z[[#This Row],[Logarithmic rate of return]]-0))</f>
        <v>0</v>
      </c>
      <c r="K16">
        <f>MIN(0,(FIO_Z[[#This Row],[Market rate of return]]-0))</f>
        <v>0</v>
      </c>
      <c r="L16">
        <f>MAX(0,(FIO_Z[[#This Row],[Logarithmic rate of return]]-0))</f>
        <v>0.29187191940356288</v>
      </c>
    </row>
    <row r="17" spans="1:12" x14ac:dyDescent="0.25">
      <c r="A17" s="9">
        <v>42400</v>
      </c>
      <c r="B17">
        <v>150.86000000000001</v>
      </c>
      <c r="C17">
        <f>((FIO_Z[[#This Row],[Price]]-B16)/FIO_Z[[#This Row],[Price]])*100</f>
        <v>2.2007158955322961</v>
      </c>
      <c r="D17">
        <f>LN(FIO_Z[[#This Row],[Price]]/B16)*100</f>
        <v>2.2252928969328774</v>
      </c>
      <c r="E17">
        <v>0.86024999999999996</v>
      </c>
      <c r="F17">
        <f>LN(FIO_Z[[#This Row],[Risk-free instrument]]/E16)*100</f>
        <v>-0.55064622542895969</v>
      </c>
      <c r="G17">
        <v>1940.24</v>
      </c>
      <c r="H17">
        <f>LN(FIO_Z[[#This Row],[S&amp;P 500]]/G16)*100</f>
        <v>1.7332789905381922</v>
      </c>
      <c r="I17">
        <f>FIO_Z[[#This Row],[Rate  S&amp;P 500]]*100%</f>
        <v>1.7332789905381922</v>
      </c>
      <c r="J17">
        <f>MIN(0,(FIO_Z[[#This Row],[Logarithmic rate of return]]-0))</f>
        <v>0</v>
      </c>
      <c r="K17">
        <f>MIN(0,(FIO_Z[[#This Row],[Market rate of return]]-0))</f>
        <v>0</v>
      </c>
      <c r="L17">
        <f>MAX(0,(FIO_Z[[#This Row],[Logarithmic rate of return]]-0))</f>
        <v>2.2252928969328774</v>
      </c>
    </row>
    <row r="18" spans="1:12" x14ac:dyDescent="0.25">
      <c r="A18" s="9">
        <v>42407</v>
      </c>
      <c r="B18">
        <v>147.41999999999999</v>
      </c>
      <c r="C18">
        <f>((FIO_Z[[#This Row],[Price]]-B17)/FIO_Z[[#This Row],[Price]])*100</f>
        <v>-2.3334690001356848</v>
      </c>
      <c r="D18">
        <f>LN(FIO_Z[[#This Row],[Price]]/B17)*100</f>
        <v>-2.3066598664342193</v>
      </c>
      <c r="E18">
        <v>0.86719999999999997</v>
      </c>
      <c r="F18">
        <f>LN(FIO_Z[[#This Row],[Risk-free instrument]]/E17)*100</f>
        <v>0.80465860077919682</v>
      </c>
      <c r="G18">
        <v>1880.05</v>
      </c>
      <c r="H18">
        <f>LN(FIO_Z[[#This Row],[S&amp;P 500]]/G17)*100</f>
        <v>-3.151330453094809</v>
      </c>
      <c r="I18">
        <f>FIO_Z[[#This Row],[Rate  S&amp;P 500]]*100%</f>
        <v>-3.151330453094809</v>
      </c>
      <c r="J18">
        <f>MIN(0,(FIO_Z[[#This Row],[Logarithmic rate of return]]-0))</f>
        <v>-2.3066598664342193</v>
      </c>
      <c r="K18">
        <f>MIN(0,(FIO_Z[[#This Row],[Market rate of return]]-0))</f>
        <v>-3.151330453094809</v>
      </c>
      <c r="L18">
        <f>MAX(0,(FIO_Z[[#This Row],[Logarithmic rate of return]]-0))</f>
        <v>0</v>
      </c>
    </row>
    <row r="19" spans="1:12" x14ac:dyDescent="0.25">
      <c r="A19" s="9">
        <v>42414</v>
      </c>
      <c r="B19">
        <v>145.83000000000001</v>
      </c>
      <c r="C19">
        <f>((FIO_Z[[#This Row],[Price]]-B18)/FIO_Z[[#This Row],[Price]])*100</f>
        <v>-1.0903106356716552</v>
      </c>
      <c r="D19">
        <f>LN(FIO_Z[[#This Row],[Price]]/B18)*100</f>
        <v>-1.0844096035668744</v>
      </c>
      <c r="E19">
        <v>0.85785</v>
      </c>
      <c r="F19">
        <f>LN(FIO_Z[[#This Row],[Risk-free instrument]]/E18)*100</f>
        <v>-1.0840371655946845</v>
      </c>
      <c r="G19">
        <v>1864.78</v>
      </c>
      <c r="H19">
        <f>LN(FIO_Z[[#This Row],[S&amp;P 500]]/G18)*100</f>
        <v>-0.81552885617061432</v>
      </c>
      <c r="I19">
        <f>FIO_Z[[#This Row],[Rate  S&amp;P 500]]*100%</f>
        <v>-0.81552885617061432</v>
      </c>
      <c r="J19">
        <f>MIN(0,(FIO_Z[[#This Row],[Logarithmic rate of return]]-0))</f>
        <v>-1.0844096035668744</v>
      </c>
      <c r="K19">
        <f>MIN(0,(FIO_Z[[#This Row],[Market rate of return]]-0))</f>
        <v>-0.81552885617061432</v>
      </c>
      <c r="L19">
        <f>MAX(0,(FIO_Z[[#This Row],[Logarithmic rate of return]]-0))</f>
        <v>0</v>
      </c>
    </row>
    <row r="20" spans="1:12" x14ac:dyDescent="0.25">
      <c r="A20" s="9">
        <v>42421</v>
      </c>
      <c r="B20">
        <v>151.47999999999999</v>
      </c>
      <c r="C20">
        <f>((FIO_Z[[#This Row],[Price]]-B19)/FIO_Z[[#This Row],[Price]])*100</f>
        <v>3.7298653287562566</v>
      </c>
      <c r="D20">
        <f>LN(FIO_Z[[#This Row],[Price]]/B19)*100</f>
        <v>3.8012043308120158</v>
      </c>
      <c r="E20">
        <v>0.8679</v>
      </c>
      <c r="F20">
        <f>LN(FIO_Z[[#This Row],[Risk-free instrument]]/E19)*100</f>
        <v>1.1647241620764195</v>
      </c>
      <c r="G20">
        <v>1917.78</v>
      </c>
      <c r="H20">
        <f>LN(FIO_Z[[#This Row],[S&amp;P 500]]/G19)*100</f>
        <v>2.8025183395770656</v>
      </c>
      <c r="I20">
        <f>FIO_Z[[#This Row],[Rate  S&amp;P 500]]*100%</f>
        <v>2.8025183395770656</v>
      </c>
      <c r="J20">
        <f>MIN(0,(FIO_Z[[#This Row],[Logarithmic rate of return]]-0))</f>
        <v>0</v>
      </c>
      <c r="K20">
        <f>MIN(0,(FIO_Z[[#This Row],[Market rate of return]]-0))</f>
        <v>0</v>
      </c>
      <c r="L20">
        <f>MAX(0,(FIO_Z[[#This Row],[Logarithmic rate of return]]-0))</f>
        <v>3.8012043308120158</v>
      </c>
    </row>
    <row r="21" spans="1:12" x14ac:dyDescent="0.25">
      <c r="A21" s="9">
        <v>42428</v>
      </c>
      <c r="B21">
        <v>154.09</v>
      </c>
      <c r="C21">
        <f>((FIO_Z[[#This Row],[Price]]-B20)/FIO_Z[[#This Row],[Price]])*100</f>
        <v>1.6938153027451577</v>
      </c>
      <c r="D21">
        <f>LN(FIO_Z[[#This Row],[Price]]/B20)*100</f>
        <v>1.7083244260168016</v>
      </c>
      <c r="E21">
        <v>0.88065000000000004</v>
      </c>
      <c r="F21">
        <f>LN(FIO_Z[[#This Row],[Risk-free instrument]]/E20)*100</f>
        <v>1.4583770528105466</v>
      </c>
      <c r="G21">
        <v>1948.05</v>
      </c>
      <c r="H21">
        <f>LN(FIO_Z[[#This Row],[S&amp;P 500]]/G20)*100</f>
        <v>1.5660605175129103</v>
      </c>
      <c r="I21">
        <f>FIO_Z[[#This Row],[Rate  S&amp;P 500]]*100%</f>
        <v>1.5660605175129103</v>
      </c>
      <c r="J21">
        <f>MIN(0,(FIO_Z[[#This Row],[Logarithmic rate of return]]-0))</f>
        <v>0</v>
      </c>
      <c r="K21">
        <f>MIN(0,(FIO_Z[[#This Row],[Market rate of return]]-0))</f>
        <v>0</v>
      </c>
      <c r="L21">
        <f>MAX(0,(FIO_Z[[#This Row],[Logarithmic rate of return]]-0))</f>
        <v>1.7083244260168016</v>
      </c>
    </row>
    <row r="22" spans="1:12" x14ac:dyDescent="0.25">
      <c r="A22" s="9">
        <v>42435</v>
      </c>
      <c r="B22">
        <v>159.46</v>
      </c>
      <c r="C22">
        <f>((FIO_Z[[#This Row],[Price]]-B21)/FIO_Z[[#This Row],[Price]])*100</f>
        <v>3.3676157029976195</v>
      </c>
      <c r="D22">
        <f>LN(FIO_Z[[#This Row],[Price]]/B21)*100</f>
        <v>3.4256259780587501</v>
      </c>
      <c r="E22">
        <v>0.89205000000000001</v>
      </c>
      <c r="F22">
        <f>LN(FIO_Z[[#This Row],[Risk-free instrument]]/E21)*100</f>
        <v>1.2861913642407823</v>
      </c>
      <c r="G22">
        <v>1999.99</v>
      </c>
      <c r="H22">
        <f>LN(FIO_Z[[#This Row],[S&amp;P 500]]/G21)*100</f>
        <v>2.6313308305373435</v>
      </c>
      <c r="I22">
        <f>FIO_Z[[#This Row],[Rate  S&amp;P 500]]*100%</f>
        <v>2.6313308305373435</v>
      </c>
      <c r="J22">
        <f>MIN(0,(FIO_Z[[#This Row],[Logarithmic rate of return]]-0))</f>
        <v>0</v>
      </c>
      <c r="K22">
        <f>MIN(0,(FIO_Z[[#This Row],[Market rate of return]]-0))</f>
        <v>0</v>
      </c>
      <c r="L22">
        <f>MAX(0,(FIO_Z[[#This Row],[Logarithmic rate of return]]-0))</f>
        <v>3.4256259780587501</v>
      </c>
    </row>
    <row r="23" spans="1:12" x14ac:dyDescent="0.25">
      <c r="A23" s="9">
        <v>42442</v>
      </c>
      <c r="B23">
        <v>161.88999999999999</v>
      </c>
      <c r="C23">
        <f>((FIO_Z[[#This Row],[Price]]-B22)/FIO_Z[[#This Row],[Price]])*100</f>
        <v>1.5010192105750686</v>
      </c>
      <c r="D23">
        <f>LN(FIO_Z[[#This Row],[Price]]/B22)*100</f>
        <v>1.5123985179064845</v>
      </c>
      <c r="E23">
        <v>0.90549999999999997</v>
      </c>
      <c r="F23">
        <f>LN(FIO_Z[[#This Row],[Risk-free instrument]]/E22)*100</f>
        <v>1.4965092502755568</v>
      </c>
      <c r="G23">
        <v>2022.19</v>
      </c>
      <c r="H23">
        <f>LN(FIO_Z[[#This Row],[S&amp;P 500]]/G22)*100</f>
        <v>1.1038902006202465</v>
      </c>
      <c r="I23">
        <f>FIO_Z[[#This Row],[Rate  S&amp;P 500]]*100%</f>
        <v>1.1038902006202465</v>
      </c>
      <c r="J23">
        <f>MIN(0,(FIO_Z[[#This Row],[Logarithmic rate of return]]-0))</f>
        <v>0</v>
      </c>
      <c r="K23">
        <f>MIN(0,(FIO_Z[[#This Row],[Market rate of return]]-0))</f>
        <v>0</v>
      </c>
      <c r="L23">
        <f>MAX(0,(FIO_Z[[#This Row],[Logarithmic rate of return]]-0))</f>
        <v>1.5123985179064845</v>
      </c>
    </row>
    <row r="24" spans="1:12" x14ac:dyDescent="0.25">
      <c r="A24" s="9">
        <v>42449</v>
      </c>
      <c r="B24">
        <v>163.85</v>
      </c>
      <c r="C24">
        <f>((FIO_Z[[#This Row],[Price]]-B23)/FIO_Z[[#This Row],[Price]])*100</f>
        <v>1.1962160512664071</v>
      </c>
      <c r="D24">
        <f>LN(FIO_Z[[#This Row],[Price]]/B23)*100</f>
        <v>1.2034282891409267</v>
      </c>
      <c r="E24">
        <v>0.89119999999999999</v>
      </c>
      <c r="F24">
        <f>LN(FIO_Z[[#This Row],[Risk-free instrument]]/E23)*100</f>
        <v>-1.5918408150448431</v>
      </c>
      <c r="G24">
        <v>2049.58</v>
      </c>
      <c r="H24">
        <f>LN(FIO_Z[[#This Row],[S&amp;P 500]]/G23)*100</f>
        <v>1.3453811557514119</v>
      </c>
      <c r="I24">
        <f>FIO_Z[[#This Row],[Rate  S&amp;P 500]]*100%</f>
        <v>1.3453811557514119</v>
      </c>
      <c r="J24">
        <f>MIN(0,(FIO_Z[[#This Row],[Logarithmic rate of return]]-0))</f>
        <v>0</v>
      </c>
      <c r="K24">
        <f>MIN(0,(FIO_Z[[#This Row],[Market rate of return]]-0))</f>
        <v>0</v>
      </c>
      <c r="L24">
        <f>MAX(0,(FIO_Z[[#This Row],[Logarithmic rate of return]]-0))</f>
        <v>1.2034282891409267</v>
      </c>
    </row>
    <row r="25" spans="1:12" x14ac:dyDescent="0.25">
      <c r="A25" s="9">
        <v>42456</v>
      </c>
      <c r="B25">
        <v>162.55000000000001</v>
      </c>
      <c r="C25">
        <f>((FIO_Z[[#This Row],[Price]]-B24)/FIO_Z[[#This Row],[Price]])*100</f>
        <v>-0.79975392187018324</v>
      </c>
      <c r="D25">
        <f>LN(FIO_Z[[#This Row],[Price]]/B24)*100</f>
        <v>-0.79657283949091717</v>
      </c>
      <c r="E25">
        <v>0.91090000000000004</v>
      </c>
      <c r="F25">
        <f>LN(FIO_Z[[#This Row],[Risk-free instrument]]/E24)*100</f>
        <v>2.1864252577744598</v>
      </c>
      <c r="G25">
        <v>2035.94</v>
      </c>
      <c r="H25">
        <f>LN(FIO_Z[[#This Row],[S&amp;P 500]]/G24)*100</f>
        <v>-0.66772654052547509</v>
      </c>
      <c r="I25">
        <f>FIO_Z[[#This Row],[Rate  S&amp;P 500]]*100%</f>
        <v>-0.66772654052547509</v>
      </c>
      <c r="J25">
        <f>MIN(0,(FIO_Z[[#This Row],[Logarithmic rate of return]]-0))</f>
        <v>-0.79657283949091717</v>
      </c>
      <c r="K25">
        <f>MIN(0,(FIO_Z[[#This Row],[Market rate of return]]-0))</f>
        <v>-0.66772654052547509</v>
      </c>
      <c r="L25">
        <f>MAX(0,(FIO_Z[[#This Row],[Logarithmic rate of return]]-0))</f>
        <v>0</v>
      </c>
    </row>
    <row r="26" spans="1:12" x14ac:dyDescent="0.25">
      <c r="A26" s="9">
        <v>42463</v>
      </c>
      <c r="B26">
        <v>165.72</v>
      </c>
      <c r="C26">
        <f>((FIO_Z[[#This Row],[Price]]-B25)/FIO_Z[[#This Row],[Price]])*100</f>
        <v>1.9128650736181436</v>
      </c>
      <c r="D26">
        <f>LN(FIO_Z[[#This Row],[Price]]/B25)*100</f>
        <v>1.9313970459286744</v>
      </c>
      <c r="E26">
        <v>0.90110000000000001</v>
      </c>
      <c r="F26">
        <f>LN(FIO_Z[[#This Row],[Risk-free instrument]]/E25)*100</f>
        <v>-1.0816882509772514</v>
      </c>
      <c r="G26">
        <v>2072.7800000000002</v>
      </c>
      <c r="H26">
        <f>LN(FIO_Z[[#This Row],[S&amp;P 500]]/G25)*100</f>
        <v>1.7933072729053079</v>
      </c>
      <c r="I26">
        <f>FIO_Z[[#This Row],[Rate  S&amp;P 500]]*100%</f>
        <v>1.7933072729053079</v>
      </c>
      <c r="J26">
        <f>MIN(0,(FIO_Z[[#This Row],[Logarithmic rate of return]]-0))</f>
        <v>0</v>
      </c>
      <c r="K26">
        <f>MIN(0,(FIO_Z[[#This Row],[Market rate of return]]-0))</f>
        <v>0</v>
      </c>
      <c r="L26">
        <f>MAX(0,(FIO_Z[[#This Row],[Logarithmic rate of return]]-0))</f>
        <v>1.9313970459286744</v>
      </c>
    </row>
    <row r="27" spans="1:12" x14ac:dyDescent="0.25">
      <c r="A27" s="9">
        <v>42470</v>
      </c>
      <c r="B27">
        <v>162.68</v>
      </c>
      <c r="C27">
        <f>((FIO_Z[[#This Row],[Price]]-B26)/FIO_Z[[#This Row],[Price]])*100</f>
        <v>-1.8686992869436883</v>
      </c>
      <c r="D27">
        <f>LN(FIO_Z[[#This Row],[Price]]/B26)*100</f>
        <v>-1.8514536170177249</v>
      </c>
      <c r="E27">
        <v>0.89490000000000003</v>
      </c>
      <c r="F27">
        <f>LN(FIO_Z[[#This Row],[Risk-free instrument]]/E26)*100</f>
        <v>-0.69042590521790781</v>
      </c>
      <c r="G27">
        <v>2047.6</v>
      </c>
      <c r="H27">
        <f>LN(FIO_Z[[#This Row],[S&amp;P 500]]/G26)*100</f>
        <v>-1.2222325833669174</v>
      </c>
      <c r="I27">
        <f>FIO_Z[[#This Row],[Rate  S&amp;P 500]]*100%</f>
        <v>-1.2222325833669174</v>
      </c>
      <c r="J27">
        <f>MIN(0,(FIO_Z[[#This Row],[Logarithmic rate of return]]-0))</f>
        <v>-1.8514536170177249</v>
      </c>
      <c r="K27">
        <f>MIN(0,(FIO_Z[[#This Row],[Market rate of return]]-0))</f>
        <v>-1.2222325833669174</v>
      </c>
      <c r="L27">
        <f>MAX(0,(FIO_Z[[#This Row],[Logarithmic rate of return]]-0))</f>
        <v>0</v>
      </c>
    </row>
    <row r="28" spans="1:12" x14ac:dyDescent="0.25">
      <c r="A28" s="9">
        <v>42477</v>
      </c>
      <c r="B28">
        <v>166.26</v>
      </c>
      <c r="C28">
        <f>((FIO_Z[[#This Row],[Price]]-B27)/FIO_Z[[#This Row],[Price]])*100</f>
        <v>2.1532539396126453</v>
      </c>
      <c r="D28">
        <f>LN(FIO_Z[[#This Row],[Price]]/B27)*100</f>
        <v>2.1767747063918206</v>
      </c>
      <c r="E28">
        <v>0.90190000000000003</v>
      </c>
      <c r="F28">
        <f>LN(FIO_Z[[#This Row],[Risk-free instrument]]/E27)*100</f>
        <v>0.77916689828498809</v>
      </c>
      <c r="G28">
        <v>2080.73</v>
      </c>
      <c r="H28">
        <f>LN(FIO_Z[[#This Row],[S&amp;P 500]]/G27)*100</f>
        <v>1.6050418077802227</v>
      </c>
      <c r="I28">
        <f>FIO_Z[[#This Row],[Rate  S&amp;P 500]]*100%</f>
        <v>1.6050418077802227</v>
      </c>
      <c r="J28">
        <f>MIN(0,(FIO_Z[[#This Row],[Logarithmic rate of return]]-0))</f>
        <v>0</v>
      </c>
      <c r="K28">
        <f>MIN(0,(FIO_Z[[#This Row],[Market rate of return]]-0))</f>
        <v>0</v>
      </c>
      <c r="L28">
        <f>MAX(0,(FIO_Z[[#This Row],[Logarithmic rate of return]]-0))</f>
        <v>2.1767747063918206</v>
      </c>
    </row>
    <row r="29" spans="1:12" x14ac:dyDescent="0.25">
      <c r="A29" s="9">
        <v>42484</v>
      </c>
      <c r="B29">
        <v>167.69</v>
      </c>
      <c r="C29">
        <f>((FIO_Z[[#This Row],[Price]]-B28)/FIO_Z[[#This Row],[Price]])*100</f>
        <v>0.85276402886278657</v>
      </c>
      <c r="D29">
        <f>LN(FIO_Z[[#This Row],[Price]]/B28)*100</f>
        <v>0.85642086560762842</v>
      </c>
      <c r="E29">
        <v>0.90864999999999996</v>
      </c>
      <c r="F29">
        <f>LN(FIO_Z[[#This Row],[Risk-free instrument]]/E28)*100</f>
        <v>0.74563323556077421</v>
      </c>
      <c r="G29">
        <v>2091.58</v>
      </c>
      <c r="H29">
        <f>LN(FIO_Z[[#This Row],[S&amp;P 500]]/G28)*100</f>
        <v>0.52009675492734408</v>
      </c>
      <c r="I29">
        <f>FIO_Z[[#This Row],[Rate  S&amp;P 500]]*100%</f>
        <v>0.52009675492734408</v>
      </c>
      <c r="J29">
        <f>MIN(0,(FIO_Z[[#This Row],[Logarithmic rate of return]]-0))</f>
        <v>0</v>
      </c>
      <c r="K29">
        <f>MIN(0,(FIO_Z[[#This Row],[Market rate of return]]-0))</f>
        <v>0</v>
      </c>
      <c r="L29">
        <f>MAX(0,(FIO_Z[[#This Row],[Logarithmic rate of return]]-0))</f>
        <v>0.85642086560762842</v>
      </c>
    </row>
    <row r="30" spans="1:12" x14ac:dyDescent="0.25">
      <c r="A30" s="9">
        <v>42491</v>
      </c>
      <c r="B30">
        <v>164.25</v>
      </c>
      <c r="C30">
        <f>((FIO_Z[[#This Row],[Price]]-B29)/FIO_Z[[#This Row],[Price]])*100</f>
        <v>-2.094368340943682</v>
      </c>
      <c r="D30">
        <f>LN(FIO_Z[[#This Row],[Price]]/B29)*100</f>
        <v>-2.0727379394298278</v>
      </c>
      <c r="E30">
        <v>0.90415000000000001</v>
      </c>
      <c r="F30">
        <f>LN(FIO_Z[[#This Row],[Risk-free instrument]]/E29)*100</f>
        <v>-0.49647056962816588</v>
      </c>
      <c r="G30">
        <v>2065.3000000000002</v>
      </c>
      <c r="H30">
        <f>LN(FIO_Z[[#This Row],[S&amp;P 500]]/G29)*100</f>
        <v>-1.2644266916899591</v>
      </c>
      <c r="I30">
        <f>FIO_Z[[#This Row],[Rate  S&amp;P 500]]*100%</f>
        <v>-1.2644266916899591</v>
      </c>
      <c r="J30">
        <f>MIN(0,(FIO_Z[[#This Row],[Logarithmic rate of return]]-0))</f>
        <v>-2.0727379394298278</v>
      </c>
      <c r="K30">
        <f>MIN(0,(FIO_Z[[#This Row],[Market rate of return]]-0))</f>
        <v>-1.2644266916899591</v>
      </c>
      <c r="L30">
        <f>MAX(0,(FIO_Z[[#This Row],[Logarithmic rate of return]]-0))</f>
        <v>0</v>
      </c>
    </row>
    <row r="31" spans="1:12" x14ac:dyDescent="0.25">
      <c r="A31" s="9">
        <v>42498</v>
      </c>
      <c r="B31">
        <v>161.47999999999999</v>
      </c>
      <c r="C31">
        <f>((FIO_Z[[#This Row],[Price]]-B30)/FIO_Z[[#This Row],[Price]])*100</f>
        <v>-1.7153827099331251</v>
      </c>
      <c r="D31">
        <f>LN(FIO_Z[[#This Row],[Price]]/B30)*100</f>
        <v>-1.7008361379979908</v>
      </c>
      <c r="E31">
        <v>0.90715000000000001</v>
      </c>
      <c r="F31">
        <f>LN(FIO_Z[[#This Row],[Risk-free instrument]]/E30)*100</f>
        <v>0.33125409851835858</v>
      </c>
      <c r="G31">
        <v>2057.14</v>
      </c>
      <c r="H31">
        <f>LN(FIO_Z[[#This Row],[S&amp;P 500]]/G30)*100</f>
        <v>-0.39588256746790668</v>
      </c>
      <c r="I31">
        <f>FIO_Z[[#This Row],[Rate  S&amp;P 500]]*100%</f>
        <v>-0.39588256746790668</v>
      </c>
      <c r="J31">
        <f>MIN(0,(FIO_Z[[#This Row],[Logarithmic rate of return]]-0))</f>
        <v>-1.7008361379979908</v>
      </c>
      <c r="K31">
        <f>MIN(0,(FIO_Z[[#This Row],[Market rate of return]]-0))</f>
        <v>-0.39588256746790668</v>
      </c>
      <c r="L31">
        <f>MAX(0,(FIO_Z[[#This Row],[Logarithmic rate of return]]-0))</f>
        <v>0</v>
      </c>
    </row>
    <row r="32" spans="1:12" x14ac:dyDescent="0.25">
      <c r="A32" s="9">
        <v>42505</v>
      </c>
      <c r="B32">
        <v>160.46</v>
      </c>
      <c r="C32">
        <f>((FIO_Z[[#This Row],[Price]]-B31)/FIO_Z[[#This Row],[Price]])*100</f>
        <v>-0.6356724417300148</v>
      </c>
      <c r="D32">
        <f>LN(FIO_Z[[#This Row],[Price]]/B31)*100</f>
        <v>-0.63366056592300513</v>
      </c>
      <c r="E32">
        <v>0.90690000000000004</v>
      </c>
      <c r="F32">
        <f>LN(FIO_Z[[#This Row],[Risk-free instrument]]/E31)*100</f>
        <v>-2.7562636265004218E-2</v>
      </c>
      <c r="G32">
        <v>2046.61</v>
      </c>
      <c r="H32">
        <f>LN(FIO_Z[[#This Row],[S&amp;P 500]]/G31)*100</f>
        <v>-0.51319028255639698</v>
      </c>
      <c r="I32">
        <f>FIO_Z[[#This Row],[Rate  S&amp;P 500]]*100%</f>
        <v>-0.51319028255639698</v>
      </c>
      <c r="J32">
        <f>MIN(0,(FIO_Z[[#This Row],[Logarithmic rate of return]]-0))</f>
        <v>-0.63366056592300513</v>
      </c>
      <c r="K32">
        <f>MIN(0,(FIO_Z[[#This Row],[Market rate of return]]-0))</f>
        <v>-0.51319028255639698</v>
      </c>
      <c r="L32">
        <f>MAX(0,(FIO_Z[[#This Row],[Logarithmic rate of return]]-0))</f>
        <v>0</v>
      </c>
    </row>
    <row r="33" spans="1:12" x14ac:dyDescent="0.25">
      <c r="A33" s="9">
        <v>42512</v>
      </c>
      <c r="B33">
        <v>163.01</v>
      </c>
      <c r="C33">
        <f>((FIO_Z[[#This Row],[Price]]-B32)/FIO_Z[[#This Row],[Price]])*100</f>
        <v>1.564321207287886</v>
      </c>
      <c r="D33">
        <f>LN(FIO_Z[[#This Row],[Price]]/B32)*100</f>
        <v>1.5766858292688257</v>
      </c>
      <c r="E33">
        <v>0.95540000000000003</v>
      </c>
      <c r="F33">
        <f>LN(FIO_Z[[#This Row],[Risk-free instrument]]/E32)*100</f>
        <v>5.2097910502339388</v>
      </c>
      <c r="G33">
        <v>2052.3200000000002</v>
      </c>
      <c r="H33">
        <f>LN(FIO_Z[[#This Row],[S&amp;P 500]]/G32)*100</f>
        <v>0.27860947581795625</v>
      </c>
      <c r="I33">
        <f>FIO_Z[[#This Row],[Rate  S&amp;P 500]]*100%</f>
        <v>0.27860947581795625</v>
      </c>
      <c r="J33">
        <f>MIN(0,(FIO_Z[[#This Row],[Logarithmic rate of return]]-0))</f>
        <v>0</v>
      </c>
      <c r="K33">
        <f>MIN(0,(FIO_Z[[#This Row],[Market rate of return]]-0))</f>
        <v>0</v>
      </c>
      <c r="L33">
        <f>MAX(0,(FIO_Z[[#This Row],[Logarithmic rate of return]]-0))</f>
        <v>1.5766858292688257</v>
      </c>
    </row>
    <row r="34" spans="1:12" x14ac:dyDescent="0.25">
      <c r="A34" s="9">
        <v>42519</v>
      </c>
      <c r="B34">
        <v>167.04</v>
      </c>
      <c r="C34">
        <f>((FIO_Z[[#This Row],[Price]]-B33)/FIO_Z[[#This Row],[Price]])*100</f>
        <v>2.4125957854406139</v>
      </c>
      <c r="D34">
        <f>LN(FIO_Z[[#This Row],[Price]]/B33)*100</f>
        <v>2.4421756076075427</v>
      </c>
      <c r="E34">
        <v>0.97809999999999997</v>
      </c>
      <c r="F34">
        <f>LN(FIO_Z[[#This Row],[Risk-free instrument]]/E33)*100</f>
        <v>2.3481813340585731</v>
      </c>
      <c r="G34">
        <v>2099.06</v>
      </c>
      <c r="H34">
        <f>LN(FIO_Z[[#This Row],[S&amp;P 500]]/G33)*100</f>
        <v>2.2518764901043187</v>
      </c>
      <c r="I34">
        <f>FIO_Z[[#This Row],[Rate  S&amp;P 500]]*100%</f>
        <v>2.2518764901043187</v>
      </c>
      <c r="J34">
        <f>MIN(0,(FIO_Z[[#This Row],[Logarithmic rate of return]]-0))</f>
        <v>0</v>
      </c>
      <c r="K34">
        <f>MIN(0,(FIO_Z[[#This Row],[Market rate of return]]-0))</f>
        <v>0</v>
      </c>
      <c r="L34">
        <f>MAX(0,(FIO_Z[[#This Row],[Logarithmic rate of return]]-0))</f>
        <v>2.4421756076075427</v>
      </c>
    </row>
    <row r="35" spans="1:12" x14ac:dyDescent="0.25">
      <c r="A35" s="9">
        <v>42526</v>
      </c>
      <c r="B35">
        <v>167.15</v>
      </c>
      <c r="C35">
        <f>((FIO_Z[[#This Row],[Price]]-B34)/FIO_Z[[#This Row],[Price]])*100</f>
        <v>6.5809153454988722E-2</v>
      </c>
      <c r="D35">
        <f>LN(FIO_Z[[#This Row],[Price]]/B34)*100</f>
        <v>6.5830817183374427E-2</v>
      </c>
      <c r="E35">
        <v>0.98570000000000002</v>
      </c>
      <c r="F35">
        <f>LN(FIO_Z[[#This Row],[Risk-free instrument]]/E34)*100</f>
        <v>0.77401343749460538</v>
      </c>
      <c r="G35">
        <v>2099.13</v>
      </c>
      <c r="H35">
        <f>LN(FIO_Z[[#This Row],[S&amp;P 500]]/G34)*100</f>
        <v>3.3347704609163475E-3</v>
      </c>
      <c r="I35">
        <f>FIO_Z[[#This Row],[Rate  S&amp;P 500]]*100%</f>
        <v>3.3347704609163475E-3</v>
      </c>
      <c r="J35">
        <f>MIN(0,(FIO_Z[[#This Row],[Logarithmic rate of return]]-0))</f>
        <v>0</v>
      </c>
      <c r="K35">
        <f>MIN(0,(FIO_Z[[#This Row],[Market rate of return]]-0))</f>
        <v>0</v>
      </c>
      <c r="L35">
        <f>MAX(0,(FIO_Z[[#This Row],[Logarithmic rate of return]]-0))</f>
        <v>6.5830817183374427E-2</v>
      </c>
    </row>
    <row r="36" spans="1:12" x14ac:dyDescent="0.25">
      <c r="A36" s="9">
        <v>42533</v>
      </c>
      <c r="B36">
        <v>166.34</v>
      </c>
      <c r="C36">
        <f>((FIO_Z[[#This Row],[Price]]-B35)/FIO_Z[[#This Row],[Price]])*100</f>
        <v>-0.48695443068414229</v>
      </c>
      <c r="D36">
        <f>LN(FIO_Z[[#This Row],[Price]]/B35)*100</f>
        <v>-0.48577264255661506</v>
      </c>
      <c r="E36">
        <v>0.94415000000000004</v>
      </c>
      <c r="F36">
        <f>LN(FIO_Z[[#This Row],[Risk-free instrument]]/E35)*100</f>
        <v>-4.3066996843806393</v>
      </c>
      <c r="G36">
        <v>2096.0700000000002</v>
      </c>
      <c r="H36">
        <f>LN(FIO_Z[[#This Row],[S&amp;P 500]]/G35)*100</f>
        <v>-0.14588103273609659</v>
      </c>
      <c r="I36">
        <f>FIO_Z[[#This Row],[Rate  S&amp;P 500]]*100%</f>
        <v>-0.14588103273609659</v>
      </c>
      <c r="J36">
        <f>MIN(0,(FIO_Z[[#This Row],[Logarithmic rate of return]]-0))</f>
        <v>-0.48577264255661506</v>
      </c>
      <c r="K36">
        <f>MIN(0,(FIO_Z[[#This Row],[Market rate of return]]-0))</f>
        <v>-0.14588103273609659</v>
      </c>
      <c r="L36">
        <f>MAX(0,(FIO_Z[[#This Row],[Logarithmic rate of return]]-0))</f>
        <v>0</v>
      </c>
    </row>
    <row r="37" spans="1:12" x14ac:dyDescent="0.25">
      <c r="A37" s="9">
        <v>42540</v>
      </c>
      <c r="B37">
        <v>165.44</v>
      </c>
      <c r="C37">
        <f>((FIO_Z[[#This Row],[Price]]-B36)/FIO_Z[[#This Row],[Price]])*100</f>
        <v>-0.54400386847195703</v>
      </c>
      <c r="D37">
        <f>LN(FIO_Z[[#This Row],[Price]]/B36)*100</f>
        <v>-0.54252951204771549</v>
      </c>
      <c r="E37">
        <v>0.92464999999999997</v>
      </c>
      <c r="F37">
        <f>LN(FIO_Z[[#This Row],[Risk-free instrument]]/E36)*100</f>
        <v>-2.0869764296701416</v>
      </c>
      <c r="G37">
        <v>2071.2199999999998</v>
      </c>
      <c r="H37">
        <f>LN(FIO_Z[[#This Row],[S&amp;P 500]]/G36)*100</f>
        <v>-1.1926357201195776</v>
      </c>
      <c r="I37">
        <f>FIO_Z[[#This Row],[Rate  S&amp;P 500]]*100%</f>
        <v>-1.1926357201195776</v>
      </c>
      <c r="J37">
        <f>MIN(0,(FIO_Z[[#This Row],[Logarithmic rate of return]]-0))</f>
        <v>-0.54252951204771549</v>
      </c>
      <c r="K37">
        <f>MIN(0,(FIO_Z[[#This Row],[Market rate of return]]-0))</f>
        <v>-1.1926357201195776</v>
      </c>
      <c r="L37">
        <f>MAX(0,(FIO_Z[[#This Row],[Logarithmic rate of return]]-0))</f>
        <v>0</v>
      </c>
    </row>
    <row r="38" spans="1:12" x14ac:dyDescent="0.25">
      <c r="A38" s="9">
        <v>42547</v>
      </c>
      <c r="B38">
        <v>162.83000000000001</v>
      </c>
      <c r="C38">
        <f>((FIO_Z[[#This Row],[Price]]-B37)/FIO_Z[[#This Row],[Price]])*100</f>
        <v>-1.6028987287354819</v>
      </c>
      <c r="D38">
        <f>LN(FIO_Z[[#This Row],[Price]]/B37)*100</f>
        <v>-1.5901879543935304</v>
      </c>
      <c r="E38">
        <v>0.89410000000000001</v>
      </c>
      <c r="F38">
        <f>LN(FIO_Z[[#This Row],[Risk-free instrument]]/E37)*100</f>
        <v>-3.359766178961316</v>
      </c>
      <c r="G38">
        <v>2037.41</v>
      </c>
      <c r="H38">
        <f>LN(FIO_Z[[#This Row],[S&amp;P 500]]/G37)*100</f>
        <v>-1.6458412268361373</v>
      </c>
      <c r="I38">
        <f>FIO_Z[[#This Row],[Rate  S&amp;P 500]]*100%</f>
        <v>-1.6458412268361373</v>
      </c>
      <c r="J38">
        <f>MIN(0,(FIO_Z[[#This Row],[Logarithmic rate of return]]-0))</f>
        <v>-1.5901879543935304</v>
      </c>
      <c r="K38">
        <f>MIN(0,(FIO_Z[[#This Row],[Market rate of return]]-0))</f>
        <v>-1.6458412268361373</v>
      </c>
      <c r="L38">
        <f>MAX(0,(FIO_Z[[#This Row],[Logarithmic rate of return]]-0))</f>
        <v>0</v>
      </c>
    </row>
    <row r="39" spans="1:12" x14ac:dyDescent="0.25">
      <c r="A39" s="9">
        <v>42554</v>
      </c>
      <c r="B39">
        <v>167.13</v>
      </c>
      <c r="C39">
        <f>((FIO_Z[[#This Row],[Price]]-B38)/FIO_Z[[#This Row],[Price]])*100</f>
        <v>2.5728474839944853</v>
      </c>
      <c r="D39">
        <f>LN(FIO_Z[[#This Row],[Price]]/B38)*100</f>
        <v>2.6065240924704822</v>
      </c>
      <c r="E39">
        <v>0.92364999999999997</v>
      </c>
      <c r="F39">
        <f>LN(FIO_Z[[#This Row],[Risk-free instrument]]/E38)*100</f>
        <v>3.2515586263373866</v>
      </c>
      <c r="G39">
        <v>2102.9499999999998</v>
      </c>
      <c r="H39">
        <f>LN(FIO_Z[[#This Row],[S&amp;P 500]]/G38)*100</f>
        <v>3.1661727501055941</v>
      </c>
      <c r="I39">
        <f>FIO_Z[[#This Row],[Rate  S&amp;P 500]]*100%</f>
        <v>3.1661727501055941</v>
      </c>
      <c r="J39">
        <f>MIN(0,(FIO_Z[[#This Row],[Logarithmic rate of return]]-0))</f>
        <v>0</v>
      </c>
      <c r="K39">
        <f>MIN(0,(FIO_Z[[#This Row],[Market rate of return]]-0))</f>
        <v>0</v>
      </c>
      <c r="L39">
        <f>MAX(0,(FIO_Z[[#This Row],[Logarithmic rate of return]]-0))</f>
        <v>2.6065240924704822</v>
      </c>
    </row>
    <row r="40" spans="1:12" x14ac:dyDescent="0.25">
      <c r="A40" s="9">
        <v>42561</v>
      </c>
      <c r="B40">
        <v>168.37</v>
      </c>
      <c r="C40">
        <f>((FIO_Z[[#This Row],[Price]]-B39)/FIO_Z[[#This Row],[Price]])*100</f>
        <v>0.73647324345192677</v>
      </c>
      <c r="D40">
        <f>LN(FIO_Z[[#This Row],[Price]]/B39)*100</f>
        <v>0.73919859688745637</v>
      </c>
      <c r="E40">
        <v>0.93740000000000001</v>
      </c>
      <c r="F40">
        <f>LN(FIO_Z[[#This Row],[Risk-free instrument]]/E39)*100</f>
        <v>1.4776873483959334</v>
      </c>
      <c r="G40">
        <v>2129.9</v>
      </c>
      <c r="H40">
        <f>LN(FIO_Z[[#This Row],[S&amp;P 500]]/G39)*100</f>
        <v>1.2733909383223749</v>
      </c>
      <c r="I40">
        <f>FIO_Z[[#This Row],[Rate  S&amp;P 500]]*100%</f>
        <v>1.2733909383223749</v>
      </c>
      <c r="J40">
        <f>MIN(0,(FIO_Z[[#This Row],[Logarithmic rate of return]]-0))</f>
        <v>0</v>
      </c>
      <c r="K40">
        <f>MIN(0,(FIO_Z[[#This Row],[Market rate of return]]-0))</f>
        <v>0</v>
      </c>
      <c r="L40">
        <f>MAX(0,(FIO_Z[[#This Row],[Logarithmic rate of return]]-0))</f>
        <v>0.73919859688745637</v>
      </c>
    </row>
    <row r="41" spans="1:12" x14ac:dyDescent="0.25">
      <c r="A41" s="9">
        <v>42568</v>
      </c>
      <c r="B41">
        <v>173.17</v>
      </c>
      <c r="C41">
        <f>((FIO_Z[[#This Row],[Price]]-B40)/FIO_Z[[#This Row],[Price]])*100</f>
        <v>2.7718426979268829</v>
      </c>
      <c r="D41">
        <f>LN(FIO_Z[[#This Row],[Price]]/B40)*100</f>
        <v>2.8109832294351014</v>
      </c>
      <c r="E41">
        <v>0.99380000000000002</v>
      </c>
      <c r="F41">
        <f>LN(FIO_Z[[#This Row],[Risk-free instrument]]/E40)*100</f>
        <v>5.8425893679614536</v>
      </c>
      <c r="G41">
        <v>2161.7399999999998</v>
      </c>
      <c r="H41">
        <f>LN(FIO_Z[[#This Row],[S&amp;P 500]]/G40)*100</f>
        <v>1.4838422703476639</v>
      </c>
      <c r="I41">
        <f>FIO_Z[[#This Row],[Rate  S&amp;P 500]]*100%</f>
        <v>1.4838422703476639</v>
      </c>
      <c r="J41">
        <f>MIN(0,(FIO_Z[[#This Row],[Logarithmic rate of return]]-0))</f>
        <v>0</v>
      </c>
      <c r="K41">
        <f>MIN(0,(FIO_Z[[#This Row],[Market rate of return]]-0))</f>
        <v>0</v>
      </c>
      <c r="L41">
        <f>MAX(0,(FIO_Z[[#This Row],[Logarithmic rate of return]]-0))</f>
        <v>2.8109832294351014</v>
      </c>
    </row>
    <row r="42" spans="1:12" x14ac:dyDescent="0.25">
      <c r="A42" s="9">
        <v>42575</v>
      </c>
      <c r="B42">
        <v>174.01</v>
      </c>
      <c r="C42">
        <f>((FIO_Z[[#This Row],[Price]]-B41)/FIO_Z[[#This Row],[Price]])*100</f>
        <v>0.48273087753577576</v>
      </c>
      <c r="D42">
        <f>LN(FIO_Z[[#This Row],[Price]]/B41)*100</f>
        <v>0.48389978634275027</v>
      </c>
      <c r="E42">
        <v>1.0444</v>
      </c>
      <c r="F42">
        <f>LN(FIO_Z[[#This Row],[Risk-free instrument]]/E41)*100</f>
        <v>4.9661857656753501</v>
      </c>
      <c r="G42">
        <v>2175.0300000000002</v>
      </c>
      <c r="H42">
        <f>LN(FIO_Z[[#This Row],[S&amp;P 500]]/G41)*100</f>
        <v>0.61290045830775663</v>
      </c>
      <c r="I42">
        <f>FIO_Z[[#This Row],[Rate  S&amp;P 500]]*100%</f>
        <v>0.61290045830775663</v>
      </c>
      <c r="J42">
        <f>MIN(0,(FIO_Z[[#This Row],[Logarithmic rate of return]]-0))</f>
        <v>0</v>
      </c>
      <c r="K42">
        <f>MIN(0,(FIO_Z[[#This Row],[Market rate of return]]-0))</f>
        <v>0</v>
      </c>
      <c r="L42">
        <f>MAX(0,(FIO_Z[[#This Row],[Logarithmic rate of return]]-0))</f>
        <v>0.48389978634275027</v>
      </c>
    </row>
    <row r="43" spans="1:12" x14ac:dyDescent="0.25">
      <c r="A43" s="9">
        <v>42582</v>
      </c>
      <c r="B43">
        <v>174.64</v>
      </c>
      <c r="C43">
        <f>((FIO_Z[[#This Row],[Price]]-B42)/FIO_Z[[#This Row],[Price]])*100</f>
        <v>0.36074209803023105</v>
      </c>
      <c r="D43">
        <f>LN(FIO_Z[[#This Row],[Price]]/B42)*100</f>
        <v>0.36139434142013255</v>
      </c>
      <c r="E43">
        <v>1.1116999999999999</v>
      </c>
      <c r="F43">
        <f>LN(FIO_Z[[#This Row],[Risk-free instrument]]/E42)*100</f>
        <v>6.2447817414595361</v>
      </c>
      <c r="G43">
        <v>2173.6</v>
      </c>
      <c r="H43">
        <f>LN(FIO_Z[[#This Row],[S&amp;P 500]]/G42)*100</f>
        <v>-6.5767841897093407E-2</v>
      </c>
      <c r="I43">
        <f>FIO_Z[[#This Row],[Rate  S&amp;P 500]]*100%</f>
        <v>-6.5767841897093407E-2</v>
      </c>
      <c r="J43">
        <f>MIN(0,(FIO_Z[[#This Row],[Logarithmic rate of return]]-0))</f>
        <v>0</v>
      </c>
      <c r="K43">
        <f>MIN(0,(FIO_Z[[#This Row],[Market rate of return]]-0))</f>
        <v>-6.5767841897093407E-2</v>
      </c>
      <c r="L43">
        <f>MAX(0,(FIO_Z[[#This Row],[Logarithmic rate of return]]-0))</f>
        <v>0.36139434142013255</v>
      </c>
    </row>
    <row r="44" spans="1:12" x14ac:dyDescent="0.25">
      <c r="A44" s="9">
        <v>42589</v>
      </c>
      <c r="B44">
        <v>175.73</v>
      </c>
      <c r="C44">
        <f>((FIO_Z[[#This Row],[Price]]-B43)/FIO_Z[[#This Row],[Price]])*100</f>
        <v>0.6202697319751912</v>
      </c>
      <c r="D44">
        <f>LN(FIO_Z[[#This Row],[Price]]/B43)*100</f>
        <v>0.62220139650662876</v>
      </c>
      <c r="E44">
        <v>1.1607000000000001</v>
      </c>
      <c r="F44">
        <f>LN(FIO_Z[[#This Row],[Risk-free instrument]]/E43)*100</f>
        <v>4.3132896135007712</v>
      </c>
      <c r="G44">
        <v>2182.87</v>
      </c>
      <c r="H44">
        <f>LN(FIO_Z[[#This Row],[S&amp;P 500]]/G43)*100</f>
        <v>0.42557455880698358</v>
      </c>
      <c r="I44">
        <f>FIO_Z[[#This Row],[Rate  S&amp;P 500]]*100%</f>
        <v>0.42557455880698358</v>
      </c>
      <c r="J44">
        <f>MIN(0,(FIO_Z[[#This Row],[Logarithmic rate of return]]-0))</f>
        <v>0</v>
      </c>
      <c r="K44">
        <f>MIN(0,(FIO_Z[[#This Row],[Market rate of return]]-0))</f>
        <v>0</v>
      </c>
      <c r="L44">
        <f>MAX(0,(FIO_Z[[#This Row],[Logarithmic rate of return]]-0))</f>
        <v>0.62220139650662876</v>
      </c>
    </row>
    <row r="45" spans="1:12" x14ac:dyDescent="0.25">
      <c r="A45" s="9">
        <v>42596</v>
      </c>
      <c r="B45">
        <v>175.55</v>
      </c>
      <c r="C45">
        <f>((FIO_Z[[#This Row],[Price]]-B44)/FIO_Z[[#This Row],[Price]])*100</f>
        <v>-0.10253489034461885</v>
      </c>
      <c r="D45">
        <f>LN(FIO_Z[[#This Row],[Price]]/B44)*100</f>
        <v>-0.1024823592313413</v>
      </c>
      <c r="E45">
        <v>1.2067000000000001</v>
      </c>
      <c r="F45">
        <f>LN(FIO_Z[[#This Row],[Risk-free instrument]]/E44)*100</f>
        <v>3.8866089704978268</v>
      </c>
      <c r="G45">
        <v>2184.0500000000002</v>
      </c>
      <c r="H45">
        <f>LN(FIO_Z[[#This Row],[S&amp;P 500]]/G44)*100</f>
        <v>5.4042667542317159E-2</v>
      </c>
      <c r="I45">
        <f>FIO_Z[[#This Row],[Rate  S&amp;P 500]]*100%</f>
        <v>5.4042667542317159E-2</v>
      </c>
      <c r="J45">
        <f>MIN(0,(FIO_Z[[#This Row],[Logarithmic rate of return]]-0))</f>
        <v>-0.1024823592313413</v>
      </c>
      <c r="K45">
        <f>MIN(0,(FIO_Z[[#This Row],[Market rate of return]]-0))</f>
        <v>0</v>
      </c>
      <c r="L45">
        <f>MAX(0,(FIO_Z[[#This Row],[Logarithmic rate of return]]-0))</f>
        <v>0</v>
      </c>
    </row>
    <row r="46" spans="1:12" x14ac:dyDescent="0.25">
      <c r="A46" s="9">
        <v>42603</v>
      </c>
      <c r="B46">
        <v>175.98</v>
      </c>
      <c r="C46">
        <f>((FIO_Z[[#This Row],[Price]]-B45)/FIO_Z[[#This Row],[Price]])*100</f>
        <v>0.24434594840321536</v>
      </c>
      <c r="D46">
        <f>LN(FIO_Z[[#This Row],[Price]]/B45)*100</f>
        <v>0.24464496029733843</v>
      </c>
      <c r="E46">
        <v>1.2145600000000001</v>
      </c>
      <c r="F46">
        <f>LN(FIO_Z[[#This Row],[Risk-free instrument]]/E45)*100</f>
        <v>0.64925101889030368</v>
      </c>
      <c r="G46">
        <v>2183.87</v>
      </c>
      <c r="H46">
        <f>LN(FIO_Z[[#This Row],[S&amp;P 500]]/G45)*100</f>
        <v>-8.2419091971566941E-3</v>
      </c>
      <c r="I46">
        <f>FIO_Z[[#This Row],[Rate  S&amp;P 500]]*100%</f>
        <v>-8.2419091971566941E-3</v>
      </c>
      <c r="J46">
        <f>MIN(0,(FIO_Z[[#This Row],[Logarithmic rate of return]]-0))</f>
        <v>0</v>
      </c>
      <c r="K46">
        <f>MIN(0,(FIO_Z[[#This Row],[Market rate of return]]-0))</f>
        <v>-8.2419091971566941E-3</v>
      </c>
      <c r="L46">
        <f>MAX(0,(FIO_Z[[#This Row],[Logarithmic rate of return]]-0))</f>
        <v>0.24464496029733843</v>
      </c>
    </row>
    <row r="47" spans="1:12" x14ac:dyDescent="0.25">
      <c r="A47" s="9">
        <v>42610</v>
      </c>
      <c r="B47">
        <v>175.22</v>
      </c>
      <c r="C47">
        <f>((FIO_Z[[#This Row],[Price]]-B46)/FIO_Z[[#This Row],[Price]])*100</f>
        <v>-0.43374044058896871</v>
      </c>
      <c r="D47">
        <f>LN(FIO_Z[[#This Row],[Price]]/B46)*100</f>
        <v>-0.43280249791968056</v>
      </c>
      <c r="E47">
        <v>1.2315</v>
      </c>
      <c r="F47">
        <f>LN(FIO_Z[[#This Row],[Risk-free instrument]]/E46)*100</f>
        <v>1.3851067292134498</v>
      </c>
      <c r="G47">
        <v>2169.04</v>
      </c>
      <c r="H47">
        <f>LN(FIO_Z[[#This Row],[S&amp;P 500]]/G46)*100</f>
        <v>-0.68138589486381662</v>
      </c>
      <c r="I47">
        <f>FIO_Z[[#This Row],[Rate  S&amp;P 500]]*100%</f>
        <v>-0.68138589486381662</v>
      </c>
      <c r="J47">
        <f>MIN(0,(FIO_Z[[#This Row],[Logarithmic rate of return]]-0))</f>
        <v>-0.43280249791968056</v>
      </c>
      <c r="K47">
        <f>MIN(0,(FIO_Z[[#This Row],[Market rate of return]]-0))</f>
        <v>-0.68138589486381662</v>
      </c>
      <c r="L47">
        <f>MAX(0,(FIO_Z[[#This Row],[Logarithmic rate of return]]-0))</f>
        <v>0</v>
      </c>
    </row>
    <row r="48" spans="1:12" x14ac:dyDescent="0.25">
      <c r="A48" s="9">
        <v>42617</v>
      </c>
      <c r="B48">
        <v>176.45</v>
      </c>
      <c r="C48">
        <f>((FIO_Z[[#This Row],[Price]]-B47)/FIO_Z[[#This Row],[Price]])*100</f>
        <v>0.6970813261547123</v>
      </c>
      <c r="D48">
        <f>LN(FIO_Z[[#This Row],[Price]]/B47)*100</f>
        <v>0.6995222883061355</v>
      </c>
      <c r="E48">
        <v>1.2470600000000001</v>
      </c>
      <c r="F48">
        <f>LN(FIO_Z[[#This Row],[Risk-free instrument]]/E47)*100</f>
        <v>1.255584243907659</v>
      </c>
      <c r="G48">
        <v>2179.98</v>
      </c>
      <c r="H48">
        <f>LN(FIO_Z[[#This Row],[S&amp;P 500]]/G47)*100</f>
        <v>0.50310290941024394</v>
      </c>
      <c r="I48">
        <f>FIO_Z[[#This Row],[Rate  S&amp;P 500]]*100%</f>
        <v>0.50310290941024394</v>
      </c>
      <c r="J48">
        <f>MIN(0,(FIO_Z[[#This Row],[Logarithmic rate of return]]-0))</f>
        <v>0</v>
      </c>
      <c r="K48">
        <f>MIN(0,(FIO_Z[[#This Row],[Market rate of return]]-0))</f>
        <v>0</v>
      </c>
      <c r="L48">
        <f>MAX(0,(FIO_Z[[#This Row],[Logarithmic rate of return]]-0))</f>
        <v>0.6995222883061355</v>
      </c>
    </row>
    <row r="49" spans="1:12" x14ac:dyDescent="0.25">
      <c r="A49" s="9">
        <v>42624</v>
      </c>
      <c r="B49">
        <v>173.15</v>
      </c>
      <c r="C49">
        <f>((FIO_Z[[#This Row],[Price]]-B48)/FIO_Z[[#This Row],[Price]])*100</f>
        <v>-1.9058619693906917</v>
      </c>
      <c r="D49">
        <f>LN(FIO_Z[[#This Row],[Price]]/B48)*100</f>
        <v>-1.8879279272848042</v>
      </c>
      <c r="E49">
        <v>1.25</v>
      </c>
      <c r="F49">
        <f>LN(FIO_Z[[#This Row],[Risk-free instrument]]/E48)*100</f>
        <v>0.23547702966776099</v>
      </c>
      <c r="G49">
        <v>2127.81</v>
      </c>
      <c r="H49">
        <f>LN(FIO_Z[[#This Row],[S&amp;P 500]]/G48)*100</f>
        <v>-2.4222420668081246</v>
      </c>
      <c r="I49">
        <f>FIO_Z[[#This Row],[Rate  S&amp;P 500]]*100%</f>
        <v>-2.4222420668081246</v>
      </c>
      <c r="J49">
        <f>MIN(0,(FIO_Z[[#This Row],[Logarithmic rate of return]]-0))</f>
        <v>-1.8879279272848042</v>
      </c>
      <c r="K49">
        <f>MIN(0,(FIO_Z[[#This Row],[Market rate of return]]-0))</f>
        <v>-2.4222420668081246</v>
      </c>
      <c r="L49">
        <f>MAX(0,(FIO_Z[[#This Row],[Logarithmic rate of return]]-0))</f>
        <v>0</v>
      </c>
    </row>
    <row r="50" spans="1:12" x14ac:dyDescent="0.25">
      <c r="A50" s="9">
        <v>42631</v>
      </c>
      <c r="B50">
        <v>174.32</v>
      </c>
      <c r="C50">
        <f>((FIO_Z[[#This Row],[Price]]-B49)/FIO_Z[[#This Row],[Price]])*100</f>
        <v>0.67117944011013508</v>
      </c>
      <c r="D50">
        <f>LN(FIO_Z[[#This Row],[Price]]/B49)*100</f>
        <v>0.67344197879333079</v>
      </c>
      <c r="E50">
        <v>1.24733</v>
      </c>
      <c r="F50">
        <f>LN(FIO_Z[[#This Row],[Risk-free instrument]]/E49)*100</f>
        <v>-0.21382845017100688</v>
      </c>
      <c r="G50">
        <v>2139.16</v>
      </c>
      <c r="H50">
        <f>LN(FIO_Z[[#This Row],[S&amp;P 500]]/G49)*100</f>
        <v>0.53199468329074973</v>
      </c>
      <c r="I50">
        <f>FIO_Z[[#This Row],[Rate  S&amp;P 500]]*100%</f>
        <v>0.53199468329074973</v>
      </c>
      <c r="J50">
        <f>MIN(0,(FIO_Z[[#This Row],[Logarithmic rate of return]]-0))</f>
        <v>0</v>
      </c>
      <c r="K50">
        <f>MIN(0,(FIO_Z[[#This Row],[Market rate of return]]-0))</f>
        <v>0</v>
      </c>
      <c r="L50">
        <f>MAX(0,(FIO_Z[[#This Row],[Logarithmic rate of return]]-0))</f>
        <v>0.67344197879333079</v>
      </c>
    </row>
    <row r="51" spans="1:12" x14ac:dyDescent="0.25">
      <c r="A51" s="9">
        <v>42638</v>
      </c>
      <c r="B51">
        <v>175.46</v>
      </c>
      <c r="C51">
        <f>((FIO_Z[[#This Row],[Price]]-B50)/FIO_Z[[#This Row],[Price]])*100</f>
        <v>0.64972073407045183</v>
      </c>
      <c r="D51">
        <f>LN(FIO_Z[[#This Row],[Price]]/B50)*100</f>
        <v>0.65184060638735597</v>
      </c>
      <c r="E51">
        <v>1.24472</v>
      </c>
      <c r="F51">
        <f>LN(FIO_Z[[#This Row],[Risk-free instrument]]/E50)*100</f>
        <v>-0.20946617879294044</v>
      </c>
      <c r="G51">
        <v>2164.69</v>
      </c>
      <c r="H51">
        <f>LN(FIO_Z[[#This Row],[S&amp;P 500]]/G50)*100</f>
        <v>1.1863935523418918</v>
      </c>
      <c r="I51">
        <f>FIO_Z[[#This Row],[Rate  S&amp;P 500]]*100%</f>
        <v>1.1863935523418918</v>
      </c>
      <c r="J51">
        <f>MIN(0,(FIO_Z[[#This Row],[Logarithmic rate of return]]-0))</f>
        <v>0</v>
      </c>
      <c r="K51">
        <f>MIN(0,(FIO_Z[[#This Row],[Market rate of return]]-0))</f>
        <v>0</v>
      </c>
      <c r="L51">
        <f>MAX(0,(FIO_Z[[#This Row],[Logarithmic rate of return]]-0))</f>
        <v>0.65184060638735597</v>
      </c>
    </row>
    <row r="52" spans="1:12" x14ac:dyDescent="0.25">
      <c r="A52" s="9">
        <v>42645</v>
      </c>
      <c r="B52">
        <v>176.2</v>
      </c>
      <c r="C52">
        <f>((FIO_Z[[#This Row],[Price]]-B51)/FIO_Z[[#This Row],[Price]])*100</f>
        <v>0.41997729852439314</v>
      </c>
      <c r="D52">
        <f>LN(FIO_Z[[#This Row],[Price]]/B51)*100</f>
        <v>0.42086168018411874</v>
      </c>
      <c r="E52">
        <v>1.2397199999999999</v>
      </c>
      <c r="F52">
        <f>LN(FIO_Z[[#This Row],[Risk-free instrument]]/E51)*100</f>
        <v>-0.40250573573530968</v>
      </c>
      <c r="G52">
        <v>2168.27</v>
      </c>
      <c r="H52">
        <f>LN(FIO_Z[[#This Row],[S&amp;P 500]]/G51)*100</f>
        <v>0.16524504332495688</v>
      </c>
      <c r="I52">
        <f>FIO_Z[[#This Row],[Rate  S&amp;P 500]]*100%</f>
        <v>0.16524504332495688</v>
      </c>
      <c r="J52">
        <f>MIN(0,(FIO_Z[[#This Row],[Logarithmic rate of return]]-0))</f>
        <v>0</v>
      </c>
      <c r="K52">
        <f>MIN(0,(FIO_Z[[#This Row],[Market rate of return]]-0))</f>
        <v>0</v>
      </c>
      <c r="L52">
        <f>MAX(0,(FIO_Z[[#This Row],[Logarithmic rate of return]]-0))</f>
        <v>0.42086168018411874</v>
      </c>
    </row>
    <row r="53" spans="1:12" x14ac:dyDescent="0.25">
      <c r="A53" s="9">
        <v>42652</v>
      </c>
      <c r="B53">
        <v>176.46</v>
      </c>
      <c r="C53">
        <f>((FIO_Z[[#This Row],[Price]]-B52)/FIO_Z[[#This Row],[Price]])*100</f>
        <v>0.14734217386377613</v>
      </c>
      <c r="D53">
        <f>LN(FIO_Z[[#This Row],[Price]]/B52)*100</f>
        <v>0.14745082918796065</v>
      </c>
      <c r="E53">
        <v>1.2622199999999999</v>
      </c>
      <c r="F53">
        <f>LN(FIO_Z[[#This Row],[Risk-free instrument]]/E52)*100</f>
        <v>1.7986527724638508</v>
      </c>
      <c r="G53">
        <v>2153.7399999999998</v>
      </c>
      <c r="H53">
        <f>LN(FIO_Z[[#This Row],[S&amp;P 500]]/G52)*100</f>
        <v>-0.67237487836808285</v>
      </c>
      <c r="I53">
        <f>FIO_Z[[#This Row],[Rate  S&amp;P 500]]*100%</f>
        <v>-0.67237487836808285</v>
      </c>
      <c r="J53">
        <f>MIN(0,(FIO_Z[[#This Row],[Logarithmic rate of return]]-0))</f>
        <v>0</v>
      </c>
      <c r="K53">
        <f>MIN(0,(FIO_Z[[#This Row],[Market rate of return]]-0))</f>
        <v>-0.67237487836808285</v>
      </c>
      <c r="L53">
        <f>MAX(0,(FIO_Z[[#This Row],[Logarithmic rate of return]]-0))</f>
        <v>0.14745082918796065</v>
      </c>
    </row>
    <row r="54" spans="1:12" x14ac:dyDescent="0.25">
      <c r="A54" s="9">
        <v>42659</v>
      </c>
      <c r="B54">
        <v>173.87</v>
      </c>
      <c r="C54">
        <f>((FIO_Z[[#This Row],[Price]]-B53)/FIO_Z[[#This Row],[Price]])*100</f>
        <v>-1.4896186806234561</v>
      </c>
      <c r="D54">
        <f>LN(FIO_Z[[#This Row],[Price]]/B53)*100</f>
        <v>-1.4786328254260301</v>
      </c>
      <c r="E54">
        <v>1.2622800000000001</v>
      </c>
      <c r="F54">
        <f>LN(FIO_Z[[#This Row],[Risk-free instrument]]/E53)*100</f>
        <v>4.753416519038222E-3</v>
      </c>
      <c r="G54">
        <v>2132.98</v>
      </c>
      <c r="H54">
        <f>LN(FIO_Z[[#This Row],[S&amp;P 500]]/G53)*100</f>
        <v>-0.96858028046191025</v>
      </c>
      <c r="I54">
        <f>FIO_Z[[#This Row],[Rate  S&amp;P 500]]*100%</f>
        <v>-0.96858028046191025</v>
      </c>
      <c r="J54">
        <f>MIN(0,(FIO_Z[[#This Row],[Logarithmic rate of return]]-0))</f>
        <v>-1.4786328254260301</v>
      </c>
      <c r="K54">
        <f>MIN(0,(FIO_Z[[#This Row],[Market rate of return]]-0))</f>
        <v>-0.96858028046191025</v>
      </c>
      <c r="L54">
        <f>MAX(0,(FIO_Z[[#This Row],[Logarithmic rate of return]]-0))</f>
        <v>0</v>
      </c>
    </row>
    <row r="55" spans="1:12" x14ac:dyDescent="0.25">
      <c r="A55" s="9">
        <v>42666</v>
      </c>
      <c r="B55">
        <v>174.53</v>
      </c>
      <c r="C55">
        <f>((FIO_Z[[#This Row],[Price]]-B54)/FIO_Z[[#This Row],[Price]])*100</f>
        <v>0.37815848278232772</v>
      </c>
      <c r="D55">
        <f>LN(FIO_Z[[#This Row],[Price]]/B54)*100</f>
        <v>0.37887530970469424</v>
      </c>
      <c r="E55">
        <v>1.2571099999999999</v>
      </c>
      <c r="F55">
        <f>LN(FIO_Z[[#This Row],[Risk-free instrument]]/E54)*100</f>
        <v>-0.41041738333957023</v>
      </c>
      <c r="G55">
        <v>2141.16</v>
      </c>
      <c r="H55">
        <f>LN(FIO_Z[[#This Row],[S&amp;P 500]]/G54)*100</f>
        <v>0.38276752690191435</v>
      </c>
      <c r="I55">
        <f>FIO_Z[[#This Row],[Rate  S&amp;P 500]]*100%</f>
        <v>0.38276752690191435</v>
      </c>
      <c r="J55">
        <f>MIN(0,(FIO_Z[[#This Row],[Logarithmic rate of return]]-0))</f>
        <v>0</v>
      </c>
      <c r="K55">
        <f>MIN(0,(FIO_Z[[#This Row],[Market rate of return]]-0))</f>
        <v>0</v>
      </c>
      <c r="L55">
        <f>MAX(0,(FIO_Z[[#This Row],[Logarithmic rate of return]]-0))</f>
        <v>0.37887530970469424</v>
      </c>
    </row>
    <row r="56" spans="1:12" x14ac:dyDescent="0.25">
      <c r="A56" s="9">
        <v>42673</v>
      </c>
      <c r="B56">
        <v>173.7</v>
      </c>
      <c r="C56">
        <f>((FIO_Z[[#This Row],[Price]]-B55)/FIO_Z[[#This Row],[Price]])*100</f>
        <v>-0.47783534830167679</v>
      </c>
      <c r="D56">
        <f>LN(FIO_Z[[#This Row],[Price]]/B55)*100</f>
        <v>-0.47669733896861261</v>
      </c>
      <c r="E56">
        <v>1.2582199999999999</v>
      </c>
      <c r="F56">
        <f>LN(FIO_Z[[#This Row],[Risk-free instrument]]/E55)*100</f>
        <v>8.8258802785637872E-2</v>
      </c>
      <c r="G56">
        <v>2126.41</v>
      </c>
      <c r="H56">
        <f>LN(FIO_Z[[#This Row],[S&amp;P 500]]/G55)*100</f>
        <v>-0.69126264993666897</v>
      </c>
      <c r="I56">
        <f>FIO_Z[[#This Row],[Rate  S&amp;P 500]]*100%</f>
        <v>-0.69126264993666897</v>
      </c>
      <c r="J56">
        <f>MIN(0,(FIO_Z[[#This Row],[Logarithmic rate of return]]-0))</f>
        <v>-0.47669733896861261</v>
      </c>
      <c r="K56">
        <f>MIN(0,(FIO_Z[[#This Row],[Market rate of return]]-0))</f>
        <v>-0.69126264993666897</v>
      </c>
      <c r="L56">
        <f>MAX(0,(FIO_Z[[#This Row],[Logarithmic rate of return]]-0))</f>
        <v>0</v>
      </c>
    </row>
    <row r="57" spans="1:12" x14ac:dyDescent="0.25">
      <c r="A57" s="9">
        <v>42680</v>
      </c>
      <c r="B57">
        <v>171.18</v>
      </c>
      <c r="C57">
        <f>((FIO_Z[[#This Row],[Price]]-B56)/FIO_Z[[#This Row],[Price]])*100</f>
        <v>-1.4721345951629756</v>
      </c>
      <c r="D57">
        <f>LN(FIO_Z[[#This Row],[Price]]/B56)*100</f>
        <v>-1.4614038793595514</v>
      </c>
      <c r="E57">
        <v>1.2454400000000001</v>
      </c>
      <c r="F57">
        <f>LN(FIO_Z[[#This Row],[Risk-free instrument]]/E56)*100</f>
        <v>-1.0209142616112779</v>
      </c>
      <c r="G57">
        <v>2085.1799999999998</v>
      </c>
      <c r="H57">
        <f>LN(FIO_Z[[#This Row],[S&amp;P 500]]/G56)*100</f>
        <v>-1.9579929290118085</v>
      </c>
      <c r="I57">
        <f>FIO_Z[[#This Row],[Rate  S&amp;P 500]]*100%</f>
        <v>-1.9579929290118085</v>
      </c>
      <c r="J57">
        <f>MIN(0,(FIO_Z[[#This Row],[Logarithmic rate of return]]-0))</f>
        <v>-1.4614038793595514</v>
      </c>
      <c r="K57">
        <f>MIN(0,(FIO_Z[[#This Row],[Market rate of return]]-0))</f>
        <v>-1.9579929290118085</v>
      </c>
      <c r="L57">
        <f>MAX(0,(FIO_Z[[#This Row],[Logarithmic rate of return]]-0))</f>
        <v>0</v>
      </c>
    </row>
    <row r="58" spans="1:12" x14ac:dyDescent="0.25">
      <c r="A58" s="9">
        <v>42687</v>
      </c>
      <c r="B58">
        <v>179.75</v>
      </c>
      <c r="C58">
        <f>((FIO_Z[[#This Row],[Price]]-B57)/FIO_Z[[#This Row],[Price]])*100</f>
        <v>4.7677329624478402</v>
      </c>
      <c r="D58">
        <f>LN(FIO_Z[[#This Row],[Price]]/B57)*100</f>
        <v>4.8851362147692337</v>
      </c>
      <c r="E58">
        <v>1.2621100000000001</v>
      </c>
      <c r="F58">
        <f>LN(FIO_Z[[#This Row],[Risk-free instrument]]/E57)*100</f>
        <v>1.32960424180973</v>
      </c>
      <c r="G58">
        <v>2164.4499999999998</v>
      </c>
      <c r="H58">
        <f>LN(FIO_Z[[#This Row],[S&amp;P 500]]/G57)*100</f>
        <v>3.7311105150272743</v>
      </c>
      <c r="I58">
        <f>FIO_Z[[#This Row],[Rate  S&amp;P 500]]*100%</f>
        <v>3.7311105150272743</v>
      </c>
      <c r="J58">
        <f>MIN(0,(FIO_Z[[#This Row],[Logarithmic rate of return]]-0))</f>
        <v>0</v>
      </c>
      <c r="K58">
        <f>MIN(0,(FIO_Z[[#This Row],[Market rate of return]]-0))</f>
        <v>0</v>
      </c>
      <c r="L58">
        <f>MAX(0,(FIO_Z[[#This Row],[Logarithmic rate of return]]-0))</f>
        <v>4.8851362147692337</v>
      </c>
    </row>
    <row r="59" spans="1:12" x14ac:dyDescent="0.25">
      <c r="A59" s="9">
        <v>42694</v>
      </c>
      <c r="B59">
        <v>182.66</v>
      </c>
      <c r="C59">
        <f>((FIO_Z[[#This Row],[Price]]-B58)/FIO_Z[[#This Row],[Price]])*100</f>
        <v>1.5931238366363718</v>
      </c>
      <c r="D59">
        <f>LN(FIO_Z[[#This Row],[Price]]/B58)*100</f>
        <v>1.6059504662376811</v>
      </c>
      <c r="E59">
        <v>1.2793300000000001</v>
      </c>
      <c r="F59">
        <f>LN(FIO_Z[[#This Row],[Risk-free instrument]]/E58)*100</f>
        <v>1.355157983680273</v>
      </c>
      <c r="G59">
        <v>2181.9</v>
      </c>
      <c r="H59">
        <f>LN(FIO_Z[[#This Row],[S&amp;P 500]]/G58)*100</f>
        <v>0.8029769236479215</v>
      </c>
      <c r="I59">
        <f>FIO_Z[[#This Row],[Rate  S&amp;P 500]]*100%</f>
        <v>0.8029769236479215</v>
      </c>
      <c r="J59">
        <f>MIN(0,(FIO_Z[[#This Row],[Logarithmic rate of return]]-0))</f>
        <v>0</v>
      </c>
      <c r="K59">
        <f>MIN(0,(FIO_Z[[#This Row],[Market rate of return]]-0))</f>
        <v>0</v>
      </c>
      <c r="L59">
        <f>MAX(0,(FIO_Z[[#This Row],[Logarithmic rate of return]]-0))</f>
        <v>1.6059504662376811</v>
      </c>
    </row>
    <row r="60" spans="1:12" x14ac:dyDescent="0.25">
      <c r="A60" s="9">
        <v>42701</v>
      </c>
      <c r="B60">
        <v>185.17</v>
      </c>
      <c r="C60">
        <f>((FIO_Z[[#This Row],[Price]]-B59)/FIO_Z[[#This Row],[Price]])*100</f>
        <v>1.3555111519144523</v>
      </c>
      <c r="D60">
        <f>LN(FIO_Z[[#This Row],[Price]]/B59)*100</f>
        <v>1.3647820786191678</v>
      </c>
      <c r="E60">
        <v>1.28989</v>
      </c>
      <c r="F60">
        <f>LN(FIO_Z[[#This Row],[Risk-free instrument]]/E59)*100</f>
        <v>0.82204400296519187</v>
      </c>
      <c r="G60">
        <v>2213.35</v>
      </c>
      <c r="H60">
        <f>LN(FIO_Z[[#This Row],[S&amp;P 500]]/G59)*100</f>
        <v>1.431114806589586</v>
      </c>
      <c r="I60">
        <f>FIO_Z[[#This Row],[Rate  S&amp;P 500]]*100%</f>
        <v>1.431114806589586</v>
      </c>
      <c r="J60">
        <f>MIN(0,(FIO_Z[[#This Row],[Logarithmic rate of return]]-0))</f>
        <v>0</v>
      </c>
      <c r="K60">
        <f>MIN(0,(FIO_Z[[#This Row],[Market rate of return]]-0))</f>
        <v>0</v>
      </c>
      <c r="L60">
        <f>MAX(0,(FIO_Z[[#This Row],[Logarithmic rate of return]]-0))</f>
        <v>1.3647820786191678</v>
      </c>
    </row>
    <row r="61" spans="1:12" x14ac:dyDescent="0.25">
      <c r="A61" s="9">
        <v>42708</v>
      </c>
      <c r="B61">
        <v>183.21</v>
      </c>
      <c r="C61">
        <f>((FIO_Z[[#This Row],[Price]]-B60)/FIO_Z[[#This Row],[Price]])*100</f>
        <v>-1.0698105998580751</v>
      </c>
      <c r="D61">
        <f>LN(FIO_Z[[#This Row],[Price]]/B60)*100</f>
        <v>-1.0641286146571396</v>
      </c>
      <c r="E61">
        <v>1.29156</v>
      </c>
      <c r="F61">
        <f>LN(FIO_Z[[#This Row],[Risk-free instrument]]/E60)*100</f>
        <v>0.12938466621243891</v>
      </c>
      <c r="G61">
        <v>2191.9499999999998</v>
      </c>
      <c r="H61">
        <f>LN(FIO_Z[[#This Row],[S&amp;P 500]]/G60)*100</f>
        <v>-0.97156463057295439</v>
      </c>
      <c r="I61">
        <f>FIO_Z[[#This Row],[Rate  S&amp;P 500]]*100%</f>
        <v>-0.97156463057295439</v>
      </c>
      <c r="J61">
        <f>MIN(0,(FIO_Z[[#This Row],[Logarithmic rate of return]]-0))</f>
        <v>-1.0641286146571396</v>
      </c>
      <c r="K61">
        <f>MIN(0,(FIO_Z[[#This Row],[Market rate of return]]-0))</f>
        <v>-0.97156463057295439</v>
      </c>
      <c r="L61">
        <f>MAX(0,(FIO_Z[[#This Row],[Logarithmic rate of return]]-0))</f>
        <v>0</v>
      </c>
    </row>
    <row r="62" spans="1:12" x14ac:dyDescent="0.25">
      <c r="A62" s="9">
        <v>42715</v>
      </c>
      <c r="B62">
        <v>188.39</v>
      </c>
      <c r="C62">
        <f>((FIO_Z[[#This Row],[Price]]-B61)/FIO_Z[[#This Row],[Price]])*100</f>
        <v>2.7496151600403307</v>
      </c>
      <c r="D62">
        <f>LN(FIO_Z[[#This Row],[Price]]/B61)*100</f>
        <v>2.7881246274129778</v>
      </c>
      <c r="E62">
        <v>1.296</v>
      </c>
      <c r="F62">
        <f>LN(FIO_Z[[#This Row],[Risk-free instrument]]/E61)*100</f>
        <v>0.34318078480127651</v>
      </c>
      <c r="G62">
        <v>2259.5300000000002</v>
      </c>
      <c r="H62">
        <f>LN(FIO_Z[[#This Row],[S&amp;P 500]]/G61)*100</f>
        <v>3.0365268448154357</v>
      </c>
      <c r="I62">
        <f>FIO_Z[[#This Row],[Rate  S&amp;P 500]]*100%</f>
        <v>3.0365268448154357</v>
      </c>
      <c r="J62">
        <f>MIN(0,(FIO_Z[[#This Row],[Logarithmic rate of return]]-0))</f>
        <v>0</v>
      </c>
      <c r="K62">
        <f>MIN(0,(FIO_Z[[#This Row],[Market rate of return]]-0))</f>
        <v>0</v>
      </c>
      <c r="L62">
        <f>MAX(0,(FIO_Z[[#This Row],[Logarithmic rate of return]]-0))</f>
        <v>2.7881246274129778</v>
      </c>
    </row>
    <row r="63" spans="1:12" x14ac:dyDescent="0.25">
      <c r="A63" s="9">
        <v>42722</v>
      </c>
      <c r="B63">
        <v>187.64</v>
      </c>
      <c r="C63">
        <f>((FIO_Z[[#This Row],[Price]]-B62)/FIO_Z[[#This Row],[Price]])*100</f>
        <v>-0.39970155617139208</v>
      </c>
      <c r="D63">
        <f>LN(FIO_Z[[#This Row],[Price]]/B62)*100</f>
        <v>-0.39890487170257305</v>
      </c>
      <c r="E63">
        <v>1.31989</v>
      </c>
      <c r="F63">
        <f>LN(FIO_Z[[#This Row],[Risk-free instrument]]/E62)*100</f>
        <v>1.8265801862448039</v>
      </c>
      <c r="G63">
        <v>2258.0700000000002</v>
      </c>
      <c r="H63">
        <f>LN(FIO_Z[[#This Row],[S&amp;P 500]]/G62)*100</f>
        <v>-6.4636092209585522E-2</v>
      </c>
      <c r="I63">
        <f>FIO_Z[[#This Row],[Rate  S&amp;P 500]]*100%</f>
        <v>-6.4636092209585522E-2</v>
      </c>
      <c r="J63">
        <f>MIN(0,(FIO_Z[[#This Row],[Logarithmic rate of return]]-0))</f>
        <v>-0.39890487170257305</v>
      </c>
      <c r="K63">
        <f>MIN(0,(FIO_Z[[#This Row],[Market rate of return]]-0))</f>
        <v>-6.4636092209585522E-2</v>
      </c>
      <c r="L63">
        <f>MAX(0,(FIO_Z[[#This Row],[Logarithmic rate of return]]-0))</f>
        <v>0</v>
      </c>
    </row>
    <row r="64" spans="1:12" x14ac:dyDescent="0.25">
      <c r="A64" s="9">
        <v>42729</v>
      </c>
      <c r="B64">
        <v>187.66</v>
      </c>
      <c r="C64">
        <f>((FIO_Z[[#This Row],[Price]]-B63)/FIO_Z[[#This Row],[Price]])*100</f>
        <v>1.0657572205057142E-2</v>
      </c>
      <c r="D64">
        <f>LN(FIO_Z[[#This Row],[Price]]/B63)*100</f>
        <v>1.0658140164630079E-2</v>
      </c>
      <c r="E64">
        <v>1.31656</v>
      </c>
      <c r="F64">
        <f>LN(FIO_Z[[#This Row],[Risk-free instrument]]/E63)*100</f>
        <v>-0.25261254875407124</v>
      </c>
      <c r="G64">
        <v>2263.79</v>
      </c>
      <c r="H64">
        <f>LN(FIO_Z[[#This Row],[S&amp;P 500]]/G63)*100</f>
        <v>0.25299337223775498</v>
      </c>
      <c r="I64">
        <f>FIO_Z[[#This Row],[Rate  S&amp;P 500]]*100%</f>
        <v>0.25299337223775498</v>
      </c>
      <c r="J64">
        <f>MIN(0,(FIO_Z[[#This Row],[Logarithmic rate of return]]-0))</f>
        <v>0</v>
      </c>
      <c r="K64">
        <f>MIN(0,(FIO_Z[[#This Row],[Market rate of return]]-0))</f>
        <v>0</v>
      </c>
      <c r="L64">
        <f>MAX(0,(FIO_Z[[#This Row],[Logarithmic rate of return]]-0))</f>
        <v>1.0658140164630079E-2</v>
      </c>
    </row>
    <row r="65" spans="1:12" x14ac:dyDescent="0.25">
      <c r="A65" s="9">
        <v>42736</v>
      </c>
      <c r="B65">
        <v>185.83</v>
      </c>
      <c r="C65">
        <f>((FIO_Z[[#This Row],[Price]]-B64)/FIO_Z[[#This Row],[Price]])*100</f>
        <v>-0.98477102728299193</v>
      </c>
      <c r="D65">
        <f>LN(FIO_Z[[#This Row],[Price]]/B64)*100</f>
        <v>-0.97995375763441217</v>
      </c>
      <c r="E65">
        <v>1.3176699999999999</v>
      </c>
      <c r="F65">
        <f>LN(FIO_Z[[#This Row],[Risk-free instrument]]/E64)*100</f>
        <v>8.4275106250880902E-2</v>
      </c>
      <c r="G65">
        <v>2238.83</v>
      </c>
      <c r="H65">
        <f>LN(FIO_Z[[#This Row],[S&amp;P 500]]/G64)*100</f>
        <v>-1.1086991874048915</v>
      </c>
      <c r="I65">
        <f>FIO_Z[[#This Row],[Rate  S&amp;P 500]]*100%</f>
        <v>-1.1086991874048915</v>
      </c>
      <c r="J65">
        <f>MIN(0,(FIO_Z[[#This Row],[Logarithmic rate of return]]-0))</f>
        <v>-0.97995375763441217</v>
      </c>
      <c r="K65">
        <f>MIN(0,(FIO_Z[[#This Row],[Market rate of return]]-0))</f>
        <v>-1.1086991874048915</v>
      </c>
      <c r="L65">
        <f>MAX(0,(FIO_Z[[#This Row],[Logarithmic rate of return]]-0))</f>
        <v>0</v>
      </c>
    </row>
    <row r="66" spans="1:12" x14ac:dyDescent="0.25">
      <c r="A66" s="9">
        <v>42743</v>
      </c>
      <c r="B66">
        <v>187.69</v>
      </c>
      <c r="C66">
        <f>((FIO_Z[[#This Row],[Price]]-B65)/FIO_Z[[#This Row],[Price]])*100</f>
        <v>0.99099579093184786</v>
      </c>
      <c r="D66">
        <f>LN(FIO_Z[[#This Row],[Price]]/B65)*100</f>
        <v>0.99593883825990892</v>
      </c>
      <c r="E66">
        <v>1.32433</v>
      </c>
      <c r="F66">
        <f>LN(FIO_Z[[#This Row],[Risk-free instrument]]/E65)*100</f>
        <v>0.50416458040052126</v>
      </c>
      <c r="G66">
        <v>2276.98</v>
      </c>
      <c r="H66">
        <f>LN(FIO_Z[[#This Row],[S&amp;P 500]]/G65)*100</f>
        <v>1.6896595574962006</v>
      </c>
      <c r="I66">
        <f>FIO_Z[[#This Row],[Rate  S&amp;P 500]]*100%</f>
        <v>1.6896595574962006</v>
      </c>
      <c r="J66">
        <f>MIN(0,(FIO_Z[[#This Row],[Logarithmic rate of return]]-0))</f>
        <v>0</v>
      </c>
      <c r="K66">
        <f>MIN(0,(FIO_Z[[#This Row],[Market rate of return]]-0))</f>
        <v>0</v>
      </c>
      <c r="L66">
        <f>MAX(0,(FIO_Z[[#This Row],[Logarithmic rate of return]]-0))</f>
        <v>0.99593883825990892</v>
      </c>
    </row>
    <row r="67" spans="1:12" x14ac:dyDescent="0.25">
      <c r="A67" s="9">
        <v>42750</v>
      </c>
      <c r="B67">
        <v>187.28</v>
      </c>
      <c r="C67">
        <f>((FIO_Z[[#This Row],[Price]]-B66)/FIO_Z[[#This Row],[Price]])*100</f>
        <v>-0.21892353695001954</v>
      </c>
      <c r="D67">
        <f>LN(FIO_Z[[#This Row],[Price]]/B66)*100</f>
        <v>-0.21868424855030713</v>
      </c>
      <c r="E67">
        <v>1.3315600000000001</v>
      </c>
      <c r="F67">
        <f>LN(FIO_Z[[#This Row],[Risk-free instrument]]/E66)*100</f>
        <v>0.54445160452812902</v>
      </c>
      <c r="G67">
        <v>2274.64</v>
      </c>
      <c r="H67">
        <f>LN(FIO_Z[[#This Row],[S&amp;P 500]]/G66)*100</f>
        <v>-0.10282054328592954</v>
      </c>
      <c r="I67">
        <f>FIO_Z[[#This Row],[Rate  S&amp;P 500]]*100%</f>
        <v>-0.10282054328592954</v>
      </c>
      <c r="J67">
        <f>MIN(0,(FIO_Z[[#This Row],[Logarithmic rate of return]]-0))</f>
        <v>-0.21868424855030713</v>
      </c>
      <c r="K67">
        <f>MIN(0,(FIO_Z[[#This Row],[Market rate of return]]-0))</f>
        <v>-0.10282054328592954</v>
      </c>
      <c r="L67">
        <f>MAX(0,(FIO_Z[[#This Row],[Logarithmic rate of return]]-0))</f>
        <v>0</v>
      </c>
    </row>
    <row r="68" spans="1:12" x14ac:dyDescent="0.25">
      <c r="A68" s="9">
        <v>42757</v>
      </c>
      <c r="B68">
        <v>186.13</v>
      </c>
      <c r="C68">
        <f>((FIO_Z[[#This Row],[Price]]-B67)/FIO_Z[[#This Row],[Price]])*100</f>
        <v>-0.61784774082630722</v>
      </c>
      <c r="D68">
        <f>LN(FIO_Z[[#This Row],[Price]]/B67)*100</f>
        <v>-0.61594688724136371</v>
      </c>
      <c r="E68">
        <v>1.35822</v>
      </c>
      <c r="F68">
        <f>LN(FIO_Z[[#This Row],[Risk-free instrument]]/E67)*100</f>
        <v>1.9823831744166882</v>
      </c>
      <c r="G68">
        <v>2271.31</v>
      </c>
      <c r="H68">
        <f>LN(FIO_Z[[#This Row],[S&amp;P 500]]/G67)*100</f>
        <v>-0.14650405726460766</v>
      </c>
      <c r="I68">
        <f>FIO_Z[[#This Row],[Rate  S&amp;P 500]]*100%</f>
        <v>-0.14650405726460766</v>
      </c>
      <c r="J68">
        <f>MIN(0,(FIO_Z[[#This Row],[Logarithmic rate of return]]-0))</f>
        <v>-0.61594688724136371</v>
      </c>
      <c r="K68">
        <f>MIN(0,(FIO_Z[[#This Row],[Market rate of return]]-0))</f>
        <v>-0.14650405726460766</v>
      </c>
      <c r="L68">
        <f>MAX(0,(FIO_Z[[#This Row],[Logarithmic rate of return]]-0))</f>
        <v>0</v>
      </c>
    </row>
    <row r="69" spans="1:12" x14ac:dyDescent="0.25">
      <c r="A69" s="9">
        <v>42764</v>
      </c>
      <c r="B69">
        <v>187.81</v>
      </c>
      <c r="C69">
        <f>((FIO_Z[[#This Row],[Price]]-B68)/FIO_Z[[#This Row],[Price]])*100</f>
        <v>0.89452105851658947</v>
      </c>
      <c r="D69">
        <f>LN(FIO_Z[[#This Row],[Price]]/B68)*100</f>
        <v>0.8985459182604445</v>
      </c>
      <c r="E69">
        <v>1.3587800000000001</v>
      </c>
      <c r="F69">
        <f>LN(FIO_Z[[#This Row],[Risk-free instrument]]/E68)*100</f>
        <v>4.1221936542503182E-2</v>
      </c>
      <c r="G69">
        <v>2294.69</v>
      </c>
      <c r="H69">
        <f>LN(FIO_Z[[#This Row],[S&amp;P 500]]/G68)*100</f>
        <v>1.0241000585688758</v>
      </c>
      <c r="I69">
        <f>FIO_Z[[#This Row],[Rate  S&amp;P 500]]*100%</f>
        <v>1.0241000585688758</v>
      </c>
      <c r="J69">
        <f>MIN(0,(FIO_Z[[#This Row],[Logarithmic rate of return]]-0))</f>
        <v>0</v>
      </c>
      <c r="K69">
        <f>MIN(0,(FIO_Z[[#This Row],[Market rate of return]]-0))</f>
        <v>0</v>
      </c>
      <c r="L69">
        <f>MAX(0,(FIO_Z[[#This Row],[Logarithmic rate of return]]-0))</f>
        <v>0.8985459182604445</v>
      </c>
    </row>
    <row r="70" spans="1:12" x14ac:dyDescent="0.25">
      <c r="A70" s="9">
        <v>42771</v>
      </c>
      <c r="B70">
        <v>188.52</v>
      </c>
      <c r="C70">
        <f>((FIO_Z[[#This Row],[Price]]-B69)/FIO_Z[[#This Row],[Price]])*100</f>
        <v>0.37661786547846804</v>
      </c>
      <c r="D70">
        <f>LN(FIO_Z[[#This Row],[Price]]/B69)*100</f>
        <v>0.37732885626840629</v>
      </c>
      <c r="E70">
        <v>1.34989</v>
      </c>
      <c r="F70">
        <f>LN(FIO_Z[[#This Row],[Risk-free instrument]]/E69)*100</f>
        <v>-0.65641306773170593</v>
      </c>
      <c r="G70">
        <v>2297.42</v>
      </c>
      <c r="H70">
        <f>LN(FIO_Z[[#This Row],[S&amp;P 500]]/G69)*100</f>
        <v>0.11889960482739374</v>
      </c>
      <c r="I70">
        <f>FIO_Z[[#This Row],[Rate  S&amp;P 500]]*100%</f>
        <v>0.11889960482739374</v>
      </c>
      <c r="J70">
        <f>MIN(0,(FIO_Z[[#This Row],[Logarithmic rate of return]]-0))</f>
        <v>0</v>
      </c>
      <c r="K70">
        <f>MIN(0,(FIO_Z[[#This Row],[Market rate of return]]-0))</f>
        <v>0</v>
      </c>
      <c r="L70">
        <f>MAX(0,(FIO_Z[[#This Row],[Logarithmic rate of return]]-0))</f>
        <v>0.37732885626840629</v>
      </c>
    </row>
    <row r="71" spans="1:12" x14ac:dyDescent="0.25">
      <c r="A71" s="9">
        <v>42778</v>
      </c>
      <c r="B71">
        <v>189.18</v>
      </c>
      <c r="C71">
        <f>((FIO_Z[[#This Row],[Price]]-B70)/FIO_Z[[#This Row],[Price]])*100</f>
        <v>0.34887408816999504</v>
      </c>
      <c r="D71">
        <f>LN(FIO_Z[[#This Row],[Price]]/B70)*100</f>
        <v>0.34948407294944234</v>
      </c>
      <c r="E71">
        <v>1.33822</v>
      </c>
      <c r="F71">
        <f>LN(FIO_Z[[#This Row],[Risk-free instrument]]/E70)*100</f>
        <v>-0.86827349450522906</v>
      </c>
      <c r="G71">
        <v>2316.1</v>
      </c>
      <c r="H71">
        <f>LN(FIO_Z[[#This Row],[S&amp;P 500]]/G70)*100</f>
        <v>0.80979824870887041</v>
      </c>
      <c r="I71">
        <f>FIO_Z[[#This Row],[Rate  S&amp;P 500]]*100%</f>
        <v>0.80979824870887041</v>
      </c>
      <c r="J71">
        <f>MIN(0,(FIO_Z[[#This Row],[Logarithmic rate of return]]-0))</f>
        <v>0</v>
      </c>
      <c r="K71">
        <f>MIN(0,(FIO_Z[[#This Row],[Market rate of return]]-0))</f>
        <v>0</v>
      </c>
      <c r="L71">
        <f>MAX(0,(FIO_Z[[#This Row],[Logarithmic rate of return]]-0))</f>
        <v>0.34948407294944234</v>
      </c>
    </row>
    <row r="72" spans="1:12" x14ac:dyDescent="0.25">
      <c r="A72" s="9">
        <v>42785</v>
      </c>
      <c r="B72">
        <v>192.57</v>
      </c>
      <c r="C72">
        <f>((FIO_Z[[#This Row],[Price]]-B71)/FIO_Z[[#This Row],[Price]])*100</f>
        <v>1.7603988160149484</v>
      </c>
      <c r="D72">
        <f>LN(FIO_Z[[#This Row],[Price]]/B71)*100</f>
        <v>1.776078120677187</v>
      </c>
      <c r="E72">
        <v>1.3573900000000001</v>
      </c>
      <c r="F72">
        <f>LN(FIO_Z[[#This Row],[Risk-free instrument]]/E71)*100</f>
        <v>1.4223365531180918</v>
      </c>
      <c r="G72">
        <v>2351.16</v>
      </c>
      <c r="H72">
        <f>LN(FIO_Z[[#This Row],[S&amp;P 500]]/G71)*100</f>
        <v>1.5024086717009346</v>
      </c>
      <c r="I72">
        <f>FIO_Z[[#This Row],[Rate  S&amp;P 500]]*100%</f>
        <v>1.5024086717009346</v>
      </c>
      <c r="J72">
        <f>MIN(0,(FIO_Z[[#This Row],[Logarithmic rate of return]]-0))</f>
        <v>0</v>
      </c>
      <c r="K72">
        <f>MIN(0,(FIO_Z[[#This Row],[Market rate of return]]-0))</f>
        <v>0</v>
      </c>
      <c r="L72">
        <f>MAX(0,(FIO_Z[[#This Row],[Logarithmic rate of return]]-0))</f>
        <v>1.776078120677187</v>
      </c>
    </row>
    <row r="73" spans="1:12" x14ac:dyDescent="0.25">
      <c r="A73" s="9">
        <v>42792</v>
      </c>
      <c r="B73">
        <v>192.93</v>
      </c>
      <c r="C73">
        <f>((FIO_Z[[#This Row],[Price]]-B72)/FIO_Z[[#This Row],[Price]])*100</f>
        <v>0.18659617477842411</v>
      </c>
      <c r="D73">
        <f>LN(FIO_Z[[#This Row],[Price]]/B72)*100</f>
        <v>0.1867704823085036</v>
      </c>
      <c r="E73">
        <v>1.3607199999999999</v>
      </c>
      <c r="F73">
        <f>LN(FIO_Z[[#This Row],[Risk-free instrument]]/E72)*100</f>
        <v>0.24502331885100023</v>
      </c>
      <c r="G73">
        <v>2367.34</v>
      </c>
      <c r="H73">
        <f>LN(FIO_Z[[#This Row],[S&amp;P 500]]/G72)*100</f>
        <v>0.68581385684211038</v>
      </c>
      <c r="I73">
        <f>FIO_Z[[#This Row],[Rate  S&amp;P 500]]*100%</f>
        <v>0.68581385684211038</v>
      </c>
      <c r="J73">
        <f>MIN(0,(FIO_Z[[#This Row],[Logarithmic rate of return]]-0))</f>
        <v>0</v>
      </c>
      <c r="K73">
        <f>MIN(0,(FIO_Z[[#This Row],[Market rate of return]]-0))</f>
        <v>0</v>
      </c>
      <c r="L73">
        <f>MAX(0,(FIO_Z[[#This Row],[Logarithmic rate of return]]-0))</f>
        <v>0.1867704823085036</v>
      </c>
    </row>
    <row r="74" spans="1:12" x14ac:dyDescent="0.25">
      <c r="A74" s="9">
        <v>42799</v>
      </c>
      <c r="B74">
        <v>192.57</v>
      </c>
      <c r="C74">
        <f>((FIO_Z[[#This Row],[Price]]-B73)/FIO_Z[[#This Row],[Price]])*100</f>
        <v>-0.18694500701044484</v>
      </c>
      <c r="D74">
        <f>LN(FIO_Z[[#This Row],[Price]]/B73)*100</f>
        <v>-0.18677048230850213</v>
      </c>
      <c r="E74">
        <v>1.4226700000000001</v>
      </c>
      <c r="F74">
        <f>LN(FIO_Z[[#This Row],[Risk-free instrument]]/E73)*100</f>
        <v>4.4521416362760329</v>
      </c>
      <c r="G74">
        <v>2383.12</v>
      </c>
      <c r="H74">
        <f>LN(FIO_Z[[#This Row],[S&amp;P 500]]/G73)*100</f>
        <v>0.66435915850333738</v>
      </c>
      <c r="I74">
        <f>FIO_Z[[#This Row],[Rate  S&amp;P 500]]*100%</f>
        <v>0.66435915850333738</v>
      </c>
      <c r="J74">
        <f>MIN(0,(FIO_Z[[#This Row],[Logarithmic rate of return]]-0))</f>
        <v>-0.18677048230850213</v>
      </c>
      <c r="K74">
        <f>MIN(0,(FIO_Z[[#This Row],[Market rate of return]]-0))</f>
        <v>0</v>
      </c>
      <c r="L74">
        <f>MAX(0,(FIO_Z[[#This Row],[Logarithmic rate of return]]-0))</f>
        <v>0</v>
      </c>
    </row>
    <row r="75" spans="1:12" x14ac:dyDescent="0.25">
      <c r="A75" s="9">
        <v>42806</v>
      </c>
      <c r="B75">
        <v>191.19</v>
      </c>
      <c r="C75">
        <f>((FIO_Z[[#This Row],[Price]]-B74)/FIO_Z[[#This Row],[Price]])*100</f>
        <v>-0.72179507296406487</v>
      </c>
      <c r="D75">
        <f>LN(FIO_Z[[#This Row],[Price]]/B74)*100</f>
        <v>-0.7192025997484035</v>
      </c>
      <c r="E75">
        <v>1.4259999999999999</v>
      </c>
      <c r="F75">
        <f>LN(FIO_Z[[#This Row],[Risk-free instrument]]/E74)*100</f>
        <v>0.23379342056447455</v>
      </c>
      <c r="G75">
        <v>2372.6</v>
      </c>
      <c r="H75">
        <f>LN(FIO_Z[[#This Row],[S&amp;P 500]]/G74)*100</f>
        <v>-0.44241532971273478</v>
      </c>
      <c r="I75">
        <f>FIO_Z[[#This Row],[Rate  S&amp;P 500]]*100%</f>
        <v>-0.44241532971273478</v>
      </c>
      <c r="J75">
        <f>MIN(0,(FIO_Z[[#This Row],[Logarithmic rate of return]]-0))</f>
        <v>-0.7192025997484035</v>
      </c>
      <c r="K75">
        <f>MIN(0,(FIO_Z[[#This Row],[Market rate of return]]-0))</f>
        <v>-0.44241532971273478</v>
      </c>
      <c r="L75">
        <f>MAX(0,(FIO_Z[[#This Row],[Logarithmic rate of return]]-0))</f>
        <v>0</v>
      </c>
    </row>
    <row r="76" spans="1:12" x14ac:dyDescent="0.25">
      <c r="A76" s="9">
        <v>42813</v>
      </c>
      <c r="B76">
        <v>190.78</v>
      </c>
      <c r="C76">
        <f>((FIO_Z[[#This Row],[Price]]-B75)/FIO_Z[[#This Row],[Price]])*100</f>
        <v>-0.21490722297934614</v>
      </c>
      <c r="D76">
        <f>LN(FIO_Z[[#This Row],[Price]]/B75)*100</f>
        <v>-0.21467662772503976</v>
      </c>
      <c r="E76">
        <v>1.4315599999999999</v>
      </c>
      <c r="F76">
        <f>LN(FIO_Z[[#This Row],[Risk-free instrument]]/E75)*100</f>
        <v>0.38914367617021095</v>
      </c>
      <c r="G76">
        <v>2378.25</v>
      </c>
      <c r="H76">
        <f>LN(FIO_Z[[#This Row],[S&amp;P 500]]/G75)*100</f>
        <v>0.23785228595635607</v>
      </c>
      <c r="I76">
        <f>FIO_Z[[#This Row],[Rate  S&amp;P 500]]*100%</f>
        <v>0.23785228595635607</v>
      </c>
      <c r="J76">
        <f>MIN(0,(FIO_Z[[#This Row],[Logarithmic rate of return]]-0))</f>
        <v>-0.21467662772503976</v>
      </c>
      <c r="K76">
        <f>MIN(0,(FIO_Z[[#This Row],[Market rate of return]]-0))</f>
        <v>0</v>
      </c>
      <c r="L76">
        <f>MAX(0,(FIO_Z[[#This Row],[Logarithmic rate of return]]-0))</f>
        <v>0</v>
      </c>
    </row>
    <row r="77" spans="1:12" x14ac:dyDescent="0.25">
      <c r="A77" s="9">
        <v>42820</v>
      </c>
      <c r="B77">
        <v>188.09</v>
      </c>
      <c r="C77">
        <f>((FIO_Z[[#This Row],[Price]]-B76)/FIO_Z[[#This Row],[Price]])*100</f>
        <v>-1.430166409697484</v>
      </c>
      <c r="D77">
        <f>LN(FIO_Z[[#This Row],[Price]]/B76)*100</f>
        <v>-1.4200360034348813</v>
      </c>
      <c r="E77">
        <v>1.4271100000000001</v>
      </c>
      <c r="F77">
        <f>LN(FIO_Z[[#This Row],[Risk-free instrument]]/E76)*100</f>
        <v>-0.31133384367141886</v>
      </c>
      <c r="G77">
        <v>2343.98</v>
      </c>
      <c r="H77">
        <f>LN(FIO_Z[[#This Row],[S&amp;P 500]]/G76)*100</f>
        <v>-1.4514583849272658</v>
      </c>
      <c r="I77">
        <f>FIO_Z[[#This Row],[Rate  S&amp;P 500]]*100%</f>
        <v>-1.4514583849272658</v>
      </c>
      <c r="J77">
        <f>MIN(0,(FIO_Z[[#This Row],[Logarithmic rate of return]]-0))</f>
        <v>-1.4200360034348813</v>
      </c>
      <c r="K77">
        <f>MIN(0,(FIO_Z[[#This Row],[Market rate of return]]-0))</f>
        <v>-1.4514583849272658</v>
      </c>
      <c r="L77">
        <f>MAX(0,(FIO_Z[[#This Row],[Logarithmic rate of return]]-0))</f>
        <v>0</v>
      </c>
    </row>
    <row r="78" spans="1:12" x14ac:dyDescent="0.25">
      <c r="A78" s="9">
        <v>42827</v>
      </c>
      <c r="B78">
        <v>189.7</v>
      </c>
      <c r="C78">
        <f>((FIO_Z[[#This Row],[Price]]-B77)/FIO_Z[[#This Row],[Price]])*100</f>
        <v>0.84870848708486313</v>
      </c>
      <c r="D78">
        <f>LN(FIO_Z[[#This Row],[Price]]/B77)*100</f>
        <v>0.85233052582552682</v>
      </c>
      <c r="E78">
        <v>1.4232199999999999</v>
      </c>
      <c r="F78">
        <f>LN(FIO_Z[[#This Row],[Risk-free instrument]]/E77)*100</f>
        <v>-0.27295102076705946</v>
      </c>
      <c r="G78">
        <v>2362.7199999999998</v>
      </c>
      <c r="H78">
        <f>LN(FIO_Z[[#This Row],[S&amp;P 500]]/G77)*100</f>
        <v>0.79631584881700335</v>
      </c>
      <c r="I78">
        <f>FIO_Z[[#This Row],[Rate  S&amp;P 500]]*100%</f>
        <v>0.79631584881700335</v>
      </c>
      <c r="J78">
        <f>MIN(0,(FIO_Z[[#This Row],[Logarithmic rate of return]]-0))</f>
        <v>0</v>
      </c>
      <c r="K78">
        <f>MIN(0,(FIO_Z[[#This Row],[Market rate of return]]-0))</f>
        <v>0</v>
      </c>
      <c r="L78">
        <f>MAX(0,(FIO_Z[[#This Row],[Logarithmic rate of return]]-0))</f>
        <v>0.85233052582552682</v>
      </c>
    </row>
    <row r="79" spans="1:12" x14ac:dyDescent="0.25">
      <c r="A79" s="9">
        <v>42834</v>
      </c>
      <c r="B79">
        <v>189.16</v>
      </c>
      <c r="C79">
        <f>((FIO_Z[[#This Row],[Price]]-B78)/FIO_Z[[#This Row],[Price]])*100</f>
        <v>-0.28547261577500105</v>
      </c>
      <c r="D79">
        <f>LN(FIO_Z[[#This Row],[Price]]/B78)*100</f>
        <v>-0.28506591652934837</v>
      </c>
      <c r="E79">
        <v>1.42961</v>
      </c>
      <c r="F79">
        <f>LN(FIO_Z[[#This Row],[Risk-free instrument]]/E78)*100</f>
        <v>0.44797696928212843</v>
      </c>
      <c r="G79">
        <v>2355.54</v>
      </c>
      <c r="H79">
        <f>LN(FIO_Z[[#This Row],[S&amp;P 500]]/G78)*100</f>
        <v>-0.30434971969691688</v>
      </c>
      <c r="I79">
        <f>FIO_Z[[#This Row],[Rate  S&amp;P 500]]*100%</f>
        <v>-0.30434971969691688</v>
      </c>
      <c r="J79">
        <f>MIN(0,(FIO_Z[[#This Row],[Logarithmic rate of return]]-0))</f>
        <v>-0.28506591652934837</v>
      </c>
      <c r="K79">
        <f>MIN(0,(FIO_Z[[#This Row],[Market rate of return]]-0))</f>
        <v>-0.30434971969691688</v>
      </c>
      <c r="L79">
        <f>MAX(0,(FIO_Z[[#This Row],[Logarithmic rate of return]]-0))</f>
        <v>0</v>
      </c>
    </row>
    <row r="80" spans="1:12" x14ac:dyDescent="0.25">
      <c r="A80" s="9">
        <v>42841</v>
      </c>
      <c r="B80">
        <v>187.46</v>
      </c>
      <c r="C80">
        <f>((FIO_Z[[#This Row],[Price]]-B79)/FIO_Z[[#This Row],[Price]])*100</f>
        <v>-0.9068601301610949</v>
      </c>
      <c r="D80">
        <f>LN(FIO_Z[[#This Row],[Price]]/B79)*100</f>
        <v>-0.90277284573352079</v>
      </c>
      <c r="E80">
        <v>1.4032199999999999</v>
      </c>
      <c r="F80">
        <f>LN(FIO_Z[[#This Row],[Risk-free instrument]]/E79)*100</f>
        <v>-1.8632084132346411</v>
      </c>
      <c r="G80">
        <v>2328.9499999999998</v>
      </c>
      <c r="H80">
        <f>LN(FIO_Z[[#This Row],[S&amp;P 500]]/G79)*100</f>
        <v>-1.1352478315994994</v>
      </c>
      <c r="I80">
        <f>FIO_Z[[#This Row],[Rate  S&amp;P 500]]*100%</f>
        <v>-1.1352478315994994</v>
      </c>
      <c r="J80">
        <f>MIN(0,(FIO_Z[[#This Row],[Logarithmic rate of return]]-0))</f>
        <v>-0.90277284573352079</v>
      </c>
      <c r="K80">
        <f>MIN(0,(FIO_Z[[#This Row],[Market rate of return]]-0))</f>
        <v>-1.1352478315994994</v>
      </c>
      <c r="L80">
        <f>MAX(0,(FIO_Z[[#This Row],[Logarithmic rate of return]]-0))</f>
        <v>0</v>
      </c>
    </row>
    <row r="81" spans="1:12" x14ac:dyDescent="0.25">
      <c r="A81" s="9">
        <v>42848</v>
      </c>
      <c r="B81">
        <v>188.11</v>
      </c>
      <c r="C81">
        <f>((FIO_Z[[#This Row],[Price]]-B80)/FIO_Z[[#This Row],[Price]])*100</f>
        <v>0.3455425017277155</v>
      </c>
      <c r="D81">
        <f>LN(FIO_Z[[#This Row],[Price]]/B80)*100</f>
        <v>0.34614087865894744</v>
      </c>
      <c r="E81">
        <v>1.40211</v>
      </c>
      <c r="F81">
        <f>LN(FIO_Z[[#This Row],[Risk-free instrument]]/E80)*100</f>
        <v>-7.9135079147681905E-2</v>
      </c>
      <c r="G81">
        <v>2348.69</v>
      </c>
      <c r="H81">
        <f>LN(FIO_Z[[#This Row],[S&amp;P 500]]/G80)*100</f>
        <v>0.84402036859565976</v>
      </c>
      <c r="I81">
        <f>FIO_Z[[#This Row],[Rate  S&amp;P 500]]*100%</f>
        <v>0.84402036859565976</v>
      </c>
      <c r="J81">
        <f>MIN(0,(FIO_Z[[#This Row],[Logarithmic rate of return]]-0))</f>
        <v>0</v>
      </c>
      <c r="K81">
        <f>MIN(0,(FIO_Z[[#This Row],[Market rate of return]]-0))</f>
        <v>0</v>
      </c>
      <c r="L81">
        <f>MAX(0,(FIO_Z[[#This Row],[Logarithmic rate of return]]-0))</f>
        <v>0.34614087865894744</v>
      </c>
    </row>
    <row r="82" spans="1:12" x14ac:dyDescent="0.25">
      <c r="A82" s="9">
        <v>42855</v>
      </c>
      <c r="B82">
        <v>189.84</v>
      </c>
      <c r="C82">
        <f>((FIO_Z[[#This Row],[Price]]-B81)/FIO_Z[[#This Row],[Price]])*100</f>
        <v>0.91129372102822892</v>
      </c>
      <c r="D82">
        <f>LN(FIO_Z[[#This Row],[Price]]/B81)*100</f>
        <v>0.91547140225787627</v>
      </c>
      <c r="E82">
        <v>1.42628</v>
      </c>
      <c r="F82">
        <f>LN(FIO_Z[[#This Row],[Risk-free instrument]]/E81)*100</f>
        <v>1.7091411275056818</v>
      </c>
      <c r="G82">
        <v>2384.1999999999998</v>
      </c>
      <c r="H82">
        <f>LN(FIO_Z[[#This Row],[S&amp;P 500]]/G81)*100</f>
        <v>1.5005912385445153</v>
      </c>
      <c r="I82">
        <f>FIO_Z[[#This Row],[Rate  S&amp;P 500]]*100%</f>
        <v>1.5005912385445153</v>
      </c>
      <c r="J82">
        <f>MIN(0,(FIO_Z[[#This Row],[Logarithmic rate of return]]-0))</f>
        <v>0</v>
      </c>
      <c r="K82">
        <f>MIN(0,(FIO_Z[[#This Row],[Market rate of return]]-0))</f>
        <v>0</v>
      </c>
      <c r="L82">
        <f>MAX(0,(FIO_Z[[#This Row],[Logarithmic rate of return]]-0))</f>
        <v>0.91547140225787627</v>
      </c>
    </row>
    <row r="83" spans="1:12" x14ac:dyDescent="0.25">
      <c r="A83" s="9">
        <v>42862</v>
      </c>
      <c r="B83">
        <v>190.04</v>
      </c>
      <c r="C83">
        <f>((FIO_Z[[#This Row],[Price]]-B82)/FIO_Z[[#This Row],[Price]])*100</f>
        <v>0.10524100189433205</v>
      </c>
      <c r="D83">
        <f>LN(FIO_Z[[#This Row],[Price]]/B82)*100</f>
        <v>0.10529641912123622</v>
      </c>
      <c r="E83">
        <v>1.4326700000000001</v>
      </c>
      <c r="F83">
        <f>LN(FIO_Z[[#This Row],[Risk-free instrument]]/E82)*100</f>
        <v>0.44701800595905045</v>
      </c>
      <c r="G83">
        <v>2399.29</v>
      </c>
      <c r="H83">
        <f>LN(FIO_Z[[#This Row],[S&amp;P 500]]/G82)*100</f>
        <v>0.63092219514898884</v>
      </c>
      <c r="I83">
        <f>FIO_Z[[#This Row],[Rate  S&amp;P 500]]*100%</f>
        <v>0.63092219514898884</v>
      </c>
      <c r="J83">
        <f>MIN(0,(FIO_Z[[#This Row],[Logarithmic rate of return]]-0))</f>
        <v>0</v>
      </c>
      <c r="K83">
        <f>MIN(0,(FIO_Z[[#This Row],[Market rate of return]]-0))</f>
        <v>0</v>
      </c>
      <c r="L83">
        <f>MAX(0,(FIO_Z[[#This Row],[Logarithmic rate of return]]-0))</f>
        <v>0.10529641912123622</v>
      </c>
    </row>
    <row r="84" spans="1:12" x14ac:dyDescent="0.25">
      <c r="A84" s="9">
        <v>42869</v>
      </c>
      <c r="B84">
        <v>187.84</v>
      </c>
      <c r="C84">
        <f>((FIO_Z[[#This Row],[Price]]-B83)/FIO_Z[[#This Row],[Price]])*100</f>
        <v>-1.1712095400340656</v>
      </c>
      <c r="D84">
        <f>LN(FIO_Z[[#This Row],[Price]]/B83)*100</f>
        <v>-1.1644039678988896</v>
      </c>
      <c r="E84">
        <v>1.4365600000000001</v>
      </c>
      <c r="F84">
        <f>LN(FIO_Z[[#This Row],[Risk-free instrument]]/E83)*100</f>
        <v>0.27115305384384825</v>
      </c>
      <c r="G84">
        <v>2390.9</v>
      </c>
      <c r="H84">
        <f>LN(FIO_Z[[#This Row],[S&amp;P 500]]/G83)*100</f>
        <v>-0.35029961565031337</v>
      </c>
      <c r="I84">
        <f>FIO_Z[[#This Row],[Rate  S&amp;P 500]]*100%</f>
        <v>-0.35029961565031337</v>
      </c>
      <c r="J84">
        <f>MIN(0,(FIO_Z[[#This Row],[Logarithmic rate of return]]-0))</f>
        <v>-1.1644039678988896</v>
      </c>
      <c r="K84">
        <f>MIN(0,(FIO_Z[[#This Row],[Market rate of return]]-0))</f>
        <v>-0.35029961565031337</v>
      </c>
      <c r="L84">
        <f>MAX(0,(FIO_Z[[#This Row],[Logarithmic rate of return]]-0))</f>
        <v>0</v>
      </c>
    </row>
    <row r="85" spans="1:12" x14ac:dyDescent="0.25">
      <c r="A85" s="9">
        <v>42876</v>
      </c>
      <c r="B85">
        <v>186.52</v>
      </c>
      <c r="C85">
        <f>((FIO_Z[[#This Row],[Price]]-B84)/FIO_Z[[#This Row],[Price]])*100</f>
        <v>-0.70769890628350474</v>
      </c>
      <c r="D85">
        <f>LN(FIO_Z[[#This Row],[Price]]/B84)*100</f>
        <v>-0.70520646996114522</v>
      </c>
      <c r="E85">
        <v>1.41517</v>
      </c>
      <c r="F85">
        <f>LN(FIO_Z[[#This Row],[Risk-free instrument]]/E84)*100</f>
        <v>-1.5001701529941347</v>
      </c>
      <c r="G85">
        <v>2381.73</v>
      </c>
      <c r="H85">
        <f>LN(FIO_Z[[#This Row],[S&amp;P 500]]/G84)*100</f>
        <v>-0.38427497141980699</v>
      </c>
      <c r="I85">
        <f>FIO_Z[[#This Row],[Rate  S&amp;P 500]]*100%</f>
        <v>-0.38427497141980699</v>
      </c>
      <c r="J85">
        <f>MIN(0,(FIO_Z[[#This Row],[Logarithmic rate of return]]-0))</f>
        <v>-0.70520646996114522</v>
      </c>
      <c r="K85">
        <f>MIN(0,(FIO_Z[[#This Row],[Market rate of return]]-0))</f>
        <v>-0.38427497141980699</v>
      </c>
      <c r="L85">
        <f>MAX(0,(FIO_Z[[#This Row],[Logarithmic rate of return]]-0))</f>
        <v>0</v>
      </c>
    </row>
    <row r="86" spans="1:12" x14ac:dyDescent="0.25">
      <c r="A86" s="9">
        <v>42883</v>
      </c>
      <c r="B86">
        <v>188.48</v>
      </c>
      <c r="C86">
        <f>((FIO_Z[[#This Row],[Price]]-B85)/FIO_Z[[#This Row],[Price]])*100</f>
        <v>1.0398981324278329</v>
      </c>
      <c r="D86">
        <f>LN(FIO_Z[[#This Row],[Price]]/B85)*100</f>
        <v>1.0453428523101655</v>
      </c>
      <c r="E86">
        <v>1.41378</v>
      </c>
      <c r="F86">
        <f>LN(FIO_Z[[#This Row],[Risk-free instrument]]/E85)*100</f>
        <v>-9.8269683936398594E-2</v>
      </c>
      <c r="G86">
        <v>2415.8200000000002</v>
      </c>
      <c r="H86">
        <f>LN(FIO_Z[[#This Row],[S&amp;P 500]]/G85)*100</f>
        <v>1.4211659603247999</v>
      </c>
      <c r="I86">
        <f>FIO_Z[[#This Row],[Rate  S&amp;P 500]]*100%</f>
        <v>1.4211659603247999</v>
      </c>
      <c r="J86">
        <f>MIN(0,(FIO_Z[[#This Row],[Logarithmic rate of return]]-0))</f>
        <v>0</v>
      </c>
      <c r="K86">
        <f>MIN(0,(FIO_Z[[#This Row],[Market rate of return]]-0))</f>
        <v>0</v>
      </c>
      <c r="L86">
        <f>MAX(0,(FIO_Z[[#This Row],[Logarithmic rate of return]]-0))</f>
        <v>1.0453428523101655</v>
      </c>
    </row>
    <row r="87" spans="1:12" x14ac:dyDescent="0.25">
      <c r="A87" s="9">
        <v>42890</v>
      </c>
      <c r="B87">
        <v>189.89</v>
      </c>
      <c r="C87">
        <f>((FIO_Z[[#This Row],[Price]]-B86)/FIO_Z[[#This Row],[Price]])*100</f>
        <v>0.74253515193006303</v>
      </c>
      <c r="D87">
        <f>LN(FIO_Z[[#This Row],[Price]]/B86)*100</f>
        <v>0.74530566741035342</v>
      </c>
      <c r="E87">
        <v>1.42822</v>
      </c>
      <c r="F87">
        <f>LN(FIO_Z[[#This Row],[Risk-free instrument]]/E86)*100</f>
        <v>1.0161945293569212</v>
      </c>
      <c r="G87">
        <v>2439.0700000000002</v>
      </c>
      <c r="H87">
        <f>LN(FIO_Z[[#This Row],[S&amp;P 500]]/G86)*100</f>
        <v>0.95780451231401253</v>
      </c>
      <c r="I87">
        <f>FIO_Z[[#This Row],[Rate  S&amp;P 500]]*100%</f>
        <v>0.95780451231401253</v>
      </c>
      <c r="J87">
        <f>MIN(0,(FIO_Z[[#This Row],[Logarithmic rate of return]]-0))</f>
        <v>0</v>
      </c>
      <c r="K87">
        <f>MIN(0,(FIO_Z[[#This Row],[Market rate of return]]-0))</f>
        <v>0</v>
      </c>
      <c r="L87">
        <f>MAX(0,(FIO_Z[[#This Row],[Logarithmic rate of return]]-0))</f>
        <v>0.74530566741035342</v>
      </c>
    </row>
    <row r="88" spans="1:12" x14ac:dyDescent="0.25">
      <c r="A88" s="9">
        <v>42897</v>
      </c>
      <c r="B88">
        <v>190.41</v>
      </c>
      <c r="C88">
        <f>((FIO_Z[[#This Row],[Price]]-B87)/FIO_Z[[#This Row],[Price]])*100</f>
        <v>0.27309490047792145</v>
      </c>
      <c r="D88">
        <f>LN(FIO_Z[[#This Row],[Price]]/B87)*100</f>
        <v>0.27346848491630493</v>
      </c>
      <c r="E88">
        <v>1.41683</v>
      </c>
      <c r="F88">
        <f>LN(FIO_Z[[#This Row],[Risk-free instrument]]/E87)*100</f>
        <v>-0.8006931935762247</v>
      </c>
      <c r="G88">
        <v>2431.77</v>
      </c>
      <c r="H88">
        <f>LN(FIO_Z[[#This Row],[S&amp;P 500]]/G87)*100</f>
        <v>-0.29974318456897447</v>
      </c>
      <c r="I88">
        <f>FIO_Z[[#This Row],[Rate  S&amp;P 500]]*100%</f>
        <v>-0.29974318456897447</v>
      </c>
      <c r="J88">
        <f>MIN(0,(FIO_Z[[#This Row],[Logarithmic rate of return]]-0))</f>
        <v>0</v>
      </c>
      <c r="K88">
        <f>MIN(0,(FIO_Z[[#This Row],[Market rate of return]]-0))</f>
        <v>-0.29974318456897447</v>
      </c>
      <c r="L88">
        <f>MAX(0,(FIO_Z[[#This Row],[Logarithmic rate of return]]-0))</f>
        <v>0.27346848491630493</v>
      </c>
    </row>
    <row r="89" spans="1:12" x14ac:dyDescent="0.25">
      <c r="A89" s="9">
        <v>42904</v>
      </c>
      <c r="B89">
        <v>189.82</v>
      </c>
      <c r="C89">
        <f>((FIO_Z[[#This Row],[Price]]-B88)/FIO_Z[[#This Row],[Price]])*100</f>
        <v>-0.31082077757876064</v>
      </c>
      <c r="D89">
        <f>LN(FIO_Z[[#This Row],[Price]]/B88)*100</f>
        <v>-0.31033872841423604</v>
      </c>
      <c r="E89">
        <v>1.4326700000000001</v>
      </c>
      <c r="F89">
        <f>LN(FIO_Z[[#This Row],[Risk-free instrument]]/E88)*100</f>
        <v>1.1117854473060036</v>
      </c>
      <c r="G89">
        <v>2433.15</v>
      </c>
      <c r="H89">
        <f>LN(FIO_Z[[#This Row],[S&amp;P 500]]/G88)*100</f>
        <v>5.6732691884521527E-2</v>
      </c>
      <c r="I89">
        <f>FIO_Z[[#This Row],[Rate  S&amp;P 500]]*100%</f>
        <v>5.6732691884521527E-2</v>
      </c>
      <c r="J89">
        <f>MIN(0,(FIO_Z[[#This Row],[Logarithmic rate of return]]-0))</f>
        <v>-0.31033872841423604</v>
      </c>
      <c r="K89">
        <f>MIN(0,(FIO_Z[[#This Row],[Market rate of return]]-0))</f>
        <v>0</v>
      </c>
      <c r="L89">
        <f>MAX(0,(FIO_Z[[#This Row],[Logarithmic rate of return]]-0))</f>
        <v>0</v>
      </c>
    </row>
    <row r="90" spans="1:12" x14ac:dyDescent="0.25">
      <c r="A90" s="9">
        <v>42911</v>
      </c>
      <c r="B90">
        <v>189.59</v>
      </c>
      <c r="C90">
        <f>((FIO_Z[[#This Row],[Price]]-B89)/FIO_Z[[#This Row],[Price]])*100</f>
        <v>-0.12131441531725816</v>
      </c>
      <c r="D90">
        <f>LN(FIO_Z[[#This Row],[Price]]/B89)*100</f>
        <v>-0.12124088883991059</v>
      </c>
      <c r="E90">
        <v>1.4450000000000001</v>
      </c>
      <c r="F90">
        <f>LN(FIO_Z[[#This Row],[Risk-free instrument]]/E89)*100</f>
        <v>0.85694853513287317</v>
      </c>
      <c r="G90">
        <v>2438.3000000000002</v>
      </c>
      <c r="H90">
        <f>LN(FIO_Z[[#This Row],[S&amp;P 500]]/G89)*100</f>
        <v>0.21143609884528555</v>
      </c>
      <c r="I90">
        <f>FIO_Z[[#This Row],[Rate  S&amp;P 500]]*100%</f>
        <v>0.21143609884528555</v>
      </c>
      <c r="J90">
        <f>MIN(0,(FIO_Z[[#This Row],[Logarithmic rate of return]]-0))</f>
        <v>-0.12124088883991059</v>
      </c>
      <c r="K90">
        <f>MIN(0,(FIO_Z[[#This Row],[Market rate of return]]-0))</f>
        <v>0</v>
      </c>
      <c r="L90">
        <f>MAX(0,(FIO_Z[[#This Row],[Logarithmic rate of return]]-0))</f>
        <v>0</v>
      </c>
    </row>
    <row r="91" spans="1:12" x14ac:dyDescent="0.25">
      <c r="A91" s="9">
        <v>42918</v>
      </c>
      <c r="B91">
        <v>189.72</v>
      </c>
      <c r="C91">
        <f>((FIO_Z[[#This Row],[Price]]-B90)/FIO_Z[[#This Row],[Price]])*100</f>
        <v>6.8522032468899152E-2</v>
      </c>
      <c r="D91">
        <f>LN(FIO_Z[[#This Row],[Price]]/B90)*100</f>
        <v>6.8545519543397881E-2</v>
      </c>
      <c r="E91">
        <v>1.44767</v>
      </c>
      <c r="F91">
        <f>LN(FIO_Z[[#This Row],[Risk-free instrument]]/E90)*100</f>
        <v>0.18460458733656912</v>
      </c>
      <c r="G91">
        <v>2423.41</v>
      </c>
      <c r="H91">
        <f>LN(FIO_Z[[#This Row],[S&amp;P 500]]/G90)*100</f>
        <v>-0.61254359298418037</v>
      </c>
      <c r="I91">
        <f>FIO_Z[[#This Row],[Rate  S&amp;P 500]]*100%</f>
        <v>-0.61254359298418037</v>
      </c>
      <c r="J91">
        <f>MIN(0,(FIO_Z[[#This Row],[Logarithmic rate of return]]-0))</f>
        <v>0</v>
      </c>
      <c r="K91">
        <f>MIN(0,(FIO_Z[[#This Row],[Market rate of return]]-0))</f>
        <v>-0.61254359298418037</v>
      </c>
      <c r="L91">
        <f>MAX(0,(FIO_Z[[#This Row],[Logarithmic rate of return]]-0))</f>
        <v>6.8545519543397881E-2</v>
      </c>
    </row>
    <row r="92" spans="1:12" x14ac:dyDescent="0.25">
      <c r="A92" s="9">
        <v>42925</v>
      </c>
      <c r="B92">
        <v>189.17</v>
      </c>
      <c r="C92">
        <f>((FIO_Z[[#This Row],[Price]]-B91)/FIO_Z[[#This Row],[Price]])*100</f>
        <v>-0.29074377544008639</v>
      </c>
      <c r="D92">
        <f>LN(FIO_Z[[#This Row],[Price]]/B91)*100</f>
        <v>-0.29032193318090854</v>
      </c>
      <c r="E92">
        <v>1.4654400000000001</v>
      </c>
      <c r="F92">
        <f>LN(FIO_Z[[#This Row],[Risk-free instrument]]/E91)*100</f>
        <v>1.2200171234779085</v>
      </c>
      <c r="G92">
        <v>2425.1799999999998</v>
      </c>
      <c r="H92">
        <f>LN(FIO_Z[[#This Row],[S&amp;P 500]]/G91)*100</f>
        <v>7.3010919819014697E-2</v>
      </c>
      <c r="I92">
        <f>FIO_Z[[#This Row],[Rate  S&amp;P 500]]*100%</f>
        <v>7.3010919819014697E-2</v>
      </c>
      <c r="J92">
        <f>MIN(0,(FIO_Z[[#This Row],[Logarithmic rate of return]]-0))</f>
        <v>-0.29032193318090854</v>
      </c>
      <c r="K92">
        <f>MIN(0,(FIO_Z[[#This Row],[Market rate of return]]-0))</f>
        <v>0</v>
      </c>
      <c r="L92">
        <f>MAX(0,(FIO_Z[[#This Row],[Logarithmic rate of return]]-0))</f>
        <v>0</v>
      </c>
    </row>
    <row r="93" spans="1:12" x14ac:dyDescent="0.25">
      <c r="A93" s="9">
        <v>42932</v>
      </c>
      <c r="B93">
        <v>191.51</v>
      </c>
      <c r="C93">
        <f>((FIO_Z[[#This Row],[Price]]-B92)/FIO_Z[[#This Row],[Price]])*100</f>
        <v>1.2218683097488401</v>
      </c>
      <c r="D93">
        <f>LN(FIO_Z[[#This Row],[Price]]/B92)*100</f>
        <v>1.2293944900896199</v>
      </c>
      <c r="E93">
        <v>1.456</v>
      </c>
      <c r="F93">
        <f>LN(FIO_Z[[#This Row],[Risk-free instrument]]/E92)*100</f>
        <v>-0.64625888980462443</v>
      </c>
      <c r="G93">
        <v>2459.27</v>
      </c>
      <c r="H93">
        <f>LN(FIO_Z[[#This Row],[S&amp;P 500]]/G92)*100</f>
        <v>1.3958809499503995</v>
      </c>
      <c r="I93">
        <f>FIO_Z[[#This Row],[Rate  S&amp;P 500]]*100%</f>
        <v>1.3958809499503995</v>
      </c>
      <c r="J93">
        <f>MIN(0,(FIO_Z[[#This Row],[Logarithmic rate of return]]-0))</f>
        <v>0</v>
      </c>
      <c r="K93">
        <f>MIN(0,(FIO_Z[[#This Row],[Market rate of return]]-0))</f>
        <v>0</v>
      </c>
      <c r="L93">
        <f>MAX(0,(FIO_Z[[#This Row],[Logarithmic rate of return]]-0))</f>
        <v>1.2293944900896199</v>
      </c>
    </row>
    <row r="94" spans="1:12" x14ac:dyDescent="0.25">
      <c r="A94" s="9">
        <v>42939</v>
      </c>
      <c r="B94">
        <v>192.56</v>
      </c>
      <c r="C94">
        <f>((FIO_Z[[#This Row],[Price]]-B93)/FIO_Z[[#This Row],[Price]])*100</f>
        <v>0.54528458662235735</v>
      </c>
      <c r="D94">
        <f>LN(FIO_Z[[#This Row],[Price]]/B93)*100</f>
        <v>0.54677668963483328</v>
      </c>
      <c r="E94">
        <v>1.45306</v>
      </c>
      <c r="F94">
        <f>LN(FIO_Z[[#This Row],[Risk-free instrument]]/E93)*100</f>
        <v>-0.20212721641749853</v>
      </c>
      <c r="G94">
        <v>2472.54</v>
      </c>
      <c r="H94">
        <f>LN(FIO_Z[[#This Row],[S&amp;P 500]]/G93)*100</f>
        <v>0.53814044030000119</v>
      </c>
      <c r="I94">
        <f>FIO_Z[[#This Row],[Rate  S&amp;P 500]]*100%</f>
        <v>0.53814044030000119</v>
      </c>
      <c r="J94">
        <f>MIN(0,(FIO_Z[[#This Row],[Logarithmic rate of return]]-0))</f>
        <v>0</v>
      </c>
      <c r="K94">
        <f>MIN(0,(FIO_Z[[#This Row],[Market rate of return]]-0))</f>
        <v>0</v>
      </c>
      <c r="L94">
        <f>MAX(0,(FIO_Z[[#This Row],[Logarithmic rate of return]]-0))</f>
        <v>0.54677668963483328</v>
      </c>
    </row>
    <row r="95" spans="1:12" x14ac:dyDescent="0.25">
      <c r="A95" s="9">
        <v>42946</v>
      </c>
      <c r="B95">
        <v>192.61</v>
      </c>
      <c r="C95">
        <f>((FIO_Z[[#This Row],[Price]]-B94)/FIO_Z[[#This Row],[Price]])*100</f>
        <v>2.5959192149946197E-2</v>
      </c>
      <c r="D95">
        <f>LN(FIO_Z[[#This Row],[Price]]/B94)*100</f>
        <v>2.5962562131452704E-2</v>
      </c>
      <c r="E95">
        <v>1.4550000000000001</v>
      </c>
      <c r="F95">
        <f>LN(FIO_Z[[#This Row],[Risk-free instrument]]/E94)*100</f>
        <v>0.13342230131366623</v>
      </c>
      <c r="G95">
        <v>2472.1</v>
      </c>
      <c r="H95">
        <f>LN(FIO_Z[[#This Row],[S&amp;P 500]]/G94)*100</f>
        <v>-1.779704897268345E-2</v>
      </c>
      <c r="I95">
        <f>FIO_Z[[#This Row],[Rate  S&amp;P 500]]*100%</f>
        <v>-1.779704897268345E-2</v>
      </c>
      <c r="J95">
        <f>MIN(0,(FIO_Z[[#This Row],[Logarithmic rate of return]]-0))</f>
        <v>0</v>
      </c>
      <c r="K95">
        <f>MIN(0,(FIO_Z[[#This Row],[Market rate of return]]-0))</f>
        <v>-1.779704897268345E-2</v>
      </c>
      <c r="L95">
        <f>MAX(0,(FIO_Z[[#This Row],[Logarithmic rate of return]]-0))</f>
        <v>2.5962562131452704E-2</v>
      </c>
    </row>
    <row r="96" spans="1:12" x14ac:dyDescent="0.25">
      <c r="A96" s="9">
        <v>42953</v>
      </c>
      <c r="B96">
        <v>193.18</v>
      </c>
      <c r="C96">
        <f>((FIO_Z[[#This Row],[Price]]-B95)/FIO_Z[[#This Row],[Price]])*100</f>
        <v>0.2950616005797666</v>
      </c>
      <c r="D96">
        <f>LN(FIO_Z[[#This Row],[Price]]/B95)*100</f>
        <v>0.29549776550187346</v>
      </c>
      <c r="E96">
        <v>1.4494400000000001</v>
      </c>
      <c r="F96">
        <f>LN(FIO_Z[[#This Row],[Risk-free instrument]]/E95)*100</f>
        <v>-0.38286256846152417</v>
      </c>
      <c r="G96">
        <v>2476.83</v>
      </c>
      <c r="H96">
        <f>LN(FIO_Z[[#This Row],[S&amp;P 500]]/G95)*100</f>
        <v>0.19115248913425922</v>
      </c>
      <c r="I96">
        <f>FIO_Z[[#This Row],[Rate  S&amp;P 500]]*100%</f>
        <v>0.19115248913425922</v>
      </c>
      <c r="J96">
        <f>MIN(0,(FIO_Z[[#This Row],[Logarithmic rate of return]]-0))</f>
        <v>0</v>
      </c>
      <c r="K96">
        <f>MIN(0,(FIO_Z[[#This Row],[Market rate of return]]-0))</f>
        <v>0</v>
      </c>
      <c r="L96">
        <f>MAX(0,(FIO_Z[[#This Row],[Logarithmic rate of return]]-0))</f>
        <v>0.29549776550187346</v>
      </c>
    </row>
    <row r="97" spans="1:12" x14ac:dyDescent="0.25">
      <c r="A97" s="9">
        <v>42960</v>
      </c>
      <c r="B97">
        <v>189.84</v>
      </c>
      <c r="C97">
        <f>((FIO_Z[[#This Row],[Price]]-B96)/FIO_Z[[#This Row],[Price]])*100</f>
        <v>-1.7593763168984426</v>
      </c>
      <c r="D97">
        <f>LN(FIO_Z[[#This Row],[Price]]/B96)*100</f>
        <v>-1.7440784623641681</v>
      </c>
      <c r="E97">
        <v>1.45583</v>
      </c>
      <c r="F97">
        <f>LN(FIO_Z[[#This Row],[Risk-free instrument]]/E96)*100</f>
        <v>0.43989097771210867</v>
      </c>
      <c r="G97">
        <v>2441.3200000000002</v>
      </c>
      <c r="H97">
        <f>LN(FIO_Z[[#This Row],[S&amp;P 500]]/G96)*100</f>
        <v>-1.4440640110226535</v>
      </c>
      <c r="I97">
        <f>FIO_Z[[#This Row],[Rate  S&amp;P 500]]*100%</f>
        <v>-1.4440640110226535</v>
      </c>
      <c r="J97">
        <f>MIN(0,(FIO_Z[[#This Row],[Logarithmic rate of return]]-0))</f>
        <v>-1.7440784623641681</v>
      </c>
      <c r="K97">
        <f>MIN(0,(FIO_Z[[#This Row],[Market rate of return]]-0))</f>
        <v>-1.4440640110226535</v>
      </c>
      <c r="L97">
        <f>MAX(0,(FIO_Z[[#This Row],[Logarithmic rate of return]]-0))</f>
        <v>0</v>
      </c>
    </row>
    <row r="98" spans="1:12" x14ac:dyDescent="0.25">
      <c r="A98" s="9">
        <v>42967</v>
      </c>
      <c r="B98">
        <v>187.93</v>
      </c>
      <c r="C98">
        <f>((FIO_Z[[#This Row],[Price]]-B97)/FIO_Z[[#This Row],[Price]])*100</f>
        <v>-1.0163358697387306</v>
      </c>
      <c r="D98">
        <f>LN(FIO_Z[[#This Row],[Price]]/B97)*100</f>
        <v>-1.0112059058998597</v>
      </c>
      <c r="E98">
        <v>1.4563900000000001</v>
      </c>
      <c r="F98">
        <f>LN(FIO_Z[[#This Row],[Risk-free instrument]]/E97)*100</f>
        <v>3.8458633406977125E-2</v>
      </c>
      <c r="G98">
        <v>2425.5500000000002</v>
      </c>
      <c r="H98">
        <f>LN(FIO_Z[[#This Row],[S&amp;P 500]]/G97)*100</f>
        <v>-0.64805738357996867</v>
      </c>
      <c r="I98">
        <f>FIO_Z[[#This Row],[Rate  S&amp;P 500]]*100%</f>
        <v>-0.64805738357996867</v>
      </c>
      <c r="J98">
        <f>MIN(0,(FIO_Z[[#This Row],[Logarithmic rate of return]]-0))</f>
        <v>-1.0112059058998597</v>
      </c>
      <c r="K98">
        <f>MIN(0,(FIO_Z[[#This Row],[Market rate of return]]-0))</f>
        <v>-0.64805738357996867</v>
      </c>
      <c r="L98">
        <f>MAX(0,(FIO_Z[[#This Row],[Logarithmic rate of return]]-0))</f>
        <v>0</v>
      </c>
    </row>
    <row r="99" spans="1:12" x14ac:dyDescent="0.25">
      <c r="A99" s="9">
        <v>42974</v>
      </c>
      <c r="B99">
        <v>190.3</v>
      </c>
      <c r="C99">
        <f>((FIO_Z[[#This Row],[Price]]-B98)/FIO_Z[[#This Row],[Price]])*100</f>
        <v>1.245401996847086</v>
      </c>
      <c r="D99">
        <f>LN(FIO_Z[[#This Row],[Price]]/B98)*100</f>
        <v>1.2532221233594454</v>
      </c>
      <c r="E99">
        <v>1.4550000000000001</v>
      </c>
      <c r="F99">
        <f>LN(FIO_Z[[#This Row],[Risk-free instrument]]/E98)*100</f>
        <v>-9.5487042657577376E-2</v>
      </c>
      <c r="G99">
        <v>2443.0500000000002</v>
      </c>
      <c r="H99">
        <f>LN(FIO_Z[[#This Row],[S&amp;P 500]]/G98)*100</f>
        <v>0.71889559085516319</v>
      </c>
      <c r="I99">
        <f>FIO_Z[[#This Row],[Rate  S&amp;P 500]]*100%</f>
        <v>0.71889559085516319</v>
      </c>
      <c r="J99">
        <f>MIN(0,(FIO_Z[[#This Row],[Logarithmic rate of return]]-0))</f>
        <v>0</v>
      </c>
      <c r="K99">
        <f>MIN(0,(FIO_Z[[#This Row],[Market rate of return]]-0))</f>
        <v>0</v>
      </c>
      <c r="L99">
        <f>MAX(0,(FIO_Z[[#This Row],[Logarithmic rate of return]]-0))</f>
        <v>1.2532221233594454</v>
      </c>
    </row>
    <row r="100" spans="1:12" x14ac:dyDescent="0.25">
      <c r="A100" s="9">
        <v>42981</v>
      </c>
      <c r="B100">
        <v>192.72</v>
      </c>
      <c r="C100">
        <f>((FIO_Z[[#This Row],[Price]]-B99)/FIO_Z[[#This Row],[Price]])*100</f>
        <v>1.2557077625570712</v>
      </c>
      <c r="D100">
        <f>LN(FIO_Z[[#This Row],[Price]]/B99)*100</f>
        <v>1.2636584004512057</v>
      </c>
      <c r="E100">
        <v>1.45333</v>
      </c>
      <c r="F100">
        <f>LN(FIO_Z[[#This Row],[Risk-free instrument]]/E99)*100</f>
        <v>-0.11484255112344732</v>
      </c>
      <c r="G100">
        <v>2476.5500000000002</v>
      </c>
      <c r="H100">
        <f>LN(FIO_Z[[#This Row],[S&amp;P 500]]/G99)*100</f>
        <v>1.3619203920771372</v>
      </c>
      <c r="I100">
        <f>FIO_Z[[#This Row],[Rate  S&amp;P 500]]*100%</f>
        <v>1.3619203920771372</v>
      </c>
      <c r="J100">
        <f>MIN(0,(FIO_Z[[#This Row],[Logarithmic rate of return]]-0))</f>
        <v>0</v>
      </c>
      <c r="K100">
        <f>MIN(0,(FIO_Z[[#This Row],[Market rate of return]]-0))</f>
        <v>0</v>
      </c>
      <c r="L100">
        <f>MAX(0,(FIO_Z[[#This Row],[Logarithmic rate of return]]-0))</f>
        <v>1.2636584004512057</v>
      </c>
    </row>
    <row r="101" spans="1:12" x14ac:dyDescent="0.25">
      <c r="A101" s="9">
        <v>42988</v>
      </c>
      <c r="B101">
        <v>190.92</v>
      </c>
      <c r="C101">
        <f>((FIO_Z[[#This Row],[Price]]-B100)/FIO_Z[[#This Row],[Price]])*100</f>
        <v>-0.94280326838466977</v>
      </c>
      <c r="D101">
        <f>LN(FIO_Z[[#This Row],[Price]]/B100)*100</f>
        <v>-0.93838661689201519</v>
      </c>
      <c r="E101">
        <v>1.44767</v>
      </c>
      <c r="F101">
        <f>LN(FIO_Z[[#This Row],[Risk-free instrument]]/E100)*100</f>
        <v>-0.39021076744601196</v>
      </c>
      <c r="G101">
        <v>2461.4299999999998</v>
      </c>
      <c r="H101">
        <f>LN(FIO_Z[[#This Row],[S&amp;P 500]]/G100)*100</f>
        <v>-0.61239807589044781</v>
      </c>
      <c r="I101">
        <f>FIO_Z[[#This Row],[Rate  S&amp;P 500]]*100%</f>
        <v>-0.61239807589044781</v>
      </c>
      <c r="J101">
        <f>MIN(0,(FIO_Z[[#This Row],[Logarithmic rate of return]]-0))</f>
        <v>-0.93838661689201519</v>
      </c>
      <c r="K101">
        <f>MIN(0,(FIO_Z[[#This Row],[Market rate of return]]-0))</f>
        <v>-0.61239807589044781</v>
      </c>
      <c r="L101">
        <f>MAX(0,(FIO_Z[[#This Row],[Logarithmic rate of return]]-0))</f>
        <v>0</v>
      </c>
    </row>
    <row r="102" spans="1:12" x14ac:dyDescent="0.25">
      <c r="A102" s="9">
        <v>42995</v>
      </c>
      <c r="B102">
        <v>195.06</v>
      </c>
      <c r="C102">
        <f>((FIO_Z[[#This Row],[Price]]-B101)/FIO_Z[[#This Row],[Price]])*100</f>
        <v>2.1224238695785989</v>
      </c>
      <c r="D102">
        <f>LN(FIO_Z[[#This Row],[Price]]/B101)*100</f>
        <v>2.1452711406173228</v>
      </c>
      <c r="E102">
        <v>1.4711099999999999</v>
      </c>
      <c r="F102">
        <f>LN(FIO_Z[[#This Row],[Risk-free instrument]]/E101)*100</f>
        <v>1.6061850447587158</v>
      </c>
      <c r="G102">
        <v>2500.23</v>
      </c>
      <c r="H102">
        <f>LN(FIO_Z[[#This Row],[S&amp;P 500]]/G101)*100</f>
        <v>1.5640245775005299</v>
      </c>
      <c r="I102">
        <f>FIO_Z[[#This Row],[Rate  S&amp;P 500]]*100%</f>
        <v>1.5640245775005299</v>
      </c>
      <c r="J102">
        <f>MIN(0,(FIO_Z[[#This Row],[Logarithmic rate of return]]-0))</f>
        <v>0</v>
      </c>
      <c r="K102">
        <f>MIN(0,(FIO_Z[[#This Row],[Market rate of return]]-0))</f>
        <v>0</v>
      </c>
      <c r="L102">
        <f>MAX(0,(FIO_Z[[#This Row],[Logarithmic rate of return]]-0))</f>
        <v>2.1452711406173228</v>
      </c>
    </row>
    <row r="103" spans="1:12" x14ac:dyDescent="0.25">
      <c r="A103" s="9">
        <v>43002</v>
      </c>
      <c r="B103">
        <v>196.72</v>
      </c>
      <c r="C103">
        <f>((FIO_Z[[#This Row],[Price]]-B102)/FIO_Z[[#This Row],[Price]])*100</f>
        <v>0.84383895892639116</v>
      </c>
      <c r="D103">
        <f>LN(FIO_Z[[#This Row],[Price]]/B102)*100</f>
        <v>0.84741943640680417</v>
      </c>
      <c r="E103">
        <v>1.4968300000000001</v>
      </c>
      <c r="F103">
        <f>LN(FIO_Z[[#This Row],[Risk-free instrument]]/E102)*100</f>
        <v>1.733232064942454</v>
      </c>
      <c r="G103">
        <v>2502.2199999999998</v>
      </c>
      <c r="H103">
        <f>LN(FIO_Z[[#This Row],[S&amp;P 500]]/G102)*100</f>
        <v>7.9561019299402555E-2</v>
      </c>
      <c r="I103">
        <f>FIO_Z[[#This Row],[Rate  S&amp;P 500]]*100%</f>
        <v>7.9561019299402555E-2</v>
      </c>
      <c r="J103">
        <f>MIN(0,(FIO_Z[[#This Row],[Logarithmic rate of return]]-0))</f>
        <v>0</v>
      </c>
      <c r="K103">
        <f>MIN(0,(FIO_Z[[#This Row],[Market rate of return]]-0))</f>
        <v>0</v>
      </c>
      <c r="L103">
        <f>MAX(0,(FIO_Z[[#This Row],[Logarithmic rate of return]]-0))</f>
        <v>0.84741943640680417</v>
      </c>
    </row>
    <row r="104" spans="1:12" x14ac:dyDescent="0.25">
      <c r="A104" s="9">
        <v>43009</v>
      </c>
      <c r="B104">
        <v>198.42</v>
      </c>
      <c r="C104">
        <f>((FIO_Z[[#This Row],[Price]]-B103)/FIO_Z[[#This Row],[Price]])*100</f>
        <v>0.85676847092026454</v>
      </c>
      <c r="D104">
        <f>LN(FIO_Z[[#This Row],[Price]]/B103)*100</f>
        <v>0.86045983138192239</v>
      </c>
      <c r="E104">
        <v>1.506</v>
      </c>
      <c r="F104">
        <f>LN(FIO_Z[[#This Row],[Risk-free instrument]]/E103)*100</f>
        <v>0.61075908429288506</v>
      </c>
      <c r="G104">
        <v>2519.36</v>
      </c>
      <c r="H104">
        <f>LN(FIO_Z[[#This Row],[S&amp;P 500]]/G103)*100</f>
        <v>0.68265631785567016</v>
      </c>
      <c r="I104">
        <f>FIO_Z[[#This Row],[Rate  S&amp;P 500]]*100%</f>
        <v>0.68265631785567016</v>
      </c>
      <c r="J104">
        <f>MIN(0,(FIO_Z[[#This Row],[Logarithmic rate of return]]-0))</f>
        <v>0</v>
      </c>
      <c r="K104">
        <f>MIN(0,(FIO_Z[[#This Row],[Market rate of return]]-0))</f>
        <v>0</v>
      </c>
      <c r="L104">
        <f>MAX(0,(FIO_Z[[#This Row],[Logarithmic rate of return]]-0))</f>
        <v>0.86045983138192239</v>
      </c>
    </row>
    <row r="105" spans="1:12" x14ac:dyDescent="0.25">
      <c r="A105" s="9">
        <v>43016</v>
      </c>
      <c r="B105">
        <v>200.29</v>
      </c>
      <c r="C105">
        <f>((FIO_Z[[#This Row],[Price]]-B104)/FIO_Z[[#This Row],[Price]])*100</f>
        <v>0.93364621299116513</v>
      </c>
      <c r="D105">
        <f>LN(FIO_Z[[#This Row],[Price]]/B104)*100</f>
        <v>0.93803200913848594</v>
      </c>
      <c r="E105">
        <v>1.51878</v>
      </c>
      <c r="F105">
        <f>LN(FIO_Z[[#This Row],[Risk-free instrument]]/E104)*100</f>
        <v>0.84502516203498124</v>
      </c>
      <c r="G105">
        <v>2549.33</v>
      </c>
      <c r="H105">
        <f>LN(FIO_Z[[#This Row],[S&amp;P 500]]/G104)*100</f>
        <v>1.1825678534789477</v>
      </c>
      <c r="I105">
        <f>FIO_Z[[#This Row],[Rate  S&amp;P 500]]*100%</f>
        <v>1.1825678534789477</v>
      </c>
      <c r="J105">
        <f>MIN(0,(FIO_Z[[#This Row],[Logarithmic rate of return]]-0))</f>
        <v>0</v>
      </c>
      <c r="K105">
        <f>MIN(0,(FIO_Z[[#This Row],[Market rate of return]]-0))</f>
        <v>0</v>
      </c>
      <c r="L105">
        <f>MAX(0,(FIO_Z[[#This Row],[Logarithmic rate of return]]-0))</f>
        <v>0.93803200913848594</v>
      </c>
    </row>
    <row r="106" spans="1:12" x14ac:dyDescent="0.25">
      <c r="A106" s="9">
        <v>43023</v>
      </c>
      <c r="B106">
        <v>200.52</v>
      </c>
      <c r="C106">
        <f>((FIO_Z[[#This Row],[Price]]-B105)/FIO_Z[[#This Row],[Price]])*100</f>
        <v>0.11470177538401066</v>
      </c>
      <c r="D106">
        <f>LN(FIO_Z[[#This Row],[Price]]/B105)*100</f>
        <v>0.1147676082161494</v>
      </c>
      <c r="E106">
        <v>1.53433</v>
      </c>
      <c r="F106">
        <f>LN(FIO_Z[[#This Row],[Risk-free instrument]]/E105)*100</f>
        <v>1.0186422670385116</v>
      </c>
      <c r="G106">
        <v>2553.17</v>
      </c>
      <c r="H106">
        <f>LN(FIO_Z[[#This Row],[S&amp;P 500]]/G105)*100</f>
        <v>0.15051448211455776</v>
      </c>
      <c r="I106">
        <f>FIO_Z[[#This Row],[Rate  S&amp;P 500]]*100%</f>
        <v>0.15051448211455776</v>
      </c>
      <c r="J106">
        <f>MIN(0,(FIO_Z[[#This Row],[Logarithmic rate of return]]-0))</f>
        <v>0</v>
      </c>
      <c r="K106">
        <f>MIN(0,(FIO_Z[[#This Row],[Market rate of return]]-0))</f>
        <v>0</v>
      </c>
      <c r="L106">
        <f>MAX(0,(FIO_Z[[#This Row],[Logarithmic rate of return]]-0))</f>
        <v>0.1147676082161494</v>
      </c>
    </row>
    <row r="107" spans="1:12" x14ac:dyDescent="0.25">
      <c r="A107" s="9">
        <v>43030</v>
      </c>
      <c r="B107">
        <v>202.18</v>
      </c>
      <c r="C107">
        <f>((FIO_Z[[#This Row],[Price]]-B106)/FIO_Z[[#This Row],[Price]])*100</f>
        <v>0.82105054901572694</v>
      </c>
      <c r="D107">
        <f>LN(FIO_Z[[#This Row],[Price]]/B106)*100</f>
        <v>0.82443973306087959</v>
      </c>
      <c r="E107">
        <v>1.5548900000000001</v>
      </c>
      <c r="F107">
        <f>LN(FIO_Z[[#This Row],[Risk-free instrument]]/E106)*100</f>
        <v>1.3310999910761778</v>
      </c>
      <c r="G107">
        <v>2575.21</v>
      </c>
      <c r="H107">
        <f>LN(FIO_Z[[#This Row],[S&amp;P 500]]/G106)*100</f>
        <v>0.85953598185598312</v>
      </c>
      <c r="I107">
        <f>FIO_Z[[#This Row],[Rate  S&amp;P 500]]*100%</f>
        <v>0.85953598185598312</v>
      </c>
      <c r="J107">
        <f>MIN(0,(FIO_Z[[#This Row],[Logarithmic rate of return]]-0))</f>
        <v>0</v>
      </c>
      <c r="K107">
        <f>MIN(0,(FIO_Z[[#This Row],[Market rate of return]]-0))</f>
        <v>0</v>
      </c>
      <c r="L107">
        <f>MAX(0,(FIO_Z[[#This Row],[Logarithmic rate of return]]-0))</f>
        <v>0.82443973306087959</v>
      </c>
    </row>
    <row r="108" spans="1:12" x14ac:dyDescent="0.25">
      <c r="A108" s="9">
        <v>43037</v>
      </c>
      <c r="B108">
        <v>201.01</v>
      </c>
      <c r="C108">
        <f>((FIO_Z[[#This Row],[Price]]-B107)/FIO_Z[[#This Row],[Price]])*100</f>
        <v>-0.58206059400030641</v>
      </c>
      <c r="D108">
        <f>LN(FIO_Z[[#This Row],[Price]]/B107)*100</f>
        <v>-0.58037316606068912</v>
      </c>
      <c r="E108">
        <v>1.57267</v>
      </c>
      <c r="F108">
        <f>LN(FIO_Z[[#This Row],[Risk-free instrument]]/E107)*100</f>
        <v>1.1370008278107822</v>
      </c>
      <c r="G108">
        <v>2581.0700000000002</v>
      </c>
      <c r="H108">
        <f>LN(FIO_Z[[#This Row],[S&amp;P 500]]/G107)*100</f>
        <v>0.22729574510668552</v>
      </c>
      <c r="I108">
        <f>FIO_Z[[#This Row],[Rate  S&amp;P 500]]*100%</f>
        <v>0.22729574510668552</v>
      </c>
      <c r="J108">
        <f>MIN(0,(FIO_Z[[#This Row],[Logarithmic rate of return]]-0))</f>
        <v>-0.58037316606068912</v>
      </c>
      <c r="K108">
        <f>MIN(0,(FIO_Z[[#This Row],[Market rate of return]]-0))</f>
        <v>0</v>
      </c>
      <c r="L108">
        <f>MAX(0,(FIO_Z[[#This Row],[Logarithmic rate of return]]-0))</f>
        <v>0</v>
      </c>
    </row>
    <row r="109" spans="1:12" x14ac:dyDescent="0.25">
      <c r="A109" s="9">
        <v>43044</v>
      </c>
      <c r="B109">
        <v>201.58</v>
      </c>
      <c r="C109">
        <f>((FIO_Z[[#This Row],[Price]]-B108)/FIO_Z[[#This Row],[Price]])*100</f>
        <v>0.28276614743527212</v>
      </c>
      <c r="D109">
        <f>LN(FIO_Z[[#This Row],[Price]]/B108)*100</f>
        <v>0.28316668614272367</v>
      </c>
      <c r="E109">
        <v>1.5901700000000001</v>
      </c>
      <c r="F109">
        <f>LN(FIO_Z[[#This Row],[Risk-free instrument]]/E108)*100</f>
        <v>1.1066116898480112</v>
      </c>
      <c r="G109">
        <v>2587.84</v>
      </c>
      <c r="H109">
        <f>LN(FIO_Z[[#This Row],[S&amp;P 500]]/G108)*100</f>
        <v>0.26195092857932467</v>
      </c>
      <c r="I109">
        <f>FIO_Z[[#This Row],[Rate  S&amp;P 500]]*100%</f>
        <v>0.26195092857932467</v>
      </c>
      <c r="J109">
        <f>MIN(0,(FIO_Z[[#This Row],[Logarithmic rate of return]]-0))</f>
        <v>0</v>
      </c>
      <c r="K109">
        <f>MIN(0,(FIO_Z[[#This Row],[Market rate of return]]-0))</f>
        <v>0</v>
      </c>
      <c r="L109">
        <f>MAX(0,(FIO_Z[[#This Row],[Logarithmic rate of return]]-0))</f>
        <v>0.28316668614272367</v>
      </c>
    </row>
    <row r="110" spans="1:12" x14ac:dyDescent="0.25">
      <c r="A110" s="9">
        <v>43051</v>
      </c>
      <c r="B110">
        <v>206.79</v>
      </c>
      <c r="C110">
        <f>((FIO_Z[[#This Row],[Price]]-B109)/FIO_Z[[#This Row],[Price]])*100</f>
        <v>2.51946419072488</v>
      </c>
      <c r="D110">
        <f>LN(FIO_Z[[#This Row],[Price]]/B109)*100</f>
        <v>2.5517460638938196</v>
      </c>
      <c r="E110">
        <v>1.6146100000000001</v>
      </c>
      <c r="F110">
        <f>LN(FIO_Z[[#This Row],[Risk-free instrument]]/E109)*100</f>
        <v>1.5252512688266628</v>
      </c>
      <c r="G110">
        <v>2582.3000000000002</v>
      </c>
      <c r="H110">
        <f>LN(FIO_Z[[#This Row],[S&amp;P 500]]/G109)*100</f>
        <v>-0.21430762495140387</v>
      </c>
      <c r="I110">
        <f>FIO_Z[[#This Row],[Rate  S&amp;P 500]]*100%</f>
        <v>-0.21430762495140387</v>
      </c>
      <c r="J110">
        <f>MIN(0,(FIO_Z[[#This Row],[Logarithmic rate of return]]-0))</f>
        <v>0</v>
      </c>
      <c r="K110">
        <f>MIN(0,(FIO_Z[[#This Row],[Market rate of return]]-0))</f>
        <v>-0.21430762495140387</v>
      </c>
      <c r="L110">
        <f>MAX(0,(FIO_Z[[#This Row],[Logarithmic rate of return]]-0))</f>
        <v>2.5517460638938196</v>
      </c>
    </row>
    <row r="111" spans="1:12" x14ac:dyDescent="0.25">
      <c r="A111" s="9">
        <v>43058</v>
      </c>
      <c r="B111">
        <v>201.15</v>
      </c>
      <c r="C111">
        <f>((FIO_Z[[#This Row],[Price]]-B110)/FIO_Z[[#This Row],[Price]])*100</f>
        <v>-2.8038777032065552</v>
      </c>
      <c r="D111">
        <f>LN(FIO_Z[[#This Row],[Price]]/B110)*100</f>
        <v>-2.7652887169872868</v>
      </c>
      <c r="E111">
        <v>1.6321099999999999</v>
      </c>
      <c r="F111">
        <f>LN(FIO_Z[[#This Row],[Risk-free instrument]]/E110)*100</f>
        <v>1.0780214787236408</v>
      </c>
      <c r="G111">
        <v>2578.85</v>
      </c>
      <c r="H111">
        <f>LN(FIO_Z[[#This Row],[S&amp;P 500]]/G110)*100</f>
        <v>-0.13369115464027342</v>
      </c>
      <c r="I111">
        <f>FIO_Z[[#This Row],[Rate  S&amp;P 500]]*100%</f>
        <v>-0.13369115464027342</v>
      </c>
      <c r="J111">
        <f>MIN(0,(FIO_Z[[#This Row],[Logarithmic rate of return]]-0))</f>
        <v>-2.7652887169872868</v>
      </c>
      <c r="K111">
        <f>MIN(0,(FIO_Z[[#This Row],[Market rate of return]]-0))</f>
        <v>-0.13369115464027342</v>
      </c>
      <c r="L111">
        <f>MAX(0,(FIO_Z[[#This Row],[Logarithmic rate of return]]-0))</f>
        <v>0</v>
      </c>
    </row>
    <row r="112" spans="1:12" x14ac:dyDescent="0.25">
      <c r="A112" s="9">
        <v>43065</v>
      </c>
      <c r="B112">
        <v>202.25</v>
      </c>
      <c r="C112">
        <f>((FIO_Z[[#This Row],[Price]]-B111)/FIO_Z[[#This Row],[Price]])*100</f>
        <v>0.54388133498145586</v>
      </c>
      <c r="D112">
        <f>LN(FIO_Z[[#This Row],[Price]]/B111)*100</f>
        <v>0.54536575428038814</v>
      </c>
      <c r="E112">
        <v>1.65394</v>
      </c>
      <c r="F112">
        <f>LN(FIO_Z[[#This Row],[Risk-free instrument]]/E111)*100</f>
        <v>1.3286664016946999</v>
      </c>
      <c r="G112">
        <v>2602.42</v>
      </c>
      <c r="H112">
        <f>LN(FIO_Z[[#This Row],[S&amp;P 500]]/G111)*100</f>
        <v>0.90982182317190141</v>
      </c>
      <c r="I112">
        <f>FIO_Z[[#This Row],[Rate  S&amp;P 500]]*100%</f>
        <v>0.90982182317190141</v>
      </c>
      <c r="J112">
        <f>MIN(0,(FIO_Z[[#This Row],[Logarithmic rate of return]]-0))</f>
        <v>0</v>
      </c>
      <c r="K112">
        <f>MIN(0,(FIO_Z[[#This Row],[Market rate of return]]-0))</f>
        <v>0</v>
      </c>
      <c r="L112">
        <f>MAX(0,(FIO_Z[[#This Row],[Logarithmic rate of return]]-0))</f>
        <v>0.54536575428038814</v>
      </c>
    </row>
    <row r="113" spans="1:12" x14ac:dyDescent="0.25">
      <c r="A113" s="9">
        <v>43072</v>
      </c>
      <c r="B113">
        <v>206.23</v>
      </c>
      <c r="C113">
        <f>((FIO_Z[[#This Row],[Price]]-B112)/FIO_Z[[#This Row],[Price]])*100</f>
        <v>1.9298841099742958</v>
      </c>
      <c r="D113">
        <f>LN(FIO_Z[[#This Row],[Price]]/B112)*100</f>
        <v>1.9487494877354565</v>
      </c>
      <c r="E113">
        <v>1.67425</v>
      </c>
      <c r="F113">
        <f>LN(FIO_Z[[#This Row],[Risk-free instrument]]/E112)*100</f>
        <v>1.220498355978618</v>
      </c>
      <c r="G113">
        <v>2642.22</v>
      </c>
      <c r="H113">
        <f>LN(FIO_Z[[#This Row],[S&amp;P 500]]/G112)*100</f>
        <v>1.5177691522046879</v>
      </c>
      <c r="I113">
        <f>FIO_Z[[#This Row],[Rate  S&amp;P 500]]*100%</f>
        <v>1.5177691522046879</v>
      </c>
      <c r="J113">
        <f>MIN(0,(FIO_Z[[#This Row],[Logarithmic rate of return]]-0))</f>
        <v>0</v>
      </c>
      <c r="K113">
        <f>MIN(0,(FIO_Z[[#This Row],[Market rate of return]]-0))</f>
        <v>0</v>
      </c>
      <c r="L113">
        <f>MAX(0,(FIO_Z[[#This Row],[Logarithmic rate of return]]-0))</f>
        <v>1.9487494877354565</v>
      </c>
    </row>
    <row r="114" spans="1:12" x14ac:dyDescent="0.25">
      <c r="A114" s="9">
        <v>43079</v>
      </c>
      <c r="B114">
        <v>205.84</v>
      </c>
      <c r="C114">
        <f>((FIO_Z[[#This Row],[Price]]-B113)/FIO_Z[[#This Row],[Price]])*100</f>
        <v>-0.18946754760978737</v>
      </c>
      <c r="D114">
        <f>LN(FIO_Z[[#This Row],[Price]]/B113)*100</f>
        <v>-0.18928828424668581</v>
      </c>
      <c r="E114">
        <v>1.7298800000000001</v>
      </c>
      <c r="F114">
        <f>LN(FIO_Z[[#This Row],[Risk-free instrument]]/E113)*100</f>
        <v>3.2686738134010582</v>
      </c>
      <c r="G114">
        <v>2651.5</v>
      </c>
      <c r="H114">
        <f>LN(FIO_Z[[#This Row],[S&amp;P 500]]/G113)*100</f>
        <v>0.35060447118782162</v>
      </c>
      <c r="I114">
        <f>FIO_Z[[#This Row],[Rate  S&amp;P 500]]*100%</f>
        <v>0.35060447118782162</v>
      </c>
      <c r="J114">
        <f>MIN(0,(FIO_Z[[#This Row],[Logarithmic rate of return]]-0))</f>
        <v>-0.18928828424668581</v>
      </c>
      <c r="K114">
        <f>MIN(0,(FIO_Z[[#This Row],[Market rate of return]]-0))</f>
        <v>0</v>
      </c>
      <c r="L114">
        <f>MAX(0,(FIO_Z[[#This Row],[Logarithmic rate of return]]-0))</f>
        <v>0</v>
      </c>
    </row>
    <row r="115" spans="1:12" x14ac:dyDescent="0.25">
      <c r="A115" s="9">
        <v>43086</v>
      </c>
      <c r="B115">
        <v>206.27</v>
      </c>
      <c r="C115">
        <f>((FIO_Z[[#This Row],[Price]]-B114)/FIO_Z[[#This Row],[Price]])*100</f>
        <v>0.20846463373248983</v>
      </c>
      <c r="D115">
        <f>LN(FIO_Z[[#This Row],[Price]]/B114)*100</f>
        <v>0.20868222370142753</v>
      </c>
      <c r="E115">
        <v>1.77443</v>
      </c>
      <c r="F115">
        <f>LN(FIO_Z[[#This Row],[Risk-free instrument]]/E114)*100</f>
        <v>2.5427202652543155</v>
      </c>
      <c r="G115">
        <v>2675.81</v>
      </c>
      <c r="H115">
        <f>LN(FIO_Z[[#This Row],[S&amp;P 500]]/G114)*100</f>
        <v>0.91266206554406426</v>
      </c>
      <c r="I115">
        <f>FIO_Z[[#This Row],[Rate  S&amp;P 500]]*100%</f>
        <v>0.91266206554406426</v>
      </c>
      <c r="J115">
        <f>MIN(0,(FIO_Z[[#This Row],[Logarithmic rate of return]]-0))</f>
        <v>0</v>
      </c>
      <c r="K115">
        <f>MIN(0,(FIO_Z[[#This Row],[Market rate of return]]-0))</f>
        <v>0</v>
      </c>
      <c r="L115">
        <f>MAX(0,(FIO_Z[[#This Row],[Logarithmic rate of return]]-0))</f>
        <v>0.20868222370142753</v>
      </c>
    </row>
    <row r="116" spans="1:12" x14ac:dyDescent="0.25">
      <c r="A116" s="9">
        <v>43093</v>
      </c>
      <c r="B116">
        <v>208.32</v>
      </c>
      <c r="C116">
        <f>((FIO_Z[[#This Row],[Price]]-B115)/FIO_Z[[#This Row],[Price]])*100</f>
        <v>0.9840629800307138</v>
      </c>
      <c r="D116">
        <f>LN(FIO_Z[[#This Row],[Price]]/B115)*100</f>
        <v>0.98893688097014698</v>
      </c>
      <c r="E116">
        <v>1.8336300000000001</v>
      </c>
      <c r="F116">
        <f>LN(FIO_Z[[#This Row],[Risk-free instrument]]/E115)*100</f>
        <v>3.281836406640759</v>
      </c>
      <c r="G116">
        <v>2683.34</v>
      </c>
      <c r="H116">
        <f>LN(FIO_Z[[#This Row],[S&amp;P 500]]/G115)*100</f>
        <v>0.28101489808375429</v>
      </c>
      <c r="I116">
        <f>FIO_Z[[#This Row],[Rate  S&amp;P 500]]*100%</f>
        <v>0.28101489808375429</v>
      </c>
      <c r="J116">
        <f>MIN(0,(FIO_Z[[#This Row],[Logarithmic rate of return]]-0))</f>
        <v>0</v>
      </c>
      <c r="K116">
        <f>MIN(0,(FIO_Z[[#This Row],[Market rate of return]]-0))</f>
        <v>0</v>
      </c>
      <c r="L116">
        <f>MAX(0,(FIO_Z[[#This Row],[Logarithmic rate of return]]-0))</f>
        <v>0.98893688097014698</v>
      </c>
    </row>
    <row r="117" spans="1:12" x14ac:dyDescent="0.25">
      <c r="A117" s="9">
        <v>43100</v>
      </c>
      <c r="B117">
        <v>207.03</v>
      </c>
      <c r="C117">
        <f>((FIO_Z[[#This Row],[Price]]-B116)/FIO_Z[[#This Row],[Price]])*100</f>
        <v>-0.62309810172438396</v>
      </c>
      <c r="D117">
        <f>LN(FIO_Z[[#This Row],[Price]]/B116)*100</f>
        <v>-0.62116487195842018</v>
      </c>
      <c r="E117">
        <v>1.83707</v>
      </c>
      <c r="F117">
        <f>LN(FIO_Z[[#This Row],[Risk-free instrument]]/E116)*100</f>
        <v>0.1874302452972241</v>
      </c>
      <c r="G117">
        <v>2673.61</v>
      </c>
      <c r="H117">
        <f>LN(FIO_Z[[#This Row],[S&amp;P 500]]/G116)*100</f>
        <v>-0.36326681040440911</v>
      </c>
      <c r="I117">
        <f>FIO_Z[[#This Row],[Rate  S&amp;P 500]]*100%</f>
        <v>-0.36326681040440911</v>
      </c>
      <c r="J117">
        <f>MIN(0,(FIO_Z[[#This Row],[Logarithmic rate of return]]-0))</f>
        <v>-0.62116487195842018</v>
      </c>
      <c r="K117">
        <f>MIN(0,(FIO_Z[[#This Row],[Market rate of return]]-0))</f>
        <v>-0.36326681040440911</v>
      </c>
      <c r="L117">
        <f>MAX(0,(FIO_Z[[#This Row],[Logarithmic rate of return]]-0))</f>
        <v>0</v>
      </c>
    </row>
    <row r="118" spans="1:12" x14ac:dyDescent="0.25">
      <c r="A118" s="9">
        <v>43107</v>
      </c>
      <c r="B118">
        <v>211.22</v>
      </c>
      <c r="C118">
        <f>((FIO_Z[[#This Row],[Price]]-B117)/FIO_Z[[#This Row],[Price]])*100</f>
        <v>1.9837136634788362</v>
      </c>
      <c r="D118">
        <f>LN(FIO_Z[[#This Row],[Price]]/B117)*100</f>
        <v>2.0036534017708263</v>
      </c>
      <c r="E118">
        <v>1.86507</v>
      </c>
      <c r="F118">
        <f>LN(FIO_Z[[#This Row],[Risk-free instrument]]/E117)*100</f>
        <v>1.5126674789522194</v>
      </c>
      <c r="G118">
        <v>2743.15</v>
      </c>
      <c r="H118">
        <f>LN(FIO_Z[[#This Row],[S&amp;P 500]]/G117)*100</f>
        <v>2.5677275984874592</v>
      </c>
      <c r="I118">
        <f>FIO_Z[[#This Row],[Rate  S&amp;P 500]]*100%</f>
        <v>2.5677275984874592</v>
      </c>
      <c r="J118">
        <f>MIN(0,(FIO_Z[[#This Row],[Logarithmic rate of return]]-0))</f>
        <v>0</v>
      </c>
      <c r="K118">
        <f>MIN(0,(FIO_Z[[#This Row],[Market rate of return]]-0))</f>
        <v>0</v>
      </c>
      <c r="L118">
        <f>MAX(0,(FIO_Z[[#This Row],[Logarithmic rate of return]]-0))</f>
        <v>2.0036534017708263</v>
      </c>
    </row>
    <row r="119" spans="1:12" x14ac:dyDescent="0.25">
      <c r="A119" s="9">
        <v>43114</v>
      </c>
      <c r="B119">
        <v>213.69</v>
      </c>
      <c r="C119">
        <f>((FIO_Z[[#This Row],[Price]]-B118)/FIO_Z[[#This Row],[Price]])*100</f>
        <v>1.1558800131030926</v>
      </c>
      <c r="D119">
        <f>LN(FIO_Z[[#This Row],[Price]]/B118)*100</f>
        <v>1.1626122340043756</v>
      </c>
      <c r="E119">
        <v>1.8876900000000001</v>
      </c>
      <c r="F119">
        <f>LN(FIO_Z[[#This Row],[Risk-free instrument]]/E118)*100</f>
        <v>1.2055273423115342</v>
      </c>
      <c r="G119">
        <v>2786.24</v>
      </c>
      <c r="H119">
        <f>LN(FIO_Z[[#This Row],[S&amp;P 500]]/G118)*100</f>
        <v>1.5586121545957463</v>
      </c>
      <c r="I119">
        <f>FIO_Z[[#This Row],[Rate  S&amp;P 500]]*100%</f>
        <v>1.5586121545957463</v>
      </c>
      <c r="J119">
        <f>MIN(0,(FIO_Z[[#This Row],[Logarithmic rate of return]]-0))</f>
        <v>0</v>
      </c>
      <c r="K119">
        <f>MIN(0,(FIO_Z[[#This Row],[Market rate of return]]-0))</f>
        <v>0</v>
      </c>
      <c r="L119">
        <f>MAX(0,(FIO_Z[[#This Row],[Logarithmic rate of return]]-0))</f>
        <v>1.1626122340043756</v>
      </c>
    </row>
    <row r="120" spans="1:12" x14ac:dyDescent="0.25">
      <c r="A120" s="9">
        <v>43121</v>
      </c>
      <c r="B120">
        <v>214.76</v>
      </c>
      <c r="C120">
        <f>((FIO_Z[[#This Row],[Price]]-B119)/FIO_Z[[#This Row],[Price]])*100</f>
        <v>0.4982305829763426</v>
      </c>
      <c r="D120">
        <f>LN(FIO_Z[[#This Row],[Price]]/B119)*100</f>
        <v>0.49947588959965361</v>
      </c>
      <c r="E120">
        <v>1.9317500000000001</v>
      </c>
      <c r="F120">
        <f>LN(FIO_Z[[#This Row],[Risk-free instrument]]/E119)*100</f>
        <v>2.3072468504962269</v>
      </c>
      <c r="G120">
        <v>2810.3</v>
      </c>
      <c r="H120">
        <f>LN(FIO_Z[[#This Row],[S&amp;P 500]]/G119)*100</f>
        <v>0.85982225547666358</v>
      </c>
      <c r="I120">
        <f>FIO_Z[[#This Row],[Rate  S&amp;P 500]]*100%</f>
        <v>0.85982225547666358</v>
      </c>
      <c r="J120">
        <f>MIN(0,(FIO_Z[[#This Row],[Logarithmic rate of return]]-0))</f>
        <v>0</v>
      </c>
      <c r="K120">
        <f>MIN(0,(FIO_Z[[#This Row],[Market rate of return]]-0))</f>
        <v>0</v>
      </c>
      <c r="L120">
        <f>MAX(0,(FIO_Z[[#This Row],[Logarithmic rate of return]]-0))</f>
        <v>0.49947588959965361</v>
      </c>
    </row>
    <row r="121" spans="1:12" x14ac:dyDescent="0.25">
      <c r="A121" s="9">
        <v>43128</v>
      </c>
      <c r="B121">
        <v>218.44</v>
      </c>
      <c r="C121">
        <f>((FIO_Z[[#This Row],[Price]]-B120)/FIO_Z[[#This Row],[Price]])*100</f>
        <v>1.6846731367881371</v>
      </c>
      <c r="D121">
        <f>LN(FIO_Z[[#This Row],[Price]]/B120)*100</f>
        <v>1.6990251729584298</v>
      </c>
      <c r="E121">
        <v>1.9596499999999999</v>
      </c>
      <c r="F121">
        <f>LN(FIO_Z[[#This Row],[Risk-free instrument]]/E120)*100</f>
        <v>1.4339558036522153</v>
      </c>
      <c r="G121">
        <v>2872.87</v>
      </c>
      <c r="H121">
        <f>LN(FIO_Z[[#This Row],[S&amp;P 500]]/G120)*100</f>
        <v>2.2020290891732852</v>
      </c>
      <c r="I121">
        <f>FIO_Z[[#This Row],[Rate  S&amp;P 500]]*100%</f>
        <v>2.2020290891732852</v>
      </c>
      <c r="J121">
        <f>MIN(0,(FIO_Z[[#This Row],[Logarithmic rate of return]]-0))</f>
        <v>0</v>
      </c>
      <c r="K121">
        <f>MIN(0,(FIO_Z[[#This Row],[Market rate of return]]-0))</f>
        <v>0</v>
      </c>
      <c r="L121">
        <f>MAX(0,(FIO_Z[[#This Row],[Logarithmic rate of return]]-0))</f>
        <v>1.6990251729584298</v>
      </c>
    </row>
    <row r="122" spans="1:12" x14ac:dyDescent="0.25">
      <c r="A122" s="9">
        <v>43135</v>
      </c>
      <c r="B122">
        <v>209.72</v>
      </c>
      <c r="C122">
        <f>((FIO_Z[[#This Row],[Price]]-B121)/FIO_Z[[#This Row],[Price]])*100</f>
        <v>-4.1579248521838634</v>
      </c>
      <c r="D122">
        <f>LN(FIO_Z[[#This Row],[Price]]/B121)*100</f>
        <v>-4.0738069579620939</v>
      </c>
      <c r="E122">
        <v>1.99214</v>
      </c>
      <c r="F122">
        <f>LN(FIO_Z[[#This Row],[Risk-free instrument]]/E121)*100</f>
        <v>1.6443551949223387</v>
      </c>
      <c r="G122">
        <v>2762.13</v>
      </c>
      <c r="H122">
        <f>LN(FIO_Z[[#This Row],[S&amp;P 500]]/G121)*100</f>
        <v>-3.9309408882640033</v>
      </c>
      <c r="I122">
        <f>FIO_Z[[#This Row],[Rate  S&amp;P 500]]*100%</f>
        <v>-3.9309408882640033</v>
      </c>
      <c r="J122">
        <f>MIN(0,(FIO_Z[[#This Row],[Logarithmic rate of return]]-0))</f>
        <v>-4.0738069579620939</v>
      </c>
      <c r="K122">
        <f>MIN(0,(FIO_Z[[#This Row],[Market rate of return]]-0))</f>
        <v>-3.9309408882640033</v>
      </c>
      <c r="L122">
        <f>MAX(0,(FIO_Z[[#This Row],[Logarithmic rate of return]]-0))</f>
        <v>0</v>
      </c>
    </row>
    <row r="123" spans="1:12" x14ac:dyDescent="0.25">
      <c r="A123" s="9">
        <v>43142</v>
      </c>
      <c r="B123">
        <v>200.06</v>
      </c>
      <c r="C123">
        <f>((FIO_Z[[#This Row],[Price]]-B122)/FIO_Z[[#This Row],[Price]])*100</f>
        <v>-4.8285514345696274</v>
      </c>
      <c r="D123">
        <f>LN(FIO_Z[[#This Row],[Price]]/B122)*100</f>
        <v>-4.7155986147297382</v>
      </c>
      <c r="E123">
        <v>2.0383100000000001</v>
      </c>
      <c r="F123">
        <f>LN(FIO_Z[[#This Row],[Risk-free instrument]]/E122)*100</f>
        <v>2.2911595327369541</v>
      </c>
      <c r="G123">
        <v>2619.5500000000002</v>
      </c>
      <c r="H123">
        <f>LN(FIO_Z[[#This Row],[S&amp;P 500]]/G122)*100</f>
        <v>-5.2999573925862276</v>
      </c>
      <c r="I123">
        <f>FIO_Z[[#This Row],[Rate  S&amp;P 500]]*100%</f>
        <v>-5.2999573925862276</v>
      </c>
      <c r="J123">
        <f>MIN(0,(FIO_Z[[#This Row],[Logarithmic rate of return]]-0))</f>
        <v>-4.7155986147297382</v>
      </c>
      <c r="K123">
        <f>MIN(0,(FIO_Z[[#This Row],[Market rate of return]]-0))</f>
        <v>-5.2999573925862276</v>
      </c>
      <c r="L123">
        <f>MAX(0,(FIO_Z[[#This Row],[Logarithmic rate of return]]-0))</f>
        <v>0</v>
      </c>
    </row>
    <row r="124" spans="1:12" x14ac:dyDescent="0.25">
      <c r="A124" s="9">
        <v>43149</v>
      </c>
      <c r="B124">
        <v>207.5</v>
      </c>
      <c r="C124">
        <f>((FIO_Z[[#This Row],[Price]]-B123)/FIO_Z[[#This Row],[Price]])*100</f>
        <v>3.5855421686746975</v>
      </c>
      <c r="D124">
        <f>LN(FIO_Z[[#This Row],[Price]]/B123)*100</f>
        <v>3.651401811371823</v>
      </c>
      <c r="E124">
        <v>2.1061299999999998</v>
      </c>
      <c r="F124">
        <f>LN(FIO_Z[[#This Row],[Risk-free instrument]]/E123)*100</f>
        <v>3.2731107057054794</v>
      </c>
      <c r="G124">
        <v>2732.22</v>
      </c>
      <c r="H124">
        <f>LN(FIO_Z[[#This Row],[S&amp;P 500]]/G123)*100</f>
        <v>4.2111918256684362</v>
      </c>
      <c r="I124">
        <f>FIO_Z[[#This Row],[Rate  S&amp;P 500]]*100%</f>
        <v>4.2111918256684362</v>
      </c>
      <c r="J124">
        <f>MIN(0,(FIO_Z[[#This Row],[Logarithmic rate of return]]-0))</f>
        <v>0</v>
      </c>
      <c r="K124">
        <f>MIN(0,(FIO_Z[[#This Row],[Market rate of return]]-0))</f>
        <v>0</v>
      </c>
      <c r="L124">
        <f>MAX(0,(FIO_Z[[#This Row],[Logarithmic rate of return]]-0))</f>
        <v>3.651401811371823</v>
      </c>
    </row>
    <row r="125" spans="1:12" x14ac:dyDescent="0.25">
      <c r="A125" s="9">
        <v>43156</v>
      </c>
      <c r="B125">
        <v>208.14</v>
      </c>
      <c r="C125">
        <f>((FIO_Z[[#This Row],[Price]]-B124)/FIO_Z[[#This Row],[Price]])*100</f>
        <v>0.30748534640145403</v>
      </c>
      <c r="D125">
        <f>LN(FIO_Z[[#This Row],[Price]]/B124)*100</f>
        <v>0.30795905389603778</v>
      </c>
      <c r="E125">
        <v>2.18188</v>
      </c>
      <c r="F125">
        <f>LN(FIO_Z[[#This Row],[Risk-free instrument]]/E124)*100</f>
        <v>3.533475027980078</v>
      </c>
      <c r="G125">
        <v>2747.3</v>
      </c>
      <c r="H125">
        <f>LN(FIO_Z[[#This Row],[S&amp;P 500]]/G124)*100</f>
        <v>0.55041456446826764</v>
      </c>
      <c r="I125">
        <f>FIO_Z[[#This Row],[Rate  S&amp;P 500]]*100%</f>
        <v>0.55041456446826764</v>
      </c>
      <c r="J125">
        <f>MIN(0,(FIO_Z[[#This Row],[Logarithmic rate of return]]-0))</f>
        <v>0</v>
      </c>
      <c r="K125">
        <f>MIN(0,(FIO_Z[[#This Row],[Market rate of return]]-0))</f>
        <v>0</v>
      </c>
      <c r="L125">
        <f>MAX(0,(FIO_Z[[#This Row],[Logarithmic rate of return]]-0))</f>
        <v>0.30795905389603778</v>
      </c>
    </row>
    <row r="126" spans="1:12" x14ac:dyDescent="0.25">
      <c r="A126" s="9">
        <v>43163</v>
      </c>
      <c r="B126">
        <v>205.31</v>
      </c>
      <c r="C126">
        <f>((FIO_Z[[#This Row],[Price]]-B125)/FIO_Z[[#This Row],[Price]])*100</f>
        <v>-1.3784033899956087</v>
      </c>
      <c r="D126">
        <f>LN(FIO_Z[[#This Row],[Price]]/B125)*100</f>
        <v>-1.3689898165040253</v>
      </c>
      <c r="E126">
        <v>2.2284299999999999</v>
      </c>
      <c r="F126">
        <f>LN(FIO_Z[[#This Row],[Risk-free instrument]]/E125)*100</f>
        <v>2.1110411166420637</v>
      </c>
      <c r="G126">
        <v>2691.25</v>
      </c>
      <c r="H126">
        <f>LN(FIO_Z[[#This Row],[S&amp;P 500]]/G125)*100</f>
        <v>-2.0612841501042429</v>
      </c>
      <c r="I126">
        <f>FIO_Z[[#This Row],[Rate  S&amp;P 500]]*100%</f>
        <v>-2.0612841501042429</v>
      </c>
      <c r="J126">
        <f>MIN(0,(FIO_Z[[#This Row],[Logarithmic rate of return]]-0))</f>
        <v>-1.3689898165040253</v>
      </c>
      <c r="K126">
        <f>MIN(0,(FIO_Z[[#This Row],[Market rate of return]]-0))</f>
        <v>-2.0612841501042429</v>
      </c>
      <c r="L126">
        <f>MAX(0,(FIO_Z[[#This Row],[Logarithmic rate of return]]-0))</f>
        <v>0</v>
      </c>
    </row>
    <row r="127" spans="1:12" x14ac:dyDescent="0.25">
      <c r="A127" s="9">
        <v>43170</v>
      </c>
      <c r="B127">
        <v>210.22</v>
      </c>
      <c r="C127">
        <f>((FIO_Z[[#This Row],[Price]]-B126)/FIO_Z[[#This Row],[Price]])*100</f>
        <v>2.3356483683759857</v>
      </c>
      <c r="D127">
        <f>LN(FIO_Z[[#This Row],[Price]]/B126)*100</f>
        <v>2.3633569350535275</v>
      </c>
      <c r="E127">
        <v>2.2686299999999999</v>
      </c>
      <c r="F127">
        <f>LN(FIO_Z[[#This Row],[Risk-free instrument]]/E126)*100</f>
        <v>1.7878823422231671</v>
      </c>
      <c r="G127">
        <v>2786.57</v>
      </c>
      <c r="H127">
        <f>LN(FIO_Z[[#This Row],[S&amp;P 500]]/G126)*100</f>
        <v>3.4805679135172554</v>
      </c>
      <c r="I127">
        <f>FIO_Z[[#This Row],[Rate  S&amp;P 500]]*100%</f>
        <v>3.4805679135172554</v>
      </c>
      <c r="J127">
        <f>MIN(0,(FIO_Z[[#This Row],[Logarithmic rate of return]]-0))</f>
        <v>0</v>
      </c>
      <c r="K127">
        <f>MIN(0,(FIO_Z[[#This Row],[Market rate of return]]-0))</f>
        <v>0</v>
      </c>
      <c r="L127">
        <f>MAX(0,(FIO_Z[[#This Row],[Logarithmic rate of return]]-0))</f>
        <v>2.3633569350535275</v>
      </c>
    </row>
    <row r="128" spans="1:12" x14ac:dyDescent="0.25">
      <c r="A128" s="9">
        <v>43177</v>
      </c>
      <c r="B128">
        <v>207.65</v>
      </c>
      <c r="C128">
        <f>((FIO_Z[[#This Row],[Price]]-B127)/FIO_Z[[#This Row],[Price]])*100</f>
        <v>-1.2376595232362115</v>
      </c>
      <c r="D128">
        <f>LN(FIO_Z[[#This Row],[Price]]/B127)*100</f>
        <v>-1.2300631318445774</v>
      </c>
      <c r="E128">
        <v>2.3636300000000001</v>
      </c>
      <c r="F128">
        <f>LN(FIO_Z[[#This Row],[Risk-free instrument]]/E127)*100</f>
        <v>4.1022447841615426</v>
      </c>
      <c r="G128">
        <v>2752.01</v>
      </c>
      <c r="H128">
        <f>LN(FIO_Z[[#This Row],[S&amp;P 500]]/G127)*100</f>
        <v>-1.2479895046182652</v>
      </c>
      <c r="I128">
        <f>FIO_Z[[#This Row],[Rate  S&amp;P 500]]*100%</f>
        <v>-1.2479895046182652</v>
      </c>
      <c r="J128">
        <f>MIN(0,(FIO_Z[[#This Row],[Logarithmic rate of return]]-0))</f>
        <v>-1.2300631318445774</v>
      </c>
      <c r="K128">
        <f>MIN(0,(FIO_Z[[#This Row],[Market rate of return]]-0))</f>
        <v>-1.2479895046182652</v>
      </c>
      <c r="L128">
        <f>MAX(0,(FIO_Z[[#This Row],[Logarithmic rate of return]]-0))</f>
        <v>0</v>
      </c>
    </row>
    <row r="129" spans="1:12" x14ac:dyDescent="0.25">
      <c r="A129" s="9">
        <v>43184</v>
      </c>
      <c r="B129">
        <v>196.97</v>
      </c>
      <c r="C129">
        <f>((FIO_Z[[#This Row],[Price]]-B128)/FIO_Z[[#This Row],[Price]])*100</f>
        <v>-5.4221455043915352</v>
      </c>
      <c r="D129">
        <f>LN(FIO_Z[[#This Row],[Price]]/B128)*100</f>
        <v>-5.280253719915927</v>
      </c>
      <c r="E129">
        <v>2.4497100000000001</v>
      </c>
      <c r="F129">
        <f>LN(FIO_Z[[#This Row],[Risk-free instrument]]/E128)*100</f>
        <v>3.5771077291934641</v>
      </c>
      <c r="G129">
        <v>2588.2600000000002</v>
      </c>
      <c r="H129">
        <f>LN(FIO_Z[[#This Row],[S&amp;P 500]]/G128)*100</f>
        <v>-6.1345718514392527</v>
      </c>
      <c r="I129">
        <f>FIO_Z[[#This Row],[Rate  S&amp;P 500]]*100%</f>
        <v>-6.1345718514392527</v>
      </c>
      <c r="J129">
        <f>MIN(0,(FIO_Z[[#This Row],[Logarithmic rate of return]]-0))</f>
        <v>-5.280253719915927</v>
      </c>
      <c r="K129">
        <f>MIN(0,(FIO_Z[[#This Row],[Market rate of return]]-0))</f>
        <v>-6.1345718514392527</v>
      </c>
      <c r="L129">
        <f>MAX(0,(FIO_Z[[#This Row],[Logarithmic rate of return]]-0))</f>
        <v>0</v>
      </c>
    </row>
    <row r="130" spans="1:12" x14ac:dyDescent="0.25">
      <c r="A130" s="9">
        <v>43191</v>
      </c>
      <c r="B130">
        <v>201.52</v>
      </c>
      <c r="C130">
        <f>((FIO_Z[[#This Row],[Price]]-B129)/FIO_Z[[#This Row],[Price]])*100</f>
        <v>2.2578404128622527</v>
      </c>
      <c r="D130">
        <f>LN(FIO_Z[[#This Row],[Price]]/B129)*100</f>
        <v>2.2837199166751576</v>
      </c>
      <c r="E130">
        <v>2.4523999999999999</v>
      </c>
      <c r="F130">
        <f>LN(FIO_Z[[#This Row],[Risk-free instrument]]/E129)*100</f>
        <v>0.10974867026661808</v>
      </c>
      <c r="G130">
        <v>2640.87</v>
      </c>
      <c r="H130">
        <f>LN(FIO_Z[[#This Row],[S&amp;P 500]]/G129)*100</f>
        <v>2.0122573053560409</v>
      </c>
      <c r="I130">
        <f>FIO_Z[[#This Row],[Rate  S&amp;P 500]]*100%</f>
        <v>2.0122573053560409</v>
      </c>
      <c r="J130">
        <f>MIN(0,(FIO_Z[[#This Row],[Logarithmic rate of return]]-0))</f>
        <v>0</v>
      </c>
      <c r="K130">
        <f>MIN(0,(FIO_Z[[#This Row],[Market rate of return]]-0))</f>
        <v>0</v>
      </c>
      <c r="L130">
        <f>MAX(0,(FIO_Z[[#This Row],[Logarithmic rate of return]]-0))</f>
        <v>2.2837199166751576</v>
      </c>
    </row>
    <row r="131" spans="1:12" x14ac:dyDescent="0.25">
      <c r="A131" s="9">
        <v>43198</v>
      </c>
      <c r="B131">
        <v>199.27</v>
      </c>
      <c r="C131">
        <f>((FIO_Z[[#This Row],[Price]]-B130)/FIO_Z[[#This Row],[Price]])*100</f>
        <v>-1.1291212927184222</v>
      </c>
      <c r="D131">
        <f>LN(FIO_Z[[#This Row],[Price]]/B130)*100</f>
        <v>-1.12279429998619</v>
      </c>
      <c r="E131">
        <v>2.4721899999999999</v>
      </c>
      <c r="F131">
        <f>LN(FIO_Z[[#This Row],[Risk-free instrument]]/E130)*100</f>
        <v>0.80372605768293459</v>
      </c>
      <c r="G131">
        <v>2604.4699999999998</v>
      </c>
      <c r="H131">
        <f>LN(FIO_Z[[#This Row],[S&amp;P 500]]/G130)*100</f>
        <v>-1.3879208713451832</v>
      </c>
      <c r="I131">
        <f>FIO_Z[[#This Row],[Rate  S&amp;P 500]]*100%</f>
        <v>-1.3879208713451832</v>
      </c>
      <c r="J131">
        <f>MIN(0,(FIO_Z[[#This Row],[Logarithmic rate of return]]-0))</f>
        <v>-1.12279429998619</v>
      </c>
      <c r="K131">
        <f>MIN(0,(FIO_Z[[#This Row],[Market rate of return]]-0))</f>
        <v>-1.3879208713451832</v>
      </c>
      <c r="L131">
        <f>MAX(0,(FIO_Z[[#This Row],[Logarithmic rate of return]]-0))</f>
        <v>0</v>
      </c>
    </row>
    <row r="132" spans="1:12" x14ac:dyDescent="0.25">
      <c r="A132" s="9">
        <v>43205</v>
      </c>
      <c r="B132">
        <v>203.87</v>
      </c>
      <c r="C132">
        <f>((FIO_Z[[#This Row],[Price]]-B131)/FIO_Z[[#This Row],[Price]])*100</f>
        <v>2.2563398243978976</v>
      </c>
      <c r="D132">
        <f>LN(FIO_Z[[#This Row],[Price]]/B131)*100</f>
        <v>2.2821846764554663</v>
      </c>
      <c r="E132">
        <v>2.4900000000000002</v>
      </c>
      <c r="F132">
        <f>LN(FIO_Z[[#This Row],[Risk-free instrument]]/E131)*100</f>
        <v>0.71783129933911338</v>
      </c>
      <c r="G132">
        <v>2656.3</v>
      </c>
      <c r="H132">
        <f>LN(FIO_Z[[#This Row],[S&amp;P 500]]/G131)*100</f>
        <v>1.9704977431699671</v>
      </c>
      <c r="I132">
        <f>FIO_Z[[#This Row],[Rate  S&amp;P 500]]*100%</f>
        <v>1.9704977431699671</v>
      </c>
      <c r="J132">
        <f>MIN(0,(FIO_Z[[#This Row],[Logarithmic rate of return]]-0))</f>
        <v>0</v>
      </c>
      <c r="K132">
        <f>MIN(0,(FIO_Z[[#This Row],[Market rate of return]]-0))</f>
        <v>0</v>
      </c>
      <c r="L132">
        <f>MAX(0,(FIO_Z[[#This Row],[Logarithmic rate of return]]-0))</f>
        <v>2.2821846764554663</v>
      </c>
    </row>
    <row r="133" spans="1:12" x14ac:dyDescent="0.25">
      <c r="A133" s="9">
        <v>43212</v>
      </c>
      <c r="B133">
        <v>203.21</v>
      </c>
      <c r="C133">
        <f>((FIO_Z[[#This Row],[Price]]-B132)/FIO_Z[[#This Row],[Price]])*100</f>
        <v>-0.32478716598592422</v>
      </c>
      <c r="D133">
        <f>LN(FIO_Z[[#This Row],[Price]]/B132)*100</f>
        <v>-0.32426087171956941</v>
      </c>
      <c r="E133">
        <v>2.51125</v>
      </c>
      <c r="F133">
        <f>LN(FIO_Z[[#This Row],[Risk-free instrument]]/E132)*100</f>
        <v>0.84979266703907563</v>
      </c>
      <c r="G133">
        <v>2670.14</v>
      </c>
      <c r="H133">
        <f>LN(FIO_Z[[#This Row],[S&amp;P 500]]/G132)*100</f>
        <v>0.51967284516075196</v>
      </c>
      <c r="I133">
        <f>FIO_Z[[#This Row],[Rate  S&amp;P 500]]*100%</f>
        <v>0.51967284516075196</v>
      </c>
      <c r="J133">
        <f>MIN(0,(FIO_Z[[#This Row],[Logarithmic rate of return]]-0))</f>
        <v>-0.32426087171956941</v>
      </c>
      <c r="K133">
        <f>MIN(0,(FIO_Z[[#This Row],[Market rate of return]]-0))</f>
        <v>0</v>
      </c>
      <c r="L133">
        <f>MAX(0,(FIO_Z[[#This Row],[Logarithmic rate of return]]-0))</f>
        <v>0</v>
      </c>
    </row>
    <row r="134" spans="1:12" x14ac:dyDescent="0.25">
      <c r="A134" s="9">
        <v>43219</v>
      </c>
      <c r="B134">
        <v>204.85</v>
      </c>
      <c r="C134">
        <f>((FIO_Z[[#This Row],[Price]]-B133)/FIO_Z[[#This Row],[Price]])*100</f>
        <v>0.80058579448376199</v>
      </c>
      <c r="D134">
        <f>LN(FIO_Z[[#This Row],[Price]]/B133)*100</f>
        <v>0.80380769010282205</v>
      </c>
      <c r="E134">
        <v>2.5195599999999998</v>
      </c>
      <c r="F134">
        <f>LN(FIO_Z[[#This Row],[Risk-free instrument]]/E133)*100</f>
        <v>0.33036459568128157</v>
      </c>
      <c r="G134">
        <v>2669.91</v>
      </c>
      <c r="H134">
        <f>LN(FIO_Z[[#This Row],[S&amp;P 500]]/G133)*100</f>
        <v>-8.614151558219053E-3</v>
      </c>
      <c r="I134">
        <f>FIO_Z[[#This Row],[Rate  S&amp;P 500]]*100%</f>
        <v>-8.614151558219053E-3</v>
      </c>
      <c r="J134">
        <f>MIN(0,(FIO_Z[[#This Row],[Logarithmic rate of return]]-0))</f>
        <v>0</v>
      </c>
      <c r="K134">
        <f>MIN(0,(FIO_Z[[#This Row],[Market rate of return]]-0))</f>
        <v>-8.614151558219053E-3</v>
      </c>
      <c r="L134">
        <f>MAX(0,(FIO_Z[[#This Row],[Logarithmic rate of return]]-0))</f>
        <v>0.80380769010282205</v>
      </c>
    </row>
    <row r="135" spans="1:12" x14ac:dyDescent="0.25">
      <c r="A135" s="9">
        <v>43226</v>
      </c>
      <c r="B135">
        <v>202.76</v>
      </c>
      <c r="C135">
        <f>((FIO_Z[[#This Row],[Price]]-B134)/FIO_Z[[#This Row],[Price]])*100</f>
        <v>-1.0307753008482954</v>
      </c>
      <c r="D135">
        <f>LN(FIO_Z[[#This Row],[Price]]/B134)*100</f>
        <v>-1.0254990388731435</v>
      </c>
      <c r="E135">
        <v>2.5201899999999999</v>
      </c>
      <c r="F135">
        <f>LN(FIO_Z[[#This Row],[Risk-free instrument]]/E134)*100</f>
        <v>2.5001240271104931E-2</v>
      </c>
      <c r="G135">
        <v>2663.42</v>
      </c>
      <c r="H135">
        <f>LN(FIO_Z[[#This Row],[S&amp;P 500]]/G134)*100</f>
        <v>-0.24337527223846103</v>
      </c>
      <c r="I135">
        <f>FIO_Z[[#This Row],[Rate  S&amp;P 500]]*100%</f>
        <v>-0.24337527223846103</v>
      </c>
      <c r="J135">
        <f>MIN(0,(FIO_Z[[#This Row],[Logarithmic rate of return]]-0))</f>
        <v>-1.0254990388731435</v>
      </c>
      <c r="K135">
        <f>MIN(0,(FIO_Z[[#This Row],[Market rate of return]]-0))</f>
        <v>-0.24337527223846103</v>
      </c>
      <c r="L135">
        <f>MAX(0,(FIO_Z[[#This Row],[Logarithmic rate of return]]-0))</f>
        <v>0</v>
      </c>
    </row>
    <row r="136" spans="1:12" x14ac:dyDescent="0.25">
      <c r="A136" s="9">
        <v>43233</v>
      </c>
      <c r="B136">
        <v>207.11</v>
      </c>
      <c r="C136">
        <f>((FIO_Z[[#This Row],[Price]]-B135)/FIO_Z[[#This Row],[Price]])*100</f>
        <v>2.1003331562937677</v>
      </c>
      <c r="D136">
        <f>LN(FIO_Z[[#This Row],[Price]]/B135)*100</f>
        <v>2.1227039483911114</v>
      </c>
      <c r="E136">
        <v>2.5150000000000001</v>
      </c>
      <c r="F136">
        <f>LN(FIO_Z[[#This Row],[Risk-free instrument]]/E135)*100</f>
        <v>-0.20614919548283384</v>
      </c>
      <c r="G136">
        <v>2727.72</v>
      </c>
      <c r="H136">
        <f>LN(FIO_Z[[#This Row],[S&amp;P 500]]/G135)*100</f>
        <v>2.3855084160772697</v>
      </c>
      <c r="I136">
        <f>FIO_Z[[#This Row],[Rate  S&amp;P 500]]*100%</f>
        <v>2.3855084160772697</v>
      </c>
      <c r="J136">
        <f>MIN(0,(FIO_Z[[#This Row],[Logarithmic rate of return]]-0))</f>
        <v>0</v>
      </c>
      <c r="K136">
        <f>MIN(0,(FIO_Z[[#This Row],[Market rate of return]]-0))</f>
        <v>0</v>
      </c>
      <c r="L136">
        <f>MAX(0,(FIO_Z[[#This Row],[Logarithmic rate of return]]-0))</f>
        <v>2.1227039483911114</v>
      </c>
    </row>
    <row r="137" spans="1:12" x14ac:dyDescent="0.25">
      <c r="A137" s="9">
        <v>43240</v>
      </c>
      <c r="B137">
        <v>206.84</v>
      </c>
      <c r="C137">
        <f>((FIO_Z[[#This Row],[Price]]-B136)/FIO_Z[[#This Row],[Price]])*100</f>
        <v>-0.1305356797524706</v>
      </c>
      <c r="D137">
        <f>LN(FIO_Z[[#This Row],[Price]]/B136)*100</f>
        <v>-0.1304505560038807</v>
      </c>
      <c r="E137">
        <v>2.4987499999999998</v>
      </c>
      <c r="F137">
        <f>LN(FIO_Z[[#This Row],[Risk-free instrument]]/E136)*100</f>
        <v>-0.64821967192299279</v>
      </c>
      <c r="G137">
        <v>2712.97</v>
      </c>
      <c r="H137">
        <f>LN(FIO_Z[[#This Row],[S&amp;P 500]]/G136)*100</f>
        <v>-0.54221196711160957</v>
      </c>
      <c r="I137">
        <f>FIO_Z[[#This Row],[Rate  S&amp;P 500]]*100%</f>
        <v>-0.54221196711160957</v>
      </c>
      <c r="J137">
        <f>MIN(0,(FIO_Z[[#This Row],[Logarithmic rate of return]]-0))</f>
        <v>-0.1304505560038807</v>
      </c>
      <c r="K137">
        <f>MIN(0,(FIO_Z[[#This Row],[Market rate of return]]-0))</f>
        <v>-0.54221196711160957</v>
      </c>
      <c r="L137">
        <f>MAX(0,(FIO_Z[[#This Row],[Logarithmic rate of return]]-0))</f>
        <v>0</v>
      </c>
    </row>
    <row r="138" spans="1:12" x14ac:dyDescent="0.25">
      <c r="A138" s="9">
        <v>43247</v>
      </c>
      <c r="B138">
        <v>206.42</v>
      </c>
      <c r="C138">
        <f>((FIO_Z[[#This Row],[Price]]-B137)/FIO_Z[[#This Row],[Price]])*100</f>
        <v>-0.20346865613797885</v>
      </c>
      <c r="D138">
        <f>LN(FIO_Z[[#This Row],[Price]]/B137)*100</f>
        <v>-0.20326193902335932</v>
      </c>
      <c r="E138">
        <v>2.4818799999999999</v>
      </c>
      <c r="F138">
        <f>LN(FIO_Z[[#This Row],[Risk-free instrument]]/E137)*100</f>
        <v>-0.67742693252304775</v>
      </c>
      <c r="G138">
        <v>2721.33</v>
      </c>
      <c r="H138">
        <f>LN(FIO_Z[[#This Row],[S&amp;P 500]]/G137)*100</f>
        <v>0.30767556428397663</v>
      </c>
      <c r="I138">
        <f>FIO_Z[[#This Row],[Rate  S&amp;P 500]]*100%</f>
        <v>0.30767556428397663</v>
      </c>
      <c r="J138">
        <f>MIN(0,(FIO_Z[[#This Row],[Logarithmic rate of return]]-0))</f>
        <v>-0.20326193902335932</v>
      </c>
      <c r="K138">
        <f>MIN(0,(FIO_Z[[#This Row],[Market rate of return]]-0))</f>
        <v>0</v>
      </c>
      <c r="L138">
        <f>MAX(0,(FIO_Z[[#This Row],[Logarithmic rate of return]]-0))</f>
        <v>0</v>
      </c>
    </row>
    <row r="139" spans="1:12" x14ac:dyDescent="0.25">
      <c r="A139" s="9">
        <v>43254</v>
      </c>
      <c r="B139">
        <v>207.38</v>
      </c>
      <c r="C139">
        <f>((FIO_Z[[#This Row],[Price]]-B138)/FIO_Z[[#This Row],[Price]])*100</f>
        <v>0.46291831420580964</v>
      </c>
      <c r="D139">
        <f>LN(FIO_Z[[#This Row],[Price]]/B138)*100</f>
        <v>0.46399309923449278</v>
      </c>
      <c r="E139">
        <v>2.47438</v>
      </c>
      <c r="F139">
        <f>LN(FIO_Z[[#This Row],[Risk-free instrument]]/E138)*100</f>
        <v>-0.30264779187247648</v>
      </c>
      <c r="G139">
        <v>2734.62</v>
      </c>
      <c r="H139">
        <f>LN(FIO_Z[[#This Row],[S&amp;P 500]]/G138)*100</f>
        <v>0.4871755161023279</v>
      </c>
      <c r="I139">
        <f>FIO_Z[[#This Row],[Rate  S&amp;P 500]]*100%</f>
        <v>0.4871755161023279</v>
      </c>
      <c r="J139">
        <f>MIN(0,(FIO_Z[[#This Row],[Logarithmic rate of return]]-0))</f>
        <v>0</v>
      </c>
      <c r="K139">
        <f>MIN(0,(FIO_Z[[#This Row],[Market rate of return]]-0))</f>
        <v>0</v>
      </c>
      <c r="L139">
        <f>MAX(0,(FIO_Z[[#This Row],[Logarithmic rate of return]]-0))</f>
        <v>0.46399309923449278</v>
      </c>
    </row>
    <row r="140" spans="1:12" x14ac:dyDescent="0.25">
      <c r="A140" s="9">
        <v>43261</v>
      </c>
      <c r="B140">
        <v>210.72</v>
      </c>
      <c r="C140">
        <f>((FIO_Z[[#This Row],[Price]]-B139)/FIO_Z[[#This Row],[Price]])*100</f>
        <v>1.5850417615793488</v>
      </c>
      <c r="D140">
        <f>LN(FIO_Z[[#This Row],[Price]]/B139)*100</f>
        <v>1.5977378864838843</v>
      </c>
      <c r="E140">
        <v>2.48875</v>
      </c>
      <c r="F140">
        <f>LN(FIO_Z[[#This Row],[Risk-free instrument]]/E139)*100</f>
        <v>0.57907168077515592</v>
      </c>
      <c r="G140">
        <v>2779.03</v>
      </c>
      <c r="H140">
        <f>LN(FIO_Z[[#This Row],[S&amp;P 500]]/G139)*100</f>
        <v>1.6109459402186419</v>
      </c>
      <c r="I140">
        <f>FIO_Z[[#This Row],[Rate  S&amp;P 500]]*100%</f>
        <v>1.6109459402186419</v>
      </c>
      <c r="J140">
        <f>MIN(0,(FIO_Z[[#This Row],[Logarithmic rate of return]]-0))</f>
        <v>0</v>
      </c>
      <c r="K140">
        <f>MIN(0,(FIO_Z[[#This Row],[Market rate of return]]-0))</f>
        <v>0</v>
      </c>
      <c r="L140">
        <f>MAX(0,(FIO_Z[[#This Row],[Logarithmic rate of return]]-0))</f>
        <v>1.5977378864838843</v>
      </c>
    </row>
    <row r="141" spans="1:12" x14ac:dyDescent="0.25">
      <c r="A141" s="9">
        <v>43268</v>
      </c>
      <c r="B141">
        <v>209.22</v>
      </c>
      <c r="C141">
        <f>((FIO_Z[[#This Row],[Price]]-B140)/FIO_Z[[#This Row],[Price]])*100</f>
        <v>-0.71694866647548039</v>
      </c>
      <c r="D141">
        <f>LN(FIO_Z[[#This Row],[Price]]/B140)*100</f>
        <v>-0.71439080793560994</v>
      </c>
      <c r="E141">
        <v>2.5037500000000001</v>
      </c>
      <c r="F141">
        <f>LN(FIO_Z[[#This Row],[Risk-free instrument]]/E140)*100</f>
        <v>0.60090316016220879</v>
      </c>
      <c r="G141">
        <v>2779.66</v>
      </c>
      <c r="H141">
        <f>LN(FIO_Z[[#This Row],[S&amp;P 500]]/G140)*100</f>
        <v>2.2667211256497656E-2</v>
      </c>
      <c r="I141">
        <f>FIO_Z[[#This Row],[Rate  S&amp;P 500]]*100%</f>
        <v>2.2667211256497656E-2</v>
      </c>
      <c r="J141">
        <f>MIN(0,(FIO_Z[[#This Row],[Logarithmic rate of return]]-0))</f>
        <v>-0.71439080793560994</v>
      </c>
      <c r="K141">
        <f>MIN(0,(FIO_Z[[#This Row],[Market rate of return]]-0))</f>
        <v>0</v>
      </c>
      <c r="L141">
        <f>MAX(0,(FIO_Z[[#This Row],[Logarithmic rate of return]]-0))</f>
        <v>0</v>
      </c>
    </row>
    <row r="142" spans="1:12" x14ac:dyDescent="0.25">
      <c r="A142" s="9">
        <v>43275</v>
      </c>
      <c r="B142">
        <v>208.14</v>
      </c>
      <c r="C142">
        <f>((FIO_Z[[#This Row],[Price]]-B141)/FIO_Z[[#This Row],[Price]])*100</f>
        <v>-0.51888152205247073</v>
      </c>
      <c r="D142">
        <f>LN(FIO_Z[[#This Row],[Price]]/B141)*100</f>
        <v>-0.51753997059014978</v>
      </c>
      <c r="E142">
        <v>2.5074999999999998</v>
      </c>
      <c r="F142">
        <f>LN(FIO_Z[[#This Row],[Risk-free instrument]]/E141)*100</f>
        <v>0.14966328560624589</v>
      </c>
      <c r="G142">
        <v>2754.88</v>
      </c>
      <c r="H142">
        <f>LN(FIO_Z[[#This Row],[S&amp;P 500]]/G141)*100</f>
        <v>-0.89547335773006165</v>
      </c>
      <c r="I142">
        <f>FIO_Z[[#This Row],[Rate  S&amp;P 500]]*100%</f>
        <v>-0.89547335773006165</v>
      </c>
      <c r="J142">
        <f>MIN(0,(FIO_Z[[#This Row],[Logarithmic rate of return]]-0))</f>
        <v>-0.51753997059014978</v>
      </c>
      <c r="K142">
        <f>MIN(0,(FIO_Z[[#This Row],[Market rate of return]]-0))</f>
        <v>-0.89547335773006165</v>
      </c>
      <c r="L142">
        <f>MAX(0,(FIO_Z[[#This Row],[Logarithmic rate of return]]-0))</f>
        <v>0</v>
      </c>
    </row>
    <row r="143" spans="1:12" x14ac:dyDescent="0.25">
      <c r="A143" s="9">
        <v>43282</v>
      </c>
      <c r="B143">
        <v>205.76</v>
      </c>
      <c r="C143">
        <f>((FIO_Z[[#This Row],[Price]]-B142)/FIO_Z[[#This Row],[Price]])*100</f>
        <v>-1.1566874027993759</v>
      </c>
      <c r="D143">
        <f>LN(FIO_Z[[#This Row],[Price]]/B142)*100</f>
        <v>-1.1500489160458807</v>
      </c>
      <c r="E143">
        <v>2.5012500000000002</v>
      </c>
      <c r="F143">
        <f>LN(FIO_Z[[#This Row],[Risk-free instrument]]/E142)*100</f>
        <v>-0.24956339381472409</v>
      </c>
      <c r="G143">
        <v>2718.37</v>
      </c>
      <c r="H143">
        <f>LN(FIO_Z[[#This Row],[S&amp;P 500]]/G142)*100</f>
        <v>-1.3341448516291008</v>
      </c>
      <c r="I143">
        <f>FIO_Z[[#This Row],[Rate  S&amp;P 500]]*100%</f>
        <v>-1.3341448516291008</v>
      </c>
      <c r="J143">
        <f>MIN(0,(FIO_Z[[#This Row],[Logarithmic rate of return]]-0))</f>
        <v>-1.1500489160458807</v>
      </c>
      <c r="K143">
        <f>MIN(0,(FIO_Z[[#This Row],[Market rate of return]]-0))</f>
        <v>-1.3341448516291008</v>
      </c>
      <c r="L143">
        <f>MAX(0,(FIO_Z[[#This Row],[Logarithmic rate of return]]-0))</f>
        <v>0</v>
      </c>
    </row>
    <row r="144" spans="1:12" x14ac:dyDescent="0.25">
      <c r="A144" s="9">
        <v>43289</v>
      </c>
      <c r="B144">
        <v>208.41</v>
      </c>
      <c r="C144">
        <f>((FIO_Z[[#This Row],[Price]]-B143)/FIO_Z[[#This Row],[Price]])*100</f>
        <v>1.2715320761959625</v>
      </c>
      <c r="D144">
        <f>LN(FIO_Z[[#This Row],[Price]]/B143)*100</f>
        <v>1.2796852323644703</v>
      </c>
      <c r="E144">
        <v>2.50813</v>
      </c>
      <c r="F144">
        <f>LN(FIO_Z[[#This Row],[Risk-free instrument]]/E143)*100</f>
        <v>0.27468486423074184</v>
      </c>
      <c r="G144">
        <v>2759.82</v>
      </c>
      <c r="H144">
        <f>LN(FIO_Z[[#This Row],[S&amp;P 500]]/G143)*100</f>
        <v>1.5133024239845911</v>
      </c>
      <c r="I144">
        <f>FIO_Z[[#This Row],[Rate  S&amp;P 500]]*100%</f>
        <v>1.5133024239845911</v>
      </c>
      <c r="J144">
        <f>MIN(0,(FIO_Z[[#This Row],[Logarithmic rate of return]]-0))</f>
        <v>0</v>
      </c>
      <c r="K144">
        <f>MIN(0,(FIO_Z[[#This Row],[Market rate of return]]-0))</f>
        <v>0</v>
      </c>
      <c r="L144">
        <f>MAX(0,(FIO_Z[[#This Row],[Logarithmic rate of return]]-0))</f>
        <v>1.2796852323644703</v>
      </c>
    </row>
    <row r="145" spans="1:12" x14ac:dyDescent="0.25">
      <c r="A145" s="9">
        <v>43296</v>
      </c>
      <c r="B145">
        <v>209.51</v>
      </c>
      <c r="C145">
        <f>((FIO_Z[[#This Row],[Price]]-B144)/FIO_Z[[#This Row],[Price]])*100</f>
        <v>0.52503460455347928</v>
      </c>
      <c r="D145">
        <f>LN(FIO_Z[[#This Row],[Price]]/B144)*100</f>
        <v>0.52641775470216912</v>
      </c>
      <c r="E145">
        <v>2.52088</v>
      </c>
      <c r="F145">
        <f>LN(FIO_Z[[#This Row],[Risk-free instrument]]/E144)*100</f>
        <v>0.50705913560784655</v>
      </c>
      <c r="G145">
        <v>2801.31</v>
      </c>
      <c r="H145">
        <f>LN(FIO_Z[[#This Row],[S&amp;P 500]]/G144)*100</f>
        <v>1.4921704701979046</v>
      </c>
      <c r="I145">
        <f>FIO_Z[[#This Row],[Rate  S&amp;P 500]]*100%</f>
        <v>1.4921704701979046</v>
      </c>
      <c r="J145">
        <f>MIN(0,(FIO_Z[[#This Row],[Logarithmic rate of return]]-0))</f>
        <v>0</v>
      </c>
      <c r="K145">
        <f>MIN(0,(FIO_Z[[#This Row],[Market rate of return]]-0))</f>
        <v>0</v>
      </c>
      <c r="L145">
        <f>MAX(0,(FIO_Z[[#This Row],[Logarithmic rate of return]]-0))</f>
        <v>0.52641775470216912</v>
      </c>
    </row>
    <row r="146" spans="1:12" x14ac:dyDescent="0.25">
      <c r="A146" s="9">
        <v>43303</v>
      </c>
      <c r="B146">
        <v>208.59</v>
      </c>
      <c r="C146">
        <f>((FIO_Z[[#This Row],[Price]]-B145)/FIO_Z[[#This Row],[Price]])*100</f>
        <v>-0.44105661824631454</v>
      </c>
      <c r="D146">
        <f>LN(FIO_Z[[#This Row],[Price]]/B145)*100</f>
        <v>-0.4400868140884715</v>
      </c>
      <c r="E146">
        <v>2.5242499999999999</v>
      </c>
      <c r="F146">
        <f>LN(FIO_Z[[#This Row],[Risk-free instrument]]/E145)*100</f>
        <v>0.13359419881012857</v>
      </c>
      <c r="G146">
        <v>2801.83</v>
      </c>
      <c r="H146">
        <f>LN(FIO_Z[[#This Row],[S&amp;P 500]]/G145)*100</f>
        <v>1.8561021194999784E-2</v>
      </c>
      <c r="I146">
        <f>FIO_Z[[#This Row],[Rate  S&amp;P 500]]*100%</f>
        <v>1.8561021194999784E-2</v>
      </c>
      <c r="J146">
        <f>MIN(0,(FIO_Z[[#This Row],[Logarithmic rate of return]]-0))</f>
        <v>-0.4400868140884715</v>
      </c>
      <c r="K146">
        <f>MIN(0,(FIO_Z[[#This Row],[Market rate of return]]-0))</f>
        <v>0</v>
      </c>
      <c r="L146">
        <f>MAX(0,(FIO_Z[[#This Row],[Logarithmic rate of return]]-0))</f>
        <v>0</v>
      </c>
    </row>
    <row r="147" spans="1:12" x14ac:dyDescent="0.25">
      <c r="A147" s="9">
        <v>43310</v>
      </c>
      <c r="B147">
        <v>210.52</v>
      </c>
      <c r="C147">
        <f>((FIO_Z[[#This Row],[Price]]-B146)/FIO_Z[[#This Row],[Price]])*100</f>
        <v>0.91677750332510299</v>
      </c>
      <c r="D147">
        <f>LN(FIO_Z[[#This Row],[Price]]/B146)*100</f>
        <v>0.92100577065420874</v>
      </c>
      <c r="E147">
        <v>2.5298799999999999</v>
      </c>
      <c r="F147">
        <f>LN(FIO_Z[[#This Row],[Risk-free instrument]]/E146)*100</f>
        <v>0.22278818822186169</v>
      </c>
      <c r="G147">
        <v>2818.82</v>
      </c>
      <c r="H147">
        <f>LN(FIO_Z[[#This Row],[S&amp;P 500]]/G146)*100</f>
        <v>0.60455825384458872</v>
      </c>
      <c r="I147">
        <f>FIO_Z[[#This Row],[Rate  S&amp;P 500]]*100%</f>
        <v>0.60455825384458872</v>
      </c>
      <c r="J147">
        <f>MIN(0,(FIO_Z[[#This Row],[Logarithmic rate of return]]-0))</f>
        <v>0</v>
      </c>
      <c r="K147">
        <f>MIN(0,(FIO_Z[[#This Row],[Market rate of return]]-0))</f>
        <v>0</v>
      </c>
      <c r="L147">
        <f>MAX(0,(FIO_Z[[#This Row],[Logarithmic rate of return]]-0))</f>
        <v>0.92100577065420874</v>
      </c>
    </row>
    <row r="148" spans="1:12" x14ac:dyDescent="0.25">
      <c r="A148" s="9">
        <v>43317</v>
      </c>
      <c r="B148">
        <v>213.19</v>
      </c>
      <c r="C148">
        <f>((FIO_Z[[#This Row],[Price]]-B147)/FIO_Z[[#This Row],[Price]])*100</f>
        <v>1.2524039589098868</v>
      </c>
      <c r="D148">
        <f>LN(FIO_Z[[#This Row],[Price]]/B147)*100</f>
        <v>1.2603126390872412</v>
      </c>
      <c r="E148">
        <v>2.52475</v>
      </c>
      <c r="F148">
        <f>LN(FIO_Z[[#This Row],[Risk-free instrument]]/E147)*100</f>
        <v>-0.20298228599826049</v>
      </c>
      <c r="G148">
        <v>2840.35</v>
      </c>
      <c r="H148">
        <f>LN(FIO_Z[[#This Row],[S&amp;P 500]]/G147)*100</f>
        <v>0.76089263529961892</v>
      </c>
      <c r="I148">
        <f>FIO_Z[[#This Row],[Rate  S&amp;P 500]]*100%</f>
        <v>0.76089263529961892</v>
      </c>
      <c r="J148">
        <f>MIN(0,(FIO_Z[[#This Row],[Logarithmic rate of return]]-0))</f>
        <v>0</v>
      </c>
      <c r="K148">
        <f>MIN(0,(FIO_Z[[#This Row],[Market rate of return]]-0))</f>
        <v>0</v>
      </c>
      <c r="L148">
        <f>MAX(0,(FIO_Z[[#This Row],[Logarithmic rate of return]]-0))</f>
        <v>1.2603126390872412</v>
      </c>
    </row>
    <row r="149" spans="1:12" x14ac:dyDescent="0.25">
      <c r="A149" s="9">
        <v>43324</v>
      </c>
      <c r="B149">
        <v>213.3</v>
      </c>
      <c r="C149">
        <f>((FIO_Z[[#This Row],[Price]]-B148)/FIO_Z[[#This Row],[Price]])*100</f>
        <v>5.1570557899678217E-2</v>
      </c>
      <c r="D149">
        <f>LN(FIO_Z[[#This Row],[Price]]/B148)*100</f>
        <v>5.158386008542909E-2</v>
      </c>
      <c r="E149">
        <v>2.51213</v>
      </c>
      <c r="F149">
        <f>LN(FIO_Z[[#This Row],[Risk-free instrument]]/E148)*100</f>
        <v>-0.50110490652878426</v>
      </c>
      <c r="G149">
        <v>2833.28</v>
      </c>
      <c r="H149">
        <f>LN(FIO_Z[[#This Row],[S&amp;P 500]]/G148)*100</f>
        <v>-0.24922328947942682</v>
      </c>
      <c r="I149">
        <f>FIO_Z[[#This Row],[Rate  S&amp;P 500]]*100%</f>
        <v>-0.24922328947942682</v>
      </c>
      <c r="J149">
        <f>MIN(0,(FIO_Z[[#This Row],[Logarithmic rate of return]]-0))</f>
        <v>0</v>
      </c>
      <c r="K149">
        <f>MIN(0,(FIO_Z[[#This Row],[Market rate of return]]-0))</f>
        <v>-0.24922328947942682</v>
      </c>
      <c r="L149">
        <f>MAX(0,(FIO_Z[[#This Row],[Logarithmic rate of return]]-0))</f>
        <v>5.158386008542909E-2</v>
      </c>
    </row>
    <row r="150" spans="1:12" x14ac:dyDescent="0.25">
      <c r="A150" s="9">
        <v>43331</v>
      </c>
      <c r="B150">
        <v>215.51</v>
      </c>
      <c r="C150">
        <f>((FIO_Z[[#This Row],[Price]]-B149)/FIO_Z[[#This Row],[Price]])*100</f>
        <v>1.0254744559417102</v>
      </c>
      <c r="D150">
        <f>LN(FIO_Z[[#This Row],[Price]]/B149)*100</f>
        <v>1.0307686702175469</v>
      </c>
      <c r="E150">
        <v>2.5107499999999998</v>
      </c>
      <c r="F150">
        <f>LN(FIO_Z[[#This Row],[Risk-free instrument]]/E149)*100</f>
        <v>-5.4948556793018404E-2</v>
      </c>
      <c r="G150">
        <v>2850.13</v>
      </c>
      <c r="H150">
        <f>LN(FIO_Z[[#This Row],[S&amp;P 500]]/G149)*100</f>
        <v>0.59295561537738095</v>
      </c>
      <c r="I150">
        <f>FIO_Z[[#This Row],[Rate  S&amp;P 500]]*100%</f>
        <v>0.59295561537738095</v>
      </c>
      <c r="J150">
        <f>MIN(0,(FIO_Z[[#This Row],[Logarithmic rate of return]]-0))</f>
        <v>0</v>
      </c>
      <c r="K150">
        <f>MIN(0,(FIO_Z[[#This Row],[Market rate of return]]-0))</f>
        <v>0</v>
      </c>
      <c r="L150">
        <f>MAX(0,(FIO_Z[[#This Row],[Logarithmic rate of return]]-0))</f>
        <v>1.0307686702175469</v>
      </c>
    </row>
    <row r="151" spans="1:12" x14ac:dyDescent="0.25">
      <c r="A151" s="9">
        <v>43338</v>
      </c>
      <c r="B151">
        <v>215.8</v>
      </c>
      <c r="C151">
        <f>((FIO_Z[[#This Row],[Price]]-B150)/FIO_Z[[#This Row],[Price]])*100</f>
        <v>0.13438368860056554</v>
      </c>
      <c r="D151">
        <f>LN(FIO_Z[[#This Row],[Price]]/B150)*100</f>
        <v>0.13447406445538976</v>
      </c>
      <c r="E151">
        <v>2.5230000000000001</v>
      </c>
      <c r="F151">
        <f>LN(FIO_Z[[#This Row],[Risk-free instrument]]/E150)*100</f>
        <v>0.48671563676095636</v>
      </c>
      <c r="G151">
        <v>2874.69</v>
      </c>
      <c r="H151">
        <f>LN(FIO_Z[[#This Row],[S&amp;P 500]]/G150)*100</f>
        <v>0.85802350733484611</v>
      </c>
      <c r="I151">
        <f>FIO_Z[[#This Row],[Rate  S&amp;P 500]]*100%</f>
        <v>0.85802350733484611</v>
      </c>
      <c r="J151">
        <f>MIN(0,(FIO_Z[[#This Row],[Logarithmic rate of return]]-0))</f>
        <v>0</v>
      </c>
      <c r="K151">
        <f>MIN(0,(FIO_Z[[#This Row],[Market rate of return]]-0))</f>
        <v>0</v>
      </c>
      <c r="L151">
        <f>MAX(0,(FIO_Z[[#This Row],[Logarithmic rate of return]]-0))</f>
        <v>0.13447406445538976</v>
      </c>
    </row>
    <row r="152" spans="1:12" x14ac:dyDescent="0.25">
      <c r="A152" s="9">
        <v>43345</v>
      </c>
      <c r="B152">
        <v>216.93</v>
      </c>
      <c r="C152">
        <f>((FIO_Z[[#This Row],[Price]]-B151)/FIO_Z[[#This Row],[Price]])*100</f>
        <v>0.52090536117641428</v>
      </c>
      <c r="D152">
        <f>LN(FIO_Z[[#This Row],[Price]]/B151)*100</f>
        <v>0.5222668030935792</v>
      </c>
      <c r="E152">
        <v>2.5356299999999998</v>
      </c>
      <c r="F152">
        <f>LN(FIO_Z[[#This Row],[Risk-free instrument]]/E151)*100</f>
        <v>0.49934572181286085</v>
      </c>
      <c r="G152">
        <v>2901.52</v>
      </c>
      <c r="H152">
        <f>LN(FIO_Z[[#This Row],[S&amp;P 500]]/G151)*100</f>
        <v>0.9289895262448894</v>
      </c>
      <c r="I152">
        <f>FIO_Z[[#This Row],[Rate  S&amp;P 500]]*100%</f>
        <v>0.9289895262448894</v>
      </c>
      <c r="J152">
        <f>MIN(0,(FIO_Z[[#This Row],[Logarithmic rate of return]]-0))</f>
        <v>0</v>
      </c>
      <c r="K152">
        <f>MIN(0,(FIO_Z[[#This Row],[Market rate of return]]-0))</f>
        <v>0</v>
      </c>
      <c r="L152">
        <f>MAX(0,(FIO_Z[[#This Row],[Logarithmic rate of return]]-0))</f>
        <v>0.5222668030935792</v>
      </c>
    </row>
    <row r="153" spans="1:12" x14ac:dyDescent="0.25">
      <c r="A153" s="9">
        <v>43352</v>
      </c>
      <c r="B153">
        <v>214.27</v>
      </c>
      <c r="C153">
        <f>((FIO_Z[[#This Row],[Price]]-B152)/FIO_Z[[#This Row],[Price]])*100</f>
        <v>-1.241424371120547</v>
      </c>
      <c r="D153">
        <f>LN(FIO_Z[[#This Row],[Price]]/B152)*100</f>
        <v>-1.2337818842335748</v>
      </c>
      <c r="E153">
        <v>2.5415000000000001</v>
      </c>
      <c r="F153">
        <f>LN(FIO_Z[[#This Row],[Risk-free instrument]]/E152)*100</f>
        <v>0.23123310277708573</v>
      </c>
      <c r="G153">
        <v>2871.68</v>
      </c>
      <c r="H153">
        <f>LN(FIO_Z[[#This Row],[S&amp;P 500]]/G152)*100</f>
        <v>-1.0337513245729004</v>
      </c>
      <c r="I153">
        <f>FIO_Z[[#This Row],[Rate  S&amp;P 500]]*100%</f>
        <v>-1.0337513245729004</v>
      </c>
      <c r="J153">
        <f>MIN(0,(FIO_Z[[#This Row],[Logarithmic rate of return]]-0))</f>
        <v>-1.2337818842335748</v>
      </c>
      <c r="K153">
        <f>MIN(0,(FIO_Z[[#This Row],[Market rate of return]]-0))</f>
        <v>-1.0337513245729004</v>
      </c>
      <c r="L153">
        <f>MAX(0,(FIO_Z[[#This Row],[Logarithmic rate of return]]-0))</f>
        <v>0</v>
      </c>
    </row>
    <row r="154" spans="1:12" x14ac:dyDescent="0.25">
      <c r="A154" s="9">
        <v>43359</v>
      </c>
      <c r="B154">
        <v>215.81</v>
      </c>
      <c r="C154">
        <f>((FIO_Z[[#This Row],[Price]]-B153)/FIO_Z[[#This Row],[Price]])*100</f>
        <v>0.71359065844955838</v>
      </c>
      <c r="D154">
        <f>LN(FIO_Z[[#This Row],[Price]]/B153)*100</f>
        <v>0.71614889407378968</v>
      </c>
      <c r="E154">
        <v>2.5687500000000001</v>
      </c>
      <c r="F154">
        <f>LN(FIO_Z[[#This Row],[Risk-free instrument]]/E153)*100</f>
        <v>1.0664941357587616</v>
      </c>
      <c r="G154">
        <v>2904.98</v>
      </c>
      <c r="H154">
        <f>LN(FIO_Z[[#This Row],[S&amp;P 500]]/G153)*100</f>
        <v>1.1529281233164921</v>
      </c>
      <c r="I154">
        <f>FIO_Z[[#This Row],[Rate  S&amp;P 500]]*100%</f>
        <v>1.1529281233164921</v>
      </c>
      <c r="J154">
        <f>MIN(0,(FIO_Z[[#This Row],[Logarithmic rate of return]]-0))</f>
        <v>0</v>
      </c>
      <c r="K154">
        <f>MIN(0,(FIO_Z[[#This Row],[Market rate of return]]-0))</f>
        <v>0</v>
      </c>
      <c r="L154">
        <f>MAX(0,(FIO_Z[[#This Row],[Logarithmic rate of return]]-0))</f>
        <v>0.71614889407378968</v>
      </c>
    </row>
    <row r="155" spans="1:12" x14ac:dyDescent="0.25">
      <c r="A155" s="9">
        <v>43366</v>
      </c>
      <c r="B155">
        <v>218.06</v>
      </c>
      <c r="C155">
        <f>((FIO_Z[[#This Row],[Price]]-B154)/FIO_Z[[#This Row],[Price]])*100</f>
        <v>1.0318261029074567</v>
      </c>
      <c r="D155">
        <f>LN(FIO_Z[[#This Row],[Price]]/B154)*100</f>
        <v>1.0371863324863382</v>
      </c>
      <c r="E155">
        <v>2.5920000000000001</v>
      </c>
      <c r="F155">
        <f>LN(FIO_Z[[#This Row],[Risk-free instrument]]/E154)*100</f>
        <v>0.90103792276205519</v>
      </c>
      <c r="G155">
        <v>2929.67</v>
      </c>
      <c r="H155">
        <f>LN(FIO_Z[[#This Row],[S&amp;P 500]]/G154)*100</f>
        <v>0.84632831010284304</v>
      </c>
      <c r="I155">
        <f>FIO_Z[[#This Row],[Rate  S&amp;P 500]]*100%</f>
        <v>0.84632831010284304</v>
      </c>
      <c r="J155">
        <f>MIN(0,(FIO_Z[[#This Row],[Logarithmic rate of return]]-0))</f>
        <v>0</v>
      </c>
      <c r="K155">
        <f>MIN(0,(FIO_Z[[#This Row],[Market rate of return]]-0))</f>
        <v>0</v>
      </c>
      <c r="L155">
        <f>MAX(0,(FIO_Z[[#This Row],[Logarithmic rate of return]]-0))</f>
        <v>1.0371863324863382</v>
      </c>
    </row>
    <row r="156" spans="1:12" x14ac:dyDescent="0.25">
      <c r="A156" s="9">
        <v>43373</v>
      </c>
      <c r="B156">
        <v>216.14</v>
      </c>
      <c r="C156">
        <f>((FIO_Z[[#This Row],[Price]]-B155)/FIO_Z[[#This Row],[Price]])*100</f>
        <v>-0.88831313037846582</v>
      </c>
      <c r="D156">
        <f>LN(FIO_Z[[#This Row],[Price]]/B155)*100</f>
        <v>-0.88439084032162096</v>
      </c>
      <c r="E156">
        <v>2.6038800000000002</v>
      </c>
      <c r="F156">
        <f>LN(FIO_Z[[#This Row],[Risk-free instrument]]/E155)*100</f>
        <v>0.45728618451341119</v>
      </c>
      <c r="G156">
        <v>2913.98</v>
      </c>
      <c r="H156">
        <f>LN(FIO_Z[[#This Row],[S&amp;P 500]]/G155)*100</f>
        <v>-0.53699443681422898</v>
      </c>
      <c r="I156">
        <f>FIO_Z[[#This Row],[Rate  S&amp;P 500]]*100%</f>
        <v>-0.53699443681422898</v>
      </c>
      <c r="J156">
        <f>MIN(0,(FIO_Z[[#This Row],[Logarithmic rate of return]]-0))</f>
        <v>-0.88439084032162096</v>
      </c>
      <c r="K156">
        <f>MIN(0,(FIO_Z[[#This Row],[Market rate of return]]-0))</f>
        <v>-0.53699443681422898</v>
      </c>
      <c r="L156">
        <f>MAX(0,(FIO_Z[[#This Row],[Logarithmic rate of return]]-0))</f>
        <v>0</v>
      </c>
    </row>
    <row r="157" spans="1:12" x14ac:dyDescent="0.25">
      <c r="A157" s="9">
        <v>43380</v>
      </c>
      <c r="B157">
        <v>216.12</v>
      </c>
      <c r="C157">
        <f>((FIO_Z[[#This Row],[Price]]-B156)/FIO_Z[[#This Row],[Price]])*100</f>
        <v>-9.2541180825383169E-3</v>
      </c>
      <c r="D157">
        <f>LN(FIO_Z[[#This Row],[Price]]/B156)*100</f>
        <v>-9.2536899154453695E-3</v>
      </c>
      <c r="E157">
        <v>2.6228799999999999</v>
      </c>
      <c r="F157">
        <f>LN(FIO_Z[[#This Row],[Risk-free instrument]]/E156)*100</f>
        <v>0.72703103608466912</v>
      </c>
      <c r="G157">
        <v>2885.57</v>
      </c>
      <c r="H157">
        <f>LN(FIO_Z[[#This Row],[S&amp;P 500]]/G156)*100</f>
        <v>-0.97973902296734694</v>
      </c>
      <c r="I157">
        <f>FIO_Z[[#This Row],[Rate  S&amp;P 500]]*100%</f>
        <v>-0.97973902296734694</v>
      </c>
      <c r="J157">
        <f>MIN(0,(FIO_Z[[#This Row],[Logarithmic rate of return]]-0))</f>
        <v>-9.2536899154453695E-3</v>
      </c>
      <c r="K157">
        <f>MIN(0,(FIO_Z[[#This Row],[Market rate of return]]-0))</f>
        <v>-0.97973902296734694</v>
      </c>
      <c r="L157">
        <f>MAX(0,(FIO_Z[[#This Row],[Logarithmic rate of return]]-0))</f>
        <v>0</v>
      </c>
    </row>
    <row r="158" spans="1:12" x14ac:dyDescent="0.25">
      <c r="A158" s="9">
        <v>43387</v>
      </c>
      <c r="B158">
        <v>208.3</v>
      </c>
      <c r="C158">
        <f>((FIO_Z[[#This Row],[Price]]-B157)/FIO_Z[[#This Row],[Price]])*100</f>
        <v>-3.7542006721075336</v>
      </c>
      <c r="D158">
        <f>LN(FIO_Z[[#This Row],[Price]]/B157)*100</f>
        <v>-3.6854460708938679</v>
      </c>
      <c r="E158">
        <v>2.6521300000000001</v>
      </c>
      <c r="F158">
        <f>LN(FIO_Z[[#This Row],[Risk-free instrument]]/E157)*100</f>
        <v>1.1090140034028566</v>
      </c>
      <c r="G158">
        <v>2767.13</v>
      </c>
      <c r="H158">
        <f>LN(FIO_Z[[#This Row],[S&amp;P 500]]/G157)*100</f>
        <v>-4.1911772109358401</v>
      </c>
      <c r="I158">
        <f>FIO_Z[[#This Row],[Rate  S&amp;P 500]]*100%</f>
        <v>-4.1911772109358401</v>
      </c>
      <c r="J158">
        <f>MIN(0,(FIO_Z[[#This Row],[Logarithmic rate of return]]-0))</f>
        <v>-3.6854460708938679</v>
      </c>
      <c r="K158">
        <f>MIN(0,(FIO_Z[[#This Row],[Market rate of return]]-0))</f>
        <v>-4.1911772109358401</v>
      </c>
      <c r="L158">
        <f>MAX(0,(FIO_Z[[#This Row],[Logarithmic rate of return]]-0))</f>
        <v>0</v>
      </c>
    </row>
    <row r="159" spans="1:12" x14ac:dyDescent="0.25">
      <c r="A159" s="9">
        <v>43394</v>
      </c>
      <c r="B159">
        <v>208.84</v>
      </c>
      <c r="C159">
        <f>((FIO_Z[[#This Row],[Price]]-B158)/FIO_Z[[#This Row],[Price]])*100</f>
        <v>0.25857115495115496</v>
      </c>
      <c r="D159">
        <f>LN(FIO_Z[[#This Row],[Price]]/B158)*100</f>
        <v>0.25890602754253367</v>
      </c>
      <c r="E159">
        <v>2.7235</v>
      </c>
      <c r="F159">
        <f>LN(FIO_Z[[#This Row],[Risk-free instrument]]/E158)*100</f>
        <v>2.6554727111554577</v>
      </c>
      <c r="G159">
        <v>2767.78</v>
      </c>
      <c r="H159">
        <f>LN(FIO_Z[[#This Row],[S&amp;P 500]]/G158)*100</f>
        <v>2.3487283550703595E-2</v>
      </c>
      <c r="I159">
        <f>FIO_Z[[#This Row],[Rate  S&amp;P 500]]*100%</f>
        <v>2.3487283550703595E-2</v>
      </c>
      <c r="J159">
        <f>MIN(0,(FIO_Z[[#This Row],[Logarithmic rate of return]]-0))</f>
        <v>0</v>
      </c>
      <c r="K159">
        <f>MIN(0,(FIO_Z[[#This Row],[Market rate of return]]-0))</f>
        <v>0</v>
      </c>
      <c r="L159">
        <f>MAX(0,(FIO_Z[[#This Row],[Logarithmic rate of return]]-0))</f>
        <v>0.25890602754253367</v>
      </c>
    </row>
    <row r="160" spans="1:12" x14ac:dyDescent="0.25">
      <c r="A160" s="9">
        <v>43401</v>
      </c>
      <c r="B160">
        <v>201.26</v>
      </c>
      <c r="C160">
        <f>((FIO_Z[[#This Row],[Price]]-B159)/FIO_Z[[#This Row],[Price]])*100</f>
        <v>-3.7662724833548711</v>
      </c>
      <c r="D160">
        <f>LN(FIO_Z[[#This Row],[Price]]/B159)*100</f>
        <v>-3.6970804037164564</v>
      </c>
      <c r="E160">
        <v>2.7767499999999998</v>
      </c>
      <c r="F160">
        <f>LN(FIO_Z[[#This Row],[Risk-free instrument]]/E159)*100</f>
        <v>1.93633612235002</v>
      </c>
      <c r="G160">
        <v>2658.69</v>
      </c>
      <c r="H160">
        <f>LN(FIO_Z[[#This Row],[S&amp;P 500]]/G159)*100</f>
        <v>-4.0212034546050184</v>
      </c>
      <c r="I160">
        <f>FIO_Z[[#This Row],[Rate  S&amp;P 500]]*100%</f>
        <v>-4.0212034546050184</v>
      </c>
      <c r="J160">
        <f>MIN(0,(FIO_Z[[#This Row],[Logarithmic rate of return]]-0))</f>
        <v>-3.6970804037164564</v>
      </c>
      <c r="K160">
        <f>MIN(0,(FIO_Z[[#This Row],[Market rate of return]]-0))</f>
        <v>-4.0212034546050184</v>
      </c>
      <c r="L160">
        <f>MAX(0,(FIO_Z[[#This Row],[Logarithmic rate of return]]-0))</f>
        <v>0</v>
      </c>
    </row>
    <row r="161" spans="1:12" x14ac:dyDescent="0.25">
      <c r="A161" s="9">
        <v>43408</v>
      </c>
      <c r="B161">
        <v>203.57</v>
      </c>
      <c r="C161">
        <f>((FIO_Z[[#This Row],[Price]]-B160)/FIO_Z[[#This Row],[Price]])*100</f>
        <v>1.1347448052267044</v>
      </c>
      <c r="D161">
        <f>LN(FIO_Z[[#This Row],[Price]]/B160)*100</f>
        <v>1.1412321573767754</v>
      </c>
      <c r="E161">
        <v>2.8288799999999998</v>
      </c>
      <c r="F161">
        <f>LN(FIO_Z[[#This Row],[Risk-free instrument]]/E160)*100</f>
        <v>1.8599694539194376</v>
      </c>
      <c r="G161">
        <v>2723.06</v>
      </c>
      <c r="H161">
        <f>LN(FIO_Z[[#This Row],[S&amp;P 500]]/G160)*100</f>
        <v>2.3922727687712362</v>
      </c>
      <c r="I161">
        <f>FIO_Z[[#This Row],[Rate  S&amp;P 500]]*100%</f>
        <v>2.3922727687712362</v>
      </c>
      <c r="J161">
        <f>MIN(0,(FIO_Z[[#This Row],[Logarithmic rate of return]]-0))</f>
        <v>0</v>
      </c>
      <c r="K161">
        <f>MIN(0,(FIO_Z[[#This Row],[Market rate of return]]-0))</f>
        <v>0</v>
      </c>
      <c r="L161">
        <f>MAX(0,(FIO_Z[[#This Row],[Logarithmic rate of return]]-0))</f>
        <v>1.1412321573767754</v>
      </c>
    </row>
    <row r="162" spans="1:12" x14ac:dyDescent="0.25">
      <c r="A162" s="9">
        <v>43415</v>
      </c>
      <c r="B162">
        <v>207.48</v>
      </c>
      <c r="C162">
        <f>((FIO_Z[[#This Row],[Price]]-B161)/FIO_Z[[#This Row],[Price]])*100</f>
        <v>1.8845189897821462</v>
      </c>
      <c r="D162">
        <f>LN(FIO_Z[[#This Row],[Price]]/B161)*100</f>
        <v>1.9025023404244452</v>
      </c>
      <c r="E162">
        <v>2.8580000000000001</v>
      </c>
      <c r="F162">
        <f>LN(FIO_Z[[#This Row],[Risk-free instrument]]/E161)*100</f>
        <v>1.0241205903389048</v>
      </c>
      <c r="G162">
        <v>2781.01</v>
      </c>
      <c r="H162">
        <f>LN(FIO_Z[[#This Row],[S&amp;P 500]]/G161)*100</f>
        <v>2.1057923104586136</v>
      </c>
      <c r="I162">
        <f>FIO_Z[[#This Row],[Rate  S&amp;P 500]]*100%</f>
        <v>2.1057923104586136</v>
      </c>
      <c r="J162">
        <f>MIN(0,(FIO_Z[[#This Row],[Logarithmic rate of return]]-0))</f>
        <v>0</v>
      </c>
      <c r="K162">
        <f>MIN(0,(FIO_Z[[#This Row],[Market rate of return]]-0))</f>
        <v>0</v>
      </c>
      <c r="L162">
        <f>MAX(0,(FIO_Z[[#This Row],[Logarithmic rate of return]]-0))</f>
        <v>1.9025023404244452</v>
      </c>
    </row>
    <row r="163" spans="1:12" x14ac:dyDescent="0.25">
      <c r="A163" s="9">
        <v>43422</v>
      </c>
      <c r="B163">
        <v>204.72</v>
      </c>
      <c r="C163">
        <f>((FIO_Z[[#This Row],[Price]]-B162)/FIO_Z[[#This Row],[Price]])*100</f>
        <v>-1.3481828839390344</v>
      </c>
      <c r="D163">
        <f>LN(FIO_Z[[#This Row],[Price]]/B162)*100</f>
        <v>-1.3391757631666008</v>
      </c>
      <c r="E163">
        <v>2.8626299999999998</v>
      </c>
      <c r="F163">
        <f>LN(FIO_Z[[#This Row],[Risk-free instrument]]/E162)*100</f>
        <v>0.16187031886208747</v>
      </c>
      <c r="G163">
        <v>2736.27</v>
      </c>
      <c r="H163">
        <f>LN(FIO_Z[[#This Row],[S&amp;P 500]]/G162)*100</f>
        <v>-1.6218491972337539</v>
      </c>
      <c r="I163">
        <f>FIO_Z[[#This Row],[Rate  S&amp;P 500]]*100%</f>
        <v>-1.6218491972337539</v>
      </c>
      <c r="J163">
        <f>MIN(0,(FIO_Z[[#This Row],[Logarithmic rate of return]]-0))</f>
        <v>-1.3391757631666008</v>
      </c>
      <c r="K163">
        <f>MIN(0,(FIO_Z[[#This Row],[Market rate of return]]-0))</f>
        <v>-1.6218491972337539</v>
      </c>
      <c r="L163">
        <f>MAX(0,(FIO_Z[[#This Row],[Logarithmic rate of return]]-0))</f>
        <v>0</v>
      </c>
    </row>
    <row r="164" spans="1:12" x14ac:dyDescent="0.25">
      <c r="A164" s="9">
        <v>43429</v>
      </c>
      <c r="B164">
        <v>198.43</v>
      </c>
      <c r="C164">
        <f>((FIO_Z[[#This Row],[Price]]-B163)/FIO_Z[[#This Row],[Price]])*100</f>
        <v>-3.1698835861512835</v>
      </c>
      <c r="D164">
        <f>LN(FIO_Z[[#This Row],[Price]]/B163)*100</f>
        <v>-3.120679875437248</v>
      </c>
      <c r="E164">
        <v>2.88625</v>
      </c>
      <c r="F164">
        <f>LN(FIO_Z[[#This Row],[Risk-free instrument]]/E163)*100</f>
        <v>0.82172989902714877</v>
      </c>
      <c r="G164">
        <v>2632.56</v>
      </c>
      <c r="H164">
        <f>LN(FIO_Z[[#This Row],[S&amp;P 500]]/G163)*100</f>
        <v>-3.8638922312812669</v>
      </c>
      <c r="I164">
        <f>FIO_Z[[#This Row],[Rate  S&amp;P 500]]*100%</f>
        <v>-3.8638922312812669</v>
      </c>
      <c r="J164">
        <f>MIN(0,(FIO_Z[[#This Row],[Logarithmic rate of return]]-0))</f>
        <v>-3.120679875437248</v>
      </c>
      <c r="K164">
        <f>MIN(0,(FIO_Z[[#This Row],[Market rate of return]]-0))</f>
        <v>-3.8638922312812669</v>
      </c>
      <c r="L164">
        <f>MAX(0,(FIO_Z[[#This Row],[Logarithmic rate of return]]-0))</f>
        <v>0</v>
      </c>
    </row>
    <row r="165" spans="1:12" x14ac:dyDescent="0.25">
      <c r="A165" s="9">
        <v>43436</v>
      </c>
      <c r="B165">
        <v>204.65</v>
      </c>
      <c r="C165">
        <f>((FIO_Z[[#This Row],[Price]]-B164)/FIO_Z[[#This Row],[Price]])*100</f>
        <v>3.039335450769606</v>
      </c>
      <c r="D165">
        <f>LN(FIO_Z[[#This Row],[Price]]/B164)*100</f>
        <v>3.0864809841251275</v>
      </c>
      <c r="E165">
        <v>2.8946299999999998</v>
      </c>
      <c r="F165">
        <f>LN(FIO_Z[[#This Row],[Risk-free instrument]]/E164)*100</f>
        <v>0.28992146073960956</v>
      </c>
      <c r="G165">
        <v>2760.17</v>
      </c>
      <c r="H165">
        <f>LN(FIO_Z[[#This Row],[S&amp;P 500]]/G164)*100</f>
        <v>4.7335515246060789</v>
      </c>
      <c r="I165">
        <f>FIO_Z[[#This Row],[Rate  S&amp;P 500]]*100%</f>
        <v>4.7335515246060789</v>
      </c>
      <c r="J165">
        <f>MIN(0,(FIO_Z[[#This Row],[Logarithmic rate of return]]-0))</f>
        <v>0</v>
      </c>
      <c r="K165">
        <f>MIN(0,(FIO_Z[[#This Row],[Market rate of return]]-0))</f>
        <v>0</v>
      </c>
      <c r="L165">
        <f>MAX(0,(FIO_Z[[#This Row],[Logarithmic rate of return]]-0))</f>
        <v>3.0864809841251275</v>
      </c>
    </row>
    <row r="166" spans="1:12" x14ac:dyDescent="0.25">
      <c r="A166" s="9">
        <v>43443</v>
      </c>
      <c r="B166">
        <v>196.47</v>
      </c>
      <c r="C166">
        <f>((FIO_Z[[#This Row],[Price]]-B165)/FIO_Z[[#This Row],[Price]])*100</f>
        <v>-4.1634855194177263</v>
      </c>
      <c r="D166">
        <f>LN(FIO_Z[[#This Row],[Price]]/B165)*100</f>
        <v>-4.0791455040340141</v>
      </c>
      <c r="E166">
        <v>2.8858100000000002</v>
      </c>
      <c r="F166">
        <f>LN(FIO_Z[[#This Row],[Risk-free instrument]]/E165)*100</f>
        <v>-0.3051673175343006</v>
      </c>
      <c r="G166">
        <v>2633.08</v>
      </c>
      <c r="H166">
        <f>LN(FIO_Z[[#This Row],[S&amp;P 500]]/G165)*100</f>
        <v>-4.7138008389652031</v>
      </c>
      <c r="I166">
        <f>FIO_Z[[#This Row],[Rate  S&amp;P 500]]*100%</f>
        <v>-4.7138008389652031</v>
      </c>
      <c r="J166">
        <f>MIN(0,(FIO_Z[[#This Row],[Logarithmic rate of return]]-0))</f>
        <v>-4.0791455040340141</v>
      </c>
      <c r="K166">
        <f>MIN(0,(FIO_Z[[#This Row],[Market rate of return]]-0))</f>
        <v>-4.7138008389652031</v>
      </c>
      <c r="L166">
        <f>MAX(0,(FIO_Z[[#This Row],[Logarithmic rate of return]]-0))</f>
        <v>0</v>
      </c>
    </row>
    <row r="167" spans="1:12" x14ac:dyDescent="0.25">
      <c r="A167" s="9">
        <v>43450</v>
      </c>
      <c r="B167">
        <v>193.08</v>
      </c>
      <c r="C167">
        <f>((FIO_Z[[#This Row],[Price]]-B166)/FIO_Z[[#This Row],[Price]])*100</f>
        <v>-1.7557489123679233</v>
      </c>
      <c r="D167">
        <f>LN(FIO_Z[[#This Row],[Price]]/B166)*100</f>
        <v>-1.7405137105779689</v>
      </c>
      <c r="E167">
        <v>2.90056</v>
      </c>
      <c r="F167">
        <f>LN(FIO_Z[[#This Row],[Risk-free instrument]]/E166)*100</f>
        <v>0.50981986800121337</v>
      </c>
      <c r="G167">
        <v>2599.9499999999998</v>
      </c>
      <c r="H167">
        <f>LN(FIO_Z[[#This Row],[S&amp;P 500]]/G166)*100</f>
        <v>-1.2662049572168261</v>
      </c>
      <c r="I167">
        <f>FIO_Z[[#This Row],[Rate  S&amp;P 500]]*100%</f>
        <v>-1.2662049572168261</v>
      </c>
      <c r="J167">
        <f>MIN(0,(FIO_Z[[#This Row],[Logarithmic rate of return]]-0))</f>
        <v>-1.7405137105779689</v>
      </c>
      <c r="K167">
        <f>MIN(0,(FIO_Z[[#This Row],[Market rate of return]]-0))</f>
        <v>-1.2662049572168261</v>
      </c>
      <c r="L167">
        <f>MAX(0,(FIO_Z[[#This Row],[Logarithmic rate of return]]-0))</f>
        <v>0</v>
      </c>
    </row>
    <row r="168" spans="1:12" x14ac:dyDescent="0.25">
      <c r="A168" s="9">
        <v>43457</v>
      </c>
      <c r="B168">
        <v>182.06</v>
      </c>
      <c r="C168">
        <f>((FIO_Z[[#This Row],[Price]]-B167)/FIO_Z[[#This Row],[Price]])*100</f>
        <v>-6.0529495770625124</v>
      </c>
      <c r="D168">
        <f>LN(FIO_Z[[#This Row],[Price]]/B167)*100</f>
        <v>-5.8768307715149524</v>
      </c>
      <c r="E168">
        <v>2.90788</v>
      </c>
      <c r="F168">
        <f>LN(FIO_Z[[#This Row],[Risk-free instrument]]/E167)*100</f>
        <v>0.25204715466435967</v>
      </c>
      <c r="G168">
        <v>2416.62</v>
      </c>
      <c r="H168">
        <f>LN(FIO_Z[[#This Row],[S&amp;P 500]]/G167)*100</f>
        <v>-7.3122344406092967</v>
      </c>
      <c r="I168">
        <f>FIO_Z[[#This Row],[Rate  S&amp;P 500]]*100%</f>
        <v>-7.3122344406092967</v>
      </c>
      <c r="J168">
        <f>MIN(0,(FIO_Z[[#This Row],[Logarithmic rate of return]]-0))</f>
        <v>-5.8768307715149524</v>
      </c>
      <c r="K168">
        <f>MIN(0,(FIO_Z[[#This Row],[Market rate of return]]-0))</f>
        <v>-7.3122344406092967</v>
      </c>
      <c r="L168">
        <f>MAX(0,(FIO_Z[[#This Row],[Logarithmic rate of return]]-0))</f>
        <v>0</v>
      </c>
    </row>
    <row r="169" spans="1:12" x14ac:dyDescent="0.25">
      <c r="A169" s="9">
        <v>43464</v>
      </c>
      <c r="B169">
        <v>185.51</v>
      </c>
      <c r="C169">
        <f>((FIO_Z[[#This Row],[Price]]-B168)/FIO_Z[[#This Row],[Price]])*100</f>
        <v>1.8597380195137667</v>
      </c>
      <c r="D169">
        <f>LN(FIO_Z[[#This Row],[Price]]/B168)*100</f>
        <v>1.8772485873138951</v>
      </c>
      <c r="E169">
        <v>2.8731300000000002</v>
      </c>
      <c r="F169">
        <f>LN(FIO_Z[[#This Row],[Risk-free instrument]]/E168)*100</f>
        <v>-1.2022265503045151</v>
      </c>
      <c r="G169">
        <v>2485.7399999999998</v>
      </c>
      <c r="H169">
        <f>LN(FIO_Z[[#This Row],[S&amp;P 500]]/G168)*100</f>
        <v>2.8200532272049759</v>
      </c>
      <c r="I169">
        <f>FIO_Z[[#This Row],[Rate  S&amp;P 500]]*100%</f>
        <v>2.8200532272049759</v>
      </c>
      <c r="J169">
        <f>MIN(0,(FIO_Z[[#This Row],[Logarithmic rate of return]]-0))</f>
        <v>0</v>
      </c>
      <c r="K169">
        <f>MIN(0,(FIO_Z[[#This Row],[Market rate of return]]-0))</f>
        <v>0</v>
      </c>
      <c r="L169">
        <f>MAX(0,(FIO_Z[[#This Row],[Logarithmic rate of return]]-0))</f>
        <v>1.8772485873138951</v>
      </c>
    </row>
    <row r="170" spans="1:12" x14ac:dyDescent="0.25">
      <c r="A170" s="9">
        <v>43471</v>
      </c>
      <c r="B170">
        <v>189.51</v>
      </c>
      <c r="C170">
        <f>((FIO_Z[[#This Row],[Price]]-B169)/FIO_Z[[#This Row],[Price]])*100</f>
        <v>2.1107065590206324</v>
      </c>
      <c r="D170">
        <f>LN(FIO_Z[[#This Row],[Price]]/B169)*100</f>
        <v>2.1333004628437005</v>
      </c>
      <c r="E170">
        <v>2.85575</v>
      </c>
      <c r="F170">
        <f>LN(FIO_Z[[#This Row],[Risk-free instrument]]/E169)*100</f>
        <v>-0.60675222103122572</v>
      </c>
      <c r="G170">
        <v>2531.94</v>
      </c>
      <c r="H170">
        <f>LN(FIO_Z[[#This Row],[S&amp;P 500]]/G169)*100</f>
        <v>1.8415405379445737</v>
      </c>
      <c r="I170">
        <f>FIO_Z[[#This Row],[Rate  S&amp;P 500]]*100%</f>
        <v>1.8415405379445737</v>
      </c>
      <c r="J170">
        <f>MIN(0,(FIO_Z[[#This Row],[Logarithmic rate of return]]-0))</f>
        <v>0</v>
      </c>
      <c r="K170">
        <f>MIN(0,(FIO_Z[[#This Row],[Market rate of return]]-0))</f>
        <v>0</v>
      </c>
      <c r="L170">
        <f>MAX(0,(FIO_Z[[#This Row],[Logarithmic rate of return]]-0))</f>
        <v>2.1333004628437005</v>
      </c>
    </row>
    <row r="171" spans="1:12" x14ac:dyDescent="0.25">
      <c r="A171" s="9">
        <v>43478</v>
      </c>
      <c r="B171">
        <v>193.58</v>
      </c>
      <c r="C171">
        <f>((FIO_Z[[#This Row],[Price]]-B170)/FIO_Z[[#This Row],[Price]])*100</f>
        <v>2.1024899266453256</v>
      </c>
      <c r="D171">
        <f>LN(FIO_Z[[#This Row],[Price]]/B170)*100</f>
        <v>2.1249070142223987</v>
      </c>
      <c r="E171">
        <v>2.86463</v>
      </c>
      <c r="F171">
        <f>LN(FIO_Z[[#This Row],[Risk-free instrument]]/E170)*100</f>
        <v>0.31046913432112327</v>
      </c>
      <c r="G171">
        <v>2596.2600000000002</v>
      </c>
      <c r="H171">
        <f>LN(FIO_Z[[#This Row],[S&amp;P 500]]/G170)*100</f>
        <v>2.5086140591268635</v>
      </c>
      <c r="I171">
        <f>FIO_Z[[#This Row],[Rate  S&amp;P 500]]*100%</f>
        <v>2.5086140591268635</v>
      </c>
      <c r="J171">
        <f>MIN(0,(FIO_Z[[#This Row],[Logarithmic rate of return]]-0))</f>
        <v>0</v>
      </c>
      <c r="K171">
        <f>MIN(0,(FIO_Z[[#This Row],[Market rate of return]]-0))</f>
        <v>0</v>
      </c>
      <c r="L171">
        <f>MAX(0,(FIO_Z[[#This Row],[Logarithmic rate of return]]-0))</f>
        <v>2.1249070142223987</v>
      </c>
    </row>
    <row r="172" spans="1:12" x14ac:dyDescent="0.25">
      <c r="A172" s="9">
        <v>43485</v>
      </c>
      <c r="B172">
        <v>198.16</v>
      </c>
      <c r="C172">
        <f>((FIO_Z[[#This Row],[Price]]-B171)/FIO_Z[[#This Row],[Price]])*100</f>
        <v>2.3112636253532419</v>
      </c>
      <c r="D172">
        <f>LN(FIO_Z[[#This Row],[Price]]/B171)*100</f>
        <v>2.3383921460161519</v>
      </c>
      <c r="E172">
        <v>2.85188</v>
      </c>
      <c r="F172">
        <f>LN(FIO_Z[[#This Row],[Risk-free instrument]]/E171)*100</f>
        <v>-0.44607710446150378</v>
      </c>
      <c r="G172">
        <v>2670.71</v>
      </c>
      <c r="H172">
        <f>LN(FIO_Z[[#This Row],[S&amp;P 500]]/G171)*100</f>
        <v>2.8272406755372046</v>
      </c>
      <c r="I172">
        <f>FIO_Z[[#This Row],[Rate  S&amp;P 500]]*100%</f>
        <v>2.8272406755372046</v>
      </c>
      <c r="J172">
        <f>MIN(0,(FIO_Z[[#This Row],[Logarithmic rate of return]]-0))</f>
        <v>0</v>
      </c>
      <c r="K172">
        <f>MIN(0,(FIO_Z[[#This Row],[Market rate of return]]-0))</f>
        <v>0</v>
      </c>
      <c r="L172">
        <f>MAX(0,(FIO_Z[[#This Row],[Logarithmic rate of return]]-0))</f>
        <v>2.3383921460161519</v>
      </c>
    </row>
    <row r="173" spans="1:12" x14ac:dyDescent="0.25">
      <c r="A173" s="9">
        <v>43492</v>
      </c>
      <c r="B173">
        <v>198.07</v>
      </c>
      <c r="C173">
        <f>((FIO_Z[[#This Row],[Price]]-B172)/FIO_Z[[#This Row],[Price]])*100</f>
        <v>-4.5438481344980776E-2</v>
      </c>
      <c r="D173">
        <f>LN(FIO_Z[[#This Row],[Price]]/B172)*100</f>
        <v>-4.5428161193138167E-2</v>
      </c>
      <c r="E173">
        <v>2.8322500000000002</v>
      </c>
      <c r="F173">
        <f>LN(FIO_Z[[#This Row],[Risk-free instrument]]/E172)*100</f>
        <v>-0.6906977159054466</v>
      </c>
      <c r="G173">
        <v>2664.76</v>
      </c>
      <c r="H173">
        <f>LN(FIO_Z[[#This Row],[S&amp;P 500]]/G172)*100</f>
        <v>-0.22303573880162733</v>
      </c>
      <c r="I173">
        <f>FIO_Z[[#This Row],[Rate  S&amp;P 500]]*100%</f>
        <v>-0.22303573880162733</v>
      </c>
      <c r="J173">
        <f>MIN(0,(FIO_Z[[#This Row],[Logarithmic rate of return]]-0))</f>
        <v>-4.5428161193138167E-2</v>
      </c>
      <c r="K173">
        <f>MIN(0,(FIO_Z[[#This Row],[Market rate of return]]-0))</f>
        <v>-0.22303573880162733</v>
      </c>
      <c r="L173">
        <f>MAX(0,(FIO_Z[[#This Row],[Logarithmic rate of return]]-0))</f>
        <v>0</v>
      </c>
    </row>
    <row r="174" spans="1:12" x14ac:dyDescent="0.25">
      <c r="A174" s="9">
        <v>43499</v>
      </c>
      <c r="B174">
        <v>200.16</v>
      </c>
      <c r="C174">
        <f>((FIO_Z[[#This Row],[Price]]-B173)/FIO_Z[[#This Row],[Price]])*100</f>
        <v>1.0441646682653893</v>
      </c>
      <c r="D174">
        <f>LN(FIO_Z[[#This Row],[Price]]/B173)*100</f>
        <v>1.0496543149428255</v>
      </c>
      <c r="E174">
        <v>2.79</v>
      </c>
      <c r="F174">
        <f>LN(FIO_Z[[#This Row],[Risk-free instrument]]/E173)*100</f>
        <v>-1.5029852938186703</v>
      </c>
      <c r="G174">
        <v>2706.53</v>
      </c>
      <c r="H174">
        <f>LN(FIO_Z[[#This Row],[S&amp;P 500]]/G173)*100</f>
        <v>1.555337434252575</v>
      </c>
      <c r="I174">
        <f>FIO_Z[[#This Row],[Rate  S&amp;P 500]]*100%</f>
        <v>1.555337434252575</v>
      </c>
      <c r="J174">
        <f>MIN(0,(FIO_Z[[#This Row],[Logarithmic rate of return]]-0))</f>
        <v>0</v>
      </c>
      <c r="K174">
        <f>MIN(0,(FIO_Z[[#This Row],[Market rate of return]]-0))</f>
        <v>0</v>
      </c>
      <c r="L174">
        <f>MAX(0,(FIO_Z[[#This Row],[Logarithmic rate of return]]-0))</f>
        <v>1.0496543149428255</v>
      </c>
    </row>
    <row r="175" spans="1:12" x14ac:dyDescent="0.25">
      <c r="A175" s="9">
        <v>43506</v>
      </c>
      <c r="B175">
        <v>200.1</v>
      </c>
      <c r="C175">
        <f>((FIO_Z[[#This Row],[Price]]-B174)/FIO_Z[[#This Row],[Price]])*100</f>
        <v>-2.9985007496253012E-2</v>
      </c>
      <c r="D175">
        <f>LN(FIO_Z[[#This Row],[Price]]/B174)*100</f>
        <v>-2.9980512891328238E-2</v>
      </c>
      <c r="E175">
        <v>2.7418800000000001</v>
      </c>
      <c r="F175">
        <f>LN(FIO_Z[[#This Row],[Risk-free instrument]]/E174)*100</f>
        <v>-1.7397779326957945</v>
      </c>
      <c r="G175">
        <v>2707.88</v>
      </c>
      <c r="H175">
        <f>LN(FIO_Z[[#This Row],[S&amp;P 500]]/G174)*100</f>
        <v>4.9866930209408182E-2</v>
      </c>
      <c r="I175">
        <f>FIO_Z[[#This Row],[Rate  S&amp;P 500]]*100%</f>
        <v>4.9866930209408182E-2</v>
      </c>
      <c r="J175">
        <f>MIN(0,(FIO_Z[[#This Row],[Logarithmic rate of return]]-0))</f>
        <v>-2.9980512891328238E-2</v>
      </c>
      <c r="K175">
        <f>MIN(0,(FIO_Z[[#This Row],[Market rate of return]]-0))</f>
        <v>0</v>
      </c>
      <c r="L175">
        <f>MAX(0,(FIO_Z[[#This Row],[Logarithmic rate of return]]-0))</f>
        <v>0</v>
      </c>
    </row>
    <row r="176" spans="1:12" x14ac:dyDescent="0.25">
      <c r="A176" s="9">
        <v>43513</v>
      </c>
      <c r="B176">
        <v>205.02</v>
      </c>
      <c r="C176">
        <f>((FIO_Z[[#This Row],[Price]]-B175)/FIO_Z[[#This Row],[Price]])*100</f>
        <v>2.3997658764998615</v>
      </c>
      <c r="D176">
        <f>LN(FIO_Z[[#This Row],[Price]]/B175)*100</f>
        <v>2.4290293765567825</v>
      </c>
      <c r="E176">
        <v>2.7537500000000001</v>
      </c>
      <c r="F176">
        <f>LN(FIO_Z[[#This Row],[Risk-free instrument]]/E175)*100</f>
        <v>0.43198026280995222</v>
      </c>
      <c r="G176">
        <v>2775.6</v>
      </c>
      <c r="H176">
        <f>LN(FIO_Z[[#This Row],[S&amp;P 500]]/G175)*100</f>
        <v>2.470089912131805</v>
      </c>
      <c r="I176">
        <f>FIO_Z[[#This Row],[Rate  S&amp;P 500]]*100%</f>
        <v>2.470089912131805</v>
      </c>
      <c r="J176">
        <f>MIN(0,(FIO_Z[[#This Row],[Logarithmic rate of return]]-0))</f>
        <v>0</v>
      </c>
      <c r="K176">
        <f>MIN(0,(FIO_Z[[#This Row],[Market rate of return]]-0))</f>
        <v>0</v>
      </c>
      <c r="L176">
        <f>MAX(0,(FIO_Z[[#This Row],[Logarithmic rate of return]]-0))</f>
        <v>2.4290293765567825</v>
      </c>
    </row>
    <row r="177" spans="1:12" x14ac:dyDescent="0.25">
      <c r="A177" s="9">
        <v>43520</v>
      </c>
      <c r="B177">
        <v>206.3</v>
      </c>
      <c r="C177">
        <f>((FIO_Z[[#This Row],[Price]]-B176)/FIO_Z[[#This Row],[Price]])*100</f>
        <v>0.62045564711585122</v>
      </c>
      <c r="D177">
        <f>LN(FIO_Z[[#This Row],[Price]]/B176)*100</f>
        <v>0.62238847219506732</v>
      </c>
      <c r="E177">
        <v>2.706</v>
      </c>
      <c r="F177">
        <f>LN(FIO_Z[[#This Row],[Risk-free instrument]]/E176)*100</f>
        <v>-1.7492089385819569</v>
      </c>
      <c r="G177">
        <v>2792.67</v>
      </c>
      <c r="H177">
        <f>LN(FIO_Z[[#This Row],[S&amp;P 500]]/G176)*100</f>
        <v>0.61311874150560342</v>
      </c>
      <c r="I177">
        <f>FIO_Z[[#This Row],[Rate  S&amp;P 500]]*100%</f>
        <v>0.61311874150560342</v>
      </c>
      <c r="J177">
        <f>MIN(0,(FIO_Z[[#This Row],[Logarithmic rate of return]]-0))</f>
        <v>0</v>
      </c>
      <c r="K177">
        <f>MIN(0,(FIO_Z[[#This Row],[Market rate of return]]-0))</f>
        <v>0</v>
      </c>
      <c r="L177">
        <f>MAX(0,(FIO_Z[[#This Row],[Logarithmic rate of return]]-0))</f>
        <v>0.62238847219506732</v>
      </c>
    </row>
    <row r="178" spans="1:12" x14ac:dyDescent="0.25">
      <c r="A178" s="9">
        <v>43527</v>
      </c>
      <c r="B178">
        <v>207.13</v>
      </c>
      <c r="C178">
        <f>((FIO_Z[[#This Row],[Price]]-B177)/FIO_Z[[#This Row],[Price]])*100</f>
        <v>0.40071452710857147</v>
      </c>
      <c r="D178">
        <f>LN(FIO_Z[[#This Row],[Price]]/B177)*100</f>
        <v>0.40151953902254173</v>
      </c>
      <c r="E178">
        <v>2.6821299999999999</v>
      </c>
      <c r="F178">
        <f>LN(FIO_Z[[#This Row],[Risk-free instrument]]/E177)*100</f>
        <v>-0.88602747737224796</v>
      </c>
      <c r="G178">
        <v>2803.69</v>
      </c>
      <c r="H178">
        <f>LN(FIO_Z[[#This Row],[S&amp;P 500]]/G177)*100</f>
        <v>0.39382792541532291</v>
      </c>
      <c r="I178">
        <f>FIO_Z[[#This Row],[Rate  S&amp;P 500]]*100%</f>
        <v>0.39382792541532291</v>
      </c>
      <c r="J178">
        <f>MIN(0,(FIO_Z[[#This Row],[Logarithmic rate of return]]-0))</f>
        <v>0</v>
      </c>
      <c r="K178">
        <f>MIN(0,(FIO_Z[[#This Row],[Market rate of return]]-0))</f>
        <v>0</v>
      </c>
      <c r="L178">
        <f>MAX(0,(FIO_Z[[#This Row],[Logarithmic rate of return]]-0))</f>
        <v>0.40151953902254173</v>
      </c>
    </row>
    <row r="179" spans="1:12" x14ac:dyDescent="0.25">
      <c r="A179" s="9">
        <v>43534</v>
      </c>
      <c r="B179">
        <v>203.39</v>
      </c>
      <c r="C179">
        <f>((FIO_Z[[#This Row],[Price]]-B178)/FIO_Z[[#This Row],[Price]])*100</f>
        <v>-1.8388318009735036</v>
      </c>
      <c r="D179">
        <f>LN(FIO_Z[[#This Row],[Price]]/B178)*100</f>
        <v>-1.8221297270027574</v>
      </c>
      <c r="E179">
        <v>2.6789999999999998</v>
      </c>
      <c r="F179">
        <f>LN(FIO_Z[[#This Row],[Risk-free instrument]]/E178)*100</f>
        <v>-0.11676644124021185</v>
      </c>
      <c r="G179">
        <v>2743.07</v>
      </c>
      <c r="H179">
        <f>LN(FIO_Z[[#This Row],[S&amp;P 500]]/G178)*100</f>
        <v>-2.185867557842426</v>
      </c>
      <c r="I179">
        <f>FIO_Z[[#This Row],[Rate  S&amp;P 500]]*100%</f>
        <v>-2.185867557842426</v>
      </c>
      <c r="J179">
        <f>MIN(0,(FIO_Z[[#This Row],[Logarithmic rate of return]]-0))</f>
        <v>-1.8221297270027574</v>
      </c>
      <c r="K179">
        <f>MIN(0,(FIO_Z[[#This Row],[Market rate of return]]-0))</f>
        <v>-2.185867557842426</v>
      </c>
      <c r="L179">
        <f>MAX(0,(FIO_Z[[#This Row],[Logarithmic rate of return]]-0))</f>
        <v>0</v>
      </c>
    </row>
    <row r="180" spans="1:12" x14ac:dyDescent="0.25">
      <c r="A180" s="9">
        <v>43541</v>
      </c>
      <c r="B180">
        <v>208.54</v>
      </c>
      <c r="C180">
        <f>((FIO_Z[[#This Row],[Price]]-B179)/FIO_Z[[#This Row],[Price]])*100</f>
        <v>2.4695502061954566</v>
      </c>
      <c r="D180">
        <f>LN(FIO_Z[[#This Row],[Price]]/B179)*100</f>
        <v>2.5005551164043047</v>
      </c>
      <c r="E180">
        <v>2.6717499999999998</v>
      </c>
      <c r="F180">
        <f>LN(FIO_Z[[#This Row],[Risk-free instrument]]/E179)*100</f>
        <v>-0.27099021396026424</v>
      </c>
      <c r="G180">
        <v>2822.48</v>
      </c>
      <c r="H180">
        <f>LN(FIO_Z[[#This Row],[S&amp;P 500]]/G179)*100</f>
        <v>2.8538199965792592</v>
      </c>
      <c r="I180">
        <f>FIO_Z[[#This Row],[Rate  S&amp;P 500]]*100%</f>
        <v>2.8538199965792592</v>
      </c>
      <c r="J180">
        <f>MIN(0,(FIO_Z[[#This Row],[Logarithmic rate of return]]-0))</f>
        <v>0</v>
      </c>
      <c r="K180">
        <f>MIN(0,(FIO_Z[[#This Row],[Market rate of return]]-0))</f>
        <v>0</v>
      </c>
      <c r="L180">
        <f>MAX(0,(FIO_Z[[#This Row],[Logarithmic rate of return]]-0))</f>
        <v>2.5005551164043047</v>
      </c>
    </row>
    <row r="181" spans="1:12" x14ac:dyDescent="0.25">
      <c r="A181" s="9">
        <v>43548</v>
      </c>
      <c r="B181">
        <v>206.31</v>
      </c>
      <c r="C181">
        <f>((FIO_Z[[#This Row],[Price]]-B180)/FIO_Z[[#This Row],[Price]])*100</f>
        <v>-1.0808976782511703</v>
      </c>
      <c r="D181">
        <f>LN(FIO_Z[[#This Row],[Price]]/B180)*100</f>
        <v>-1.0750977361592584</v>
      </c>
      <c r="E181">
        <v>2.6760000000000002</v>
      </c>
      <c r="F181">
        <f>LN(FIO_Z[[#This Row],[Risk-free instrument]]/E180)*100</f>
        <v>0.15894538431131436</v>
      </c>
      <c r="G181">
        <v>2800.71</v>
      </c>
      <c r="H181">
        <f>LN(FIO_Z[[#This Row],[S&amp;P 500]]/G180)*100</f>
        <v>-0.77429746339056515</v>
      </c>
      <c r="I181">
        <f>FIO_Z[[#This Row],[Rate  S&amp;P 500]]*100%</f>
        <v>-0.77429746339056515</v>
      </c>
      <c r="J181">
        <f>MIN(0,(FIO_Z[[#This Row],[Logarithmic rate of return]]-0))</f>
        <v>-1.0750977361592584</v>
      </c>
      <c r="K181">
        <f>MIN(0,(FIO_Z[[#This Row],[Market rate of return]]-0))</f>
        <v>-0.77429746339056515</v>
      </c>
      <c r="L181">
        <f>MAX(0,(FIO_Z[[#This Row],[Logarithmic rate of return]]-0))</f>
        <v>0</v>
      </c>
    </row>
    <row r="182" spans="1:12" x14ac:dyDescent="0.25">
      <c r="A182" s="9">
        <v>43555</v>
      </c>
      <c r="B182">
        <v>208.1</v>
      </c>
      <c r="C182">
        <f>((FIO_Z[[#This Row],[Price]]-B181)/FIO_Z[[#This Row],[Price]])*100</f>
        <v>0.86016338298894379</v>
      </c>
      <c r="D182">
        <f>LN(FIO_Z[[#This Row],[Price]]/B181)*100</f>
        <v>0.86388413997342239</v>
      </c>
      <c r="E182">
        <v>2.6595</v>
      </c>
      <c r="F182">
        <f>LN(FIO_Z[[#This Row],[Risk-free instrument]]/E181)*100</f>
        <v>-0.61850070657468992</v>
      </c>
      <c r="G182">
        <v>2834.4</v>
      </c>
      <c r="H182">
        <f>LN(FIO_Z[[#This Row],[S&amp;P 500]]/G181)*100</f>
        <v>1.1957318103196506</v>
      </c>
      <c r="I182">
        <f>FIO_Z[[#This Row],[Rate  S&amp;P 500]]*100%</f>
        <v>1.1957318103196506</v>
      </c>
      <c r="J182">
        <f>MIN(0,(FIO_Z[[#This Row],[Logarithmic rate of return]]-0))</f>
        <v>0</v>
      </c>
      <c r="K182">
        <f>MIN(0,(FIO_Z[[#This Row],[Market rate of return]]-0))</f>
        <v>0</v>
      </c>
      <c r="L182">
        <f>MAX(0,(FIO_Z[[#This Row],[Logarithmic rate of return]]-0))</f>
        <v>0.86388413997342239</v>
      </c>
    </row>
    <row r="183" spans="1:12" x14ac:dyDescent="0.25">
      <c r="A183" s="9">
        <v>43562</v>
      </c>
      <c r="B183">
        <v>211.11</v>
      </c>
      <c r="C183">
        <f>((FIO_Z[[#This Row],[Price]]-B182)/FIO_Z[[#This Row],[Price]])*100</f>
        <v>1.42579697787884</v>
      </c>
      <c r="D183">
        <f>LN(FIO_Z[[#This Row],[Price]]/B182)*100</f>
        <v>1.4360591246978505</v>
      </c>
      <c r="E183">
        <v>2.64588</v>
      </c>
      <c r="F183">
        <f>LN(FIO_Z[[#This Row],[Risk-free instrument]]/E182)*100</f>
        <v>-0.51344220098034055</v>
      </c>
      <c r="G183">
        <v>2892.74</v>
      </c>
      <c r="H183">
        <f>LN(FIO_Z[[#This Row],[S&amp;P 500]]/G182)*100</f>
        <v>2.0373875281051941</v>
      </c>
      <c r="I183">
        <f>FIO_Z[[#This Row],[Rate  S&amp;P 500]]*100%</f>
        <v>2.0373875281051941</v>
      </c>
      <c r="J183">
        <f>MIN(0,(FIO_Z[[#This Row],[Logarithmic rate of return]]-0))</f>
        <v>0</v>
      </c>
      <c r="K183">
        <f>MIN(0,(FIO_Z[[#This Row],[Market rate of return]]-0))</f>
        <v>0</v>
      </c>
      <c r="L183">
        <f>MAX(0,(FIO_Z[[#This Row],[Logarithmic rate of return]]-0))</f>
        <v>1.4360591246978505</v>
      </c>
    </row>
    <row r="184" spans="1:12" x14ac:dyDescent="0.25">
      <c r="A184" s="9">
        <v>43569</v>
      </c>
      <c r="B184">
        <v>211.16</v>
      </c>
      <c r="C184">
        <f>((FIO_Z[[#This Row],[Price]]-B183)/FIO_Z[[#This Row],[Price]])*100</f>
        <v>2.3678727031626705E-2</v>
      </c>
      <c r="D184">
        <f>LN(FIO_Z[[#This Row],[Price]]/B183)*100</f>
        <v>2.3681530884808299E-2</v>
      </c>
      <c r="E184">
        <v>2.63775</v>
      </c>
      <c r="F184">
        <f>LN(FIO_Z[[#This Row],[Risk-free instrument]]/E183)*100</f>
        <v>-0.30774321503673624</v>
      </c>
      <c r="G184">
        <v>2907.41</v>
      </c>
      <c r="H184">
        <f>LN(FIO_Z[[#This Row],[S&amp;P 500]]/G183)*100</f>
        <v>0.50585006532042265</v>
      </c>
      <c r="I184">
        <f>FIO_Z[[#This Row],[Rate  S&amp;P 500]]*100%</f>
        <v>0.50585006532042265</v>
      </c>
      <c r="J184">
        <f>MIN(0,(FIO_Z[[#This Row],[Logarithmic rate of return]]-0))</f>
        <v>0</v>
      </c>
      <c r="K184">
        <f>MIN(0,(FIO_Z[[#This Row],[Market rate of return]]-0))</f>
        <v>0</v>
      </c>
      <c r="L184">
        <f>MAX(0,(FIO_Z[[#This Row],[Logarithmic rate of return]]-0))</f>
        <v>2.3681530884808299E-2</v>
      </c>
    </row>
    <row r="185" spans="1:12" x14ac:dyDescent="0.25">
      <c r="A185" s="9">
        <v>43576</v>
      </c>
      <c r="B185">
        <v>211.55</v>
      </c>
      <c r="C185">
        <f>((FIO_Z[[#This Row],[Price]]-B184)/FIO_Z[[#This Row],[Price]])*100</f>
        <v>0.18435358071378624</v>
      </c>
      <c r="D185">
        <f>LN(FIO_Z[[#This Row],[Price]]/B184)*100</f>
        <v>0.18452372106610682</v>
      </c>
      <c r="E185">
        <v>2.629</v>
      </c>
      <c r="F185">
        <f>LN(FIO_Z[[#This Row],[Risk-free instrument]]/E184)*100</f>
        <v>-0.33227352923203834</v>
      </c>
      <c r="G185">
        <v>2905.03</v>
      </c>
      <c r="H185">
        <f>LN(FIO_Z[[#This Row],[S&amp;P 500]]/G184)*100</f>
        <v>-8.189332304548036E-2</v>
      </c>
      <c r="I185">
        <f>FIO_Z[[#This Row],[Rate  S&amp;P 500]]*100%</f>
        <v>-8.189332304548036E-2</v>
      </c>
      <c r="J185">
        <f>MIN(0,(FIO_Z[[#This Row],[Logarithmic rate of return]]-0))</f>
        <v>0</v>
      </c>
      <c r="K185">
        <f>MIN(0,(FIO_Z[[#This Row],[Market rate of return]]-0))</f>
        <v>-8.189332304548036E-2</v>
      </c>
      <c r="L185">
        <f>MAX(0,(FIO_Z[[#This Row],[Logarithmic rate of return]]-0))</f>
        <v>0.18452372106610682</v>
      </c>
    </row>
    <row r="186" spans="1:12" x14ac:dyDescent="0.25">
      <c r="A186" s="9">
        <v>43583</v>
      </c>
      <c r="B186">
        <v>212.65</v>
      </c>
      <c r="C186">
        <f>((FIO_Z[[#This Row],[Price]]-B185)/FIO_Z[[#This Row],[Price]])*100</f>
        <v>0.5172819186456592</v>
      </c>
      <c r="D186">
        <f>LN(FIO_Z[[#This Row],[Price]]/B185)*100</f>
        <v>0.518624453356612</v>
      </c>
      <c r="E186">
        <v>2.6157499999999998</v>
      </c>
      <c r="F186">
        <f>LN(FIO_Z[[#This Row],[Risk-free instrument]]/E185)*100</f>
        <v>-0.50526824687245853</v>
      </c>
      <c r="G186">
        <v>2939.88</v>
      </c>
      <c r="H186">
        <f>LN(FIO_Z[[#This Row],[S&amp;P 500]]/G185)*100</f>
        <v>1.1925046918124171</v>
      </c>
      <c r="I186">
        <f>FIO_Z[[#This Row],[Rate  S&amp;P 500]]*100%</f>
        <v>1.1925046918124171</v>
      </c>
      <c r="J186">
        <f>MIN(0,(FIO_Z[[#This Row],[Logarithmic rate of return]]-0))</f>
        <v>0</v>
      </c>
      <c r="K186">
        <f>MIN(0,(FIO_Z[[#This Row],[Market rate of return]]-0))</f>
        <v>0</v>
      </c>
      <c r="L186">
        <f>MAX(0,(FIO_Z[[#This Row],[Logarithmic rate of return]]-0))</f>
        <v>0.518624453356612</v>
      </c>
    </row>
    <row r="187" spans="1:12" x14ac:dyDescent="0.25">
      <c r="A187" s="9">
        <v>43590</v>
      </c>
      <c r="B187">
        <v>212.31</v>
      </c>
      <c r="C187">
        <f>((FIO_Z[[#This Row],[Price]]-B186)/FIO_Z[[#This Row],[Price]])*100</f>
        <v>-0.16014318684941992</v>
      </c>
      <c r="D187">
        <f>LN(FIO_Z[[#This Row],[Price]]/B186)*100</f>
        <v>-0.16001509438395009</v>
      </c>
      <c r="E187">
        <v>2.6173799999999998</v>
      </c>
      <c r="F187">
        <f>LN(FIO_Z[[#This Row],[Risk-free instrument]]/E186)*100</f>
        <v>6.2295416040235516E-2</v>
      </c>
      <c r="G187">
        <v>2945.64</v>
      </c>
      <c r="H187">
        <f>LN(FIO_Z[[#This Row],[S&amp;P 500]]/G186)*100</f>
        <v>0.19573467897412733</v>
      </c>
      <c r="I187">
        <f>FIO_Z[[#This Row],[Rate  S&amp;P 500]]*100%</f>
        <v>0.19573467897412733</v>
      </c>
      <c r="J187">
        <f>MIN(0,(FIO_Z[[#This Row],[Logarithmic rate of return]]-0))</f>
        <v>-0.16001509438395009</v>
      </c>
      <c r="K187">
        <f>MIN(0,(FIO_Z[[#This Row],[Market rate of return]]-0))</f>
        <v>0</v>
      </c>
      <c r="L187">
        <f>MAX(0,(FIO_Z[[#This Row],[Logarithmic rate of return]]-0))</f>
        <v>0</v>
      </c>
    </row>
    <row r="188" spans="1:12" x14ac:dyDescent="0.25">
      <c r="A188" s="9">
        <v>43597</v>
      </c>
      <c r="B188">
        <v>210.36</v>
      </c>
      <c r="C188">
        <f>((FIO_Z[[#This Row],[Price]]-B187)/FIO_Z[[#This Row],[Price]])*100</f>
        <v>-0.92698231602965797</v>
      </c>
      <c r="D188">
        <f>LN(FIO_Z[[#This Row],[Price]]/B187)*100</f>
        <v>-0.92271220346595118</v>
      </c>
      <c r="E188">
        <v>2.5870000000000002</v>
      </c>
      <c r="F188">
        <f>LN(FIO_Z[[#This Row],[Risk-free instrument]]/E187)*100</f>
        <v>-1.1674914235529767</v>
      </c>
      <c r="G188">
        <v>2881.4</v>
      </c>
      <c r="H188">
        <f>LN(FIO_Z[[#This Row],[S&amp;P 500]]/G187)*100</f>
        <v>-2.2049823835556355</v>
      </c>
      <c r="I188">
        <f>FIO_Z[[#This Row],[Rate  S&amp;P 500]]*100%</f>
        <v>-2.2049823835556355</v>
      </c>
      <c r="J188">
        <f>MIN(0,(FIO_Z[[#This Row],[Logarithmic rate of return]]-0))</f>
        <v>-0.92271220346595118</v>
      </c>
      <c r="K188">
        <f>MIN(0,(FIO_Z[[#This Row],[Market rate of return]]-0))</f>
        <v>-2.2049823835556355</v>
      </c>
      <c r="L188">
        <f>MAX(0,(FIO_Z[[#This Row],[Logarithmic rate of return]]-0))</f>
        <v>0</v>
      </c>
    </row>
    <row r="189" spans="1:12" x14ac:dyDescent="0.25">
      <c r="A189" s="9">
        <v>43604</v>
      </c>
      <c r="B189">
        <v>208.68</v>
      </c>
      <c r="C189">
        <f>((FIO_Z[[#This Row],[Price]]-B188)/FIO_Z[[#This Row],[Price]])*100</f>
        <v>-0.80506037952846787</v>
      </c>
      <c r="D189">
        <f>LN(FIO_Z[[#This Row],[Price]]/B188)*100</f>
        <v>-0.8018370566951486</v>
      </c>
      <c r="E189">
        <v>2.55375</v>
      </c>
      <c r="F189">
        <f>LN(FIO_Z[[#This Row],[Risk-free instrument]]/E188)*100</f>
        <v>-1.2936036054197406</v>
      </c>
      <c r="G189">
        <v>2859.53</v>
      </c>
      <c r="H189">
        <f>LN(FIO_Z[[#This Row],[S&amp;P 500]]/G188)*100</f>
        <v>-0.76190114823947896</v>
      </c>
      <c r="I189">
        <f>FIO_Z[[#This Row],[Rate  S&amp;P 500]]*100%</f>
        <v>-0.76190114823947896</v>
      </c>
      <c r="J189">
        <f>MIN(0,(FIO_Z[[#This Row],[Logarithmic rate of return]]-0))</f>
        <v>-0.8018370566951486</v>
      </c>
      <c r="K189">
        <f>MIN(0,(FIO_Z[[#This Row],[Market rate of return]]-0))</f>
        <v>-0.76190114823947896</v>
      </c>
      <c r="L189">
        <f>MAX(0,(FIO_Z[[#This Row],[Logarithmic rate of return]]-0))</f>
        <v>0</v>
      </c>
    </row>
    <row r="190" spans="1:12" x14ac:dyDescent="0.25">
      <c r="A190" s="9">
        <v>43611</v>
      </c>
      <c r="B190">
        <v>208</v>
      </c>
      <c r="C190">
        <f>((FIO_Z[[#This Row],[Price]]-B189)/FIO_Z[[#This Row],[Price]])*100</f>
        <v>-0.3269230769230802</v>
      </c>
      <c r="D190">
        <f>LN(FIO_Z[[#This Row],[Price]]/B189)*100</f>
        <v>-0.32638984528739923</v>
      </c>
      <c r="E190">
        <v>2.5486300000000002</v>
      </c>
      <c r="F190">
        <f>LN(FIO_Z[[#This Row],[Risk-free instrument]]/E189)*100</f>
        <v>-0.20069072544479272</v>
      </c>
      <c r="G190">
        <v>2826.06</v>
      </c>
      <c r="H190">
        <f>LN(FIO_Z[[#This Row],[S&amp;P 500]]/G189)*100</f>
        <v>-1.1773760203383301</v>
      </c>
      <c r="I190">
        <f>FIO_Z[[#This Row],[Rate  S&amp;P 500]]*100%</f>
        <v>-1.1773760203383301</v>
      </c>
      <c r="J190">
        <f>MIN(0,(FIO_Z[[#This Row],[Logarithmic rate of return]]-0))</f>
        <v>-0.32638984528739923</v>
      </c>
      <c r="K190">
        <f>MIN(0,(FIO_Z[[#This Row],[Market rate of return]]-0))</f>
        <v>-1.1773760203383301</v>
      </c>
      <c r="L190">
        <f>MAX(0,(FIO_Z[[#This Row],[Logarithmic rate of return]]-0))</f>
        <v>0</v>
      </c>
    </row>
    <row r="191" spans="1:12" x14ac:dyDescent="0.25">
      <c r="A191" s="9">
        <v>43618</v>
      </c>
      <c r="B191">
        <v>202.27</v>
      </c>
      <c r="C191">
        <f>((FIO_Z[[#This Row],[Price]]-B190)/FIO_Z[[#This Row],[Price]])*100</f>
        <v>-2.8328471844564147</v>
      </c>
      <c r="D191">
        <f>LN(FIO_Z[[#This Row],[Price]]/B190)*100</f>
        <v>-2.7934641136313778</v>
      </c>
      <c r="E191">
        <v>2.5166300000000001</v>
      </c>
      <c r="F191">
        <f>LN(FIO_Z[[#This Row],[Risk-free instrument]]/E190)*100</f>
        <v>-1.2635254944983605</v>
      </c>
      <c r="G191">
        <v>2752.06</v>
      </c>
      <c r="H191">
        <f>LN(FIO_Z[[#This Row],[S&amp;P 500]]/G190)*100</f>
        <v>-2.6533793300446171</v>
      </c>
      <c r="I191">
        <f>FIO_Z[[#This Row],[Rate  S&amp;P 500]]*100%</f>
        <v>-2.6533793300446171</v>
      </c>
      <c r="J191">
        <f>MIN(0,(FIO_Z[[#This Row],[Logarithmic rate of return]]-0))</f>
        <v>-2.7934641136313778</v>
      </c>
      <c r="K191">
        <f>MIN(0,(FIO_Z[[#This Row],[Market rate of return]]-0))</f>
        <v>-2.6533793300446171</v>
      </c>
      <c r="L191">
        <f>MAX(0,(FIO_Z[[#This Row],[Logarithmic rate of return]]-0))</f>
        <v>0</v>
      </c>
    </row>
    <row r="192" spans="1:12" x14ac:dyDescent="0.25">
      <c r="A192" s="9">
        <v>43625</v>
      </c>
      <c r="B192">
        <v>211.34</v>
      </c>
      <c r="C192">
        <f>((FIO_Z[[#This Row],[Price]]-B191)/FIO_Z[[#This Row],[Price]])*100</f>
        <v>4.2916627235733857</v>
      </c>
      <c r="D192">
        <f>LN(FIO_Z[[#This Row],[Price]]/B191)*100</f>
        <v>4.3864772447880584</v>
      </c>
      <c r="E192">
        <v>2.37175</v>
      </c>
      <c r="F192">
        <f>LN(FIO_Z[[#This Row],[Risk-free instrument]]/E191)*100</f>
        <v>-5.9292625659414009</v>
      </c>
      <c r="G192">
        <v>2873.34</v>
      </c>
      <c r="H192">
        <f>LN(FIO_Z[[#This Row],[S&amp;P 500]]/G191)*100</f>
        <v>4.3125394031403914</v>
      </c>
      <c r="I192">
        <f>FIO_Z[[#This Row],[Rate  S&amp;P 500]]*100%</f>
        <v>4.3125394031403914</v>
      </c>
      <c r="J192">
        <f>MIN(0,(FIO_Z[[#This Row],[Logarithmic rate of return]]-0))</f>
        <v>0</v>
      </c>
      <c r="K192">
        <f>MIN(0,(FIO_Z[[#This Row],[Market rate of return]]-0))</f>
        <v>0</v>
      </c>
      <c r="L192">
        <f>MAX(0,(FIO_Z[[#This Row],[Logarithmic rate of return]]-0))</f>
        <v>4.3864772447880584</v>
      </c>
    </row>
    <row r="193" spans="1:12" x14ac:dyDescent="0.25">
      <c r="A193" s="9">
        <v>43632</v>
      </c>
      <c r="B193">
        <v>212.23</v>
      </c>
      <c r="C193">
        <f>((FIO_Z[[#This Row],[Price]]-B192)/FIO_Z[[#This Row],[Price]])*100</f>
        <v>0.41935635866747695</v>
      </c>
      <c r="D193">
        <f>LN(FIO_Z[[#This Row],[Price]]/B192)*100</f>
        <v>0.42023812346650274</v>
      </c>
      <c r="E193">
        <v>2.27738</v>
      </c>
      <c r="F193">
        <f>LN(FIO_Z[[#This Row],[Risk-free instrument]]/E192)*100</f>
        <v>-4.0602419879365561</v>
      </c>
      <c r="G193">
        <v>2886.98</v>
      </c>
      <c r="H193">
        <f>LN(FIO_Z[[#This Row],[S&amp;P 500]]/G192)*100</f>
        <v>0.4735856859874778</v>
      </c>
      <c r="I193">
        <f>FIO_Z[[#This Row],[Rate  S&amp;P 500]]*100%</f>
        <v>0.4735856859874778</v>
      </c>
      <c r="J193">
        <f>MIN(0,(FIO_Z[[#This Row],[Logarithmic rate of return]]-0))</f>
        <v>0</v>
      </c>
      <c r="K193">
        <f>MIN(0,(FIO_Z[[#This Row],[Market rate of return]]-0))</f>
        <v>0</v>
      </c>
      <c r="L193">
        <f>MAX(0,(FIO_Z[[#This Row],[Logarithmic rate of return]]-0))</f>
        <v>0.42023812346650274</v>
      </c>
    </row>
    <row r="194" spans="1:12" x14ac:dyDescent="0.25">
      <c r="A194" s="9">
        <v>43639</v>
      </c>
      <c r="B194">
        <v>214.92</v>
      </c>
      <c r="C194">
        <f>((FIO_Z[[#This Row],[Price]]-B193)/FIO_Z[[#This Row],[Price]])*100</f>
        <v>1.2516285129350446</v>
      </c>
      <c r="D194">
        <f>LN(FIO_Z[[#This Row],[Price]]/B193)*100</f>
        <v>1.2595273613070823</v>
      </c>
      <c r="E194">
        <v>2.2201300000000002</v>
      </c>
      <c r="F194">
        <f>LN(FIO_Z[[#This Row],[Risk-free instrument]]/E193)*100</f>
        <v>-2.5459906683222329</v>
      </c>
      <c r="G194">
        <v>2950.46</v>
      </c>
      <c r="H194">
        <f>LN(FIO_Z[[#This Row],[S&amp;P 500]]/G193)*100</f>
        <v>2.1750117348665725</v>
      </c>
      <c r="I194">
        <f>FIO_Z[[#This Row],[Rate  S&amp;P 500]]*100%</f>
        <v>2.1750117348665725</v>
      </c>
      <c r="J194">
        <f>MIN(0,(FIO_Z[[#This Row],[Logarithmic rate of return]]-0))</f>
        <v>0</v>
      </c>
      <c r="K194">
        <f>MIN(0,(FIO_Z[[#This Row],[Market rate of return]]-0))</f>
        <v>0</v>
      </c>
      <c r="L194">
        <f>MAX(0,(FIO_Z[[#This Row],[Logarithmic rate of return]]-0))</f>
        <v>1.2595273613070823</v>
      </c>
    </row>
    <row r="195" spans="1:12" x14ac:dyDescent="0.25">
      <c r="A195" s="9">
        <v>43646</v>
      </c>
      <c r="B195">
        <v>214.34</v>
      </c>
      <c r="C195">
        <f>((FIO_Z[[#This Row],[Price]]-B194)/FIO_Z[[#This Row],[Price]])*100</f>
        <v>-0.27059811514415605</v>
      </c>
      <c r="D195">
        <f>LN(FIO_Z[[#This Row],[Price]]/B194)*100</f>
        <v>-0.27023265757696424</v>
      </c>
      <c r="E195">
        <v>2.2004999999999999</v>
      </c>
      <c r="F195">
        <f>LN(FIO_Z[[#This Row],[Risk-free instrument]]/E194)*100</f>
        <v>-0.88811454592522021</v>
      </c>
      <c r="G195">
        <v>2941.76</v>
      </c>
      <c r="H195">
        <f>LN(FIO_Z[[#This Row],[S&amp;P 500]]/G194)*100</f>
        <v>-0.29530487057031091</v>
      </c>
      <c r="I195">
        <f>FIO_Z[[#This Row],[Rate  S&amp;P 500]]*100%</f>
        <v>-0.29530487057031091</v>
      </c>
      <c r="J195">
        <f>MIN(0,(FIO_Z[[#This Row],[Logarithmic rate of return]]-0))</f>
        <v>-0.27023265757696424</v>
      </c>
      <c r="K195">
        <f>MIN(0,(FIO_Z[[#This Row],[Market rate of return]]-0))</f>
        <v>-0.29530487057031091</v>
      </c>
      <c r="L195">
        <f>MAX(0,(FIO_Z[[#This Row],[Logarithmic rate of return]]-0))</f>
        <v>0</v>
      </c>
    </row>
    <row r="196" spans="1:12" x14ac:dyDescent="0.25">
      <c r="A196" s="9">
        <v>43653</v>
      </c>
      <c r="B196">
        <v>217.07</v>
      </c>
      <c r="C196">
        <f>((FIO_Z[[#This Row],[Price]]-B195)/FIO_Z[[#This Row],[Price]])*100</f>
        <v>1.2576588197355645</v>
      </c>
      <c r="D196">
        <f>LN(FIO_Z[[#This Row],[Price]]/B195)*100</f>
        <v>1.2656342882819811</v>
      </c>
      <c r="E196">
        <v>2.2097500000000001</v>
      </c>
      <c r="F196">
        <f>LN(FIO_Z[[#This Row],[Risk-free instrument]]/E195)*100</f>
        <v>0.41947796899113293</v>
      </c>
      <c r="G196">
        <v>2990.41</v>
      </c>
      <c r="H196">
        <f>LN(FIO_Z[[#This Row],[S&amp;P 500]]/G195)*100</f>
        <v>1.6402460054560006</v>
      </c>
      <c r="I196">
        <f>FIO_Z[[#This Row],[Rate  S&amp;P 500]]*100%</f>
        <v>1.6402460054560006</v>
      </c>
      <c r="J196">
        <f>MIN(0,(FIO_Z[[#This Row],[Logarithmic rate of return]]-0))</f>
        <v>0</v>
      </c>
      <c r="K196">
        <f>MIN(0,(FIO_Z[[#This Row],[Market rate of return]]-0))</f>
        <v>0</v>
      </c>
      <c r="L196">
        <f>MAX(0,(FIO_Z[[#This Row],[Logarithmic rate of return]]-0))</f>
        <v>1.2656342882819811</v>
      </c>
    </row>
    <row r="197" spans="1:12" x14ac:dyDescent="0.25">
      <c r="A197" s="9">
        <v>43660</v>
      </c>
      <c r="B197">
        <v>217.51</v>
      </c>
      <c r="C197">
        <f>((FIO_Z[[#This Row],[Price]]-B196)/FIO_Z[[#This Row],[Price]])*100</f>
        <v>0.20228954990575043</v>
      </c>
      <c r="D197">
        <f>LN(FIO_Z[[#This Row],[Price]]/B196)*100</f>
        <v>0.20249443156518016</v>
      </c>
      <c r="E197">
        <v>2.22925</v>
      </c>
      <c r="F197">
        <f>LN(FIO_Z[[#This Row],[Risk-free instrument]]/E196)*100</f>
        <v>0.8785819073931308</v>
      </c>
      <c r="G197">
        <v>3013.77</v>
      </c>
      <c r="H197">
        <f>LN(FIO_Z[[#This Row],[S&amp;P 500]]/G196)*100</f>
        <v>0.77812849939293749</v>
      </c>
      <c r="I197">
        <f>FIO_Z[[#This Row],[Rate  S&amp;P 500]]*100%</f>
        <v>0.77812849939293749</v>
      </c>
      <c r="J197">
        <f>MIN(0,(FIO_Z[[#This Row],[Logarithmic rate of return]]-0))</f>
        <v>0</v>
      </c>
      <c r="K197">
        <f>MIN(0,(FIO_Z[[#This Row],[Market rate of return]]-0))</f>
        <v>0</v>
      </c>
      <c r="L197">
        <f>MAX(0,(FIO_Z[[#This Row],[Logarithmic rate of return]]-0))</f>
        <v>0.20249443156518016</v>
      </c>
    </row>
    <row r="198" spans="1:12" x14ac:dyDescent="0.25">
      <c r="A198" s="9">
        <v>43667</v>
      </c>
      <c r="B198">
        <v>215.05</v>
      </c>
      <c r="C198">
        <f>((FIO_Z[[#This Row],[Price]]-B197)/FIO_Z[[#This Row],[Price]])*100</f>
        <v>-1.143920018600316</v>
      </c>
      <c r="D198">
        <f>LN(FIO_Z[[#This Row],[Price]]/B197)*100</f>
        <v>-1.1374267253577268</v>
      </c>
      <c r="E198">
        <v>2.14425</v>
      </c>
      <c r="F198">
        <f>LN(FIO_Z[[#This Row],[Risk-free instrument]]/E197)*100</f>
        <v>-3.8875365144457956</v>
      </c>
      <c r="G198">
        <v>2976.61</v>
      </c>
      <c r="H198">
        <f>LN(FIO_Z[[#This Row],[S&amp;P 500]]/G197)*100</f>
        <v>-1.2406717656736863</v>
      </c>
      <c r="I198">
        <f>FIO_Z[[#This Row],[Rate  S&amp;P 500]]*100%</f>
        <v>-1.2406717656736863</v>
      </c>
      <c r="J198">
        <f>MIN(0,(FIO_Z[[#This Row],[Logarithmic rate of return]]-0))</f>
        <v>-1.1374267253577268</v>
      </c>
      <c r="K198">
        <f>MIN(0,(FIO_Z[[#This Row],[Market rate of return]]-0))</f>
        <v>-1.2406717656736863</v>
      </c>
      <c r="L198">
        <f>MAX(0,(FIO_Z[[#This Row],[Logarithmic rate of return]]-0))</f>
        <v>0</v>
      </c>
    </row>
    <row r="199" spans="1:12" x14ac:dyDescent="0.25">
      <c r="A199" s="9">
        <v>43674</v>
      </c>
      <c r="B199">
        <v>218.47</v>
      </c>
      <c r="C199">
        <f>((FIO_Z[[#This Row],[Price]]-B198)/FIO_Z[[#This Row],[Price]])*100</f>
        <v>1.5654323248043154</v>
      </c>
      <c r="D199">
        <f>LN(FIO_Z[[#This Row],[Price]]/B198)*100</f>
        <v>1.5778146108255928</v>
      </c>
      <c r="E199">
        <v>2.2048800000000002</v>
      </c>
      <c r="F199">
        <f>LN(FIO_Z[[#This Row],[Risk-free instrument]]/E198)*100</f>
        <v>2.7883244760789871</v>
      </c>
      <c r="G199">
        <v>3025.86</v>
      </c>
      <c r="H199">
        <f>LN(FIO_Z[[#This Row],[S&amp;P 500]]/G198)*100</f>
        <v>1.6410279513578145</v>
      </c>
      <c r="I199">
        <f>FIO_Z[[#This Row],[Rate  S&amp;P 500]]*100%</f>
        <v>1.6410279513578145</v>
      </c>
      <c r="J199">
        <f>MIN(0,(FIO_Z[[#This Row],[Logarithmic rate of return]]-0))</f>
        <v>0</v>
      </c>
      <c r="K199">
        <f>MIN(0,(FIO_Z[[#This Row],[Market rate of return]]-0))</f>
        <v>0</v>
      </c>
      <c r="L199">
        <f>MAX(0,(FIO_Z[[#This Row],[Logarithmic rate of return]]-0))</f>
        <v>1.5778146108255928</v>
      </c>
    </row>
    <row r="200" spans="1:12" x14ac:dyDescent="0.25">
      <c r="A200" s="9">
        <v>43681</v>
      </c>
      <c r="B200">
        <v>212.21</v>
      </c>
      <c r="C200">
        <f>((FIO_Z[[#This Row],[Price]]-B199)/FIO_Z[[#This Row],[Price]])*100</f>
        <v>-2.9499081098911408</v>
      </c>
      <c r="D200">
        <f>LN(FIO_Z[[#This Row],[Price]]/B199)*100</f>
        <v>-2.9072354915042995</v>
      </c>
      <c r="E200">
        <v>2.133</v>
      </c>
      <c r="F200">
        <f>LN(FIO_Z[[#This Row],[Risk-free instrument]]/E199)*100</f>
        <v>-3.3143646159970221</v>
      </c>
      <c r="G200">
        <v>2932.05</v>
      </c>
      <c r="H200">
        <f>LN(FIO_Z[[#This Row],[S&amp;P 500]]/G199)*100</f>
        <v>-3.1493511513580126</v>
      </c>
      <c r="I200">
        <f>FIO_Z[[#This Row],[Rate  S&amp;P 500]]*100%</f>
        <v>-3.1493511513580126</v>
      </c>
      <c r="J200">
        <f>MIN(0,(FIO_Z[[#This Row],[Logarithmic rate of return]]-0))</f>
        <v>-2.9072354915042995</v>
      </c>
      <c r="K200">
        <f>MIN(0,(FIO_Z[[#This Row],[Market rate of return]]-0))</f>
        <v>-3.1493511513580126</v>
      </c>
      <c r="L200">
        <f>MAX(0,(FIO_Z[[#This Row],[Logarithmic rate of return]]-0))</f>
        <v>0</v>
      </c>
    </row>
    <row r="201" spans="1:12" x14ac:dyDescent="0.25">
      <c r="A201" s="9">
        <v>43688</v>
      </c>
      <c r="B201">
        <v>210.59</v>
      </c>
      <c r="C201">
        <f>((FIO_Z[[#This Row],[Price]]-B200)/FIO_Z[[#This Row],[Price]])*100</f>
        <v>-0.76926729664276772</v>
      </c>
      <c r="D201">
        <f>LN(FIO_Z[[#This Row],[Price]]/B200)*100</f>
        <v>-0.76632352312713592</v>
      </c>
      <c r="E201">
        <v>2.052</v>
      </c>
      <c r="F201">
        <f>LN(FIO_Z[[#This Row],[Risk-free instrument]]/E200)*100</f>
        <v>-3.8714512180690392</v>
      </c>
      <c r="G201">
        <v>2918.65</v>
      </c>
      <c r="H201">
        <f>LN(FIO_Z[[#This Row],[S&amp;P 500]]/G200)*100</f>
        <v>-0.45806564788329174</v>
      </c>
      <c r="I201">
        <f>FIO_Z[[#This Row],[Rate  S&amp;P 500]]*100%</f>
        <v>-0.45806564788329174</v>
      </c>
      <c r="J201">
        <f>MIN(0,(FIO_Z[[#This Row],[Logarithmic rate of return]]-0))</f>
        <v>-0.76632352312713592</v>
      </c>
      <c r="K201">
        <f>MIN(0,(FIO_Z[[#This Row],[Market rate of return]]-0))</f>
        <v>-0.45806564788329174</v>
      </c>
      <c r="L201">
        <f>MAX(0,(FIO_Z[[#This Row],[Logarithmic rate of return]]-0))</f>
        <v>0</v>
      </c>
    </row>
    <row r="202" spans="1:12" x14ac:dyDescent="0.25">
      <c r="A202" s="9">
        <v>43695</v>
      </c>
      <c r="B202">
        <v>208.11</v>
      </c>
      <c r="C202">
        <f>((FIO_Z[[#This Row],[Price]]-B201)/FIO_Z[[#This Row],[Price]])*100</f>
        <v>-1.1916774782566861</v>
      </c>
      <c r="D202">
        <f>LN(FIO_Z[[#This Row],[Price]]/B201)*100</f>
        <v>-1.184632912636733</v>
      </c>
      <c r="E202">
        <v>2.01675</v>
      </c>
      <c r="F202">
        <f>LN(FIO_Z[[#This Row],[Risk-free instrument]]/E201)*100</f>
        <v>-1.7327622473576456</v>
      </c>
      <c r="G202">
        <v>2888.68</v>
      </c>
      <c r="H202">
        <f>LN(FIO_Z[[#This Row],[S&amp;P 500]]/G201)*100</f>
        <v>-1.0321530227542892</v>
      </c>
      <c r="I202">
        <f>FIO_Z[[#This Row],[Rate  S&amp;P 500]]*100%</f>
        <v>-1.0321530227542892</v>
      </c>
      <c r="J202">
        <f>MIN(0,(FIO_Z[[#This Row],[Logarithmic rate of return]]-0))</f>
        <v>-1.184632912636733</v>
      </c>
      <c r="K202">
        <f>MIN(0,(FIO_Z[[#This Row],[Market rate of return]]-0))</f>
        <v>-1.0321530227542892</v>
      </c>
      <c r="L202">
        <f>MAX(0,(FIO_Z[[#This Row],[Logarithmic rate of return]]-0))</f>
        <v>0</v>
      </c>
    </row>
    <row r="203" spans="1:12" x14ac:dyDescent="0.25">
      <c r="A203" s="9">
        <v>43702</v>
      </c>
      <c r="B203">
        <v>205.11</v>
      </c>
      <c r="C203">
        <f>((FIO_Z[[#This Row],[Price]]-B202)/FIO_Z[[#This Row],[Price]])*100</f>
        <v>-1.4626298083954949</v>
      </c>
      <c r="D203">
        <f>LN(FIO_Z[[#This Row],[Price]]/B202)*100</f>
        <v>-1.4520365471507342</v>
      </c>
      <c r="E203">
        <v>2.08013</v>
      </c>
      <c r="F203">
        <f>LN(FIO_Z[[#This Row],[Risk-free instrument]]/E202)*100</f>
        <v>3.0943086925236187</v>
      </c>
      <c r="G203">
        <v>2847.11</v>
      </c>
      <c r="H203">
        <f>LN(FIO_Z[[#This Row],[S&amp;P 500]]/G202)*100</f>
        <v>-1.4495205667198254</v>
      </c>
      <c r="I203">
        <f>FIO_Z[[#This Row],[Rate  S&amp;P 500]]*100%</f>
        <v>-1.4495205667198254</v>
      </c>
      <c r="J203">
        <f>MIN(0,(FIO_Z[[#This Row],[Logarithmic rate of return]]-0))</f>
        <v>-1.4520365471507342</v>
      </c>
      <c r="K203">
        <f>MIN(0,(FIO_Z[[#This Row],[Market rate of return]]-0))</f>
        <v>-1.4495205667198254</v>
      </c>
      <c r="L203">
        <f>MAX(0,(FIO_Z[[#This Row],[Logarithmic rate of return]]-0))</f>
        <v>0</v>
      </c>
    </row>
    <row r="204" spans="1:12" x14ac:dyDescent="0.25">
      <c r="A204" s="9">
        <v>43709</v>
      </c>
      <c r="B204">
        <v>210.58</v>
      </c>
      <c r="C204">
        <f>((FIO_Z[[#This Row],[Price]]-B203)/FIO_Z[[#This Row],[Price]])*100</f>
        <v>2.5975876151581341</v>
      </c>
      <c r="D204">
        <f>LN(FIO_Z[[#This Row],[Price]]/B203)*100</f>
        <v>2.6319207834801008</v>
      </c>
      <c r="E204">
        <v>2.0365000000000002</v>
      </c>
      <c r="F204">
        <f>LN(FIO_Z[[#This Row],[Risk-free instrument]]/E203)*100</f>
        <v>-2.1197743653852723</v>
      </c>
      <c r="G204">
        <v>2926.46</v>
      </c>
      <c r="H204">
        <f>LN(FIO_Z[[#This Row],[S&amp;P 500]]/G203)*100</f>
        <v>2.7489056739958708</v>
      </c>
      <c r="I204">
        <f>FIO_Z[[#This Row],[Rate  S&amp;P 500]]*100%</f>
        <v>2.7489056739958708</v>
      </c>
      <c r="J204">
        <f>MIN(0,(FIO_Z[[#This Row],[Logarithmic rate of return]]-0))</f>
        <v>0</v>
      </c>
      <c r="K204">
        <f>MIN(0,(FIO_Z[[#This Row],[Market rate of return]]-0))</f>
        <v>0</v>
      </c>
      <c r="L204">
        <f>MAX(0,(FIO_Z[[#This Row],[Logarithmic rate of return]]-0))</f>
        <v>2.6319207834801008</v>
      </c>
    </row>
    <row r="205" spans="1:12" x14ac:dyDescent="0.25">
      <c r="A205" s="9">
        <v>43716</v>
      </c>
      <c r="B205">
        <v>213.69</v>
      </c>
      <c r="C205">
        <f>((FIO_Z[[#This Row],[Price]]-B204)/FIO_Z[[#This Row],[Price]])*100</f>
        <v>1.4553792877532805</v>
      </c>
      <c r="D205">
        <f>LN(FIO_Z[[#This Row],[Price]]/B204)*100</f>
        <v>1.4660738229758776</v>
      </c>
      <c r="E205">
        <v>2.0341300000000002</v>
      </c>
      <c r="F205">
        <f>LN(FIO_Z[[#This Row],[Risk-free instrument]]/E204)*100</f>
        <v>-0.11644390513477808</v>
      </c>
      <c r="G205">
        <v>2978.71</v>
      </c>
      <c r="H205">
        <f>LN(FIO_Z[[#This Row],[S&amp;P 500]]/G204)*100</f>
        <v>1.7696819437732614</v>
      </c>
      <c r="I205">
        <f>FIO_Z[[#This Row],[Rate  S&amp;P 500]]*100%</f>
        <v>1.7696819437732614</v>
      </c>
      <c r="J205">
        <f>MIN(0,(FIO_Z[[#This Row],[Logarithmic rate of return]]-0))</f>
        <v>0</v>
      </c>
      <c r="K205">
        <f>MIN(0,(FIO_Z[[#This Row],[Market rate of return]]-0))</f>
        <v>0</v>
      </c>
      <c r="L205">
        <f>MAX(0,(FIO_Z[[#This Row],[Logarithmic rate of return]]-0))</f>
        <v>1.4660738229758776</v>
      </c>
    </row>
    <row r="206" spans="1:12" x14ac:dyDescent="0.25">
      <c r="A206" s="9">
        <v>43723</v>
      </c>
      <c r="B206">
        <v>217.08</v>
      </c>
      <c r="C206">
        <f>((FIO_Z[[#This Row],[Price]]-B205)/FIO_Z[[#This Row],[Price]])*100</f>
        <v>1.5616362631288072</v>
      </c>
      <c r="D206">
        <f>LN(FIO_Z[[#This Row],[Price]]/B205)*100</f>
        <v>1.5739582536831949</v>
      </c>
      <c r="E206">
        <v>2.0702500000000001</v>
      </c>
      <c r="F206">
        <f>LN(FIO_Z[[#This Row],[Risk-free instrument]]/E205)*100</f>
        <v>1.7601163876689967</v>
      </c>
      <c r="G206">
        <v>3007.39</v>
      </c>
      <c r="H206">
        <f>LN(FIO_Z[[#This Row],[S&amp;P 500]]/G205)*100</f>
        <v>0.95822720800908945</v>
      </c>
      <c r="I206">
        <f>FIO_Z[[#This Row],[Rate  S&amp;P 500]]*100%</f>
        <v>0.95822720800908945</v>
      </c>
      <c r="J206">
        <f>MIN(0,(FIO_Z[[#This Row],[Logarithmic rate of return]]-0))</f>
        <v>0</v>
      </c>
      <c r="K206">
        <f>MIN(0,(FIO_Z[[#This Row],[Market rate of return]]-0))</f>
        <v>0</v>
      </c>
      <c r="L206">
        <f>MAX(0,(FIO_Z[[#This Row],[Logarithmic rate of return]]-0))</f>
        <v>1.5739582536831949</v>
      </c>
    </row>
    <row r="207" spans="1:12" x14ac:dyDescent="0.25">
      <c r="A207" s="9">
        <v>43730</v>
      </c>
      <c r="B207">
        <v>217.04</v>
      </c>
      <c r="C207">
        <f>((FIO_Z[[#This Row],[Price]]-B206)/FIO_Z[[#This Row],[Price]])*100</f>
        <v>-1.8429782528575592E-2</v>
      </c>
      <c r="D207">
        <f>LN(FIO_Z[[#This Row],[Price]]/B206)*100</f>
        <v>-1.8428084452788179E-2</v>
      </c>
      <c r="E207">
        <v>2.0703800000000001</v>
      </c>
      <c r="F207">
        <f>LN(FIO_Z[[#This Row],[Risk-free instrument]]/E206)*100</f>
        <v>6.279237702596174E-3</v>
      </c>
      <c r="G207">
        <v>2992.07</v>
      </c>
      <c r="H207">
        <f>LN(FIO_Z[[#This Row],[S&amp;P 500]]/G206)*100</f>
        <v>-0.51071374087312982</v>
      </c>
      <c r="I207">
        <f>FIO_Z[[#This Row],[Rate  S&amp;P 500]]*100%</f>
        <v>-0.51071374087312982</v>
      </c>
      <c r="J207">
        <f>MIN(0,(FIO_Z[[#This Row],[Logarithmic rate of return]]-0))</f>
        <v>-1.8428084452788179E-2</v>
      </c>
      <c r="K207">
        <f>MIN(0,(FIO_Z[[#This Row],[Market rate of return]]-0))</f>
        <v>-0.51071374087312982</v>
      </c>
      <c r="L207">
        <f>MAX(0,(FIO_Z[[#This Row],[Logarithmic rate of return]]-0))</f>
        <v>0</v>
      </c>
    </row>
    <row r="208" spans="1:12" x14ac:dyDescent="0.25">
      <c r="A208" s="9">
        <v>43737</v>
      </c>
      <c r="B208">
        <v>216.47</v>
      </c>
      <c r="C208">
        <f>((FIO_Z[[#This Row],[Price]]-B207)/FIO_Z[[#This Row],[Price]])*100</f>
        <v>-0.26331593292372762</v>
      </c>
      <c r="D208">
        <f>LN(FIO_Z[[#This Row],[Price]]/B207)*100</f>
        <v>-0.26296986389121896</v>
      </c>
      <c r="E208">
        <v>2.0630000000000002</v>
      </c>
      <c r="F208">
        <f>LN(FIO_Z[[#This Row],[Risk-free instrument]]/E207)*100</f>
        <v>-0.35709312195836318</v>
      </c>
      <c r="G208">
        <v>2961.79</v>
      </c>
      <c r="H208">
        <f>LN(FIO_Z[[#This Row],[S&amp;P 500]]/G207)*100</f>
        <v>-1.0171640270121902</v>
      </c>
      <c r="I208">
        <f>FIO_Z[[#This Row],[Rate  S&amp;P 500]]*100%</f>
        <v>-1.0171640270121902</v>
      </c>
      <c r="J208">
        <f>MIN(0,(FIO_Z[[#This Row],[Logarithmic rate of return]]-0))</f>
        <v>-0.26296986389121896</v>
      </c>
      <c r="K208">
        <f>MIN(0,(FIO_Z[[#This Row],[Market rate of return]]-0))</f>
        <v>-1.0171640270121902</v>
      </c>
      <c r="L208">
        <f>MAX(0,(FIO_Z[[#This Row],[Logarithmic rate of return]]-0))</f>
        <v>0</v>
      </c>
    </row>
    <row r="209" spans="1:12" x14ac:dyDescent="0.25">
      <c r="A209" s="9">
        <v>43744</v>
      </c>
      <c r="B209">
        <v>214.43</v>
      </c>
      <c r="C209">
        <f>((FIO_Z[[#This Row],[Price]]-B208)/FIO_Z[[#This Row],[Price]])*100</f>
        <v>-0.95135941799188184</v>
      </c>
      <c r="D209">
        <f>LN(FIO_Z[[#This Row],[Price]]/B208)*100</f>
        <v>-0.94686249306247183</v>
      </c>
      <c r="E209">
        <v>1.9506300000000001</v>
      </c>
      <c r="F209">
        <f>LN(FIO_Z[[#This Row],[Risk-free instrument]]/E208)*100</f>
        <v>-5.6008836768493548</v>
      </c>
      <c r="G209">
        <v>2952.01</v>
      </c>
      <c r="H209">
        <f>LN(FIO_Z[[#This Row],[S&amp;P 500]]/G208)*100</f>
        <v>-0.33075210239946379</v>
      </c>
      <c r="I209">
        <f>FIO_Z[[#This Row],[Rate  S&amp;P 500]]*100%</f>
        <v>-0.33075210239946379</v>
      </c>
      <c r="J209">
        <f>MIN(0,(FIO_Z[[#This Row],[Logarithmic rate of return]]-0))</f>
        <v>-0.94686249306247183</v>
      </c>
      <c r="K209">
        <f>MIN(0,(FIO_Z[[#This Row],[Market rate of return]]-0))</f>
        <v>-0.33075210239946379</v>
      </c>
      <c r="L209">
        <f>MAX(0,(FIO_Z[[#This Row],[Logarithmic rate of return]]-0))</f>
        <v>0</v>
      </c>
    </row>
    <row r="210" spans="1:12" x14ac:dyDescent="0.25">
      <c r="A210" s="9">
        <v>43751</v>
      </c>
      <c r="B210">
        <v>214.53</v>
      </c>
      <c r="C210">
        <f>((FIO_Z[[#This Row],[Price]]-B209)/FIO_Z[[#This Row],[Price]])*100</f>
        <v>4.6613527245604025E-2</v>
      </c>
      <c r="D210">
        <f>LN(FIO_Z[[#This Row],[Price]]/B209)*100</f>
        <v>4.6624394727491657E-2</v>
      </c>
      <c r="E210">
        <v>1.97563</v>
      </c>
      <c r="F210">
        <f>LN(FIO_Z[[#This Row],[Risk-free instrument]]/E209)*100</f>
        <v>1.273493750859062</v>
      </c>
      <c r="G210">
        <v>2970.27</v>
      </c>
      <c r="H210">
        <f>LN(FIO_Z[[#This Row],[S&amp;P 500]]/G209)*100</f>
        <v>0.616656350717246</v>
      </c>
      <c r="I210">
        <f>FIO_Z[[#This Row],[Rate  S&amp;P 500]]*100%</f>
        <v>0.616656350717246</v>
      </c>
      <c r="J210">
        <f>MIN(0,(FIO_Z[[#This Row],[Logarithmic rate of return]]-0))</f>
        <v>0</v>
      </c>
      <c r="K210">
        <f>MIN(0,(FIO_Z[[#This Row],[Market rate of return]]-0))</f>
        <v>0</v>
      </c>
      <c r="L210">
        <f>MAX(0,(FIO_Z[[#This Row],[Logarithmic rate of return]]-0))</f>
        <v>4.6624394727491657E-2</v>
      </c>
    </row>
    <row r="211" spans="1:12" x14ac:dyDescent="0.25">
      <c r="A211" s="9">
        <v>43758</v>
      </c>
      <c r="B211">
        <v>215.06</v>
      </c>
      <c r="C211">
        <f>((FIO_Z[[#This Row],[Price]]-B210)/FIO_Z[[#This Row],[Price]])*100</f>
        <v>0.24644285315725897</v>
      </c>
      <c r="D211">
        <f>LN(FIO_Z[[#This Row],[Price]]/B210)*100</f>
        <v>0.24674702339659307</v>
      </c>
      <c r="E211">
        <v>1.9517500000000001</v>
      </c>
      <c r="F211">
        <f>LN(FIO_Z[[#This Row],[Risk-free instrument]]/E210)*100</f>
        <v>-1.2160928810948621</v>
      </c>
      <c r="G211">
        <v>2986.2</v>
      </c>
      <c r="H211">
        <f>LN(FIO_Z[[#This Row],[S&amp;P 500]]/G210)*100</f>
        <v>0.53488183368901276</v>
      </c>
      <c r="I211">
        <f>FIO_Z[[#This Row],[Rate  S&amp;P 500]]*100%</f>
        <v>0.53488183368901276</v>
      </c>
      <c r="J211">
        <f>MIN(0,(FIO_Z[[#This Row],[Logarithmic rate of return]]-0))</f>
        <v>0</v>
      </c>
      <c r="K211">
        <f>MIN(0,(FIO_Z[[#This Row],[Market rate of return]]-0))</f>
        <v>0</v>
      </c>
      <c r="L211">
        <f>MAX(0,(FIO_Z[[#This Row],[Logarithmic rate of return]]-0))</f>
        <v>0.24674702339659307</v>
      </c>
    </row>
    <row r="212" spans="1:12" x14ac:dyDescent="0.25">
      <c r="A212" s="9">
        <v>43765</v>
      </c>
      <c r="B212">
        <v>216.74</v>
      </c>
      <c r="C212">
        <f>((FIO_Z[[#This Row],[Price]]-B211)/FIO_Z[[#This Row],[Price]])*100</f>
        <v>0.77512226630986747</v>
      </c>
      <c r="D212">
        <f>LN(FIO_Z[[#This Row],[Price]]/B211)*100</f>
        <v>0.77814195324688529</v>
      </c>
      <c r="E212">
        <v>1.9332499999999999</v>
      </c>
      <c r="F212">
        <f>LN(FIO_Z[[#This Row],[Risk-free instrument]]/E211)*100</f>
        <v>-0.95238815112555897</v>
      </c>
      <c r="G212">
        <v>3022.55</v>
      </c>
      <c r="H212">
        <f>LN(FIO_Z[[#This Row],[S&amp;P 500]]/G211)*100</f>
        <v>1.209916985674484</v>
      </c>
      <c r="I212">
        <f>FIO_Z[[#This Row],[Rate  S&amp;P 500]]*100%</f>
        <v>1.209916985674484</v>
      </c>
      <c r="J212">
        <f>MIN(0,(FIO_Z[[#This Row],[Logarithmic rate of return]]-0))</f>
        <v>0</v>
      </c>
      <c r="K212">
        <f>MIN(0,(FIO_Z[[#This Row],[Market rate of return]]-0))</f>
        <v>0</v>
      </c>
      <c r="L212">
        <f>MAX(0,(FIO_Z[[#This Row],[Logarithmic rate of return]]-0))</f>
        <v>0.77814195324688529</v>
      </c>
    </row>
    <row r="213" spans="1:12" x14ac:dyDescent="0.25">
      <c r="A213" s="9">
        <v>43772</v>
      </c>
      <c r="B213">
        <v>217.43</v>
      </c>
      <c r="C213">
        <f>((FIO_Z[[#This Row],[Price]]-B212)/FIO_Z[[#This Row],[Price]])*100</f>
        <v>0.3173435128547108</v>
      </c>
      <c r="D213">
        <f>LN(FIO_Z[[#This Row],[Price]]/B212)*100</f>
        <v>0.31784811521182021</v>
      </c>
      <c r="E213">
        <v>1.90238</v>
      </c>
      <c r="F213">
        <f>LN(FIO_Z[[#This Row],[Risk-free instrument]]/E212)*100</f>
        <v>-1.6096790644054573</v>
      </c>
      <c r="G213">
        <v>3066.91</v>
      </c>
      <c r="H213">
        <f>LN(FIO_Z[[#This Row],[S&amp;P 500]]/G212)*100</f>
        <v>1.4569694097928263</v>
      </c>
      <c r="I213">
        <f>FIO_Z[[#This Row],[Rate  S&amp;P 500]]*100%</f>
        <v>1.4569694097928263</v>
      </c>
      <c r="J213">
        <f>MIN(0,(FIO_Z[[#This Row],[Logarithmic rate of return]]-0))</f>
        <v>0</v>
      </c>
      <c r="K213">
        <f>MIN(0,(FIO_Z[[#This Row],[Market rate of return]]-0))</f>
        <v>0</v>
      </c>
      <c r="L213">
        <f>MAX(0,(FIO_Z[[#This Row],[Logarithmic rate of return]]-0))</f>
        <v>0.31784811521182021</v>
      </c>
    </row>
    <row r="214" spans="1:12" x14ac:dyDescent="0.25">
      <c r="A214" s="9">
        <v>43779</v>
      </c>
      <c r="B214">
        <v>219.74</v>
      </c>
      <c r="C214">
        <f>((FIO_Z[[#This Row],[Price]]-B213)/FIO_Z[[#This Row],[Price]])*100</f>
        <v>1.051242377355057</v>
      </c>
      <c r="D214">
        <f>LN(FIO_Z[[#This Row],[Price]]/B213)*100</f>
        <v>1.0568069625767542</v>
      </c>
      <c r="E214">
        <v>1.923</v>
      </c>
      <c r="F214">
        <f>LN(FIO_Z[[#This Row],[Risk-free instrument]]/E213)*100</f>
        <v>1.0780732743689556</v>
      </c>
      <c r="G214">
        <v>3093.08</v>
      </c>
      <c r="H214">
        <f>LN(FIO_Z[[#This Row],[S&amp;P 500]]/G213)*100</f>
        <v>0.84968181594700432</v>
      </c>
      <c r="I214">
        <f>FIO_Z[[#This Row],[Rate  S&amp;P 500]]*100%</f>
        <v>0.84968181594700432</v>
      </c>
      <c r="J214">
        <f>MIN(0,(FIO_Z[[#This Row],[Logarithmic rate of return]]-0))</f>
        <v>0</v>
      </c>
      <c r="K214">
        <f>MIN(0,(FIO_Z[[#This Row],[Market rate of return]]-0))</f>
        <v>0</v>
      </c>
      <c r="L214">
        <f>MAX(0,(FIO_Z[[#This Row],[Logarithmic rate of return]]-0))</f>
        <v>1.0568069625767542</v>
      </c>
    </row>
    <row r="215" spans="1:12" x14ac:dyDescent="0.25">
      <c r="A215" s="9">
        <v>43786</v>
      </c>
      <c r="B215">
        <v>220.84</v>
      </c>
      <c r="C215">
        <f>((FIO_Z[[#This Row],[Price]]-B214)/FIO_Z[[#This Row],[Price]])*100</f>
        <v>0.49809817062126166</v>
      </c>
      <c r="D215">
        <f>LN(FIO_Z[[#This Row],[Price]]/B214)*100</f>
        <v>0.49934281431088434</v>
      </c>
      <c r="E215">
        <v>1.9185000000000001</v>
      </c>
      <c r="F215">
        <f>LN(FIO_Z[[#This Row],[Risk-free instrument]]/E214)*100</f>
        <v>-0.23428359017726072</v>
      </c>
      <c r="G215">
        <v>3120.46</v>
      </c>
      <c r="H215">
        <f>LN(FIO_Z[[#This Row],[S&amp;P 500]]/G214)*100</f>
        <v>0.88130686266533875</v>
      </c>
      <c r="I215">
        <f>FIO_Z[[#This Row],[Rate  S&amp;P 500]]*100%</f>
        <v>0.88130686266533875</v>
      </c>
      <c r="J215">
        <f>MIN(0,(FIO_Z[[#This Row],[Logarithmic rate of return]]-0))</f>
        <v>0</v>
      </c>
      <c r="K215">
        <f>MIN(0,(FIO_Z[[#This Row],[Market rate of return]]-0))</f>
        <v>0</v>
      </c>
      <c r="L215">
        <f>MAX(0,(FIO_Z[[#This Row],[Logarithmic rate of return]]-0))</f>
        <v>0.49934281431088434</v>
      </c>
    </row>
    <row r="216" spans="1:12" x14ac:dyDescent="0.25">
      <c r="A216" s="9">
        <v>43793</v>
      </c>
      <c r="B216">
        <v>220.66</v>
      </c>
      <c r="C216">
        <f>((FIO_Z[[#This Row],[Price]]-B215)/FIO_Z[[#This Row],[Price]])*100</f>
        <v>-8.1573461433883263E-2</v>
      </c>
      <c r="D216">
        <f>LN(FIO_Z[[#This Row],[Price]]/B215)*100</f>
        <v>-8.1540208368385617E-2</v>
      </c>
      <c r="E216">
        <v>1.9072499999999999</v>
      </c>
      <c r="F216">
        <f>LN(FIO_Z[[#This Row],[Risk-free instrument]]/E215)*100</f>
        <v>-0.58812167166684948</v>
      </c>
      <c r="G216">
        <v>3110.29</v>
      </c>
      <c r="H216">
        <f>LN(FIO_Z[[#This Row],[S&amp;P 500]]/G215)*100</f>
        <v>-0.32644574189420816</v>
      </c>
      <c r="I216">
        <f>FIO_Z[[#This Row],[Rate  S&amp;P 500]]*100%</f>
        <v>-0.32644574189420816</v>
      </c>
      <c r="J216">
        <f>MIN(0,(FIO_Z[[#This Row],[Logarithmic rate of return]]-0))</f>
        <v>-8.1540208368385617E-2</v>
      </c>
      <c r="K216">
        <f>MIN(0,(FIO_Z[[#This Row],[Market rate of return]]-0))</f>
        <v>-0.32644574189420816</v>
      </c>
      <c r="L216">
        <f>MAX(0,(FIO_Z[[#This Row],[Logarithmic rate of return]]-0))</f>
        <v>0</v>
      </c>
    </row>
    <row r="217" spans="1:12" x14ac:dyDescent="0.25">
      <c r="A217" s="9">
        <v>43800</v>
      </c>
      <c r="B217">
        <v>222.18</v>
      </c>
      <c r="C217">
        <f>((FIO_Z[[#This Row],[Price]]-B216)/FIO_Z[[#This Row],[Price]])*100</f>
        <v>0.68412998469709707</v>
      </c>
      <c r="D217">
        <f>LN(FIO_Z[[#This Row],[Price]]/B216)*100</f>
        <v>0.68648088214163605</v>
      </c>
      <c r="E217">
        <v>1.8968799999999999</v>
      </c>
      <c r="F217">
        <f>LN(FIO_Z[[#This Row],[Risk-free instrument]]/E216)*100</f>
        <v>-0.54519828116168489</v>
      </c>
      <c r="G217">
        <v>3140.98</v>
      </c>
      <c r="H217">
        <f>LN(FIO_Z[[#This Row],[S&amp;P 500]]/G216)*100</f>
        <v>0.98188837050389444</v>
      </c>
      <c r="I217">
        <f>FIO_Z[[#This Row],[Rate  S&amp;P 500]]*100%</f>
        <v>0.98188837050389444</v>
      </c>
      <c r="J217">
        <f>MIN(0,(FIO_Z[[#This Row],[Logarithmic rate of return]]-0))</f>
        <v>0</v>
      </c>
      <c r="K217">
        <f>MIN(0,(FIO_Z[[#This Row],[Market rate of return]]-0))</f>
        <v>0</v>
      </c>
      <c r="L217">
        <f>MAX(0,(FIO_Z[[#This Row],[Logarithmic rate of return]]-0))</f>
        <v>0.68648088214163605</v>
      </c>
    </row>
    <row r="218" spans="1:12" x14ac:dyDescent="0.25">
      <c r="A218" s="9">
        <v>43807</v>
      </c>
      <c r="B218">
        <v>223.18</v>
      </c>
      <c r="C218">
        <f>((FIO_Z[[#This Row],[Price]]-B217)/FIO_Z[[#This Row],[Price]])*100</f>
        <v>0.44806882337126985</v>
      </c>
      <c r="D218">
        <f>LN(FIO_Z[[#This Row],[Price]]/B217)*100</f>
        <v>0.44907566039787467</v>
      </c>
      <c r="E218">
        <v>1.8867499999999999</v>
      </c>
      <c r="F218">
        <f>LN(FIO_Z[[#This Row],[Risk-free instrument]]/E217)*100</f>
        <v>-0.53546589937440681</v>
      </c>
      <c r="G218">
        <v>3145.91</v>
      </c>
      <c r="H218">
        <f>LN(FIO_Z[[#This Row],[S&amp;P 500]]/G217)*100</f>
        <v>0.15683433336758654</v>
      </c>
      <c r="I218">
        <f>FIO_Z[[#This Row],[Rate  S&amp;P 500]]*100%</f>
        <v>0.15683433336758654</v>
      </c>
      <c r="J218">
        <f>MIN(0,(FIO_Z[[#This Row],[Logarithmic rate of return]]-0))</f>
        <v>0</v>
      </c>
      <c r="K218">
        <f>MIN(0,(FIO_Z[[#This Row],[Market rate of return]]-0))</f>
        <v>0</v>
      </c>
      <c r="L218">
        <f>MAX(0,(FIO_Z[[#This Row],[Logarithmic rate of return]]-0))</f>
        <v>0.44907566039787467</v>
      </c>
    </row>
    <row r="219" spans="1:12" x14ac:dyDescent="0.25">
      <c r="A219" s="9">
        <v>43814</v>
      </c>
      <c r="B219">
        <v>224.6</v>
      </c>
      <c r="C219">
        <f>((FIO_Z[[#This Row],[Price]]-B218)/FIO_Z[[#This Row],[Price]])*100</f>
        <v>0.63223508459482969</v>
      </c>
      <c r="D219">
        <f>LN(FIO_Z[[#This Row],[Price]]/B218)*100</f>
        <v>0.63424215467876766</v>
      </c>
      <c r="E219">
        <v>1.9028799999999999</v>
      </c>
      <c r="F219">
        <f>LN(FIO_Z[[#This Row],[Risk-free instrument]]/E218)*100</f>
        <v>0.85127558139573345</v>
      </c>
      <c r="G219">
        <v>3168.8</v>
      </c>
      <c r="H219">
        <f>LN(FIO_Z[[#This Row],[S&amp;P 500]]/G218)*100</f>
        <v>0.72497708545740058</v>
      </c>
      <c r="I219">
        <f>FIO_Z[[#This Row],[Rate  S&amp;P 500]]*100%</f>
        <v>0.72497708545740058</v>
      </c>
      <c r="J219">
        <f>MIN(0,(FIO_Z[[#This Row],[Logarithmic rate of return]]-0))</f>
        <v>0</v>
      </c>
      <c r="K219">
        <f>MIN(0,(FIO_Z[[#This Row],[Market rate of return]]-0))</f>
        <v>0</v>
      </c>
      <c r="L219">
        <f>MAX(0,(FIO_Z[[#This Row],[Logarithmic rate of return]]-0))</f>
        <v>0.63424215467876766</v>
      </c>
    </row>
    <row r="220" spans="1:12" x14ac:dyDescent="0.25">
      <c r="A220" s="9">
        <v>43821</v>
      </c>
      <c r="B220">
        <v>227.63</v>
      </c>
      <c r="C220">
        <f>((FIO_Z[[#This Row],[Price]]-B219)/FIO_Z[[#This Row],[Price]])*100</f>
        <v>1.3311074990115543</v>
      </c>
      <c r="D220">
        <f>LN(FIO_Z[[#This Row],[Price]]/B219)*100</f>
        <v>1.3400461454954362</v>
      </c>
      <c r="E220">
        <v>1.9205000000000001</v>
      </c>
      <c r="F220">
        <f>LN(FIO_Z[[#This Row],[Risk-free instrument]]/E219)*100</f>
        <v>0.92170408070244514</v>
      </c>
      <c r="G220">
        <v>3221.22</v>
      </c>
      <c r="H220">
        <f>LN(FIO_Z[[#This Row],[S&amp;P 500]]/G219)*100</f>
        <v>1.6407202460669001</v>
      </c>
      <c r="I220">
        <f>FIO_Z[[#This Row],[Rate  S&amp;P 500]]*100%</f>
        <v>1.6407202460669001</v>
      </c>
      <c r="J220">
        <f>MIN(0,(FIO_Z[[#This Row],[Logarithmic rate of return]]-0))</f>
        <v>0</v>
      </c>
      <c r="K220">
        <f>MIN(0,(FIO_Z[[#This Row],[Market rate of return]]-0))</f>
        <v>0</v>
      </c>
      <c r="L220">
        <f>MAX(0,(FIO_Z[[#This Row],[Logarithmic rate of return]]-0))</f>
        <v>1.3400461454954362</v>
      </c>
    </row>
    <row r="221" spans="1:12" x14ac:dyDescent="0.25">
      <c r="A221" s="9">
        <v>43828</v>
      </c>
      <c r="B221">
        <v>227.59</v>
      </c>
      <c r="C221">
        <f>((FIO_Z[[#This Row],[Price]]-B220)/FIO_Z[[#This Row],[Price]])*100</f>
        <v>-1.7575464651343221E-2</v>
      </c>
      <c r="D221">
        <f>LN(FIO_Z[[#This Row],[Price]]/B220)*100</f>
        <v>-1.7573920347499015E-2</v>
      </c>
      <c r="E221">
        <v>1.92075</v>
      </c>
      <c r="F221">
        <f>LN(FIO_Z[[#This Row],[Risk-free instrument]]/E220)*100</f>
        <v>1.3016596178480605E-2</v>
      </c>
      <c r="G221">
        <v>3240.02</v>
      </c>
      <c r="H221">
        <f>LN(FIO_Z[[#This Row],[S&amp;P 500]]/G220)*100</f>
        <v>0.58193328384535292</v>
      </c>
      <c r="I221">
        <f>FIO_Z[[#This Row],[Rate  S&amp;P 500]]*100%</f>
        <v>0.58193328384535292</v>
      </c>
      <c r="J221">
        <f>MIN(0,(FIO_Z[[#This Row],[Logarithmic rate of return]]-0))</f>
        <v>-1.7573920347499015E-2</v>
      </c>
      <c r="K221">
        <f>MIN(0,(FIO_Z[[#This Row],[Market rate of return]]-0))</f>
        <v>0</v>
      </c>
      <c r="L221">
        <f>MAX(0,(FIO_Z[[#This Row],[Logarithmic rate of return]]-0))</f>
        <v>0</v>
      </c>
    </row>
    <row r="222" spans="1:12" x14ac:dyDescent="0.25">
      <c r="A222" s="9">
        <v>43835</v>
      </c>
      <c r="B222">
        <v>226.51</v>
      </c>
      <c r="C222">
        <f>((FIO_Z[[#This Row],[Price]]-B221)/FIO_Z[[#This Row],[Price]])*100</f>
        <v>-0.47680014127412146</v>
      </c>
      <c r="D222">
        <f>LN(FIO_Z[[#This Row],[Price]]/B221)*100</f>
        <v>-0.47566704969456647</v>
      </c>
      <c r="E222">
        <v>1.8928799999999999</v>
      </c>
      <c r="F222">
        <f>LN(FIO_Z[[#This Row],[Risk-free instrument]]/E221)*100</f>
        <v>-1.4616255989899203</v>
      </c>
      <c r="G222">
        <v>3234.85</v>
      </c>
      <c r="H222">
        <f>LN(FIO_Z[[#This Row],[S&amp;P 500]]/G221)*100</f>
        <v>-0.15969435984733729</v>
      </c>
      <c r="I222">
        <f>FIO_Z[[#This Row],[Rate  S&amp;P 500]]*100%</f>
        <v>-0.15969435984733729</v>
      </c>
      <c r="J222">
        <f>MIN(0,(FIO_Z[[#This Row],[Logarithmic rate of return]]-0))</f>
        <v>-0.47566704969456647</v>
      </c>
      <c r="K222">
        <f>MIN(0,(FIO_Z[[#This Row],[Market rate of return]]-0))</f>
        <v>-0.15969435984733729</v>
      </c>
      <c r="L222">
        <f>MAX(0,(FIO_Z[[#This Row],[Logarithmic rate of return]]-0))</f>
        <v>0</v>
      </c>
    </row>
    <row r="223" spans="1:12" x14ac:dyDescent="0.25">
      <c r="A223" s="9">
        <v>43842</v>
      </c>
      <c r="B223">
        <v>226.54</v>
      </c>
      <c r="C223">
        <f>((FIO_Z[[#This Row],[Price]]-B222)/FIO_Z[[#This Row],[Price]])*100</f>
        <v>1.3242694446897296E-2</v>
      </c>
      <c r="D223">
        <f>LN(FIO_Z[[#This Row],[Price]]/B222)*100</f>
        <v>1.3243571369093104E-2</v>
      </c>
      <c r="E223">
        <v>1.8721300000000001</v>
      </c>
      <c r="F223">
        <f>LN(FIO_Z[[#This Row],[Risk-free instrument]]/E222)*100</f>
        <v>-1.1022658687017091</v>
      </c>
      <c r="G223">
        <v>3265.35</v>
      </c>
      <c r="H223">
        <f>LN(FIO_Z[[#This Row],[S&amp;P 500]]/G222)*100</f>
        <v>0.93843955066989937</v>
      </c>
      <c r="I223">
        <f>FIO_Z[[#This Row],[Rate  S&amp;P 500]]*100%</f>
        <v>0.93843955066989937</v>
      </c>
      <c r="J223">
        <f>MIN(0,(FIO_Z[[#This Row],[Logarithmic rate of return]]-0))</f>
        <v>0</v>
      </c>
      <c r="K223">
        <f>MIN(0,(FIO_Z[[#This Row],[Market rate of return]]-0))</f>
        <v>0</v>
      </c>
      <c r="L223">
        <f>MAX(0,(FIO_Z[[#This Row],[Logarithmic rate of return]]-0))</f>
        <v>1.3243571369093104E-2</v>
      </c>
    </row>
    <row r="224" spans="1:12" x14ac:dyDescent="0.25">
      <c r="A224" s="9">
        <v>43849</v>
      </c>
      <c r="B224">
        <v>230.04</v>
      </c>
      <c r="C224">
        <f>((FIO_Z[[#This Row],[Price]]-B223)/FIO_Z[[#This Row],[Price]])*100</f>
        <v>1.5214745261693619</v>
      </c>
      <c r="D224">
        <f>LN(FIO_Z[[#This Row],[Price]]/B223)*100</f>
        <v>1.5331677072985905</v>
      </c>
      <c r="E224">
        <v>1.8448800000000001</v>
      </c>
      <c r="F224">
        <f>LN(FIO_Z[[#This Row],[Risk-free instrument]]/E223)*100</f>
        <v>-1.4662585361841702</v>
      </c>
      <c r="G224">
        <v>3329.62</v>
      </c>
      <c r="H224">
        <f>LN(FIO_Z[[#This Row],[S&amp;P 500]]/G223)*100</f>
        <v>1.9491228833809442</v>
      </c>
      <c r="I224">
        <f>FIO_Z[[#This Row],[Rate  S&amp;P 500]]*100%</f>
        <v>1.9491228833809442</v>
      </c>
      <c r="J224">
        <f>MIN(0,(FIO_Z[[#This Row],[Logarithmic rate of return]]-0))</f>
        <v>0</v>
      </c>
      <c r="K224">
        <f>MIN(0,(FIO_Z[[#This Row],[Market rate of return]]-0))</f>
        <v>0</v>
      </c>
      <c r="L224">
        <f>MAX(0,(FIO_Z[[#This Row],[Logarithmic rate of return]]-0))</f>
        <v>1.5331677072985905</v>
      </c>
    </row>
    <row r="225" spans="1:12" x14ac:dyDescent="0.25">
      <c r="A225" s="9">
        <v>43856</v>
      </c>
      <c r="B225">
        <v>228.67</v>
      </c>
      <c r="C225">
        <f>((FIO_Z[[#This Row],[Price]]-B224)/FIO_Z[[#This Row],[Price]])*100</f>
        <v>-0.59911663095290357</v>
      </c>
      <c r="D225">
        <f>LN(FIO_Z[[#This Row],[Price]]/B224)*100</f>
        <v>-0.59732906345498815</v>
      </c>
      <c r="E225">
        <v>1.80525</v>
      </c>
      <c r="F225">
        <f>LN(FIO_Z[[#This Row],[Risk-free instrument]]/E224)*100</f>
        <v>-2.1715148377695193</v>
      </c>
      <c r="G225">
        <v>3295.47</v>
      </c>
      <c r="H225">
        <f>LN(FIO_Z[[#This Row],[S&amp;P 500]]/G224)*100</f>
        <v>-1.0309385220238281</v>
      </c>
      <c r="I225">
        <f>FIO_Z[[#This Row],[Rate  S&amp;P 500]]*100%</f>
        <v>-1.0309385220238281</v>
      </c>
      <c r="J225">
        <f>MIN(0,(FIO_Z[[#This Row],[Logarithmic rate of return]]-0))</f>
        <v>-0.59732906345498815</v>
      </c>
      <c r="K225">
        <f>MIN(0,(FIO_Z[[#This Row],[Market rate of return]]-0))</f>
        <v>-1.0309385220238281</v>
      </c>
      <c r="L225">
        <f>MAX(0,(FIO_Z[[#This Row],[Logarithmic rate of return]]-0))</f>
        <v>0</v>
      </c>
    </row>
    <row r="226" spans="1:12" x14ac:dyDescent="0.25">
      <c r="A226" s="9">
        <v>43863</v>
      </c>
      <c r="B226">
        <v>223.64</v>
      </c>
      <c r="C226">
        <f>((FIO_Z[[#This Row],[Price]]-B225)/FIO_Z[[#This Row],[Price]])*100</f>
        <v>-2.2491504203183696</v>
      </c>
      <c r="D226">
        <f>LN(FIO_Z[[#This Row],[Price]]/B225)*100</f>
        <v>-2.2242300052558983</v>
      </c>
      <c r="E226">
        <v>1.74525</v>
      </c>
      <c r="F226">
        <f>LN(FIO_Z[[#This Row],[Risk-free instrument]]/E225)*100</f>
        <v>-3.3801274480780283</v>
      </c>
      <c r="G226">
        <v>3225.52</v>
      </c>
      <c r="H226">
        <f>LN(FIO_Z[[#This Row],[S&amp;P 500]]/G225)*100</f>
        <v>-2.1454620586497533</v>
      </c>
      <c r="I226">
        <f>FIO_Z[[#This Row],[Rate  S&amp;P 500]]*100%</f>
        <v>-2.1454620586497533</v>
      </c>
      <c r="J226">
        <f>MIN(0,(FIO_Z[[#This Row],[Logarithmic rate of return]]-0))</f>
        <v>-2.2242300052558983</v>
      </c>
      <c r="K226">
        <f>MIN(0,(FIO_Z[[#This Row],[Market rate of return]]-0))</f>
        <v>-2.1454620586497533</v>
      </c>
      <c r="L226">
        <f>MAX(0,(FIO_Z[[#This Row],[Logarithmic rate of return]]-0))</f>
        <v>0</v>
      </c>
    </row>
    <row r="227" spans="1:12" x14ac:dyDescent="0.25">
      <c r="A227" s="9">
        <v>43870</v>
      </c>
      <c r="B227">
        <v>229.88</v>
      </c>
      <c r="C227">
        <f>((FIO_Z[[#This Row],[Price]]-B226)/FIO_Z[[#This Row],[Price]])*100</f>
        <v>2.7144597181138024</v>
      </c>
      <c r="D227">
        <f>LN(FIO_Z[[#This Row],[Price]]/B226)*100</f>
        <v>2.7519817481096207</v>
      </c>
      <c r="E227">
        <v>1.74038</v>
      </c>
      <c r="F227">
        <f>LN(FIO_Z[[#This Row],[Risk-free instrument]]/E226)*100</f>
        <v>-0.27943316811386792</v>
      </c>
      <c r="G227">
        <v>3327.71</v>
      </c>
      <c r="H227">
        <f>LN(FIO_Z[[#This Row],[S&amp;P 500]]/G226)*100</f>
        <v>3.1190202179033415</v>
      </c>
      <c r="I227">
        <f>FIO_Z[[#This Row],[Rate  S&amp;P 500]]*100%</f>
        <v>3.1190202179033415</v>
      </c>
      <c r="J227">
        <f>MIN(0,(FIO_Z[[#This Row],[Logarithmic rate of return]]-0))</f>
        <v>0</v>
      </c>
      <c r="K227">
        <f>MIN(0,(FIO_Z[[#This Row],[Market rate of return]]-0))</f>
        <v>0</v>
      </c>
      <c r="L227">
        <f>MAX(0,(FIO_Z[[#This Row],[Logarithmic rate of return]]-0))</f>
        <v>2.7519817481096207</v>
      </c>
    </row>
    <row r="228" spans="1:12" x14ac:dyDescent="0.25">
      <c r="A228" s="9">
        <v>43877</v>
      </c>
      <c r="B228">
        <v>231.55</v>
      </c>
      <c r="C228">
        <f>((FIO_Z[[#This Row],[Price]]-B227)/FIO_Z[[#This Row],[Price]])*100</f>
        <v>0.72122651695098938</v>
      </c>
      <c r="D228">
        <f>LN(FIO_Z[[#This Row],[Price]]/B227)*100</f>
        <v>0.72383992872202119</v>
      </c>
      <c r="E228">
        <v>1.71</v>
      </c>
      <c r="F228">
        <f>LN(FIO_Z[[#This Row],[Risk-free instrument]]/E227)*100</f>
        <v>-1.7610109672666616</v>
      </c>
      <c r="G228">
        <v>3380.16</v>
      </c>
      <c r="H228">
        <f>LN(FIO_Z[[#This Row],[S&amp;P 500]]/G227)*100</f>
        <v>1.5638665913635053</v>
      </c>
      <c r="I228">
        <f>FIO_Z[[#This Row],[Rate  S&amp;P 500]]*100%</f>
        <v>1.5638665913635053</v>
      </c>
      <c r="J228">
        <f>MIN(0,(FIO_Z[[#This Row],[Logarithmic rate of return]]-0))</f>
        <v>0</v>
      </c>
      <c r="K228">
        <f>MIN(0,(FIO_Z[[#This Row],[Market rate of return]]-0))</f>
        <v>0</v>
      </c>
      <c r="L228">
        <f>MAX(0,(FIO_Z[[#This Row],[Logarithmic rate of return]]-0))</f>
        <v>0.72383992872202119</v>
      </c>
    </row>
    <row r="229" spans="1:12" x14ac:dyDescent="0.25">
      <c r="A229" s="9">
        <v>43884</v>
      </c>
      <c r="B229">
        <v>228.73</v>
      </c>
      <c r="C229">
        <f>((FIO_Z[[#This Row],[Price]]-B228)/FIO_Z[[#This Row],[Price]])*100</f>
        <v>-1.2328946793162339</v>
      </c>
      <c r="D229">
        <f>LN(FIO_Z[[#This Row],[Price]]/B228)*100</f>
        <v>-1.2253564287492813</v>
      </c>
      <c r="E229">
        <v>1.67475</v>
      </c>
      <c r="F229">
        <f>LN(FIO_Z[[#This Row],[Risk-free instrument]]/E228)*100</f>
        <v>-2.0829470108328589</v>
      </c>
      <c r="G229">
        <v>3337.75</v>
      </c>
      <c r="H229">
        <f>LN(FIO_Z[[#This Row],[S&amp;P 500]]/G228)*100</f>
        <v>-1.2626118364592969</v>
      </c>
      <c r="I229">
        <f>FIO_Z[[#This Row],[Rate  S&amp;P 500]]*100%</f>
        <v>-1.2626118364592969</v>
      </c>
      <c r="J229">
        <f>MIN(0,(FIO_Z[[#This Row],[Logarithmic rate of return]]-0))</f>
        <v>-1.2253564287492813</v>
      </c>
      <c r="K229">
        <f>MIN(0,(FIO_Z[[#This Row],[Market rate of return]]-0))</f>
        <v>-1.2626118364592969</v>
      </c>
      <c r="L229">
        <f>MAX(0,(FIO_Z[[#This Row],[Logarithmic rate of return]]-0))</f>
        <v>0</v>
      </c>
    </row>
    <row r="230" spans="1:12" x14ac:dyDescent="0.25">
      <c r="A230" s="9">
        <v>43891</v>
      </c>
      <c r="B230">
        <v>203.8</v>
      </c>
      <c r="C230">
        <f>((FIO_Z[[#This Row],[Price]]-B229)/FIO_Z[[#This Row],[Price]])*100</f>
        <v>-12.232580961727173</v>
      </c>
      <c r="D230">
        <f>LN(FIO_Z[[#This Row],[Price]]/B229)*100</f>
        <v>-11.540314785064371</v>
      </c>
      <c r="E230">
        <v>1.3972500000000001</v>
      </c>
      <c r="F230">
        <f>LN(FIO_Z[[#This Row],[Risk-free instrument]]/E229)*100</f>
        <v>-18.115788123856934</v>
      </c>
      <c r="G230">
        <v>2954.22</v>
      </c>
      <c r="H230">
        <f>LN(FIO_Z[[#This Row],[S&amp;P 500]]/G229)*100</f>
        <v>-12.206227066428045</v>
      </c>
      <c r="I230">
        <f>FIO_Z[[#This Row],[Rate  S&amp;P 500]]*100%</f>
        <v>-12.206227066428045</v>
      </c>
      <c r="J230">
        <f>MIN(0,(FIO_Z[[#This Row],[Logarithmic rate of return]]-0))</f>
        <v>-11.540314785064371</v>
      </c>
      <c r="K230">
        <f>MIN(0,(FIO_Z[[#This Row],[Market rate of return]]-0))</f>
        <v>-12.206227066428045</v>
      </c>
      <c r="L230">
        <f>MAX(0,(FIO_Z[[#This Row],[Logarithmic rate of return]]-0))</f>
        <v>0</v>
      </c>
    </row>
    <row r="231" spans="1:12" x14ac:dyDescent="0.25">
      <c r="A231" s="9">
        <v>43898</v>
      </c>
      <c r="B231">
        <v>205.18</v>
      </c>
      <c r="C231">
        <f>((FIO_Z[[#This Row],[Price]]-B230)/FIO_Z[[#This Row],[Price]])*100</f>
        <v>0.67258017350618737</v>
      </c>
      <c r="D231">
        <f>LN(FIO_Z[[#This Row],[Price]]/B230)*100</f>
        <v>0.67485218709421957</v>
      </c>
      <c r="E231">
        <v>0.87988</v>
      </c>
      <c r="F231">
        <f>LN(FIO_Z[[#This Row],[Risk-free instrument]]/E230)*100</f>
        <v>-46.247576361228504</v>
      </c>
      <c r="G231">
        <v>2972.37</v>
      </c>
      <c r="H231">
        <f>LN(FIO_Z[[#This Row],[S&amp;P 500]]/G230)*100</f>
        <v>0.61249577721979054</v>
      </c>
      <c r="I231">
        <f>FIO_Z[[#This Row],[Rate  S&amp;P 500]]*100%</f>
        <v>0.61249577721979054</v>
      </c>
      <c r="J231">
        <f>MIN(0,(FIO_Z[[#This Row],[Logarithmic rate of return]]-0))</f>
        <v>0</v>
      </c>
      <c r="K231">
        <f>MIN(0,(FIO_Z[[#This Row],[Market rate of return]]-0))</f>
        <v>0</v>
      </c>
      <c r="L231">
        <f>MAX(0,(FIO_Z[[#This Row],[Logarithmic rate of return]]-0))</f>
        <v>0.67485218709421957</v>
      </c>
    </row>
    <row r="232" spans="1:12" x14ac:dyDescent="0.25">
      <c r="A232" s="9">
        <v>43905</v>
      </c>
      <c r="B232">
        <v>184.41</v>
      </c>
      <c r="C232">
        <f>((FIO_Z[[#This Row],[Price]]-B231)/FIO_Z[[#This Row],[Price]])*100</f>
        <v>-11.262946694864709</v>
      </c>
      <c r="D232">
        <f>LN(FIO_Z[[#This Row],[Price]]/B231)*100</f>
        <v>-10.672610307253899</v>
      </c>
      <c r="E232">
        <v>0.82138</v>
      </c>
      <c r="F232">
        <f>LN(FIO_Z[[#This Row],[Risk-free instrument]]/E231)*100</f>
        <v>-6.8799681984495402</v>
      </c>
      <c r="G232">
        <v>2711.02</v>
      </c>
      <c r="H232">
        <f>LN(FIO_Z[[#This Row],[S&amp;P 500]]/G231)*100</f>
        <v>-9.2034666555137932</v>
      </c>
      <c r="I232">
        <f>FIO_Z[[#This Row],[Rate  S&amp;P 500]]*100%</f>
        <v>-9.2034666555137932</v>
      </c>
      <c r="J232">
        <f>MIN(0,(FIO_Z[[#This Row],[Logarithmic rate of return]]-0))</f>
        <v>-10.672610307253899</v>
      </c>
      <c r="K232">
        <f>MIN(0,(FIO_Z[[#This Row],[Market rate of return]]-0))</f>
        <v>-9.2034666555137932</v>
      </c>
      <c r="L232">
        <f>MAX(0,(FIO_Z[[#This Row],[Logarithmic rate of return]]-0))</f>
        <v>0</v>
      </c>
    </row>
    <row r="233" spans="1:12" x14ac:dyDescent="0.25">
      <c r="A233" s="9">
        <v>43912</v>
      </c>
      <c r="B233">
        <v>158.55000000000001</v>
      </c>
      <c r="C233">
        <f>((FIO_Z[[#This Row],[Price]]-B232)/FIO_Z[[#This Row],[Price]])*100</f>
        <v>-16.310312204351931</v>
      </c>
      <c r="D233">
        <f>LN(FIO_Z[[#This Row],[Price]]/B232)*100</f>
        <v>-15.10915386026713</v>
      </c>
      <c r="E233">
        <v>0.99424999999999997</v>
      </c>
      <c r="F233">
        <f>LN(FIO_Z[[#This Row],[Risk-free instrument]]/E232)*100</f>
        <v>19.100283153477278</v>
      </c>
      <c r="G233">
        <v>2304.92</v>
      </c>
      <c r="H233">
        <f>LN(FIO_Z[[#This Row],[S&amp;P 500]]/G232)*100</f>
        <v>-16.227897915289358</v>
      </c>
      <c r="I233">
        <f>FIO_Z[[#This Row],[Rate  S&amp;P 500]]*100%</f>
        <v>-16.227897915289358</v>
      </c>
      <c r="J233">
        <f>MIN(0,(FIO_Z[[#This Row],[Logarithmic rate of return]]-0))</f>
        <v>-15.10915386026713</v>
      </c>
      <c r="K233">
        <f>MIN(0,(FIO_Z[[#This Row],[Market rate of return]]-0))</f>
        <v>-16.227897915289358</v>
      </c>
      <c r="L233">
        <f>MAX(0,(FIO_Z[[#This Row],[Logarithmic rate of return]]-0))</f>
        <v>0</v>
      </c>
    </row>
    <row r="234" spans="1:12" x14ac:dyDescent="0.25">
      <c r="A234" s="9">
        <v>43919</v>
      </c>
      <c r="B234">
        <v>172.48</v>
      </c>
      <c r="C234">
        <f>((FIO_Z[[#This Row],[Price]]-B233)/FIO_Z[[#This Row],[Price]])*100</f>
        <v>8.0762987012986898</v>
      </c>
      <c r="D234">
        <f>LN(FIO_Z[[#This Row],[Price]]/B233)*100</f>
        <v>8.4211286736275923</v>
      </c>
      <c r="E234">
        <v>1.0720000000000001</v>
      </c>
      <c r="F234">
        <f>LN(FIO_Z[[#This Row],[Risk-free instrument]]/E233)*100</f>
        <v>7.5292657542947392</v>
      </c>
      <c r="G234">
        <v>2541.4699999999998</v>
      </c>
      <c r="H234">
        <f>LN(FIO_Z[[#This Row],[S&amp;P 500]]/G233)*100</f>
        <v>9.7696685094473796</v>
      </c>
      <c r="I234">
        <f>FIO_Z[[#This Row],[Rate  S&amp;P 500]]*100%</f>
        <v>9.7696685094473796</v>
      </c>
      <c r="J234">
        <f>MIN(0,(FIO_Z[[#This Row],[Logarithmic rate of return]]-0))</f>
        <v>0</v>
      </c>
      <c r="K234">
        <f>MIN(0,(FIO_Z[[#This Row],[Market rate of return]]-0))</f>
        <v>0</v>
      </c>
      <c r="L234">
        <f>MAX(0,(FIO_Z[[#This Row],[Logarithmic rate of return]]-0))</f>
        <v>8.4211286736275923</v>
      </c>
    </row>
    <row r="235" spans="1:12" x14ac:dyDescent="0.25">
      <c r="A235" s="9">
        <v>43926</v>
      </c>
      <c r="B235">
        <v>169.72</v>
      </c>
      <c r="C235">
        <f>((FIO_Z[[#This Row],[Price]]-B234)/FIO_Z[[#This Row],[Price]])*100</f>
        <v>-1.6262078717888233</v>
      </c>
      <c r="D235">
        <f>LN(FIO_Z[[#This Row],[Price]]/B234)*100</f>
        <v>-1.6131267386508132</v>
      </c>
      <c r="E235">
        <v>1.20888</v>
      </c>
      <c r="F235">
        <f>LN(FIO_Z[[#This Row],[Risk-free instrument]]/E234)*100</f>
        <v>12.01682484747573</v>
      </c>
      <c r="G235">
        <v>2488.65</v>
      </c>
      <c r="H235">
        <f>LN(FIO_Z[[#This Row],[S&amp;P 500]]/G234)*100</f>
        <v>-2.1002259007089923</v>
      </c>
      <c r="I235">
        <f>FIO_Z[[#This Row],[Rate  S&amp;P 500]]*100%</f>
        <v>-2.1002259007089923</v>
      </c>
      <c r="J235">
        <f>MIN(0,(FIO_Z[[#This Row],[Logarithmic rate of return]]-0))</f>
        <v>-1.6131267386508132</v>
      </c>
      <c r="K235">
        <f>MIN(0,(FIO_Z[[#This Row],[Market rate of return]]-0))</f>
        <v>-2.1002259007089923</v>
      </c>
      <c r="L235">
        <f>MAX(0,(FIO_Z[[#This Row],[Logarithmic rate of return]]-0))</f>
        <v>0</v>
      </c>
    </row>
    <row r="236" spans="1:12" x14ac:dyDescent="0.25">
      <c r="A236" s="9">
        <v>43933</v>
      </c>
      <c r="B236">
        <v>188.75</v>
      </c>
      <c r="C236">
        <f>((FIO_Z[[#This Row],[Price]]-B235)/FIO_Z[[#This Row],[Price]])*100</f>
        <v>10.082119205298014</v>
      </c>
      <c r="D236">
        <f>LN(FIO_Z[[#This Row],[Price]]/B235)*100</f>
        <v>10.627336779501007</v>
      </c>
      <c r="E236">
        <v>1.2258800000000001</v>
      </c>
      <c r="F236">
        <f>LN(FIO_Z[[#This Row],[Risk-free instrument]]/E235)*100</f>
        <v>1.3964642317943885</v>
      </c>
      <c r="G236">
        <v>2789.82</v>
      </c>
      <c r="H236">
        <f>LN(FIO_Z[[#This Row],[S&amp;P 500]]/G235)*100</f>
        <v>11.423668284765006</v>
      </c>
      <c r="I236">
        <f>FIO_Z[[#This Row],[Rate  S&amp;P 500]]*100%</f>
        <v>11.423668284765006</v>
      </c>
      <c r="J236">
        <f>MIN(0,(FIO_Z[[#This Row],[Logarithmic rate of return]]-0))</f>
        <v>0</v>
      </c>
      <c r="K236">
        <f>MIN(0,(FIO_Z[[#This Row],[Market rate of return]]-0))</f>
        <v>0</v>
      </c>
      <c r="L236">
        <f>MAX(0,(FIO_Z[[#This Row],[Logarithmic rate of return]]-0))</f>
        <v>10.627336779501007</v>
      </c>
    </row>
    <row r="237" spans="1:12" x14ac:dyDescent="0.25">
      <c r="A237" s="9">
        <v>43940</v>
      </c>
      <c r="B237">
        <v>190.83</v>
      </c>
      <c r="C237">
        <f>((FIO_Z[[#This Row],[Price]]-B236)/FIO_Z[[#This Row],[Price]])*100</f>
        <v>1.0899753707488404</v>
      </c>
      <c r="D237">
        <f>LN(FIO_Z[[#This Row],[Price]]/B236)*100</f>
        <v>1.0959591229688479</v>
      </c>
      <c r="E237">
        <v>1.1025</v>
      </c>
      <c r="F237">
        <f>LN(FIO_Z[[#This Row],[Risk-free instrument]]/E236)*100</f>
        <v>-10.607862510244754</v>
      </c>
      <c r="G237">
        <v>2874.56</v>
      </c>
      <c r="H237">
        <f>LN(FIO_Z[[#This Row],[S&amp;P 500]]/G236)*100</f>
        <v>2.9922541435717571</v>
      </c>
      <c r="I237">
        <f>FIO_Z[[#This Row],[Rate  S&amp;P 500]]*100%</f>
        <v>2.9922541435717571</v>
      </c>
      <c r="J237">
        <f>MIN(0,(FIO_Z[[#This Row],[Logarithmic rate of return]]-0))</f>
        <v>0</v>
      </c>
      <c r="K237">
        <f>MIN(0,(FIO_Z[[#This Row],[Market rate of return]]-0))</f>
        <v>0</v>
      </c>
      <c r="L237">
        <f>MAX(0,(FIO_Z[[#This Row],[Logarithmic rate of return]]-0))</f>
        <v>1.0959591229688479</v>
      </c>
    </row>
    <row r="238" spans="1:12" x14ac:dyDescent="0.25">
      <c r="A238" s="9">
        <v>43947</v>
      </c>
      <c r="B238">
        <v>187.97</v>
      </c>
      <c r="C238">
        <f>((FIO_Z[[#This Row],[Price]]-B237)/FIO_Z[[#This Row],[Price]])*100</f>
        <v>-1.5215193913922507</v>
      </c>
      <c r="D238">
        <f>LN(FIO_Z[[#This Row],[Price]]/B237)*100</f>
        <v>-1.5100603730318594</v>
      </c>
      <c r="E238">
        <v>0.92225000000000001</v>
      </c>
      <c r="F238">
        <f>LN(FIO_Z[[#This Row],[Risk-free instrument]]/E237)*100</f>
        <v>-17.8519270844216</v>
      </c>
      <c r="G238">
        <v>2836.74</v>
      </c>
      <c r="H238">
        <f>LN(FIO_Z[[#This Row],[S&amp;P 500]]/G237)*100</f>
        <v>-1.3244113536791957</v>
      </c>
      <c r="I238">
        <f>FIO_Z[[#This Row],[Rate  S&amp;P 500]]*100%</f>
        <v>-1.3244113536791957</v>
      </c>
      <c r="J238">
        <f>MIN(0,(FIO_Z[[#This Row],[Logarithmic rate of return]]-0))</f>
        <v>-1.5100603730318594</v>
      </c>
      <c r="K238">
        <f>MIN(0,(FIO_Z[[#This Row],[Market rate of return]]-0))</f>
        <v>-1.3244113536791957</v>
      </c>
      <c r="L238">
        <f>MAX(0,(FIO_Z[[#This Row],[Logarithmic rate of return]]-0))</f>
        <v>0</v>
      </c>
    </row>
    <row r="239" spans="1:12" x14ac:dyDescent="0.25">
      <c r="A239" s="9">
        <v>43954</v>
      </c>
      <c r="B239">
        <v>191.11</v>
      </c>
      <c r="C239">
        <f>((FIO_Z[[#This Row],[Price]]-B238)/FIO_Z[[#This Row],[Price]])*100</f>
        <v>1.6430328083302888</v>
      </c>
      <c r="D239">
        <f>LN(FIO_Z[[#This Row],[Price]]/B238)*100</f>
        <v>1.6566802872385999</v>
      </c>
      <c r="E239">
        <v>0.71299999999999997</v>
      </c>
      <c r="F239">
        <f>LN(FIO_Z[[#This Row],[Risk-free instrument]]/E238)*100</f>
        <v>-25.733491606248922</v>
      </c>
      <c r="G239">
        <v>2830.71</v>
      </c>
      <c r="H239">
        <f>LN(FIO_Z[[#This Row],[S&amp;P 500]]/G238)*100</f>
        <v>-0.21279419405159281</v>
      </c>
      <c r="I239">
        <f>FIO_Z[[#This Row],[Rate  S&amp;P 500]]*100%</f>
        <v>-0.21279419405159281</v>
      </c>
      <c r="J239">
        <f>MIN(0,(FIO_Z[[#This Row],[Logarithmic rate of return]]-0))</f>
        <v>0</v>
      </c>
      <c r="K239">
        <f>MIN(0,(FIO_Z[[#This Row],[Market rate of return]]-0))</f>
        <v>-0.21279419405159281</v>
      </c>
      <c r="L239">
        <f>MAX(0,(FIO_Z[[#This Row],[Logarithmic rate of return]]-0))</f>
        <v>1.6566802872385999</v>
      </c>
    </row>
    <row r="240" spans="1:12" x14ac:dyDescent="0.25">
      <c r="A240" s="9">
        <v>43961</v>
      </c>
      <c r="B240">
        <v>190.4</v>
      </c>
      <c r="C240">
        <f>((FIO_Z[[#This Row],[Price]]-B239)/FIO_Z[[#This Row],[Price]])*100</f>
        <v>-0.37289915966386972</v>
      </c>
      <c r="D240">
        <f>LN(FIO_Z[[#This Row],[Price]]/B239)*100</f>
        <v>-0.37220561436249278</v>
      </c>
      <c r="E240">
        <v>0.68799999999999994</v>
      </c>
      <c r="F240">
        <f>LN(FIO_Z[[#This Row],[Risk-free instrument]]/E239)*100</f>
        <v>-3.5692582480952306</v>
      </c>
      <c r="G240">
        <v>2929.8</v>
      </c>
      <c r="H240">
        <f>LN(FIO_Z[[#This Row],[S&amp;P 500]]/G239)*100</f>
        <v>3.4406597732135724</v>
      </c>
      <c r="I240">
        <f>FIO_Z[[#This Row],[Rate  S&amp;P 500]]*100%</f>
        <v>3.4406597732135724</v>
      </c>
      <c r="J240">
        <f>MIN(0,(FIO_Z[[#This Row],[Logarithmic rate of return]]-0))</f>
        <v>-0.37220561436249278</v>
      </c>
      <c r="K240">
        <f>MIN(0,(FIO_Z[[#This Row],[Market rate of return]]-0))</f>
        <v>0</v>
      </c>
      <c r="L240">
        <f>MAX(0,(FIO_Z[[#This Row],[Logarithmic rate of return]]-0))</f>
        <v>0</v>
      </c>
    </row>
    <row r="241" spans="1:12" x14ac:dyDescent="0.25">
      <c r="A241" s="9">
        <v>43968</v>
      </c>
      <c r="B241">
        <v>184.37</v>
      </c>
      <c r="C241">
        <f>((FIO_Z[[#This Row],[Price]]-B240)/FIO_Z[[#This Row],[Price]])*100</f>
        <v>-3.2705971687367796</v>
      </c>
      <c r="D241">
        <f>LN(FIO_Z[[#This Row],[Price]]/B240)*100</f>
        <v>-3.2182514274965537</v>
      </c>
      <c r="E241">
        <v>0.65900000000000003</v>
      </c>
      <c r="F241">
        <f>LN(FIO_Z[[#This Row],[Risk-free instrument]]/E240)*100</f>
        <v>-4.3065303430836286</v>
      </c>
      <c r="G241">
        <v>2863.7</v>
      </c>
      <c r="H241">
        <f>LN(FIO_Z[[#This Row],[S&amp;P 500]]/G240)*100</f>
        <v>-2.2819666305003512</v>
      </c>
      <c r="I241">
        <f>FIO_Z[[#This Row],[Rate  S&amp;P 500]]*100%</f>
        <v>-2.2819666305003512</v>
      </c>
      <c r="J241">
        <f>MIN(0,(FIO_Z[[#This Row],[Logarithmic rate of return]]-0))</f>
        <v>-3.2182514274965537</v>
      </c>
      <c r="K241">
        <f>MIN(0,(FIO_Z[[#This Row],[Market rate of return]]-0))</f>
        <v>-2.2819666305003512</v>
      </c>
      <c r="L241">
        <f>MAX(0,(FIO_Z[[#This Row],[Logarithmic rate of return]]-0))</f>
        <v>0</v>
      </c>
    </row>
    <row r="242" spans="1:12" x14ac:dyDescent="0.25">
      <c r="A242" s="9">
        <v>43975</v>
      </c>
      <c r="B242">
        <v>188.67</v>
      </c>
      <c r="C242">
        <f>((FIO_Z[[#This Row],[Price]]-B241)/FIO_Z[[#This Row],[Price]])*100</f>
        <v>2.2791116764721382</v>
      </c>
      <c r="D242">
        <f>LN(FIO_Z[[#This Row],[Price]]/B241)*100</f>
        <v>2.3054849141222111</v>
      </c>
      <c r="E242">
        <v>0.56999999999999995</v>
      </c>
      <c r="F242">
        <f>LN(FIO_Z[[#This Row],[Risk-free instrument]]/E241)*100</f>
        <v>-14.508717367391148</v>
      </c>
      <c r="G242">
        <v>2955.45</v>
      </c>
      <c r="H242">
        <f>LN(FIO_Z[[#This Row],[S&amp;P 500]]/G241)*100</f>
        <v>3.1536428519420374</v>
      </c>
      <c r="I242">
        <f>FIO_Z[[#This Row],[Rate  S&amp;P 500]]*100%</f>
        <v>3.1536428519420374</v>
      </c>
      <c r="J242">
        <f>MIN(0,(FIO_Z[[#This Row],[Logarithmic rate of return]]-0))</f>
        <v>0</v>
      </c>
      <c r="K242">
        <f>MIN(0,(FIO_Z[[#This Row],[Market rate of return]]-0))</f>
        <v>0</v>
      </c>
      <c r="L242">
        <f>MAX(0,(FIO_Z[[#This Row],[Logarithmic rate of return]]-0))</f>
        <v>2.3054849141222111</v>
      </c>
    </row>
    <row r="243" spans="1:12" x14ac:dyDescent="0.25">
      <c r="A243" s="9">
        <v>43982</v>
      </c>
      <c r="B243">
        <v>195.92</v>
      </c>
      <c r="C243">
        <f>((FIO_Z[[#This Row],[Price]]-B242)/FIO_Z[[#This Row],[Price]])*100</f>
        <v>3.7004899959167012</v>
      </c>
      <c r="D243">
        <f>LN(FIO_Z[[#This Row],[Price]]/B242)*100</f>
        <v>3.7706955420390598</v>
      </c>
      <c r="E243">
        <v>0.50975000000000004</v>
      </c>
      <c r="F243">
        <f>LN(FIO_Z[[#This Row],[Risk-free instrument]]/E242)*100</f>
        <v>-11.171595137403109</v>
      </c>
      <c r="G243">
        <v>3044.31</v>
      </c>
      <c r="H243">
        <f>LN(FIO_Z[[#This Row],[S&amp;P 500]]/G242)*100</f>
        <v>2.9623350970806888</v>
      </c>
      <c r="I243">
        <f>FIO_Z[[#This Row],[Rate  S&amp;P 500]]*100%</f>
        <v>2.9623350970806888</v>
      </c>
      <c r="J243">
        <f>MIN(0,(FIO_Z[[#This Row],[Logarithmic rate of return]]-0))</f>
        <v>0</v>
      </c>
      <c r="K243">
        <f>MIN(0,(FIO_Z[[#This Row],[Market rate of return]]-0))</f>
        <v>0</v>
      </c>
      <c r="L243">
        <f>MAX(0,(FIO_Z[[#This Row],[Logarithmic rate of return]]-0))</f>
        <v>3.7706955420390598</v>
      </c>
    </row>
    <row r="244" spans="1:12" x14ac:dyDescent="0.25">
      <c r="A244" s="9">
        <v>43989</v>
      </c>
      <c r="B244">
        <v>204.88</v>
      </c>
      <c r="C244">
        <f>((FIO_Z[[#This Row],[Price]]-B243)/FIO_Z[[#This Row],[Price]])*100</f>
        <v>4.3732916829363564</v>
      </c>
      <c r="D244">
        <f>LN(FIO_Z[[#This Row],[Price]]/B243)*100</f>
        <v>4.4718029247357567</v>
      </c>
      <c r="E244">
        <v>0.48125000000000001</v>
      </c>
      <c r="F244">
        <f>LN(FIO_Z[[#This Row],[Risk-free instrument]]/E243)*100</f>
        <v>-5.7533523852570596</v>
      </c>
      <c r="G244">
        <v>3193.93</v>
      </c>
      <c r="H244">
        <f>LN(FIO_Z[[#This Row],[S&amp;P 500]]/G243)*100</f>
        <v>4.7977858961229556</v>
      </c>
      <c r="I244">
        <f>FIO_Z[[#This Row],[Rate  S&amp;P 500]]*100%</f>
        <v>4.7977858961229556</v>
      </c>
      <c r="J244">
        <f>MIN(0,(FIO_Z[[#This Row],[Logarithmic rate of return]]-0))</f>
        <v>0</v>
      </c>
      <c r="K244">
        <f>MIN(0,(FIO_Z[[#This Row],[Market rate of return]]-0))</f>
        <v>0</v>
      </c>
      <c r="L244">
        <f>MAX(0,(FIO_Z[[#This Row],[Logarithmic rate of return]]-0))</f>
        <v>4.4718029247357567</v>
      </c>
    </row>
    <row r="245" spans="1:12" x14ac:dyDescent="0.25">
      <c r="A245" s="9">
        <v>43996</v>
      </c>
      <c r="B245">
        <v>193.24</v>
      </c>
      <c r="C245">
        <f>((FIO_Z[[#This Row],[Price]]-B244)/FIO_Z[[#This Row],[Price]])*100</f>
        <v>-6.0235975988408121</v>
      </c>
      <c r="D245">
        <f>LN(FIO_Z[[#This Row],[Price]]/B244)*100</f>
        <v>-5.8491502205063783</v>
      </c>
      <c r="E245">
        <v>0.432</v>
      </c>
      <c r="F245">
        <f>LN(FIO_Z[[#This Row],[Risk-free instrument]]/E244)*100</f>
        <v>-10.796129735788373</v>
      </c>
      <c r="G245">
        <v>3041.31</v>
      </c>
      <c r="H245">
        <f>LN(FIO_Z[[#This Row],[S&amp;P 500]]/G244)*100</f>
        <v>-4.8963789809036387</v>
      </c>
      <c r="I245">
        <f>FIO_Z[[#This Row],[Rate  S&amp;P 500]]*100%</f>
        <v>-4.8963789809036387</v>
      </c>
      <c r="J245">
        <f>MIN(0,(FIO_Z[[#This Row],[Logarithmic rate of return]]-0))</f>
        <v>-5.8491502205063783</v>
      </c>
      <c r="K245">
        <f>MIN(0,(FIO_Z[[#This Row],[Market rate of return]]-0))</f>
        <v>-4.8963789809036387</v>
      </c>
      <c r="L245">
        <f>MAX(0,(FIO_Z[[#This Row],[Logarithmic rate of return]]-0))</f>
        <v>0</v>
      </c>
    </row>
    <row r="246" spans="1:12" x14ac:dyDescent="0.25">
      <c r="A246" s="9">
        <v>44003</v>
      </c>
      <c r="B246">
        <v>195.13</v>
      </c>
      <c r="C246">
        <f>((FIO_Z[[#This Row],[Price]]-B245)/FIO_Z[[#This Row],[Price]])*100</f>
        <v>0.96858504586685101</v>
      </c>
      <c r="D246">
        <f>LN(FIO_Z[[#This Row],[Price]]/B245)*100</f>
        <v>0.97330634207014344</v>
      </c>
      <c r="E246">
        <v>0.41449999999999998</v>
      </c>
      <c r="F246">
        <f>LN(FIO_Z[[#This Row],[Risk-free instrument]]/E245)*100</f>
        <v>-4.1352613668760689</v>
      </c>
      <c r="G246">
        <v>3097.74</v>
      </c>
      <c r="H246">
        <f>LN(FIO_Z[[#This Row],[S&amp;P 500]]/G245)*100</f>
        <v>1.8384469708841906</v>
      </c>
      <c r="I246">
        <f>FIO_Z[[#This Row],[Rate  S&amp;P 500]]*100%</f>
        <v>1.8384469708841906</v>
      </c>
      <c r="J246">
        <f>MIN(0,(FIO_Z[[#This Row],[Logarithmic rate of return]]-0))</f>
        <v>0</v>
      </c>
      <c r="K246">
        <f>MIN(0,(FIO_Z[[#This Row],[Market rate of return]]-0))</f>
        <v>0</v>
      </c>
      <c r="L246">
        <f>MAX(0,(FIO_Z[[#This Row],[Logarithmic rate of return]]-0))</f>
        <v>0.97330634207014344</v>
      </c>
    </row>
    <row r="247" spans="1:12" x14ac:dyDescent="0.25">
      <c r="A247" s="9">
        <v>44010</v>
      </c>
      <c r="B247">
        <v>189.17</v>
      </c>
      <c r="C247">
        <f>((FIO_Z[[#This Row],[Price]]-B246)/FIO_Z[[#This Row],[Price]])*100</f>
        <v>-3.1506052756779659</v>
      </c>
      <c r="D247">
        <f>LN(FIO_Z[[#This Row],[Price]]/B246)*100</f>
        <v>-3.1019921429335438</v>
      </c>
      <c r="E247">
        <v>0.36137999999999998</v>
      </c>
      <c r="F247">
        <f>LN(FIO_Z[[#This Row],[Risk-free instrument]]/E246)*100</f>
        <v>-13.714293829166499</v>
      </c>
      <c r="G247">
        <v>3009.05</v>
      </c>
      <c r="H247">
        <f>LN(FIO_Z[[#This Row],[S&amp;P 500]]/G246)*100</f>
        <v>-2.9048399033722845</v>
      </c>
      <c r="I247">
        <f>FIO_Z[[#This Row],[Rate  S&amp;P 500]]*100%</f>
        <v>-2.9048399033722845</v>
      </c>
      <c r="J247">
        <f>MIN(0,(FIO_Z[[#This Row],[Logarithmic rate of return]]-0))</f>
        <v>-3.1019921429335438</v>
      </c>
      <c r="K247">
        <f>MIN(0,(FIO_Z[[#This Row],[Market rate of return]]-0))</f>
        <v>-2.9048399033722845</v>
      </c>
      <c r="L247">
        <f>MAX(0,(FIO_Z[[#This Row],[Logarithmic rate of return]]-0))</f>
        <v>0</v>
      </c>
    </row>
    <row r="248" spans="1:12" x14ac:dyDescent="0.25">
      <c r="A248" s="9">
        <v>44017</v>
      </c>
      <c r="B248">
        <v>194.88</v>
      </c>
      <c r="C248">
        <f>((FIO_Z[[#This Row],[Price]]-B247)/FIO_Z[[#This Row],[Price]])*100</f>
        <v>2.930008210180628</v>
      </c>
      <c r="D248">
        <f>LN(FIO_Z[[#This Row],[Price]]/B247)*100</f>
        <v>2.9737902843960367</v>
      </c>
      <c r="E248">
        <v>0.36625000000000002</v>
      </c>
      <c r="F248">
        <f>LN(FIO_Z[[#This Row],[Risk-free instrument]]/E247)*100</f>
        <v>1.3386124047592549</v>
      </c>
      <c r="G248">
        <v>3130.01</v>
      </c>
      <c r="H248">
        <f>LN(FIO_Z[[#This Row],[S&amp;P 500]]/G247)*100</f>
        <v>3.941178510906874</v>
      </c>
      <c r="I248">
        <f>FIO_Z[[#This Row],[Rate  S&amp;P 500]]*100%</f>
        <v>3.941178510906874</v>
      </c>
      <c r="J248">
        <f>MIN(0,(FIO_Z[[#This Row],[Logarithmic rate of return]]-0))</f>
        <v>0</v>
      </c>
      <c r="K248">
        <f>MIN(0,(FIO_Z[[#This Row],[Market rate of return]]-0))</f>
        <v>0</v>
      </c>
      <c r="L248">
        <f>MAX(0,(FIO_Z[[#This Row],[Logarithmic rate of return]]-0))</f>
        <v>2.9737902843960367</v>
      </c>
    </row>
    <row r="249" spans="1:12" x14ac:dyDescent="0.25">
      <c r="A249" s="9">
        <v>44024</v>
      </c>
      <c r="B249">
        <v>195.76</v>
      </c>
      <c r="C249">
        <f>((FIO_Z[[#This Row],[Price]]-B248)/FIO_Z[[#This Row],[Price]])*100</f>
        <v>0.44953003677972792</v>
      </c>
      <c r="D249">
        <f>LN(FIO_Z[[#This Row],[Price]]/B248)*100</f>
        <v>0.45054346128840422</v>
      </c>
      <c r="E249">
        <v>0.34538000000000002</v>
      </c>
      <c r="F249">
        <f>LN(FIO_Z[[#This Row],[Risk-free instrument]]/E248)*100</f>
        <v>-5.8670900174753164</v>
      </c>
      <c r="G249">
        <v>3185.04</v>
      </c>
      <c r="H249">
        <f>LN(FIO_Z[[#This Row],[S&amp;P 500]]/G248)*100</f>
        <v>1.7428648379829321</v>
      </c>
      <c r="I249">
        <f>FIO_Z[[#This Row],[Rate  S&amp;P 500]]*100%</f>
        <v>1.7428648379829321</v>
      </c>
      <c r="J249">
        <f>MIN(0,(FIO_Z[[#This Row],[Logarithmic rate of return]]-0))</f>
        <v>0</v>
      </c>
      <c r="K249">
        <f>MIN(0,(FIO_Z[[#This Row],[Market rate of return]]-0))</f>
        <v>0</v>
      </c>
      <c r="L249">
        <f>MAX(0,(FIO_Z[[#This Row],[Logarithmic rate of return]]-0))</f>
        <v>0.45054346128840422</v>
      </c>
    </row>
    <row r="250" spans="1:12" x14ac:dyDescent="0.25">
      <c r="A250" s="9">
        <v>44031</v>
      </c>
      <c r="B250">
        <v>201.45</v>
      </c>
      <c r="C250">
        <f>((FIO_Z[[#This Row],[Price]]-B249)/FIO_Z[[#This Row],[Price]])*100</f>
        <v>2.8245222139488697</v>
      </c>
      <c r="D250">
        <f>LN(FIO_Z[[#This Row],[Price]]/B249)*100</f>
        <v>2.8651792502939992</v>
      </c>
      <c r="E250">
        <v>0.33362999999999998</v>
      </c>
      <c r="F250">
        <f>LN(FIO_Z[[#This Row],[Risk-free instrument]]/E249)*100</f>
        <v>-3.4612665657663757</v>
      </c>
      <c r="G250">
        <v>3224.73</v>
      </c>
      <c r="H250">
        <f>LN(FIO_Z[[#This Row],[S&amp;P 500]]/G249)*100</f>
        <v>1.2384377997744032</v>
      </c>
      <c r="I250">
        <f>FIO_Z[[#This Row],[Rate  S&amp;P 500]]*100%</f>
        <v>1.2384377997744032</v>
      </c>
      <c r="J250">
        <f>MIN(0,(FIO_Z[[#This Row],[Logarithmic rate of return]]-0))</f>
        <v>0</v>
      </c>
      <c r="K250">
        <f>MIN(0,(FIO_Z[[#This Row],[Market rate of return]]-0))</f>
        <v>0</v>
      </c>
      <c r="L250">
        <f>MAX(0,(FIO_Z[[#This Row],[Logarithmic rate of return]]-0))</f>
        <v>2.8651792502939992</v>
      </c>
    </row>
    <row r="251" spans="1:12" x14ac:dyDescent="0.25">
      <c r="A251" s="9">
        <v>44038</v>
      </c>
      <c r="B251">
        <v>201.44</v>
      </c>
      <c r="C251">
        <f>((FIO_Z[[#This Row],[Price]]-B250)/FIO_Z[[#This Row],[Price]])*100</f>
        <v>-4.9642573470963592E-3</v>
      </c>
      <c r="D251">
        <f>LN(FIO_Z[[#This Row],[Price]]/B250)*100</f>
        <v>-4.9641341319155994E-3</v>
      </c>
      <c r="E251">
        <v>0.31850000000000001</v>
      </c>
      <c r="F251">
        <f>LN(FIO_Z[[#This Row],[Risk-free instrument]]/E250)*100</f>
        <v>-4.6410119486642154</v>
      </c>
      <c r="G251">
        <v>3215.63</v>
      </c>
      <c r="H251">
        <f>LN(FIO_Z[[#This Row],[S&amp;P 500]]/G250)*100</f>
        <v>-0.28259308659647059</v>
      </c>
      <c r="I251">
        <f>FIO_Z[[#This Row],[Rate  S&amp;P 500]]*100%</f>
        <v>-0.28259308659647059</v>
      </c>
      <c r="J251">
        <f>MIN(0,(FIO_Z[[#This Row],[Logarithmic rate of return]]-0))</f>
        <v>-4.9641341319155994E-3</v>
      </c>
      <c r="K251">
        <f>MIN(0,(FIO_Z[[#This Row],[Market rate of return]]-0))</f>
        <v>-0.28259308659647059</v>
      </c>
      <c r="L251">
        <f>MAX(0,(FIO_Z[[#This Row],[Logarithmic rate of return]]-0))</f>
        <v>0</v>
      </c>
    </row>
    <row r="252" spans="1:12" x14ac:dyDescent="0.25">
      <c r="A252" s="9">
        <v>44045</v>
      </c>
      <c r="B252">
        <v>201.95</v>
      </c>
      <c r="C252">
        <f>((FIO_Z[[#This Row],[Price]]-B251)/FIO_Z[[#This Row],[Price]])*100</f>
        <v>0.252537756870508</v>
      </c>
      <c r="D252">
        <f>LN(FIO_Z[[#This Row],[Price]]/B251)*100</f>
        <v>0.25285717133848107</v>
      </c>
      <c r="E252">
        <v>0.30613000000000001</v>
      </c>
      <c r="F252">
        <f>LN(FIO_Z[[#This Row],[Risk-free instrument]]/E251)*100</f>
        <v>-3.9612626676047999</v>
      </c>
      <c r="G252">
        <v>3271.12</v>
      </c>
      <c r="H252">
        <f>LN(FIO_Z[[#This Row],[S&amp;P 500]]/G251)*100</f>
        <v>1.7109138965322359</v>
      </c>
      <c r="I252">
        <f>FIO_Z[[#This Row],[Rate  S&amp;P 500]]*100%</f>
        <v>1.7109138965322359</v>
      </c>
      <c r="J252">
        <f>MIN(0,(FIO_Z[[#This Row],[Logarithmic rate of return]]-0))</f>
        <v>0</v>
      </c>
      <c r="K252">
        <f>MIN(0,(FIO_Z[[#This Row],[Market rate of return]]-0))</f>
        <v>0</v>
      </c>
      <c r="L252">
        <f>MAX(0,(FIO_Z[[#This Row],[Logarithmic rate of return]]-0))</f>
        <v>0.25285717133848107</v>
      </c>
    </row>
    <row r="253" spans="1:12" x14ac:dyDescent="0.25">
      <c r="A253" s="9">
        <v>44052</v>
      </c>
      <c r="B253">
        <v>205.53</v>
      </c>
      <c r="C253">
        <f>((FIO_Z[[#This Row],[Price]]-B252)/FIO_Z[[#This Row],[Price]])*100</f>
        <v>1.7418381744757516</v>
      </c>
      <c r="D253">
        <f>LN(FIO_Z[[#This Row],[Price]]/B252)*100</f>
        <v>1.7571866673495571</v>
      </c>
      <c r="E253">
        <v>0.30913000000000002</v>
      </c>
      <c r="F253">
        <f>LN(FIO_Z[[#This Row],[Risk-free instrument]]/E252)*100</f>
        <v>0.97520520612169059</v>
      </c>
      <c r="G253">
        <v>3351.28</v>
      </c>
      <c r="H253">
        <f>LN(FIO_Z[[#This Row],[S&amp;P 500]]/G252)*100</f>
        <v>2.42099284995213</v>
      </c>
      <c r="I253">
        <f>FIO_Z[[#This Row],[Rate  S&amp;P 500]]*100%</f>
        <v>2.42099284995213</v>
      </c>
      <c r="J253">
        <f>MIN(0,(FIO_Z[[#This Row],[Logarithmic rate of return]]-0))</f>
        <v>0</v>
      </c>
      <c r="K253">
        <f>MIN(0,(FIO_Z[[#This Row],[Market rate of return]]-0))</f>
        <v>0</v>
      </c>
      <c r="L253">
        <f>MAX(0,(FIO_Z[[#This Row],[Logarithmic rate of return]]-0))</f>
        <v>1.7571866673495571</v>
      </c>
    </row>
    <row r="254" spans="1:12" x14ac:dyDescent="0.25">
      <c r="A254" s="9">
        <v>44059</v>
      </c>
      <c r="B254">
        <v>206.8</v>
      </c>
      <c r="C254">
        <f>((FIO_Z[[#This Row],[Price]]-B253)/FIO_Z[[#This Row],[Price]])*100</f>
        <v>0.61411992263056581</v>
      </c>
      <c r="D254">
        <f>LN(FIO_Z[[#This Row],[Price]]/B253)*100</f>
        <v>0.616013395135668</v>
      </c>
      <c r="E254">
        <v>0.33250000000000002</v>
      </c>
      <c r="F254">
        <f>LN(FIO_Z[[#This Row],[Risk-free instrument]]/E253)*100</f>
        <v>7.2877959698521968</v>
      </c>
      <c r="G254">
        <v>3372.85</v>
      </c>
      <c r="H254">
        <f>LN(FIO_Z[[#This Row],[S&amp;P 500]]/G253)*100</f>
        <v>0.6415721881558567</v>
      </c>
      <c r="I254">
        <f>FIO_Z[[#This Row],[Rate  S&amp;P 500]]*100%</f>
        <v>0.6415721881558567</v>
      </c>
      <c r="J254">
        <f>MIN(0,(FIO_Z[[#This Row],[Logarithmic rate of return]]-0))</f>
        <v>0</v>
      </c>
      <c r="K254">
        <f>MIN(0,(FIO_Z[[#This Row],[Market rate of return]]-0))</f>
        <v>0</v>
      </c>
      <c r="L254">
        <f>MAX(0,(FIO_Z[[#This Row],[Logarithmic rate of return]]-0))</f>
        <v>0.616013395135668</v>
      </c>
    </row>
    <row r="255" spans="1:12" x14ac:dyDescent="0.25">
      <c r="A255" s="9">
        <v>44066</v>
      </c>
      <c r="B255">
        <v>204.49</v>
      </c>
      <c r="C255">
        <f>((FIO_Z[[#This Row],[Price]]-B254)/FIO_Z[[#This Row],[Price]])*100</f>
        <v>-1.1296395911780537</v>
      </c>
      <c r="D255">
        <f>LN(FIO_Z[[#This Row],[Price]]/B254)*100</f>
        <v>-1.1233068102550847</v>
      </c>
      <c r="E255">
        <v>0.31437999999999999</v>
      </c>
      <c r="F255">
        <f>LN(FIO_Z[[#This Row],[Risk-free instrument]]/E254)*100</f>
        <v>-5.6037414795817</v>
      </c>
      <c r="G255">
        <v>3397.16</v>
      </c>
      <c r="H255">
        <f>LN(FIO_Z[[#This Row],[S&amp;P 500]]/G254)*100</f>
        <v>0.71817041588010122</v>
      </c>
      <c r="I255">
        <f>FIO_Z[[#This Row],[Rate  S&amp;P 500]]*100%</f>
        <v>0.71817041588010122</v>
      </c>
      <c r="J255">
        <f>MIN(0,(FIO_Z[[#This Row],[Logarithmic rate of return]]-0))</f>
        <v>-1.1233068102550847</v>
      </c>
      <c r="K255">
        <f>MIN(0,(FIO_Z[[#This Row],[Market rate of return]]-0))</f>
        <v>0</v>
      </c>
      <c r="L255">
        <f>MAX(0,(FIO_Z[[#This Row],[Logarithmic rate of return]]-0))</f>
        <v>0</v>
      </c>
    </row>
    <row r="256" spans="1:12" x14ac:dyDescent="0.25">
      <c r="A256" s="9">
        <v>44073</v>
      </c>
      <c r="B256">
        <v>208.63</v>
      </c>
      <c r="C256">
        <f>((FIO_Z[[#This Row],[Price]]-B255)/FIO_Z[[#This Row],[Price]])*100</f>
        <v>1.9843742510664748</v>
      </c>
      <c r="D256">
        <f>LN(FIO_Z[[#This Row],[Price]]/B255)*100</f>
        <v>2.004327361005938</v>
      </c>
      <c r="E256">
        <v>0.30987999999999999</v>
      </c>
      <c r="F256">
        <f>LN(FIO_Z[[#This Row],[Risk-free instrument]]/E255)*100</f>
        <v>-1.4417319536390103</v>
      </c>
      <c r="G256">
        <v>3508.01</v>
      </c>
      <c r="H256">
        <f>LN(FIO_Z[[#This Row],[S&amp;P 500]]/G255)*100</f>
        <v>3.2109136681062336</v>
      </c>
      <c r="I256">
        <f>FIO_Z[[#This Row],[Rate  S&amp;P 500]]*100%</f>
        <v>3.2109136681062336</v>
      </c>
      <c r="J256">
        <f>MIN(0,(FIO_Z[[#This Row],[Logarithmic rate of return]]-0))</f>
        <v>0</v>
      </c>
      <c r="K256">
        <f>MIN(0,(FIO_Z[[#This Row],[Market rate of return]]-0))</f>
        <v>0</v>
      </c>
      <c r="L256">
        <f>MAX(0,(FIO_Z[[#This Row],[Logarithmic rate of return]]-0))</f>
        <v>2.004327361005938</v>
      </c>
    </row>
    <row r="257" spans="1:12" x14ac:dyDescent="0.25">
      <c r="A257" s="9">
        <v>44080</v>
      </c>
      <c r="B257">
        <v>205.96</v>
      </c>
      <c r="C257">
        <f>((FIO_Z[[#This Row],[Price]]-B256)/FIO_Z[[#This Row],[Price]])*100</f>
        <v>-1.2963682268401571</v>
      </c>
      <c r="D257">
        <f>LN(FIO_Z[[#This Row],[Price]]/B256)*100</f>
        <v>-1.2880372963842031</v>
      </c>
      <c r="E257">
        <v>0.29213</v>
      </c>
      <c r="F257">
        <f>LN(FIO_Z[[#This Row],[Risk-free instrument]]/E256)*100</f>
        <v>-5.8986217090522768</v>
      </c>
      <c r="G257">
        <v>3426.96</v>
      </c>
      <c r="H257">
        <f>LN(FIO_Z[[#This Row],[S&amp;P 500]]/G256)*100</f>
        <v>-2.3375354324999127</v>
      </c>
      <c r="I257">
        <f>FIO_Z[[#This Row],[Rate  S&amp;P 500]]*100%</f>
        <v>-2.3375354324999127</v>
      </c>
      <c r="J257">
        <f>MIN(0,(FIO_Z[[#This Row],[Logarithmic rate of return]]-0))</f>
        <v>-1.2880372963842031</v>
      </c>
      <c r="K257">
        <f>MIN(0,(FIO_Z[[#This Row],[Market rate of return]]-0))</f>
        <v>-2.3375354324999127</v>
      </c>
      <c r="L257">
        <f>MAX(0,(FIO_Z[[#This Row],[Logarithmic rate of return]]-0))</f>
        <v>0</v>
      </c>
    </row>
    <row r="258" spans="1:12" x14ac:dyDescent="0.25">
      <c r="A258" s="9">
        <v>44087</v>
      </c>
      <c r="B258">
        <v>201.76</v>
      </c>
      <c r="C258">
        <f>((FIO_Z[[#This Row],[Price]]-B257)/FIO_Z[[#This Row],[Price]])*100</f>
        <v>-2.0816812053925542</v>
      </c>
      <c r="D258">
        <f>LN(FIO_Z[[#This Row],[Price]]/B257)*100</f>
        <v>-2.0603102961331219</v>
      </c>
      <c r="E258">
        <v>0.28188000000000002</v>
      </c>
      <c r="F258">
        <f>LN(FIO_Z[[#This Row],[Risk-free instrument]]/E257)*100</f>
        <v>-3.5717460214357164</v>
      </c>
      <c r="G258">
        <v>3340.97</v>
      </c>
      <c r="H258">
        <f>LN(FIO_Z[[#This Row],[S&amp;P 500]]/G257)*100</f>
        <v>-2.5412386821208313</v>
      </c>
      <c r="I258">
        <f>FIO_Z[[#This Row],[Rate  S&amp;P 500]]*100%</f>
        <v>-2.5412386821208313</v>
      </c>
      <c r="J258">
        <f>MIN(0,(FIO_Z[[#This Row],[Logarithmic rate of return]]-0))</f>
        <v>-2.0603102961331219</v>
      </c>
      <c r="K258">
        <f>MIN(0,(FIO_Z[[#This Row],[Market rate of return]]-0))</f>
        <v>-2.5412386821208313</v>
      </c>
      <c r="L258">
        <f>MAX(0,(FIO_Z[[#This Row],[Logarithmic rate of return]]-0))</f>
        <v>0</v>
      </c>
    </row>
    <row r="259" spans="1:12" x14ac:dyDescent="0.25">
      <c r="A259" s="9">
        <v>44094</v>
      </c>
      <c r="B259">
        <v>202.15</v>
      </c>
      <c r="C259">
        <f>((FIO_Z[[#This Row],[Price]]-B258)/FIO_Z[[#This Row],[Price]])*100</f>
        <v>0.19292604501608446</v>
      </c>
      <c r="D259">
        <f>LN(FIO_Z[[#This Row],[Price]]/B258)*100</f>
        <v>0.1931123870170442</v>
      </c>
      <c r="E259">
        <v>0.27524999999999999</v>
      </c>
      <c r="F259">
        <f>LN(FIO_Z[[#This Row],[Risk-free instrument]]/E258)*100</f>
        <v>-2.3801672856032505</v>
      </c>
      <c r="G259">
        <v>3319.47</v>
      </c>
      <c r="H259">
        <f>LN(FIO_Z[[#This Row],[S&amp;P 500]]/G258)*100</f>
        <v>-0.64560523562141492</v>
      </c>
      <c r="I259">
        <f>FIO_Z[[#This Row],[Rate  S&amp;P 500]]*100%</f>
        <v>-0.64560523562141492</v>
      </c>
      <c r="J259">
        <f>MIN(0,(FIO_Z[[#This Row],[Logarithmic rate of return]]-0))</f>
        <v>0</v>
      </c>
      <c r="K259">
        <f>MIN(0,(FIO_Z[[#This Row],[Market rate of return]]-0))</f>
        <v>-0.64560523562141492</v>
      </c>
      <c r="L259">
        <f>MAX(0,(FIO_Z[[#This Row],[Logarithmic rate of return]]-0))</f>
        <v>0.1931123870170442</v>
      </c>
    </row>
    <row r="260" spans="1:12" x14ac:dyDescent="0.25">
      <c r="A260" s="9">
        <v>44101</v>
      </c>
      <c r="B260">
        <v>198.3</v>
      </c>
      <c r="C260">
        <f>((FIO_Z[[#This Row],[Price]]-B259)/FIO_Z[[#This Row],[Price]])*100</f>
        <v>-1.941502773575388</v>
      </c>
      <c r="D260">
        <f>LN(FIO_Z[[#This Row],[Price]]/B259)*100</f>
        <v>-1.9228960561029556</v>
      </c>
      <c r="E260">
        <v>0.27124999999999999</v>
      </c>
      <c r="F260">
        <f>LN(FIO_Z[[#This Row],[Risk-free instrument]]/E259)*100</f>
        <v>-1.463887074812003</v>
      </c>
      <c r="G260">
        <v>3298.46</v>
      </c>
      <c r="H260">
        <f>LN(FIO_Z[[#This Row],[S&amp;P 500]]/G259)*100</f>
        <v>-0.63494387475993319</v>
      </c>
      <c r="I260">
        <f>FIO_Z[[#This Row],[Rate  S&amp;P 500]]*100%</f>
        <v>-0.63494387475993319</v>
      </c>
      <c r="J260">
        <f>MIN(0,(FIO_Z[[#This Row],[Logarithmic rate of return]]-0))</f>
        <v>-1.9228960561029556</v>
      </c>
      <c r="K260">
        <f>MIN(0,(FIO_Z[[#This Row],[Market rate of return]]-0))</f>
        <v>-0.63494387475993319</v>
      </c>
      <c r="L260">
        <f>MAX(0,(FIO_Z[[#This Row],[Logarithmic rate of return]]-0))</f>
        <v>0</v>
      </c>
    </row>
    <row r="261" spans="1:12" x14ac:dyDescent="0.25">
      <c r="A261" s="9">
        <v>44108</v>
      </c>
      <c r="B261">
        <v>201.99</v>
      </c>
      <c r="C261">
        <f>((FIO_Z[[#This Row],[Price]]-B260)/FIO_Z[[#This Row],[Price]])*100</f>
        <v>1.8268231100549519</v>
      </c>
      <c r="D261">
        <f>LN(FIO_Z[[#This Row],[Price]]/B260)*100</f>
        <v>1.8437155699548873</v>
      </c>
      <c r="E261">
        <v>0.24475</v>
      </c>
      <c r="F261">
        <f>LN(FIO_Z[[#This Row],[Risk-free instrument]]/E260)*100</f>
        <v>-10.280362344404947</v>
      </c>
      <c r="G261">
        <v>3348.42</v>
      </c>
      <c r="H261">
        <f>LN(FIO_Z[[#This Row],[S&amp;P 500]]/G260)*100</f>
        <v>1.5032899904966135</v>
      </c>
      <c r="I261">
        <f>FIO_Z[[#This Row],[Rate  S&amp;P 500]]*100%</f>
        <v>1.5032899904966135</v>
      </c>
      <c r="J261">
        <f>MIN(0,(FIO_Z[[#This Row],[Logarithmic rate of return]]-0))</f>
        <v>0</v>
      </c>
      <c r="K261">
        <f>MIN(0,(FIO_Z[[#This Row],[Market rate of return]]-0))</f>
        <v>0</v>
      </c>
      <c r="L261">
        <f>MAX(0,(FIO_Z[[#This Row],[Logarithmic rate of return]]-0))</f>
        <v>1.8437155699548873</v>
      </c>
    </row>
    <row r="262" spans="1:12" x14ac:dyDescent="0.25">
      <c r="A262" s="9">
        <v>44115</v>
      </c>
      <c r="B262">
        <v>209.73</v>
      </c>
      <c r="C262">
        <f>((FIO_Z[[#This Row],[Price]]-B261)/FIO_Z[[#This Row],[Price]])*100</f>
        <v>3.690459161779422</v>
      </c>
      <c r="D262">
        <f>LN(FIO_Z[[#This Row],[Price]]/B261)*100</f>
        <v>3.7602797966704244</v>
      </c>
      <c r="E262">
        <v>0.24575</v>
      </c>
      <c r="F262">
        <f>LN(FIO_Z[[#This Row],[Risk-free instrument]]/E261)*100</f>
        <v>0.40774776166560789</v>
      </c>
      <c r="G262">
        <v>3477.14</v>
      </c>
      <c r="H262">
        <f>LN(FIO_Z[[#This Row],[S&amp;P 500]]/G261)*100</f>
        <v>3.7721524023086492</v>
      </c>
      <c r="I262">
        <f>FIO_Z[[#This Row],[Rate  S&amp;P 500]]*100%</f>
        <v>3.7721524023086492</v>
      </c>
      <c r="J262">
        <f>MIN(0,(FIO_Z[[#This Row],[Logarithmic rate of return]]-0))</f>
        <v>0</v>
      </c>
      <c r="K262">
        <f>MIN(0,(FIO_Z[[#This Row],[Market rate of return]]-0))</f>
        <v>0</v>
      </c>
      <c r="L262">
        <f>MAX(0,(FIO_Z[[#This Row],[Logarithmic rate of return]]-0))</f>
        <v>3.7602797966704244</v>
      </c>
    </row>
    <row r="263" spans="1:12" x14ac:dyDescent="0.25">
      <c r="A263" s="9">
        <v>44122</v>
      </c>
      <c r="B263">
        <v>210.76</v>
      </c>
      <c r="C263">
        <f>((FIO_Z[[#This Row],[Price]]-B262)/FIO_Z[[#This Row],[Price]])*100</f>
        <v>0.48870753463655398</v>
      </c>
      <c r="D263">
        <f>LN(FIO_Z[[#This Row],[Price]]/B262)*100</f>
        <v>0.48990561490815593</v>
      </c>
      <c r="E263">
        <v>0.25750000000000001</v>
      </c>
      <c r="F263">
        <f>LN(FIO_Z[[#This Row],[Risk-free instrument]]/E262)*100</f>
        <v>4.6704961076514948</v>
      </c>
      <c r="G263">
        <v>3483.81</v>
      </c>
      <c r="H263">
        <f>LN(FIO_Z[[#This Row],[S&amp;P 500]]/G262)*100</f>
        <v>0.19164056749032934</v>
      </c>
      <c r="I263">
        <f>FIO_Z[[#This Row],[Rate  S&amp;P 500]]*100%</f>
        <v>0.19164056749032934</v>
      </c>
      <c r="J263">
        <f>MIN(0,(FIO_Z[[#This Row],[Logarithmic rate of return]]-0))</f>
        <v>0</v>
      </c>
      <c r="K263">
        <f>MIN(0,(FIO_Z[[#This Row],[Market rate of return]]-0))</f>
        <v>0</v>
      </c>
      <c r="L263">
        <f>MAX(0,(FIO_Z[[#This Row],[Logarithmic rate of return]]-0))</f>
        <v>0.48990561490815593</v>
      </c>
    </row>
    <row r="264" spans="1:12" x14ac:dyDescent="0.25">
      <c r="A264" s="9">
        <v>44129</v>
      </c>
      <c r="B264">
        <v>210.53</v>
      </c>
      <c r="C264">
        <f>((FIO_Z[[#This Row],[Price]]-B263)/FIO_Z[[#This Row],[Price]])*100</f>
        <v>-0.10924808815845237</v>
      </c>
      <c r="D264">
        <f>LN(FIO_Z[[#This Row],[Price]]/B263)*100</f>
        <v>-0.10918845586210138</v>
      </c>
      <c r="E264">
        <v>0.24937999999999999</v>
      </c>
      <c r="F264">
        <f>LN(FIO_Z[[#This Row],[Risk-free instrument]]/E263)*100</f>
        <v>-3.2041882535350776</v>
      </c>
      <c r="G264">
        <v>3465.39</v>
      </c>
      <c r="H264">
        <f>LN(FIO_Z[[#This Row],[S&amp;P 500]]/G263)*100</f>
        <v>-0.53013420652648802</v>
      </c>
      <c r="I264">
        <f>FIO_Z[[#This Row],[Rate  S&amp;P 500]]*100%</f>
        <v>-0.53013420652648802</v>
      </c>
      <c r="J264">
        <f>MIN(0,(FIO_Z[[#This Row],[Logarithmic rate of return]]-0))</f>
        <v>-0.10918845586210138</v>
      </c>
      <c r="K264">
        <f>MIN(0,(FIO_Z[[#This Row],[Market rate of return]]-0))</f>
        <v>-0.53013420652648802</v>
      </c>
      <c r="L264">
        <f>MAX(0,(FIO_Z[[#This Row],[Logarithmic rate of return]]-0))</f>
        <v>0</v>
      </c>
    </row>
    <row r="265" spans="1:12" x14ac:dyDescent="0.25">
      <c r="A265" s="9">
        <v>44136</v>
      </c>
      <c r="B265">
        <v>200.3</v>
      </c>
      <c r="C265">
        <f>((FIO_Z[[#This Row],[Price]]-B264)/FIO_Z[[#This Row],[Price]])*100</f>
        <v>-5.1073389915127256</v>
      </c>
      <c r="D265">
        <f>LN(FIO_Z[[#This Row],[Price]]/B264)*100</f>
        <v>-4.9811918110691398</v>
      </c>
      <c r="E265">
        <v>0.24213000000000001</v>
      </c>
      <c r="F265">
        <f>LN(FIO_Z[[#This Row],[Risk-free instrument]]/E264)*100</f>
        <v>-2.9503065564049322</v>
      </c>
      <c r="G265">
        <v>3269.96</v>
      </c>
      <c r="H265">
        <f>LN(FIO_Z[[#This Row],[S&amp;P 500]]/G264)*100</f>
        <v>-5.8047428002238446</v>
      </c>
      <c r="I265">
        <f>FIO_Z[[#This Row],[Rate  S&amp;P 500]]*100%</f>
        <v>-5.8047428002238446</v>
      </c>
      <c r="J265">
        <f>MIN(0,(FIO_Z[[#This Row],[Logarithmic rate of return]]-0))</f>
        <v>-4.9811918110691398</v>
      </c>
      <c r="K265">
        <f>MIN(0,(FIO_Z[[#This Row],[Market rate of return]]-0))</f>
        <v>-5.8047428002238446</v>
      </c>
      <c r="L265">
        <f>MAX(0,(FIO_Z[[#This Row],[Logarithmic rate of return]]-0))</f>
        <v>0</v>
      </c>
    </row>
    <row r="266" spans="1:12" x14ac:dyDescent="0.25">
      <c r="A266" s="9">
        <v>44143</v>
      </c>
      <c r="B266">
        <v>209.53</v>
      </c>
      <c r="C266">
        <f>((FIO_Z[[#This Row],[Price]]-B265)/FIO_Z[[#This Row],[Price]])*100</f>
        <v>4.4050971221304778</v>
      </c>
      <c r="D266">
        <f>LN(FIO_Z[[#This Row],[Price]]/B265)*100</f>
        <v>4.5050684529244114</v>
      </c>
      <c r="E266">
        <v>0.24338000000000001</v>
      </c>
      <c r="F266">
        <f>LN(FIO_Z[[#This Row],[Risk-free instrument]]/E265)*100</f>
        <v>0.51492359042633007</v>
      </c>
      <c r="G266">
        <v>3509.44</v>
      </c>
      <c r="H266">
        <f>LN(FIO_Z[[#This Row],[S&amp;P 500]]/G265)*100</f>
        <v>7.0678728171263803</v>
      </c>
      <c r="I266">
        <f>FIO_Z[[#This Row],[Rate  S&amp;P 500]]*100%</f>
        <v>7.0678728171263803</v>
      </c>
      <c r="J266">
        <f>MIN(0,(FIO_Z[[#This Row],[Logarithmic rate of return]]-0))</f>
        <v>0</v>
      </c>
      <c r="K266">
        <f>MIN(0,(FIO_Z[[#This Row],[Market rate of return]]-0))</f>
        <v>0</v>
      </c>
      <c r="L266">
        <f>MAX(0,(FIO_Z[[#This Row],[Logarithmic rate of return]]-0))</f>
        <v>4.5050684529244114</v>
      </c>
    </row>
    <row r="267" spans="1:12" x14ac:dyDescent="0.25">
      <c r="A267" s="9">
        <v>44150</v>
      </c>
      <c r="B267">
        <v>219.79</v>
      </c>
      <c r="C267">
        <f>((FIO_Z[[#This Row],[Price]]-B266)/FIO_Z[[#This Row],[Price]])*100</f>
        <v>4.668092269893986</v>
      </c>
      <c r="D267">
        <f>LN(FIO_Z[[#This Row],[Price]]/B266)*100</f>
        <v>4.7805617828165667</v>
      </c>
      <c r="E267">
        <v>0.246</v>
      </c>
      <c r="F267">
        <f>LN(FIO_Z[[#This Row],[Risk-free instrument]]/E266)*100</f>
        <v>1.0707528023708759</v>
      </c>
      <c r="G267">
        <v>3585.15</v>
      </c>
      <c r="H267">
        <f>LN(FIO_Z[[#This Row],[S&amp;P 500]]/G266)*100</f>
        <v>2.1343833590750396</v>
      </c>
      <c r="I267">
        <f>FIO_Z[[#This Row],[Rate  S&amp;P 500]]*100%</f>
        <v>2.1343833590750396</v>
      </c>
      <c r="J267">
        <f>MIN(0,(FIO_Z[[#This Row],[Logarithmic rate of return]]-0))</f>
        <v>0</v>
      </c>
      <c r="K267">
        <f>MIN(0,(FIO_Z[[#This Row],[Market rate of return]]-0))</f>
        <v>0</v>
      </c>
      <c r="L267">
        <f>MAX(0,(FIO_Z[[#This Row],[Logarithmic rate of return]]-0))</f>
        <v>4.7805617828165667</v>
      </c>
    </row>
    <row r="268" spans="1:12" x14ac:dyDescent="0.25">
      <c r="A268" s="9">
        <v>44157</v>
      </c>
      <c r="B268">
        <v>218.53</v>
      </c>
      <c r="C268">
        <f>((FIO_Z[[#This Row],[Price]]-B267)/FIO_Z[[#This Row],[Price]])*100</f>
        <v>-0.5765798746167532</v>
      </c>
      <c r="D268">
        <f>LN(FIO_Z[[#This Row],[Price]]/B267)*100</f>
        <v>-0.57492401471213816</v>
      </c>
      <c r="E268">
        <v>0.24875</v>
      </c>
      <c r="F268">
        <f>LN(FIO_Z[[#This Row],[Risk-free instrument]]/E267)*100</f>
        <v>1.1116840106339394</v>
      </c>
      <c r="G268">
        <v>3557.54</v>
      </c>
      <c r="H268">
        <f>LN(FIO_Z[[#This Row],[S&amp;P 500]]/G267)*100</f>
        <v>-0.77310194107797037</v>
      </c>
      <c r="I268">
        <f>FIO_Z[[#This Row],[Rate  S&amp;P 500]]*100%</f>
        <v>-0.77310194107797037</v>
      </c>
      <c r="J268">
        <f>MIN(0,(FIO_Z[[#This Row],[Logarithmic rate of return]]-0))</f>
        <v>-0.57492401471213816</v>
      </c>
      <c r="K268">
        <f>MIN(0,(FIO_Z[[#This Row],[Market rate of return]]-0))</f>
        <v>-0.77310194107797037</v>
      </c>
      <c r="L268">
        <f>MAX(0,(FIO_Z[[#This Row],[Logarithmic rate of return]]-0))</f>
        <v>0</v>
      </c>
    </row>
    <row r="269" spans="1:12" x14ac:dyDescent="0.25">
      <c r="A269" s="9">
        <v>44164</v>
      </c>
      <c r="B269">
        <v>223.1</v>
      </c>
      <c r="C269">
        <f>((FIO_Z[[#This Row],[Price]]-B268)/FIO_Z[[#This Row],[Price]])*100</f>
        <v>2.0484087852980695</v>
      </c>
      <c r="D269">
        <f>LN(FIO_Z[[#This Row],[Price]]/B268)*100</f>
        <v>2.0696796556425867</v>
      </c>
      <c r="E269">
        <v>0.25738</v>
      </c>
      <c r="F269">
        <f>LN(FIO_Z[[#This Row],[Risk-free instrument]]/E268)*100</f>
        <v>3.4105216026816669</v>
      </c>
      <c r="G269">
        <v>3638.35</v>
      </c>
      <c r="H269">
        <f>LN(FIO_Z[[#This Row],[S&amp;P 500]]/G268)*100</f>
        <v>2.2460987405666262</v>
      </c>
      <c r="I269">
        <f>FIO_Z[[#This Row],[Rate  S&amp;P 500]]*100%</f>
        <v>2.2460987405666262</v>
      </c>
      <c r="J269">
        <f>MIN(0,(FIO_Z[[#This Row],[Logarithmic rate of return]]-0))</f>
        <v>0</v>
      </c>
      <c r="K269">
        <f>MIN(0,(FIO_Z[[#This Row],[Market rate of return]]-0))</f>
        <v>0</v>
      </c>
      <c r="L269">
        <f>MAX(0,(FIO_Z[[#This Row],[Logarithmic rate of return]]-0))</f>
        <v>2.0696796556425867</v>
      </c>
    </row>
    <row r="270" spans="1:12" x14ac:dyDescent="0.25">
      <c r="A270" s="9">
        <v>44171</v>
      </c>
      <c r="B270">
        <v>225.22</v>
      </c>
      <c r="C270">
        <f>((FIO_Z[[#This Row],[Price]]-B269)/FIO_Z[[#This Row],[Price]])*100</f>
        <v>0.94130183820264834</v>
      </c>
      <c r="D270">
        <f>LN(FIO_Z[[#This Row],[Price]]/B269)*100</f>
        <v>0.94576008303926318</v>
      </c>
      <c r="E270">
        <v>0.25574999999999998</v>
      </c>
      <c r="F270">
        <f>LN(FIO_Z[[#This Row],[Risk-free instrument]]/E269)*100</f>
        <v>-0.63531872337829776</v>
      </c>
      <c r="G270">
        <v>3699.12</v>
      </c>
      <c r="H270">
        <f>LN(FIO_Z[[#This Row],[S&amp;P 500]]/G269)*100</f>
        <v>1.6564671349093076</v>
      </c>
      <c r="I270">
        <f>FIO_Z[[#This Row],[Rate  S&amp;P 500]]*100%</f>
        <v>1.6564671349093076</v>
      </c>
      <c r="J270">
        <f>MIN(0,(FIO_Z[[#This Row],[Logarithmic rate of return]]-0))</f>
        <v>0</v>
      </c>
      <c r="K270">
        <f>MIN(0,(FIO_Z[[#This Row],[Market rate of return]]-0))</f>
        <v>0</v>
      </c>
      <c r="L270">
        <f>MAX(0,(FIO_Z[[#This Row],[Logarithmic rate of return]]-0))</f>
        <v>0.94576008303926318</v>
      </c>
    </row>
    <row r="271" spans="1:12" x14ac:dyDescent="0.25">
      <c r="A271" s="9">
        <v>44178</v>
      </c>
      <c r="B271">
        <v>223.84</v>
      </c>
      <c r="C271">
        <f>((FIO_Z[[#This Row],[Price]]-B270)/FIO_Z[[#This Row],[Price]])*100</f>
        <v>-0.61651179413866841</v>
      </c>
      <c r="D271">
        <f>LN(FIO_Z[[#This Row],[Price]]/B270)*100</f>
        <v>-0.61461913517084443</v>
      </c>
      <c r="E271">
        <v>0.24875</v>
      </c>
      <c r="F271">
        <f>LN(FIO_Z[[#This Row],[Risk-free instrument]]/E270)*100</f>
        <v>-2.775202879303357</v>
      </c>
      <c r="G271">
        <v>3663.46</v>
      </c>
      <c r="H271">
        <f>LN(FIO_Z[[#This Row],[S&amp;P 500]]/G270)*100</f>
        <v>-0.96868974867033786</v>
      </c>
      <c r="I271">
        <f>FIO_Z[[#This Row],[Rate  S&amp;P 500]]*100%</f>
        <v>-0.96868974867033786</v>
      </c>
      <c r="J271">
        <f>MIN(0,(FIO_Z[[#This Row],[Logarithmic rate of return]]-0))</f>
        <v>-0.61461913517084443</v>
      </c>
      <c r="K271">
        <f>MIN(0,(FIO_Z[[#This Row],[Market rate of return]]-0))</f>
        <v>-0.96868974867033786</v>
      </c>
      <c r="L271">
        <f>MAX(0,(FIO_Z[[#This Row],[Logarithmic rate of return]]-0))</f>
        <v>0</v>
      </c>
    </row>
    <row r="272" spans="1:12" x14ac:dyDescent="0.25">
      <c r="A272" s="9">
        <v>44185</v>
      </c>
      <c r="B272">
        <v>224.64</v>
      </c>
      <c r="C272">
        <f>((FIO_Z[[#This Row],[Price]]-B271)/FIO_Z[[#This Row],[Price]])*100</f>
        <v>0.35612535612534857</v>
      </c>
      <c r="D272">
        <f>LN(FIO_Z[[#This Row],[Price]]/B271)*100</f>
        <v>0.3567609920275247</v>
      </c>
      <c r="E272">
        <v>0.25850000000000001</v>
      </c>
      <c r="F272">
        <f>LN(FIO_Z[[#This Row],[Risk-free instrument]]/E271)*100</f>
        <v>3.8447317909781598</v>
      </c>
      <c r="G272">
        <v>3709.41</v>
      </c>
      <c r="H272">
        <f>LN(FIO_Z[[#This Row],[S&amp;P 500]]/G271)*100</f>
        <v>1.24647782854589</v>
      </c>
      <c r="I272">
        <f>FIO_Z[[#This Row],[Rate  S&amp;P 500]]*100%</f>
        <v>1.24647782854589</v>
      </c>
      <c r="J272">
        <f>MIN(0,(FIO_Z[[#This Row],[Logarithmic rate of return]]-0))</f>
        <v>0</v>
      </c>
      <c r="K272">
        <f>MIN(0,(FIO_Z[[#This Row],[Market rate of return]]-0))</f>
        <v>0</v>
      </c>
      <c r="L272">
        <f>MAX(0,(FIO_Z[[#This Row],[Logarithmic rate of return]]-0))</f>
        <v>0.3567609920275247</v>
      </c>
    </row>
    <row r="273" spans="1:12" x14ac:dyDescent="0.25">
      <c r="A273" s="9">
        <v>44192</v>
      </c>
      <c r="B273">
        <v>222.83</v>
      </c>
      <c r="C273">
        <f>((FIO_Z[[#This Row],[Price]]-B272)/FIO_Z[[#This Row],[Price]])*100</f>
        <v>-0.81227841852532146</v>
      </c>
      <c r="D273">
        <f>LN(FIO_Z[[#This Row],[Price]]/B272)*100</f>
        <v>-0.80899719385693103</v>
      </c>
      <c r="E273">
        <v>0.26662999999999998</v>
      </c>
      <c r="F273">
        <f>LN(FIO_Z[[#This Row],[Risk-free instrument]]/E272)*100</f>
        <v>3.0966235597342027</v>
      </c>
      <c r="G273">
        <v>3703.06</v>
      </c>
      <c r="H273">
        <f>LN(FIO_Z[[#This Row],[S&amp;P 500]]/G272)*100</f>
        <v>-0.17133294444003769</v>
      </c>
      <c r="I273">
        <f>FIO_Z[[#This Row],[Rate  S&amp;P 500]]*100%</f>
        <v>-0.17133294444003769</v>
      </c>
      <c r="J273">
        <f>MIN(0,(FIO_Z[[#This Row],[Logarithmic rate of return]]-0))</f>
        <v>-0.80899719385693103</v>
      </c>
      <c r="K273">
        <f>MIN(0,(FIO_Z[[#This Row],[Market rate of return]]-0))</f>
        <v>-0.17133294444003769</v>
      </c>
      <c r="L273">
        <f>MAX(0,(FIO_Z[[#This Row],[Logarithmic rate of return]]-0))</f>
        <v>0</v>
      </c>
    </row>
    <row r="274" spans="1:12" x14ac:dyDescent="0.25">
      <c r="A274" s="9">
        <v>44199</v>
      </c>
      <c r="B274">
        <v>224.07</v>
      </c>
      <c r="C274">
        <f>((FIO_Z[[#This Row],[Price]]-B273)/FIO_Z[[#This Row],[Price]])*100</f>
        <v>0.55339849154281284</v>
      </c>
      <c r="D274">
        <f>LN(FIO_Z[[#This Row],[Price]]/B273)*100</f>
        <v>0.5549354138207977</v>
      </c>
      <c r="E274">
        <v>0.25763000000000003</v>
      </c>
      <c r="F274">
        <f>LN(FIO_Z[[#This Row],[Risk-free instrument]]/E273)*100</f>
        <v>-3.4337482469193992</v>
      </c>
      <c r="G274">
        <v>3756.07</v>
      </c>
      <c r="H274">
        <f>LN(FIO_Z[[#This Row],[S&amp;P 500]]/G273)*100</f>
        <v>1.421369314127096</v>
      </c>
      <c r="I274">
        <f>FIO_Z[[#This Row],[Rate  S&amp;P 500]]*100%</f>
        <v>1.421369314127096</v>
      </c>
      <c r="J274">
        <f>MIN(0,(FIO_Z[[#This Row],[Logarithmic rate of return]]-0))</f>
        <v>0</v>
      </c>
      <c r="K274">
        <f>MIN(0,(FIO_Z[[#This Row],[Market rate of return]]-0))</f>
        <v>0</v>
      </c>
      <c r="L274">
        <f>MAX(0,(FIO_Z[[#This Row],[Logarithmic rate of return]]-0))</f>
        <v>0.5549354138207977</v>
      </c>
    </row>
    <row r="275" spans="1:12" x14ac:dyDescent="0.25">
      <c r="A275" s="9">
        <v>44206</v>
      </c>
      <c r="B275">
        <v>229.56</v>
      </c>
      <c r="C275">
        <f>((FIO_Z[[#This Row],[Price]]-B274)/FIO_Z[[#This Row],[Price]])*100</f>
        <v>2.3915316257187702</v>
      </c>
      <c r="D275">
        <f>LN(FIO_Z[[#This Row],[Price]]/B274)*100</f>
        <v>2.4205930203076838</v>
      </c>
      <c r="E275">
        <v>0.2465</v>
      </c>
      <c r="F275">
        <f>LN(FIO_Z[[#This Row],[Risk-free instrument]]/E274)*100</f>
        <v>-4.4162453593887117</v>
      </c>
      <c r="G275">
        <v>3824.68</v>
      </c>
      <c r="H275">
        <f>LN(FIO_Z[[#This Row],[S&amp;P 500]]/G274)*100</f>
        <v>1.8101605628013278</v>
      </c>
      <c r="I275">
        <f>FIO_Z[[#This Row],[Rate  S&amp;P 500]]*100%</f>
        <v>1.8101605628013278</v>
      </c>
      <c r="J275">
        <f>MIN(0,(FIO_Z[[#This Row],[Logarithmic rate of return]]-0))</f>
        <v>0</v>
      </c>
      <c r="K275">
        <f>MIN(0,(FIO_Z[[#This Row],[Market rate of return]]-0))</f>
        <v>0</v>
      </c>
      <c r="L275">
        <f>MAX(0,(FIO_Z[[#This Row],[Logarithmic rate of return]]-0))</f>
        <v>2.4205930203076838</v>
      </c>
    </row>
    <row r="276" spans="1:12" x14ac:dyDescent="0.25">
      <c r="A276" s="9">
        <v>44213</v>
      </c>
      <c r="B276">
        <v>228.35</v>
      </c>
      <c r="C276">
        <f>((FIO_Z[[#This Row],[Price]]-B275)/FIO_Z[[#This Row],[Price]])*100</f>
        <v>-0.52988832931903129</v>
      </c>
      <c r="D276">
        <f>LN(FIO_Z[[#This Row],[Price]]/B275)*100</f>
        <v>-0.5284893609153879</v>
      </c>
      <c r="E276">
        <v>0.24812999999999999</v>
      </c>
      <c r="F276">
        <f>LN(FIO_Z[[#This Row],[Risk-free instrument]]/E275)*100</f>
        <v>0.6590808889179961</v>
      </c>
      <c r="G276">
        <v>3768.25</v>
      </c>
      <c r="H276">
        <f>LN(FIO_Z[[#This Row],[S&amp;P 500]]/G275)*100</f>
        <v>-1.4864100939574714</v>
      </c>
      <c r="I276">
        <f>FIO_Z[[#This Row],[Rate  S&amp;P 500]]*100%</f>
        <v>-1.4864100939574714</v>
      </c>
      <c r="J276">
        <f>MIN(0,(FIO_Z[[#This Row],[Logarithmic rate of return]]-0))</f>
        <v>-0.5284893609153879</v>
      </c>
      <c r="K276">
        <f>MIN(0,(FIO_Z[[#This Row],[Market rate of return]]-0))</f>
        <v>-1.4864100939574714</v>
      </c>
      <c r="L276">
        <f>MAX(0,(FIO_Z[[#This Row],[Logarithmic rate of return]]-0))</f>
        <v>0</v>
      </c>
    </row>
    <row r="277" spans="1:12" x14ac:dyDescent="0.25">
      <c r="A277" s="9">
        <v>44220</v>
      </c>
      <c r="B277">
        <v>227.86</v>
      </c>
      <c r="C277">
        <f>((FIO_Z[[#This Row],[Price]]-B276)/FIO_Z[[#This Row],[Price]])*100</f>
        <v>-0.2150443254629951</v>
      </c>
      <c r="D277">
        <f>LN(FIO_Z[[#This Row],[Price]]/B276)*100</f>
        <v>-0.21481343610381592</v>
      </c>
      <c r="E277">
        <v>0.23599999999999999</v>
      </c>
      <c r="F277">
        <f>LN(FIO_Z[[#This Row],[Risk-free instrument]]/E276)*100</f>
        <v>-5.012099734631474</v>
      </c>
      <c r="G277">
        <v>3841.47</v>
      </c>
      <c r="H277">
        <f>LN(FIO_Z[[#This Row],[S&amp;P 500]]/G276)*100</f>
        <v>1.9244403137123229</v>
      </c>
      <c r="I277">
        <f>FIO_Z[[#This Row],[Rate  S&amp;P 500]]*100%</f>
        <v>1.9244403137123229</v>
      </c>
      <c r="J277">
        <f>MIN(0,(FIO_Z[[#This Row],[Logarithmic rate of return]]-0))</f>
        <v>-0.21481343610381592</v>
      </c>
      <c r="K277">
        <f>MIN(0,(FIO_Z[[#This Row],[Market rate of return]]-0))</f>
        <v>0</v>
      </c>
      <c r="L277">
        <f>MAX(0,(FIO_Z[[#This Row],[Logarithmic rate of return]]-0))</f>
        <v>0</v>
      </c>
    </row>
    <row r="278" spans="1:12" x14ac:dyDescent="0.25">
      <c r="A278" s="9">
        <v>44227</v>
      </c>
      <c r="B278">
        <v>221.81</v>
      </c>
      <c r="C278">
        <f>((FIO_Z[[#This Row],[Price]]-B277)/FIO_Z[[#This Row],[Price]])*100</f>
        <v>-2.7275596231008574</v>
      </c>
      <c r="D278">
        <f>LN(FIO_Z[[#This Row],[Price]]/B277)*100</f>
        <v>-2.6910245707271736</v>
      </c>
      <c r="E278">
        <v>0.22325</v>
      </c>
      <c r="F278">
        <f>LN(FIO_Z[[#This Row],[Risk-free instrument]]/E277)*100</f>
        <v>-5.5539585269001543</v>
      </c>
      <c r="G278">
        <v>3714.24</v>
      </c>
      <c r="H278">
        <f>LN(FIO_Z[[#This Row],[S&amp;P 500]]/G277)*100</f>
        <v>-3.3681024647504034</v>
      </c>
      <c r="I278">
        <f>FIO_Z[[#This Row],[Rate  S&amp;P 500]]*100%</f>
        <v>-3.3681024647504034</v>
      </c>
      <c r="J278">
        <f>MIN(0,(FIO_Z[[#This Row],[Logarithmic rate of return]]-0))</f>
        <v>-2.6910245707271736</v>
      </c>
      <c r="K278">
        <f>MIN(0,(FIO_Z[[#This Row],[Market rate of return]]-0))</f>
        <v>-3.3681024647504034</v>
      </c>
      <c r="L278">
        <f>MAX(0,(FIO_Z[[#This Row],[Logarithmic rate of return]]-0))</f>
        <v>0</v>
      </c>
    </row>
    <row r="279" spans="1:12" x14ac:dyDescent="0.25">
      <c r="A279" s="9">
        <v>44234</v>
      </c>
      <c r="B279">
        <v>228.88</v>
      </c>
      <c r="C279">
        <f>((FIO_Z[[#This Row],[Price]]-B278)/FIO_Z[[#This Row],[Price]])*100</f>
        <v>3.088954910870322</v>
      </c>
      <c r="D279">
        <f>LN(FIO_Z[[#This Row],[Price]]/B278)*100</f>
        <v>3.1376689179156743</v>
      </c>
      <c r="E279">
        <v>0.20699999999999999</v>
      </c>
      <c r="F279">
        <f>LN(FIO_Z[[#This Row],[Risk-free instrument]]/E278)*100</f>
        <v>-7.5573426491239397</v>
      </c>
      <c r="G279">
        <v>3886.83</v>
      </c>
      <c r="H279">
        <f>LN(FIO_Z[[#This Row],[S&amp;P 500]]/G278)*100</f>
        <v>4.5419834186853993</v>
      </c>
      <c r="I279">
        <f>FIO_Z[[#This Row],[Rate  S&amp;P 500]]*100%</f>
        <v>4.5419834186853993</v>
      </c>
      <c r="J279">
        <f>MIN(0,(FIO_Z[[#This Row],[Logarithmic rate of return]]-0))</f>
        <v>0</v>
      </c>
      <c r="K279">
        <f>MIN(0,(FIO_Z[[#This Row],[Market rate of return]]-0))</f>
        <v>0</v>
      </c>
      <c r="L279">
        <f>MAX(0,(FIO_Z[[#This Row],[Logarithmic rate of return]]-0))</f>
        <v>3.1376689179156743</v>
      </c>
    </row>
    <row r="280" spans="1:12" x14ac:dyDescent="0.25">
      <c r="A280" s="9">
        <v>44241</v>
      </c>
      <c r="B280">
        <v>230.12</v>
      </c>
      <c r="C280">
        <f>((FIO_Z[[#This Row],[Price]]-B279)/FIO_Z[[#This Row],[Price]])*100</f>
        <v>0.53884929601947207</v>
      </c>
      <c r="D280">
        <f>LN(FIO_Z[[#This Row],[Price]]/B279)*100</f>
        <v>0.54030632532378609</v>
      </c>
      <c r="E280">
        <v>0.20075000000000001</v>
      </c>
      <c r="F280">
        <f>LN(FIO_Z[[#This Row],[Risk-free instrument]]/E279)*100</f>
        <v>-3.0658440438497929</v>
      </c>
      <c r="G280">
        <v>3934.83</v>
      </c>
      <c r="H280">
        <f>LN(FIO_Z[[#This Row],[S&amp;P 500]]/G279)*100</f>
        <v>1.2273763518120451</v>
      </c>
      <c r="I280">
        <f>FIO_Z[[#This Row],[Rate  S&amp;P 500]]*100%</f>
        <v>1.2273763518120451</v>
      </c>
      <c r="J280">
        <f>MIN(0,(FIO_Z[[#This Row],[Logarithmic rate of return]]-0))</f>
        <v>0</v>
      </c>
      <c r="K280">
        <f>MIN(0,(FIO_Z[[#This Row],[Market rate of return]]-0))</f>
        <v>0</v>
      </c>
      <c r="L280">
        <f>MAX(0,(FIO_Z[[#This Row],[Logarithmic rate of return]]-0))</f>
        <v>0.54030632532378609</v>
      </c>
    </row>
    <row r="281" spans="1:12" x14ac:dyDescent="0.25">
      <c r="A281" s="9">
        <v>44248</v>
      </c>
      <c r="B281">
        <v>230.29</v>
      </c>
      <c r="C281">
        <f>((FIO_Z[[#This Row],[Price]]-B280)/FIO_Z[[#This Row],[Price]])*100</f>
        <v>7.3819966129657175E-2</v>
      </c>
      <c r="D281">
        <f>LN(FIO_Z[[#This Row],[Price]]/B280)*100</f>
        <v>7.3847226483202952E-2</v>
      </c>
      <c r="E281">
        <v>0.19500000000000001</v>
      </c>
      <c r="F281">
        <f>LN(FIO_Z[[#This Row],[Risk-free instrument]]/E280)*100</f>
        <v>-2.9060794263124254</v>
      </c>
      <c r="G281">
        <v>3906.71</v>
      </c>
      <c r="H281">
        <f>LN(FIO_Z[[#This Row],[S&amp;P 500]]/G280)*100</f>
        <v>-0.71720913336848913</v>
      </c>
      <c r="I281">
        <f>FIO_Z[[#This Row],[Rate  S&amp;P 500]]*100%</f>
        <v>-0.71720913336848913</v>
      </c>
      <c r="J281">
        <f>MIN(0,(FIO_Z[[#This Row],[Logarithmic rate of return]]-0))</f>
        <v>0</v>
      </c>
      <c r="K281">
        <f>MIN(0,(FIO_Z[[#This Row],[Market rate of return]]-0))</f>
        <v>-0.71720913336848913</v>
      </c>
      <c r="L281">
        <f>MAX(0,(FIO_Z[[#This Row],[Logarithmic rate of return]]-0))</f>
        <v>7.3847226483202952E-2</v>
      </c>
    </row>
    <row r="282" spans="1:12" x14ac:dyDescent="0.25">
      <c r="A282" s="9">
        <v>44255</v>
      </c>
      <c r="B282">
        <v>226.73</v>
      </c>
      <c r="C282">
        <f>((FIO_Z[[#This Row],[Price]]-B281)/FIO_Z[[#This Row],[Price]])*100</f>
        <v>-1.5701495170467088</v>
      </c>
      <c r="D282">
        <f>LN(FIO_Z[[#This Row],[Price]]/B281)*100</f>
        <v>-1.5579502021373584</v>
      </c>
      <c r="E282">
        <v>0.20300000000000001</v>
      </c>
      <c r="F282">
        <f>LN(FIO_Z[[#This Row],[Risk-free instrument]]/E281)*100</f>
        <v>4.0206420478040608</v>
      </c>
      <c r="G282">
        <v>3811.15</v>
      </c>
      <c r="H282">
        <f>LN(FIO_Z[[#This Row],[S&amp;P 500]]/G281)*100</f>
        <v>-2.4764606704163814</v>
      </c>
      <c r="I282">
        <f>FIO_Z[[#This Row],[Rate  S&amp;P 500]]*100%</f>
        <v>-2.4764606704163814</v>
      </c>
      <c r="J282">
        <f>MIN(0,(FIO_Z[[#This Row],[Logarithmic rate of return]]-0))</f>
        <v>-1.5579502021373584</v>
      </c>
      <c r="K282">
        <f>MIN(0,(FIO_Z[[#This Row],[Market rate of return]]-0))</f>
        <v>-2.4764606704163814</v>
      </c>
      <c r="L282">
        <f>MAX(0,(FIO_Z[[#This Row],[Logarithmic rate of return]]-0))</f>
        <v>0</v>
      </c>
    </row>
    <row r="283" spans="1:12" x14ac:dyDescent="0.25">
      <c r="A283" s="9">
        <v>44262</v>
      </c>
      <c r="B283">
        <v>232.61</v>
      </c>
      <c r="C283">
        <f>((FIO_Z[[#This Row],[Price]]-B282)/FIO_Z[[#This Row],[Price]])*100</f>
        <v>2.5278362925067812</v>
      </c>
      <c r="D283">
        <f>LN(FIO_Z[[#This Row],[Price]]/B282)*100</f>
        <v>2.5603349183265043</v>
      </c>
      <c r="E283">
        <v>0.19588</v>
      </c>
      <c r="F283">
        <f>LN(FIO_Z[[#This Row],[Risk-free instrument]]/E282)*100</f>
        <v>-3.5703752207670756</v>
      </c>
      <c r="G283">
        <v>3841.94</v>
      </c>
      <c r="H283">
        <f>LN(FIO_Z[[#This Row],[S&amp;P 500]]/G282)*100</f>
        <v>0.80464664929585927</v>
      </c>
      <c r="I283">
        <f>FIO_Z[[#This Row],[Rate  S&amp;P 500]]*100%</f>
        <v>0.80464664929585927</v>
      </c>
      <c r="J283">
        <f>MIN(0,(FIO_Z[[#This Row],[Logarithmic rate of return]]-0))</f>
        <v>0</v>
      </c>
      <c r="K283">
        <f>MIN(0,(FIO_Z[[#This Row],[Market rate of return]]-0))</f>
        <v>0</v>
      </c>
      <c r="L283">
        <f>MAX(0,(FIO_Z[[#This Row],[Logarithmic rate of return]]-0))</f>
        <v>2.5603349183265043</v>
      </c>
    </row>
    <row r="284" spans="1:12" x14ac:dyDescent="0.25">
      <c r="A284" s="9">
        <v>44269</v>
      </c>
      <c r="B284">
        <v>237.33</v>
      </c>
      <c r="C284">
        <f>((FIO_Z[[#This Row],[Price]]-B283)/FIO_Z[[#This Row],[Price]])*100</f>
        <v>1.9887919774154126</v>
      </c>
      <c r="D284">
        <f>LN(FIO_Z[[#This Row],[Price]]/B283)*100</f>
        <v>2.0088346279598479</v>
      </c>
      <c r="E284">
        <v>0.19400000000000001</v>
      </c>
      <c r="F284">
        <f>LN(FIO_Z[[#This Row],[Risk-free instrument]]/E283)*100</f>
        <v>-0.96440677707884059</v>
      </c>
      <c r="G284">
        <v>3943.34</v>
      </c>
      <c r="H284">
        <f>LN(FIO_Z[[#This Row],[S&amp;P 500]]/G283)*100</f>
        <v>2.6050632579627071</v>
      </c>
      <c r="I284">
        <f>FIO_Z[[#This Row],[Rate  S&amp;P 500]]*100%</f>
        <v>2.6050632579627071</v>
      </c>
      <c r="J284">
        <f>MIN(0,(FIO_Z[[#This Row],[Logarithmic rate of return]]-0))</f>
        <v>0</v>
      </c>
      <c r="K284">
        <f>MIN(0,(FIO_Z[[#This Row],[Market rate of return]]-0))</f>
        <v>0</v>
      </c>
      <c r="L284">
        <f>MAX(0,(FIO_Z[[#This Row],[Logarithmic rate of return]]-0))</f>
        <v>2.0088346279598479</v>
      </c>
    </row>
    <row r="285" spans="1:12" x14ac:dyDescent="0.25">
      <c r="A285" s="9">
        <v>44276</v>
      </c>
      <c r="B285">
        <v>235.18</v>
      </c>
      <c r="C285">
        <f>((FIO_Z[[#This Row],[Price]]-B284)/FIO_Z[[#This Row],[Price]])*100</f>
        <v>-0.91419338379114112</v>
      </c>
      <c r="D285">
        <f>LN(FIO_Z[[#This Row],[Price]]/B284)*100</f>
        <v>-0.91003993061450406</v>
      </c>
      <c r="E285">
        <v>0.20238</v>
      </c>
      <c r="F285">
        <f>LN(FIO_Z[[#This Row],[Risk-free instrument]]/E284)*100</f>
        <v>4.2288959238285688</v>
      </c>
      <c r="G285">
        <v>3913.1</v>
      </c>
      <c r="H285">
        <f>LN(FIO_Z[[#This Row],[S&amp;P 500]]/G284)*100</f>
        <v>-0.76981811965920321</v>
      </c>
      <c r="I285">
        <f>FIO_Z[[#This Row],[Rate  S&amp;P 500]]*100%</f>
        <v>-0.76981811965920321</v>
      </c>
      <c r="J285">
        <f>MIN(0,(FIO_Z[[#This Row],[Logarithmic rate of return]]-0))</f>
        <v>-0.91003993061450406</v>
      </c>
      <c r="K285">
        <f>MIN(0,(FIO_Z[[#This Row],[Market rate of return]]-0))</f>
        <v>-0.76981811965920321</v>
      </c>
      <c r="L285">
        <f>MAX(0,(FIO_Z[[#This Row],[Logarithmic rate of return]]-0))</f>
        <v>0</v>
      </c>
    </row>
    <row r="286" spans="1:12" x14ac:dyDescent="0.25">
      <c r="A286" s="9">
        <v>44283</v>
      </c>
      <c r="B286">
        <v>241.62</v>
      </c>
      <c r="C286">
        <f>((FIO_Z[[#This Row],[Price]]-B285)/FIO_Z[[#This Row],[Price]])*100</f>
        <v>2.6653422729906455</v>
      </c>
      <c r="D286">
        <f>LN(FIO_Z[[#This Row],[Price]]/B285)*100</f>
        <v>2.7015065696148048</v>
      </c>
      <c r="E286">
        <v>0.20324999999999999</v>
      </c>
      <c r="F286">
        <f>LN(FIO_Z[[#This Row],[Risk-free instrument]]/E285)*100</f>
        <v>0.42896301263059394</v>
      </c>
      <c r="G286">
        <v>3974.54</v>
      </c>
      <c r="H286">
        <f>LN(FIO_Z[[#This Row],[S&amp;P 500]]/G285)*100</f>
        <v>1.5579119398160879</v>
      </c>
      <c r="I286">
        <f>FIO_Z[[#This Row],[Rate  S&amp;P 500]]*100%</f>
        <v>1.5579119398160879</v>
      </c>
      <c r="J286">
        <f>MIN(0,(FIO_Z[[#This Row],[Logarithmic rate of return]]-0))</f>
        <v>0</v>
      </c>
      <c r="K286">
        <f>MIN(0,(FIO_Z[[#This Row],[Market rate of return]]-0))</f>
        <v>0</v>
      </c>
      <c r="L286">
        <f>MAX(0,(FIO_Z[[#This Row],[Logarithmic rate of return]]-0))</f>
        <v>2.7015065696148048</v>
      </c>
    </row>
    <row r="287" spans="1:12" x14ac:dyDescent="0.25">
      <c r="A287" s="9">
        <v>44290</v>
      </c>
      <c r="B287">
        <v>241.72</v>
      </c>
      <c r="C287">
        <f>((FIO_Z[[#This Row],[Price]]-B286)/FIO_Z[[#This Row],[Price]])*100</f>
        <v>4.1370180373984079E-2</v>
      </c>
      <c r="D287">
        <f>LN(FIO_Z[[#This Row],[Price]]/B286)*100</f>
        <v>4.1378740194005691E-2</v>
      </c>
      <c r="E287">
        <v>0.20125000000000001</v>
      </c>
      <c r="F287">
        <f>LN(FIO_Z[[#This Row],[Risk-free instrument]]/E286)*100</f>
        <v>-0.98888321292470871</v>
      </c>
      <c r="G287">
        <v>4019.87</v>
      </c>
      <c r="H287">
        <f>LN(FIO_Z[[#This Row],[S&amp;P 500]]/G286)*100</f>
        <v>1.1340545660177004</v>
      </c>
      <c r="I287">
        <f>FIO_Z[[#This Row],[Rate  S&amp;P 500]]*100%</f>
        <v>1.1340545660177004</v>
      </c>
      <c r="J287">
        <f>MIN(0,(FIO_Z[[#This Row],[Logarithmic rate of return]]-0))</f>
        <v>0</v>
      </c>
      <c r="K287">
        <f>MIN(0,(FIO_Z[[#This Row],[Market rate of return]]-0))</f>
        <v>0</v>
      </c>
      <c r="L287">
        <f>MAX(0,(FIO_Z[[#This Row],[Logarithmic rate of return]]-0))</f>
        <v>4.1378740194005691E-2</v>
      </c>
    </row>
    <row r="288" spans="1:12" x14ac:dyDescent="0.25">
      <c r="A288" s="9">
        <v>44297</v>
      </c>
      <c r="B288">
        <v>244.78</v>
      </c>
      <c r="C288">
        <f>((FIO_Z[[#This Row],[Price]]-B287)/FIO_Z[[#This Row],[Price]])*100</f>
        <v>1.2501021325271682</v>
      </c>
      <c r="D288">
        <f>LN(FIO_Z[[#This Row],[Price]]/B287)*100</f>
        <v>1.2579816460834659</v>
      </c>
      <c r="E288">
        <v>0.21138000000000001</v>
      </c>
      <c r="F288">
        <f>LN(FIO_Z[[#This Row],[Risk-free instrument]]/E287)*100</f>
        <v>4.9109545282528524</v>
      </c>
      <c r="G288">
        <v>4128.8</v>
      </c>
      <c r="H288">
        <f>LN(FIO_Z[[#This Row],[S&amp;P 500]]/G287)*100</f>
        <v>2.673724405280272</v>
      </c>
      <c r="I288">
        <f>FIO_Z[[#This Row],[Rate  S&amp;P 500]]*100%</f>
        <v>2.673724405280272</v>
      </c>
      <c r="J288">
        <f>MIN(0,(FIO_Z[[#This Row],[Logarithmic rate of return]]-0))</f>
        <v>0</v>
      </c>
      <c r="K288">
        <f>MIN(0,(FIO_Z[[#This Row],[Market rate of return]]-0))</f>
        <v>0</v>
      </c>
      <c r="L288">
        <f>MAX(0,(FIO_Z[[#This Row],[Logarithmic rate of return]]-0))</f>
        <v>1.2579816460834659</v>
      </c>
    </row>
    <row r="289" spans="1:12" x14ac:dyDescent="0.25">
      <c r="A289" s="9">
        <v>44304</v>
      </c>
      <c r="B289">
        <v>247.64</v>
      </c>
      <c r="C289">
        <f>((FIO_Z[[#This Row],[Price]]-B288)/FIO_Z[[#This Row],[Price]])*100</f>
        <v>1.1549022774995903</v>
      </c>
      <c r="D289">
        <f>LN(FIO_Z[[#This Row],[Price]]/B288)*100</f>
        <v>1.1616230696838901</v>
      </c>
      <c r="E289">
        <v>0.22363</v>
      </c>
      <c r="F289">
        <f>LN(FIO_Z[[#This Row],[Risk-free instrument]]/E288)*100</f>
        <v>5.6335438857424407</v>
      </c>
      <c r="G289">
        <v>4185.47</v>
      </c>
      <c r="H289">
        <f>LN(FIO_Z[[#This Row],[S&amp;P 500]]/G288)*100</f>
        <v>1.3632195637469313</v>
      </c>
      <c r="I289">
        <f>FIO_Z[[#This Row],[Rate  S&amp;P 500]]*100%</f>
        <v>1.3632195637469313</v>
      </c>
      <c r="J289">
        <f>MIN(0,(FIO_Z[[#This Row],[Logarithmic rate of return]]-0))</f>
        <v>0</v>
      </c>
      <c r="K289">
        <f>MIN(0,(FIO_Z[[#This Row],[Market rate of return]]-0))</f>
        <v>0</v>
      </c>
      <c r="L289">
        <f>MAX(0,(FIO_Z[[#This Row],[Logarithmic rate of return]]-0))</f>
        <v>1.1616230696838901</v>
      </c>
    </row>
    <row r="290" spans="1:12" x14ac:dyDescent="0.25">
      <c r="A290" s="9">
        <v>44311</v>
      </c>
      <c r="B290">
        <v>248.3</v>
      </c>
      <c r="C290">
        <f>((FIO_Z[[#This Row],[Price]]-B289)/FIO_Z[[#This Row],[Price]])*100</f>
        <v>0.26580749093839107</v>
      </c>
      <c r="D290">
        <f>LN(FIO_Z[[#This Row],[Price]]/B289)*100</f>
        <v>0.26616138630896174</v>
      </c>
      <c r="E290">
        <v>0.20413000000000001</v>
      </c>
      <c r="F290">
        <f>LN(FIO_Z[[#This Row],[Risk-free instrument]]/E289)*100</f>
        <v>-9.1235854653133099</v>
      </c>
      <c r="G290">
        <v>4180.17</v>
      </c>
      <c r="H290">
        <f>LN(FIO_Z[[#This Row],[S&amp;P 500]]/G289)*100</f>
        <v>-0.12670879237216007</v>
      </c>
      <c r="I290">
        <f>FIO_Z[[#This Row],[Rate  S&amp;P 500]]*100%</f>
        <v>-0.12670879237216007</v>
      </c>
      <c r="J290">
        <f>MIN(0,(FIO_Z[[#This Row],[Logarithmic rate of return]]-0))</f>
        <v>0</v>
      </c>
      <c r="K290">
        <f>MIN(0,(FIO_Z[[#This Row],[Market rate of return]]-0))</f>
        <v>-0.12670879237216007</v>
      </c>
      <c r="L290">
        <f>MAX(0,(FIO_Z[[#This Row],[Logarithmic rate of return]]-0))</f>
        <v>0.26616138630896174</v>
      </c>
    </row>
    <row r="291" spans="1:12" x14ac:dyDescent="0.25">
      <c r="A291" s="9">
        <v>44318</v>
      </c>
      <c r="B291">
        <v>247.91</v>
      </c>
      <c r="C291">
        <f>((FIO_Z[[#This Row],[Price]]-B290)/FIO_Z[[#This Row],[Price]])*100</f>
        <v>-0.15731515469324142</v>
      </c>
      <c r="D291">
        <f>LN(FIO_Z[[#This Row],[Price]]/B290)*100</f>
        <v>-0.15719154402564978</v>
      </c>
      <c r="E291">
        <v>0.20488000000000001</v>
      </c>
      <c r="F291">
        <f>LN(FIO_Z[[#This Row],[Risk-free instrument]]/E290)*100</f>
        <v>0.36673961057771753</v>
      </c>
      <c r="G291">
        <v>4181.17</v>
      </c>
      <c r="H291">
        <f>LN(FIO_Z[[#This Row],[S&amp;P 500]]/G290)*100</f>
        <v>2.3919611085483558E-2</v>
      </c>
      <c r="I291">
        <f>FIO_Z[[#This Row],[Rate  S&amp;P 500]]*100%</f>
        <v>2.3919611085483558E-2</v>
      </c>
      <c r="J291">
        <f>MIN(0,(FIO_Z[[#This Row],[Logarithmic rate of return]]-0))</f>
        <v>-0.15719154402564978</v>
      </c>
      <c r="K291">
        <f>MIN(0,(FIO_Z[[#This Row],[Market rate of return]]-0))</f>
        <v>0</v>
      </c>
      <c r="L291">
        <f>MAX(0,(FIO_Z[[#This Row],[Logarithmic rate of return]]-0))</f>
        <v>0</v>
      </c>
    </row>
    <row r="292" spans="1:12" x14ac:dyDescent="0.25">
      <c r="A292" s="9">
        <v>44325</v>
      </c>
      <c r="B292">
        <v>254.18</v>
      </c>
      <c r="C292">
        <f>((FIO_Z[[#This Row],[Price]]-B291)/FIO_Z[[#This Row],[Price]])*100</f>
        <v>2.4667558423164726</v>
      </c>
      <c r="D292">
        <f>LN(FIO_Z[[#This Row],[Price]]/B291)*100</f>
        <v>2.4976900380059974</v>
      </c>
      <c r="E292">
        <v>0.19275</v>
      </c>
      <c r="F292">
        <f>LN(FIO_Z[[#This Row],[Risk-free instrument]]/E291)*100</f>
        <v>-6.1030429447830974</v>
      </c>
      <c r="G292">
        <v>4232.6000000000004</v>
      </c>
      <c r="H292">
        <f>LN(FIO_Z[[#This Row],[S&amp;P 500]]/G291)*100</f>
        <v>1.222534976723322</v>
      </c>
      <c r="I292">
        <f>FIO_Z[[#This Row],[Rate  S&amp;P 500]]*100%</f>
        <v>1.222534976723322</v>
      </c>
      <c r="J292">
        <f>MIN(0,(FIO_Z[[#This Row],[Logarithmic rate of return]]-0))</f>
        <v>0</v>
      </c>
      <c r="K292">
        <f>MIN(0,(FIO_Z[[#This Row],[Market rate of return]]-0))</f>
        <v>0</v>
      </c>
      <c r="L292">
        <f>MAX(0,(FIO_Z[[#This Row],[Logarithmic rate of return]]-0))</f>
        <v>2.4976900380059974</v>
      </c>
    </row>
    <row r="293" spans="1:12" x14ac:dyDescent="0.25">
      <c r="A293" s="9">
        <v>44332</v>
      </c>
      <c r="B293">
        <v>253.08</v>
      </c>
      <c r="C293">
        <f>((FIO_Z[[#This Row],[Price]]-B292)/FIO_Z[[#This Row],[Price]])*100</f>
        <v>-0.43464517148727444</v>
      </c>
      <c r="D293">
        <f>LN(FIO_Z[[#This Row],[Price]]/B292)*100</f>
        <v>-0.43370331752407654</v>
      </c>
      <c r="E293">
        <v>0.18762999999999999</v>
      </c>
      <c r="F293">
        <f>LN(FIO_Z[[#This Row],[Risk-free instrument]]/E292)*100</f>
        <v>-2.6922073944155684</v>
      </c>
      <c r="G293">
        <v>4173.8500000000004</v>
      </c>
      <c r="H293">
        <f>LN(FIO_Z[[#This Row],[S&amp;P 500]]/G292)*100</f>
        <v>-1.3977590186265443</v>
      </c>
      <c r="I293">
        <f>FIO_Z[[#This Row],[Rate  S&amp;P 500]]*100%</f>
        <v>-1.3977590186265443</v>
      </c>
      <c r="J293">
        <f>MIN(0,(FIO_Z[[#This Row],[Logarithmic rate of return]]-0))</f>
        <v>-0.43370331752407654</v>
      </c>
      <c r="K293">
        <f>MIN(0,(FIO_Z[[#This Row],[Market rate of return]]-0))</f>
        <v>-1.3977590186265443</v>
      </c>
      <c r="L293">
        <f>MAX(0,(FIO_Z[[#This Row],[Logarithmic rate of return]]-0))</f>
        <v>0</v>
      </c>
    </row>
    <row r="294" spans="1:12" x14ac:dyDescent="0.25">
      <c r="A294" s="9">
        <v>44339</v>
      </c>
      <c r="B294">
        <v>251.28</v>
      </c>
      <c r="C294">
        <f>((FIO_Z[[#This Row],[Price]]-B293)/FIO_Z[[#This Row],[Price]])*100</f>
        <v>-0.71633237822350027</v>
      </c>
      <c r="D294">
        <f>LN(FIO_Z[[#This Row],[Price]]/B293)*100</f>
        <v>-0.71377890482925177</v>
      </c>
      <c r="E294">
        <v>0.17874999999999999</v>
      </c>
      <c r="F294">
        <f>LN(FIO_Z[[#This Row],[Risk-free instrument]]/E293)*100</f>
        <v>-4.8483756925166235</v>
      </c>
      <c r="G294">
        <v>4155.8599999999997</v>
      </c>
      <c r="H294">
        <f>LN(FIO_Z[[#This Row],[S&amp;P 500]]/G293)*100</f>
        <v>-0.4319484825130171</v>
      </c>
      <c r="I294">
        <f>FIO_Z[[#This Row],[Rate  S&amp;P 500]]*100%</f>
        <v>-0.4319484825130171</v>
      </c>
      <c r="J294">
        <f>MIN(0,(FIO_Z[[#This Row],[Logarithmic rate of return]]-0))</f>
        <v>-0.71377890482925177</v>
      </c>
      <c r="K294">
        <f>MIN(0,(FIO_Z[[#This Row],[Market rate of return]]-0))</f>
        <v>-0.4319484825130171</v>
      </c>
      <c r="L294">
        <f>MAX(0,(FIO_Z[[#This Row],[Logarithmic rate of return]]-0))</f>
        <v>0</v>
      </c>
    </row>
    <row r="295" spans="1:12" x14ac:dyDescent="0.25">
      <c r="A295" s="9">
        <v>44346</v>
      </c>
      <c r="B295">
        <v>251.97</v>
      </c>
      <c r="C295">
        <f>((FIO_Z[[#This Row],[Price]]-B294)/FIO_Z[[#This Row],[Price]])*100</f>
        <v>0.2738421240623875</v>
      </c>
      <c r="D295">
        <f>LN(FIO_Z[[#This Row],[Price]]/B294)*100</f>
        <v>0.27421775752542848</v>
      </c>
      <c r="E295">
        <v>0.17100000000000001</v>
      </c>
      <c r="F295">
        <f>LN(FIO_Z[[#This Row],[Risk-free instrument]]/E294)*100</f>
        <v>-4.4324625071457078</v>
      </c>
      <c r="G295">
        <v>4204.1099999999997</v>
      </c>
      <c r="H295">
        <f>LN(FIO_Z[[#This Row],[S&amp;P 500]]/G294)*100</f>
        <v>1.1543231796184377</v>
      </c>
      <c r="I295">
        <f>FIO_Z[[#This Row],[Rate  S&amp;P 500]]*100%</f>
        <v>1.1543231796184377</v>
      </c>
      <c r="J295">
        <f>MIN(0,(FIO_Z[[#This Row],[Logarithmic rate of return]]-0))</f>
        <v>0</v>
      </c>
      <c r="K295">
        <f>MIN(0,(FIO_Z[[#This Row],[Market rate of return]]-0))</f>
        <v>0</v>
      </c>
      <c r="L295">
        <f>MAX(0,(FIO_Z[[#This Row],[Logarithmic rate of return]]-0))</f>
        <v>0.27421775752542848</v>
      </c>
    </row>
    <row r="296" spans="1:12" x14ac:dyDescent="0.25">
      <c r="A296" s="9">
        <v>44353</v>
      </c>
      <c r="B296">
        <v>253.94</v>
      </c>
      <c r="C296">
        <f>((FIO_Z[[#This Row],[Price]]-B295)/FIO_Z[[#This Row],[Price]])*100</f>
        <v>0.77577380483578751</v>
      </c>
      <c r="D296">
        <f>LN(FIO_Z[[#This Row],[Price]]/B295)*100</f>
        <v>0.77879858359998899</v>
      </c>
      <c r="E296">
        <v>0.16488</v>
      </c>
      <c r="F296">
        <f>LN(FIO_Z[[#This Row],[Risk-free instrument]]/E295)*100</f>
        <v>-3.6445619920456322</v>
      </c>
      <c r="G296">
        <v>4229.8900000000003</v>
      </c>
      <c r="H296">
        <f>LN(FIO_Z[[#This Row],[S&amp;P 500]]/G295)*100</f>
        <v>0.61133697629203709</v>
      </c>
      <c r="I296">
        <f>FIO_Z[[#This Row],[Rate  S&amp;P 500]]*100%</f>
        <v>0.61133697629203709</v>
      </c>
      <c r="J296">
        <f>MIN(0,(FIO_Z[[#This Row],[Logarithmic rate of return]]-0))</f>
        <v>0</v>
      </c>
      <c r="K296">
        <f>MIN(0,(FIO_Z[[#This Row],[Market rate of return]]-0))</f>
        <v>0</v>
      </c>
      <c r="L296">
        <f>MAX(0,(FIO_Z[[#This Row],[Logarithmic rate of return]]-0))</f>
        <v>0.77879858359998899</v>
      </c>
    </row>
    <row r="297" spans="1:12" x14ac:dyDescent="0.25">
      <c r="A297" s="9">
        <v>44360</v>
      </c>
      <c r="B297">
        <v>253.21</v>
      </c>
      <c r="C297">
        <f>((FIO_Z[[#This Row],[Price]]-B296)/FIO_Z[[#This Row],[Price]])*100</f>
        <v>-0.28829825046403762</v>
      </c>
      <c r="D297">
        <f>LN(FIO_Z[[#This Row],[Price]]/B296)*100</f>
        <v>-0.28788346807361398</v>
      </c>
      <c r="E297">
        <v>0.1525</v>
      </c>
      <c r="F297">
        <f>LN(FIO_Z[[#This Row],[Risk-free instrument]]/E296)*100</f>
        <v>-7.805334053473727</v>
      </c>
      <c r="G297">
        <v>4247.4399999999996</v>
      </c>
      <c r="H297">
        <f>LN(FIO_Z[[#This Row],[S&amp;P 500]]/G296)*100</f>
        <v>0.41404605158071189</v>
      </c>
      <c r="I297">
        <f>FIO_Z[[#This Row],[Rate  S&amp;P 500]]*100%</f>
        <v>0.41404605158071189</v>
      </c>
      <c r="J297">
        <f>MIN(0,(FIO_Z[[#This Row],[Logarithmic rate of return]]-0))</f>
        <v>-0.28788346807361398</v>
      </c>
      <c r="K297">
        <f>MIN(0,(FIO_Z[[#This Row],[Market rate of return]]-0))</f>
        <v>0</v>
      </c>
      <c r="L297">
        <f>MAX(0,(FIO_Z[[#This Row],[Logarithmic rate of return]]-0))</f>
        <v>0</v>
      </c>
    </row>
    <row r="298" spans="1:12" x14ac:dyDescent="0.25">
      <c r="A298" s="9">
        <v>44367</v>
      </c>
      <c r="B298">
        <v>243.95</v>
      </c>
      <c r="C298">
        <f>((FIO_Z[[#This Row],[Price]]-B297)/FIO_Z[[#This Row],[Price]])*100</f>
        <v>-3.7958598073375773</v>
      </c>
      <c r="D298">
        <f>LN(FIO_Z[[#This Row],[Price]]/B297)*100</f>
        <v>-3.7255897699062976</v>
      </c>
      <c r="E298">
        <v>0.15625</v>
      </c>
      <c r="F298">
        <f>LN(FIO_Z[[#This Row],[Risk-free instrument]]/E297)*100</f>
        <v>2.4292692569044485</v>
      </c>
      <c r="G298">
        <v>4166.45</v>
      </c>
      <c r="H298">
        <f>LN(FIO_Z[[#This Row],[S&amp;P 500]]/G297)*100</f>
        <v>-1.9252094219633884</v>
      </c>
      <c r="I298">
        <f>FIO_Z[[#This Row],[Rate  S&amp;P 500]]*100%</f>
        <v>-1.9252094219633884</v>
      </c>
      <c r="J298">
        <f>MIN(0,(FIO_Z[[#This Row],[Logarithmic rate of return]]-0))</f>
        <v>-3.7255897699062976</v>
      </c>
      <c r="K298">
        <f>MIN(0,(FIO_Z[[#This Row],[Market rate of return]]-0))</f>
        <v>-1.9252094219633884</v>
      </c>
      <c r="L298">
        <f>MAX(0,(FIO_Z[[#This Row],[Logarithmic rate of return]]-0))</f>
        <v>0</v>
      </c>
    </row>
    <row r="299" spans="1:12" x14ac:dyDescent="0.25">
      <c r="A299" s="9">
        <v>44374</v>
      </c>
      <c r="B299">
        <v>250.07</v>
      </c>
      <c r="C299">
        <f>((FIO_Z[[#This Row],[Price]]-B298)/FIO_Z[[#This Row],[Price]])*100</f>
        <v>2.4473147518694787</v>
      </c>
      <c r="D299">
        <f>LN(FIO_Z[[#This Row],[Price]]/B298)*100</f>
        <v>2.4777592407715963</v>
      </c>
      <c r="E299">
        <v>0.16550000000000001</v>
      </c>
      <c r="F299">
        <f>LN(FIO_Z[[#This Row],[Risk-free instrument]]/E298)*100</f>
        <v>5.7513906200606844</v>
      </c>
      <c r="G299">
        <v>4280.7</v>
      </c>
      <c r="H299">
        <f>LN(FIO_Z[[#This Row],[S&amp;P 500]]/G298)*100</f>
        <v>2.7052193334403389</v>
      </c>
      <c r="I299">
        <f>FIO_Z[[#This Row],[Rate  S&amp;P 500]]*100%</f>
        <v>2.7052193334403389</v>
      </c>
      <c r="J299">
        <f>MIN(0,(FIO_Z[[#This Row],[Logarithmic rate of return]]-0))</f>
        <v>0</v>
      </c>
      <c r="K299">
        <f>MIN(0,(FIO_Z[[#This Row],[Market rate of return]]-0))</f>
        <v>0</v>
      </c>
      <c r="L299">
        <f>MAX(0,(FIO_Z[[#This Row],[Logarithmic rate of return]]-0))</f>
        <v>2.4777592407715963</v>
      </c>
    </row>
    <row r="300" spans="1:12" x14ac:dyDescent="0.25">
      <c r="A300" s="9">
        <v>44381</v>
      </c>
      <c r="B300">
        <v>253.32</v>
      </c>
      <c r="C300">
        <f>((FIO_Z[[#This Row],[Price]]-B299)/FIO_Z[[#This Row],[Price]])*100</f>
        <v>1.2829622611716407</v>
      </c>
      <c r="D300">
        <f>LN(FIO_Z[[#This Row],[Price]]/B299)*100</f>
        <v>1.2912632978667387</v>
      </c>
      <c r="E300">
        <v>0.16300000000000001</v>
      </c>
      <c r="F300">
        <f>LN(FIO_Z[[#This Row],[Risk-free instrument]]/E299)*100</f>
        <v>-1.5220994010355242</v>
      </c>
      <c r="G300">
        <v>4352.34</v>
      </c>
      <c r="H300">
        <f>LN(FIO_Z[[#This Row],[S&amp;P 500]]/G299)*100</f>
        <v>1.6597083879540477</v>
      </c>
      <c r="I300">
        <f>FIO_Z[[#This Row],[Rate  S&amp;P 500]]*100%</f>
        <v>1.6597083879540477</v>
      </c>
      <c r="J300">
        <f>MIN(0,(FIO_Z[[#This Row],[Logarithmic rate of return]]-0))</f>
        <v>0</v>
      </c>
      <c r="K300">
        <f>MIN(0,(FIO_Z[[#This Row],[Market rate of return]]-0))</f>
        <v>0</v>
      </c>
      <c r="L300">
        <f>MAX(0,(FIO_Z[[#This Row],[Logarithmic rate of return]]-0))</f>
        <v>1.2912632978667387</v>
      </c>
    </row>
    <row r="301" spans="1:12" x14ac:dyDescent="0.25">
      <c r="A301" s="9">
        <v>44388</v>
      </c>
      <c r="B301">
        <v>251.15</v>
      </c>
      <c r="C301">
        <f>((FIO_Z[[#This Row],[Price]]-B300)/FIO_Z[[#This Row],[Price]])*100</f>
        <v>-0.86402548277921054</v>
      </c>
      <c r="D301">
        <f>LN(FIO_Z[[#This Row],[Price]]/B300)*100</f>
        <v>-0.86031414521758276</v>
      </c>
      <c r="E301">
        <v>0.151</v>
      </c>
      <c r="F301">
        <f>LN(FIO_Z[[#This Row],[Risk-free instrument]]/E300)*100</f>
        <v>-7.6470363991838024</v>
      </c>
      <c r="G301">
        <v>4369.55</v>
      </c>
      <c r="H301">
        <f>LN(FIO_Z[[#This Row],[S&amp;P 500]]/G300)*100</f>
        <v>0.39463974748093411</v>
      </c>
      <c r="I301">
        <f>FIO_Z[[#This Row],[Rate  S&amp;P 500]]*100%</f>
        <v>0.39463974748093411</v>
      </c>
      <c r="J301">
        <f>MIN(0,(FIO_Z[[#This Row],[Logarithmic rate of return]]-0))</f>
        <v>-0.86031414521758276</v>
      </c>
      <c r="K301">
        <f>MIN(0,(FIO_Z[[#This Row],[Market rate of return]]-0))</f>
        <v>0</v>
      </c>
      <c r="L301">
        <f>MAX(0,(FIO_Z[[#This Row],[Logarithmic rate of return]]-0))</f>
        <v>0</v>
      </c>
    </row>
    <row r="302" spans="1:12" x14ac:dyDescent="0.25">
      <c r="A302" s="9">
        <v>44395</v>
      </c>
      <c r="B302">
        <v>253.92</v>
      </c>
      <c r="C302">
        <f>((FIO_Z[[#This Row],[Price]]-B301)/FIO_Z[[#This Row],[Price]])*100</f>
        <v>1.0908947700062941</v>
      </c>
      <c r="D302">
        <f>LN(FIO_Z[[#This Row],[Price]]/B301)*100</f>
        <v>1.0968886582045212</v>
      </c>
      <c r="E302">
        <v>0.15212999999999999</v>
      </c>
      <c r="F302">
        <f>LN(FIO_Z[[#This Row],[Risk-free instrument]]/E301)*100</f>
        <v>0.7455581660113102</v>
      </c>
      <c r="G302">
        <v>4327.16</v>
      </c>
      <c r="H302">
        <f>LN(FIO_Z[[#This Row],[S&amp;P 500]]/G301)*100</f>
        <v>-0.97485912973343003</v>
      </c>
      <c r="I302">
        <f>FIO_Z[[#This Row],[Rate  S&amp;P 500]]*100%</f>
        <v>-0.97485912973343003</v>
      </c>
      <c r="J302">
        <f>MIN(0,(FIO_Z[[#This Row],[Logarithmic rate of return]]-0))</f>
        <v>0</v>
      </c>
      <c r="K302">
        <f>MIN(0,(FIO_Z[[#This Row],[Market rate of return]]-0))</f>
        <v>-0.97485912973343003</v>
      </c>
      <c r="L302">
        <f>MAX(0,(FIO_Z[[#This Row],[Logarithmic rate of return]]-0))</f>
        <v>1.0968886582045212</v>
      </c>
    </row>
    <row r="303" spans="1:12" x14ac:dyDescent="0.25">
      <c r="A303" s="9">
        <v>44402</v>
      </c>
      <c r="B303">
        <v>252.92</v>
      </c>
      <c r="C303">
        <f>((FIO_Z[[#This Row],[Price]]-B302)/FIO_Z[[#This Row],[Price]])*100</f>
        <v>-0.39538193895302864</v>
      </c>
      <c r="D303">
        <f>LN(FIO_Z[[#This Row],[Price]]/B302)*100</f>
        <v>-0.39460235876864314</v>
      </c>
      <c r="E303">
        <v>0.1585</v>
      </c>
      <c r="F303">
        <f>LN(FIO_Z[[#This Row],[Risk-free instrument]]/E302)*100</f>
        <v>4.101917484229805</v>
      </c>
      <c r="G303">
        <v>4411.79</v>
      </c>
      <c r="H303">
        <f>LN(FIO_Z[[#This Row],[S&amp;P 500]]/G302)*100</f>
        <v>1.9369065117474709</v>
      </c>
      <c r="I303">
        <f>FIO_Z[[#This Row],[Rate  S&amp;P 500]]*100%</f>
        <v>1.9369065117474709</v>
      </c>
      <c r="J303">
        <f>MIN(0,(FIO_Z[[#This Row],[Logarithmic rate of return]]-0))</f>
        <v>-0.39460235876864314</v>
      </c>
      <c r="K303">
        <f>MIN(0,(FIO_Z[[#This Row],[Market rate of return]]-0))</f>
        <v>0</v>
      </c>
      <c r="L303">
        <f>MAX(0,(FIO_Z[[#This Row],[Logarithmic rate of return]]-0))</f>
        <v>0</v>
      </c>
    </row>
    <row r="304" spans="1:12" x14ac:dyDescent="0.25">
      <c r="A304" s="9">
        <v>44409</v>
      </c>
      <c r="B304">
        <v>256.22000000000003</v>
      </c>
      <c r="C304">
        <f>((FIO_Z[[#This Row],[Price]]-B303)/FIO_Z[[#This Row],[Price]])*100</f>
        <v>1.2879556631020372</v>
      </c>
      <c r="D304">
        <f>LN(FIO_Z[[#This Row],[Price]]/B303)*100</f>
        <v>1.296321723787538</v>
      </c>
      <c r="E304">
        <v>0.15312999999999999</v>
      </c>
      <c r="F304">
        <f>LN(FIO_Z[[#This Row],[Risk-free instrument]]/E303)*100</f>
        <v>-3.446735949021912</v>
      </c>
      <c r="G304">
        <v>4395.26</v>
      </c>
      <c r="H304">
        <f>LN(FIO_Z[[#This Row],[S&amp;P 500]]/G303)*100</f>
        <v>-0.37538152753817278</v>
      </c>
      <c r="I304">
        <f>FIO_Z[[#This Row],[Rate  S&amp;P 500]]*100%</f>
        <v>-0.37538152753817278</v>
      </c>
      <c r="J304">
        <f>MIN(0,(FIO_Z[[#This Row],[Logarithmic rate of return]]-0))</f>
        <v>0</v>
      </c>
      <c r="K304">
        <f>MIN(0,(FIO_Z[[#This Row],[Market rate of return]]-0))</f>
        <v>-0.37538152753817278</v>
      </c>
      <c r="L304">
        <f>MAX(0,(FIO_Z[[#This Row],[Logarithmic rate of return]]-0))</f>
        <v>1.296321723787538</v>
      </c>
    </row>
    <row r="305" spans="1:12" x14ac:dyDescent="0.25">
      <c r="A305" s="9">
        <v>44416</v>
      </c>
      <c r="B305">
        <v>256.95</v>
      </c>
      <c r="C305">
        <f>((FIO_Z[[#This Row],[Price]]-B304)/FIO_Z[[#This Row],[Price]])*100</f>
        <v>0.28410196536289606</v>
      </c>
      <c r="D305">
        <f>LN(FIO_Z[[#This Row],[Price]]/B304)*100</f>
        <v>0.28450630099507779</v>
      </c>
      <c r="E305">
        <v>0.14938000000000001</v>
      </c>
      <c r="F305">
        <f>LN(FIO_Z[[#This Row],[Risk-free instrument]]/E304)*100</f>
        <v>-2.4793838898195566</v>
      </c>
      <c r="G305">
        <v>4436.5200000000004</v>
      </c>
      <c r="H305">
        <f>LN(FIO_Z[[#This Row],[S&amp;P 500]]/G304)*100</f>
        <v>0.93435978196378666</v>
      </c>
      <c r="I305">
        <f>FIO_Z[[#This Row],[Rate  S&amp;P 500]]*100%</f>
        <v>0.93435978196378666</v>
      </c>
      <c r="J305">
        <f>MIN(0,(FIO_Z[[#This Row],[Logarithmic rate of return]]-0))</f>
        <v>0</v>
      </c>
      <c r="K305">
        <f>MIN(0,(FIO_Z[[#This Row],[Market rate of return]]-0))</f>
        <v>0</v>
      </c>
      <c r="L305">
        <f>MAX(0,(FIO_Z[[#This Row],[Logarithmic rate of return]]-0))</f>
        <v>0.28450630099507779</v>
      </c>
    </row>
    <row r="306" spans="1:12" x14ac:dyDescent="0.25">
      <c r="A306" s="9">
        <v>44423</v>
      </c>
      <c r="B306">
        <v>259.76</v>
      </c>
      <c r="C306">
        <f>((FIO_Z[[#This Row],[Price]]-B305)/FIO_Z[[#This Row],[Price]])*100</f>
        <v>1.0817677856482917</v>
      </c>
      <c r="D306">
        <f>LN(FIO_Z[[#This Row],[Price]]/B305)*100</f>
        <v>1.0876614356351815</v>
      </c>
      <c r="E306">
        <v>0.15662999999999999</v>
      </c>
      <c r="F306">
        <f>LN(FIO_Z[[#This Row],[Risk-free instrument]]/E305)*100</f>
        <v>4.7392941161649951</v>
      </c>
      <c r="G306">
        <v>4468</v>
      </c>
      <c r="H306">
        <f>LN(FIO_Z[[#This Row],[S&amp;P 500]]/G305)*100</f>
        <v>0.70705958657061696</v>
      </c>
      <c r="I306">
        <f>FIO_Z[[#This Row],[Rate  S&amp;P 500]]*100%</f>
        <v>0.70705958657061696</v>
      </c>
      <c r="J306">
        <f>MIN(0,(FIO_Z[[#This Row],[Logarithmic rate of return]]-0))</f>
        <v>0</v>
      </c>
      <c r="K306">
        <f>MIN(0,(FIO_Z[[#This Row],[Market rate of return]]-0))</f>
        <v>0</v>
      </c>
      <c r="L306">
        <f>MAX(0,(FIO_Z[[#This Row],[Logarithmic rate of return]]-0))</f>
        <v>1.0876614356351815</v>
      </c>
    </row>
    <row r="307" spans="1:12" x14ac:dyDescent="0.25">
      <c r="A307" s="9">
        <v>44430</v>
      </c>
      <c r="B307">
        <v>259.13</v>
      </c>
      <c r="C307">
        <f>((FIO_Z[[#This Row],[Price]]-B306)/FIO_Z[[#This Row],[Price]])*100</f>
        <v>-0.24312121329062458</v>
      </c>
      <c r="D307">
        <f>LN(FIO_Z[[#This Row],[Price]]/B306)*100</f>
        <v>-0.24282615181012915</v>
      </c>
      <c r="E307">
        <v>0.15262999999999999</v>
      </c>
      <c r="F307">
        <f>LN(FIO_Z[[#This Row],[Risk-free instrument]]/E306)*100</f>
        <v>-2.5869644163540069</v>
      </c>
      <c r="G307">
        <v>4441.67</v>
      </c>
      <c r="H307">
        <f>LN(FIO_Z[[#This Row],[S&amp;P 500]]/G306)*100</f>
        <v>-0.59104493543941627</v>
      </c>
      <c r="I307">
        <f>FIO_Z[[#This Row],[Rate  S&amp;P 500]]*100%</f>
        <v>-0.59104493543941627</v>
      </c>
      <c r="J307">
        <f>MIN(0,(FIO_Z[[#This Row],[Logarithmic rate of return]]-0))</f>
        <v>-0.24282615181012915</v>
      </c>
      <c r="K307">
        <f>MIN(0,(FIO_Z[[#This Row],[Market rate of return]]-0))</f>
        <v>-0.59104493543941627</v>
      </c>
      <c r="L307">
        <f>MAX(0,(FIO_Z[[#This Row],[Logarithmic rate of return]]-0))</f>
        <v>0</v>
      </c>
    </row>
    <row r="308" spans="1:12" x14ac:dyDescent="0.25">
      <c r="A308" s="9">
        <v>44437</v>
      </c>
      <c r="B308">
        <v>260.33999999999997</v>
      </c>
      <c r="C308">
        <f>((FIO_Z[[#This Row],[Price]]-B307)/FIO_Z[[#This Row],[Price]])*100</f>
        <v>0.46477683029883221</v>
      </c>
      <c r="D308">
        <f>LN(FIO_Z[[#This Row],[Price]]/B307)*100</f>
        <v>0.46586027618251347</v>
      </c>
      <c r="E308">
        <v>0.15475</v>
      </c>
      <c r="F308">
        <f>LN(FIO_Z[[#This Row],[Risk-free instrument]]/E307)*100</f>
        <v>1.3794219637674847</v>
      </c>
      <c r="G308">
        <v>4509.37</v>
      </c>
      <c r="H308">
        <f>LN(FIO_Z[[#This Row],[S&amp;P 500]]/G307)*100</f>
        <v>1.5127022325814909</v>
      </c>
      <c r="I308">
        <f>FIO_Z[[#This Row],[Rate  S&amp;P 500]]*100%</f>
        <v>1.5127022325814909</v>
      </c>
      <c r="J308">
        <f>MIN(0,(FIO_Z[[#This Row],[Logarithmic rate of return]]-0))</f>
        <v>0</v>
      </c>
      <c r="K308">
        <f>MIN(0,(FIO_Z[[#This Row],[Market rate of return]]-0))</f>
        <v>0</v>
      </c>
      <c r="L308">
        <f>MAX(0,(FIO_Z[[#This Row],[Logarithmic rate of return]]-0))</f>
        <v>0.46586027618251347</v>
      </c>
    </row>
    <row r="309" spans="1:12" x14ac:dyDescent="0.25">
      <c r="A309" s="9">
        <v>44444</v>
      </c>
      <c r="B309">
        <v>260.58</v>
      </c>
      <c r="C309">
        <f>((FIO_Z[[#This Row],[Price]]-B308)/FIO_Z[[#This Row],[Price]])*100</f>
        <v>9.2102233479165366E-2</v>
      </c>
      <c r="D309">
        <f>LN(FIO_Z[[#This Row],[Price]]/B308)*100</f>
        <v>9.2144673647116843E-2</v>
      </c>
      <c r="E309">
        <v>0.14838000000000001</v>
      </c>
      <c r="F309">
        <f>LN(FIO_Z[[#This Row],[Risk-free instrument]]/E308)*100</f>
        <v>-4.2034360803325583</v>
      </c>
      <c r="G309">
        <v>4535.43</v>
      </c>
      <c r="H309">
        <f>LN(FIO_Z[[#This Row],[S&amp;P 500]]/G308)*100</f>
        <v>0.5762442975362384</v>
      </c>
      <c r="I309">
        <f>FIO_Z[[#This Row],[Rate  S&amp;P 500]]*100%</f>
        <v>0.5762442975362384</v>
      </c>
      <c r="J309">
        <f>MIN(0,(FIO_Z[[#This Row],[Logarithmic rate of return]]-0))</f>
        <v>0</v>
      </c>
      <c r="K309">
        <f>MIN(0,(FIO_Z[[#This Row],[Market rate of return]]-0))</f>
        <v>0</v>
      </c>
      <c r="L309">
        <f>MAX(0,(FIO_Z[[#This Row],[Logarithmic rate of return]]-0))</f>
        <v>9.2144673647116843E-2</v>
      </c>
    </row>
    <row r="310" spans="1:12" x14ac:dyDescent="0.25">
      <c r="A310" s="9">
        <v>44451</v>
      </c>
      <c r="B310">
        <v>255.67</v>
      </c>
      <c r="C310">
        <f>((FIO_Z[[#This Row],[Price]]-B309)/FIO_Z[[#This Row],[Price]])*100</f>
        <v>-1.9204443227598063</v>
      </c>
      <c r="D310">
        <f>LN(FIO_Z[[#This Row],[Price]]/B309)*100</f>
        <v>-1.9022365350982573</v>
      </c>
      <c r="E310">
        <v>0.14938000000000001</v>
      </c>
      <c r="F310">
        <f>LN(FIO_Z[[#This Row],[Risk-free instrument]]/E309)*100</f>
        <v>0.67168441675407686</v>
      </c>
      <c r="G310">
        <v>4458.58</v>
      </c>
      <c r="H310">
        <f>LN(FIO_Z[[#This Row],[S&amp;P 500]]/G309)*100</f>
        <v>-1.7089567467460893</v>
      </c>
      <c r="I310">
        <f>FIO_Z[[#This Row],[Rate  S&amp;P 500]]*100%</f>
        <v>-1.7089567467460893</v>
      </c>
      <c r="J310">
        <f>MIN(0,(FIO_Z[[#This Row],[Logarithmic rate of return]]-0))</f>
        <v>-1.9022365350982573</v>
      </c>
      <c r="K310">
        <f>MIN(0,(FIO_Z[[#This Row],[Market rate of return]]-0))</f>
        <v>-1.7089567467460893</v>
      </c>
      <c r="L310">
        <f>MAX(0,(FIO_Z[[#This Row],[Logarithmic rate of return]]-0))</f>
        <v>0</v>
      </c>
    </row>
    <row r="311" spans="1:12" x14ac:dyDescent="0.25">
      <c r="A311" s="9">
        <v>44458</v>
      </c>
      <c r="B311">
        <v>253.55</v>
      </c>
      <c r="C311">
        <f>((FIO_Z[[#This Row],[Price]]-B310)/FIO_Z[[#This Row],[Price]])*100</f>
        <v>-0.8361269966475946</v>
      </c>
      <c r="D311">
        <f>LN(FIO_Z[[#This Row],[Price]]/B310)*100</f>
        <v>-0.83265081827747556</v>
      </c>
      <c r="E311">
        <v>0.15225</v>
      </c>
      <c r="F311">
        <f>LN(FIO_Z[[#This Row],[Risk-free instrument]]/E310)*100</f>
        <v>1.9030511661085687</v>
      </c>
      <c r="G311">
        <v>4432.99</v>
      </c>
      <c r="H311">
        <f>LN(FIO_Z[[#This Row],[S&amp;P 500]]/G310)*100</f>
        <v>-0.57560297346119493</v>
      </c>
      <c r="I311">
        <f>FIO_Z[[#This Row],[Rate  S&amp;P 500]]*100%</f>
        <v>-0.57560297346119493</v>
      </c>
      <c r="J311">
        <f>MIN(0,(FIO_Z[[#This Row],[Logarithmic rate of return]]-0))</f>
        <v>-0.83265081827747556</v>
      </c>
      <c r="K311">
        <f>MIN(0,(FIO_Z[[#This Row],[Market rate of return]]-0))</f>
        <v>-0.57560297346119493</v>
      </c>
      <c r="L311">
        <f>MAX(0,(FIO_Z[[#This Row],[Logarithmic rate of return]]-0))</f>
        <v>0</v>
      </c>
    </row>
    <row r="312" spans="1:12" x14ac:dyDescent="0.25">
      <c r="A312" s="9">
        <v>44465</v>
      </c>
      <c r="B312">
        <v>254.17</v>
      </c>
      <c r="C312">
        <f>((FIO_Z[[#This Row],[Price]]-B311)/FIO_Z[[#This Row],[Price]])*100</f>
        <v>0.24393122713143806</v>
      </c>
      <c r="D312">
        <f>LN(FIO_Z[[#This Row],[Price]]/B311)*100</f>
        <v>0.24422922405294609</v>
      </c>
      <c r="E312">
        <v>0.15537999999999999</v>
      </c>
      <c r="F312">
        <f>LN(FIO_Z[[#This Row],[Risk-free instrument]]/E311)*100</f>
        <v>2.0349822932268218</v>
      </c>
      <c r="G312">
        <v>4455.4799999999996</v>
      </c>
      <c r="H312">
        <f>LN(FIO_Z[[#This Row],[S&amp;P 500]]/G311)*100</f>
        <v>0.5060499274872533</v>
      </c>
      <c r="I312">
        <f>FIO_Z[[#This Row],[Rate  S&amp;P 500]]*100%</f>
        <v>0.5060499274872533</v>
      </c>
      <c r="J312">
        <f>MIN(0,(FIO_Z[[#This Row],[Logarithmic rate of return]]-0))</f>
        <v>0</v>
      </c>
      <c r="K312">
        <f>MIN(0,(FIO_Z[[#This Row],[Market rate of return]]-0))</f>
        <v>0</v>
      </c>
      <c r="L312">
        <f>MAX(0,(FIO_Z[[#This Row],[Logarithmic rate of return]]-0))</f>
        <v>0.24422922405294609</v>
      </c>
    </row>
    <row r="313" spans="1:12" x14ac:dyDescent="0.25">
      <c r="A313" s="9">
        <v>44472</v>
      </c>
      <c r="B313">
        <v>250.56</v>
      </c>
      <c r="C313">
        <f>((FIO_Z[[#This Row],[Price]]-B312)/FIO_Z[[#This Row],[Price]])*100</f>
        <v>-1.4407726692209391</v>
      </c>
      <c r="D313">
        <f>LN(FIO_Z[[#This Row],[Price]]/B312)*100</f>
        <v>-1.4304921679119429</v>
      </c>
      <c r="E313">
        <v>0.157</v>
      </c>
      <c r="F313">
        <f>LN(FIO_Z[[#This Row],[Risk-free instrument]]/E312)*100</f>
        <v>1.0372075826033427</v>
      </c>
      <c r="G313">
        <v>4357.04</v>
      </c>
      <c r="H313">
        <f>LN(FIO_Z[[#This Row],[S&amp;P 500]]/G312)*100</f>
        <v>-2.2341871504500737</v>
      </c>
      <c r="I313">
        <f>FIO_Z[[#This Row],[Rate  S&amp;P 500]]*100%</f>
        <v>-2.2341871504500737</v>
      </c>
      <c r="J313">
        <f>MIN(0,(FIO_Z[[#This Row],[Logarithmic rate of return]]-0))</f>
        <v>-1.4304921679119429</v>
      </c>
      <c r="K313">
        <f>MIN(0,(FIO_Z[[#This Row],[Market rate of return]]-0))</f>
        <v>-2.2341871504500737</v>
      </c>
      <c r="L313">
        <f>MAX(0,(FIO_Z[[#This Row],[Logarithmic rate of return]]-0))</f>
        <v>0</v>
      </c>
    </row>
    <row r="314" spans="1:12" x14ac:dyDescent="0.25">
      <c r="A314" s="9">
        <v>44479</v>
      </c>
      <c r="B314">
        <v>254.03</v>
      </c>
      <c r="C314">
        <f>((FIO_Z[[#This Row],[Price]]-B313)/FIO_Z[[#This Row],[Price]])*100</f>
        <v>1.365980396016218</v>
      </c>
      <c r="D314">
        <f>LN(FIO_Z[[#This Row],[Price]]/B313)*100</f>
        <v>1.3753957477854044</v>
      </c>
      <c r="E314">
        <v>0.1565</v>
      </c>
      <c r="F314">
        <f>LN(FIO_Z[[#This Row],[Risk-free instrument]]/E313)*100</f>
        <v>-0.31897953681001495</v>
      </c>
      <c r="G314">
        <v>4391.34</v>
      </c>
      <c r="H314">
        <f>LN(FIO_Z[[#This Row],[S&amp;P 500]]/G313)*100</f>
        <v>0.7841491968997224</v>
      </c>
      <c r="I314">
        <f>FIO_Z[[#This Row],[Rate  S&amp;P 500]]*100%</f>
        <v>0.7841491968997224</v>
      </c>
      <c r="J314">
        <f>MIN(0,(FIO_Z[[#This Row],[Logarithmic rate of return]]-0))</f>
        <v>0</v>
      </c>
      <c r="K314">
        <f>MIN(0,(FIO_Z[[#This Row],[Market rate of return]]-0))</f>
        <v>0</v>
      </c>
      <c r="L314">
        <f>MAX(0,(FIO_Z[[#This Row],[Logarithmic rate of return]]-0))</f>
        <v>1.3753957477854044</v>
      </c>
    </row>
    <row r="315" spans="1:12" x14ac:dyDescent="0.25">
      <c r="A315" s="9">
        <v>44486</v>
      </c>
      <c r="B315">
        <v>257.14</v>
      </c>
      <c r="C315">
        <f>((FIO_Z[[#This Row],[Price]]-B314)/FIO_Z[[#This Row],[Price]])*100</f>
        <v>1.2094578828653595</v>
      </c>
      <c r="D315">
        <f>LN(FIO_Z[[#This Row],[Price]]/B314)*100</f>
        <v>1.2168313375810373</v>
      </c>
      <c r="E315">
        <v>0.1605</v>
      </c>
      <c r="F315">
        <f>LN(FIO_Z[[#This Row],[Risk-free instrument]]/E314)*100</f>
        <v>2.5237932589862755</v>
      </c>
      <c r="G315">
        <v>4471.37</v>
      </c>
      <c r="H315">
        <f>LN(FIO_Z[[#This Row],[S&amp;P 500]]/G314)*100</f>
        <v>1.8060429672433862</v>
      </c>
      <c r="I315">
        <f>FIO_Z[[#This Row],[Rate  S&amp;P 500]]*100%</f>
        <v>1.8060429672433862</v>
      </c>
      <c r="J315">
        <f>MIN(0,(FIO_Z[[#This Row],[Logarithmic rate of return]]-0))</f>
        <v>0</v>
      </c>
      <c r="K315">
        <f>MIN(0,(FIO_Z[[#This Row],[Market rate of return]]-0))</f>
        <v>0</v>
      </c>
      <c r="L315">
        <f>MAX(0,(FIO_Z[[#This Row],[Logarithmic rate of return]]-0))</f>
        <v>1.2168313375810373</v>
      </c>
    </row>
    <row r="316" spans="1:12" x14ac:dyDescent="0.25">
      <c r="A316" s="9">
        <v>44493</v>
      </c>
      <c r="B316">
        <v>261.08</v>
      </c>
      <c r="C316">
        <f>((FIO_Z[[#This Row],[Price]]-B315)/FIO_Z[[#This Row],[Price]])*100</f>
        <v>1.509115979776313</v>
      </c>
      <c r="D316">
        <f>LN(FIO_Z[[#This Row],[Price]]/B315)*100</f>
        <v>1.5206190110913937</v>
      </c>
      <c r="E316">
        <v>0.17199999999999999</v>
      </c>
      <c r="F316">
        <f>LN(FIO_Z[[#This Row],[Risk-free instrument]]/E315)*100</f>
        <v>6.9200534243382394</v>
      </c>
      <c r="G316">
        <v>4544.8999999999996</v>
      </c>
      <c r="H316">
        <f>LN(FIO_Z[[#This Row],[S&amp;P 500]]/G315)*100</f>
        <v>1.6310875823702589</v>
      </c>
      <c r="I316">
        <f>FIO_Z[[#This Row],[Rate  S&amp;P 500]]*100%</f>
        <v>1.6310875823702589</v>
      </c>
      <c r="J316">
        <f>MIN(0,(FIO_Z[[#This Row],[Logarithmic rate of return]]-0))</f>
        <v>0</v>
      </c>
      <c r="K316">
        <f>MIN(0,(FIO_Z[[#This Row],[Market rate of return]]-0))</f>
        <v>0</v>
      </c>
      <c r="L316">
        <f>MAX(0,(FIO_Z[[#This Row],[Logarithmic rate of return]]-0))</f>
        <v>1.5206190110913937</v>
      </c>
    </row>
    <row r="317" spans="1:12" x14ac:dyDescent="0.25">
      <c r="A317" s="9">
        <v>44500</v>
      </c>
      <c r="B317">
        <v>261.12</v>
      </c>
      <c r="C317">
        <f>((FIO_Z[[#This Row],[Price]]-B316)/FIO_Z[[#This Row],[Price]])*100</f>
        <v>1.5318627450988227E-2</v>
      </c>
      <c r="D317">
        <f>LN(FIO_Z[[#This Row],[Price]]/B316)*100</f>
        <v>1.5319800872569206E-2</v>
      </c>
      <c r="E317">
        <v>0.20100000000000001</v>
      </c>
      <c r="F317">
        <f>LN(FIO_Z[[#This Row],[Risk-free instrument]]/E316)*100</f>
        <v>15.581043124562278</v>
      </c>
      <c r="G317">
        <v>4605.38</v>
      </c>
      <c r="H317">
        <f>LN(FIO_Z[[#This Row],[S&amp;P 500]]/G316)*100</f>
        <v>1.3219460116680357</v>
      </c>
      <c r="I317">
        <f>FIO_Z[[#This Row],[Rate  S&amp;P 500]]*100%</f>
        <v>1.3219460116680357</v>
      </c>
      <c r="J317">
        <f>MIN(0,(FIO_Z[[#This Row],[Logarithmic rate of return]]-0))</f>
        <v>0</v>
      </c>
      <c r="K317">
        <f>MIN(0,(FIO_Z[[#This Row],[Market rate of return]]-0))</f>
        <v>0</v>
      </c>
      <c r="L317">
        <f>MAX(0,(FIO_Z[[#This Row],[Logarithmic rate of return]]-0))</f>
        <v>1.5319800872569206E-2</v>
      </c>
    </row>
    <row r="318" spans="1:12" x14ac:dyDescent="0.25">
      <c r="A318" s="9">
        <v>44507</v>
      </c>
      <c r="B318">
        <v>263.45999999999998</v>
      </c>
      <c r="C318">
        <f>((FIO_Z[[#This Row],[Price]]-B317)/FIO_Z[[#This Row],[Price]])*100</f>
        <v>0.88818036893645158</v>
      </c>
      <c r="D318">
        <f>LN(FIO_Z[[#This Row],[Price]]/B317)*100</f>
        <v>0.8921482025938734</v>
      </c>
      <c r="E318">
        <v>0.22087999999999999</v>
      </c>
      <c r="F318">
        <f>LN(FIO_Z[[#This Row],[Risk-free instrument]]/E317)*100</f>
        <v>9.4314659562823238</v>
      </c>
      <c r="G318">
        <v>4697.53</v>
      </c>
      <c r="H318">
        <f>LN(FIO_Z[[#This Row],[S&amp;P 500]]/G317)*100</f>
        <v>1.9811653356971703</v>
      </c>
      <c r="I318">
        <f>FIO_Z[[#This Row],[Rate  S&amp;P 500]]*100%</f>
        <v>1.9811653356971703</v>
      </c>
      <c r="J318">
        <f>MIN(0,(FIO_Z[[#This Row],[Logarithmic rate of return]]-0))</f>
        <v>0</v>
      </c>
      <c r="K318">
        <f>MIN(0,(FIO_Z[[#This Row],[Market rate of return]]-0))</f>
        <v>0</v>
      </c>
      <c r="L318">
        <f>MAX(0,(FIO_Z[[#This Row],[Logarithmic rate of return]]-0))</f>
        <v>0.8921482025938734</v>
      </c>
    </row>
    <row r="319" spans="1:12" x14ac:dyDescent="0.25">
      <c r="A319" s="9">
        <v>44514</v>
      </c>
      <c r="B319">
        <v>263.95</v>
      </c>
      <c r="C319">
        <f>((FIO_Z[[#This Row],[Price]]-B318)/FIO_Z[[#This Row],[Price]])*100</f>
        <v>0.18564121992802013</v>
      </c>
      <c r="D319">
        <f>LN(FIO_Z[[#This Row],[Price]]/B318)*100</f>
        <v>0.1858137467944154</v>
      </c>
      <c r="E319">
        <v>0.22600000000000001</v>
      </c>
      <c r="F319">
        <f>LN(FIO_Z[[#This Row],[Risk-free instrument]]/E318)*100</f>
        <v>2.2915431650386866</v>
      </c>
      <c r="G319">
        <v>4682.8500000000004</v>
      </c>
      <c r="H319">
        <f>LN(FIO_Z[[#This Row],[S&amp;P 500]]/G318)*100</f>
        <v>-0.31299397219323899</v>
      </c>
      <c r="I319">
        <f>FIO_Z[[#This Row],[Rate  S&amp;P 500]]*100%</f>
        <v>-0.31299397219323899</v>
      </c>
      <c r="J319">
        <f>MIN(0,(FIO_Z[[#This Row],[Logarithmic rate of return]]-0))</f>
        <v>0</v>
      </c>
      <c r="K319">
        <f>MIN(0,(FIO_Z[[#This Row],[Market rate of return]]-0))</f>
        <v>-0.31299397219323899</v>
      </c>
      <c r="L319">
        <f>MAX(0,(FIO_Z[[#This Row],[Logarithmic rate of return]]-0))</f>
        <v>0.1858137467944154</v>
      </c>
    </row>
    <row r="320" spans="1:12" x14ac:dyDescent="0.25">
      <c r="A320" s="9">
        <v>44521</v>
      </c>
      <c r="B320">
        <v>260.52999999999997</v>
      </c>
      <c r="C320">
        <f>((FIO_Z[[#This Row],[Price]]-B319)/FIO_Z[[#This Row],[Price]])*100</f>
        <v>-1.3127087091697756</v>
      </c>
      <c r="D320">
        <f>LN(FIO_Z[[#This Row],[Price]]/B319)*100</f>
        <v>-1.3041673559177185</v>
      </c>
      <c r="E320">
        <v>0.22938</v>
      </c>
      <c r="F320">
        <f>LN(FIO_Z[[#This Row],[Risk-free instrument]]/E319)*100</f>
        <v>1.4845017664090485</v>
      </c>
      <c r="G320">
        <v>4697.96</v>
      </c>
      <c r="H320">
        <f>LN(FIO_Z[[#This Row],[S&amp;P 500]]/G319)*100</f>
        <v>0.32214730001968123</v>
      </c>
      <c r="I320">
        <f>FIO_Z[[#This Row],[Rate  S&amp;P 500]]*100%</f>
        <v>0.32214730001968123</v>
      </c>
      <c r="J320">
        <f>MIN(0,(FIO_Z[[#This Row],[Logarithmic rate of return]]-0))</f>
        <v>-1.3041673559177185</v>
      </c>
      <c r="K320">
        <f>MIN(0,(FIO_Z[[#This Row],[Market rate of return]]-0))</f>
        <v>0</v>
      </c>
      <c r="L320">
        <f>MAX(0,(FIO_Z[[#This Row],[Logarithmic rate of return]]-0))</f>
        <v>0</v>
      </c>
    </row>
    <row r="321" spans="1:12" x14ac:dyDescent="0.25">
      <c r="A321" s="9">
        <v>44528</v>
      </c>
      <c r="B321">
        <v>257.20999999999998</v>
      </c>
      <c r="C321">
        <f>((FIO_Z[[#This Row],[Price]]-B320)/FIO_Z[[#This Row],[Price]])*100</f>
        <v>-1.2907740756580199</v>
      </c>
      <c r="D321">
        <f>LN(FIO_Z[[#This Row],[Price]]/B320)*100</f>
        <v>-1.2825145853967375</v>
      </c>
      <c r="E321">
        <v>0.246</v>
      </c>
      <c r="F321">
        <f>LN(FIO_Z[[#This Row],[Risk-free instrument]]/E320)*100</f>
        <v>6.9951518995986426</v>
      </c>
      <c r="G321">
        <v>4594.62</v>
      </c>
      <c r="H321">
        <f>LN(FIO_Z[[#This Row],[S&amp;P 500]]/G320)*100</f>
        <v>-2.224231813657183</v>
      </c>
      <c r="I321">
        <f>FIO_Z[[#This Row],[Rate  S&amp;P 500]]*100%</f>
        <v>-2.224231813657183</v>
      </c>
      <c r="J321">
        <f>MIN(0,(FIO_Z[[#This Row],[Logarithmic rate of return]]-0))</f>
        <v>-1.2825145853967375</v>
      </c>
      <c r="K321">
        <f>MIN(0,(FIO_Z[[#This Row],[Market rate of return]]-0))</f>
        <v>-2.224231813657183</v>
      </c>
      <c r="L321">
        <f>MAX(0,(FIO_Z[[#This Row],[Logarithmic rate of return]]-0))</f>
        <v>0</v>
      </c>
    </row>
    <row r="322" spans="1:12" x14ac:dyDescent="0.25">
      <c r="A322" s="9">
        <v>44535</v>
      </c>
      <c r="B322">
        <v>255.64</v>
      </c>
      <c r="C322">
        <f>((FIO_Z[[#This Row],[Price]]-B321)/FIO_Z[[#This Row],[Price]])*100</f>
        <v>-0.61414489125332228</v>
      </c>
      <c r="D322">
        <f>LN(FIO_Z[[#This Row],[Price]]/B321)*100</f>
        <v>-0.61226670743995359</v>
      </c>
      <c r="E322">
        <v>0.27112999999999998</v>
      </c>
      <c r="F322">
        <f>LN(FIO_Z[[#This Row],[Risk-free instrument]]/E321)*100</f>
        <v>9.7266874722822632</v>
      </c>
      <c r="G322">
        <v>4538.43</v>
      </c>
      <c r="H322">
        <f>LN(FIO_Z[[#This Row],[S&amp;P 500]]/G321)*100</f>
        <v>-1.2304916535019952</v>
      </c>
      <c r="I322">
        <f>FIO_Z[[#This Row],[Rate  S&amp;P 500]]*100%</f>
        <v>-1.2304916535019952</v>
      </c>
      <c r="J322">
        <f>MIN(0,(FIO_Z[[#This Row],[Logarithmic rate of return]]-0))</f>
        <v>-0.61226670743995359</v>
      </c>
      <c r="K322">
        <f>MIN(0,(FIO_Z[[#This Row],[Market rate of return]]-0))</f>
        <v>-1.2304916535019952</v>
      </c>
      <c r="L322">
        <f>MAX(0,(FIO_Z[[#This Row],[Logarithmic rate of return]]-0))</f>
        <v>0</v>
      </c>
    </row>
    <row r="323" spans="1:12" x14ac:dyDescent="0.25">
      <c r="A323" s="9">
        <v>44542</v>
      </c>
      <c r="B323">
        <v>264.31</v>
      </c>
      <c r="C323">
        <f>((FIO_Z[[#This Row],[Price]]-B322)/FIO_Z[[#This Row],[Price]])*100</f>
        <v>3.2802391131625801</v>
      </c>
      <c r="D323">
        <f>LN(FIO_Z[[#This Row],[Price]]/B322)*100</f>
        <v>3.3352451905066882</v>
      </c>
      <c r="E323">
        <v>0.28825000000000001</v>
      </c>
      <c r="F323">
        <f>LN(FIO_Z[[#This Row],[Risk-free instrument]]/E322)*100</f>
        <v>6.1229748493983056</v>
      </c>
      <c r="G323">
        <v>4712.0200000000004</v>
      </c>
      <c r="H323">
        <f>LN(FIO_Z[[#This Row],[S&amp;P 500]]/G322)*100</f>
        <v>3.753555355495608</v>
      </c>
      <c r="I323">
        <f>FIO_Z[[#This Row],[Rate  S&amp;P 500]]*100%</f>
        <v>3.753555355495608</v>
      </c>
      <c r="J323">
        <f>MIN(0,(FIO_Z[[#This Row],[Logarithmic rate of return]]-0))</f>
        <v>0</v>
      </c>
      <c r="K323">
        <f>MIN(0,(FIO_Z[[#This Row],[Market rate of return]]-0))</f>
        <v>0</v>
      </c>
      <c r="L323">
        <f>MAX(0,(FIO_Z[[#This Row],[Logarithmic rate of return]]-0))</f>
        <v>3.3352451905066882</v>
      </c>
    </row>
    <row r="324" spans="1:12" x14ac:dyDescent="0.25">
      <c r="A324" s="9">
        <v>44549</v>
      </c>
      <c r="B324">
        <v>262.72000000000003</v>
      </c>
      <c r="C324">
        <f>((FIO_Z[[#This Row],[Price]]-B323)/FIO_Z[[#This Row],[Price]])*100</f>
        <v>-0.60520706455541062</v>
      </c>
      <c r="D324">
        <f>LN(FIO_Z[[#This Row],[Price]]/B323)*100</f>
        <v>-0.60338304230843165</v>
      </c>
      <c r="E324">
        <v>0.31274999999999997</v>
      </c>
      <c r="F324">
        <f>LN(FIO_Z[[#This Row],[Risk-free instrument]]/E323)*100</f>
        <v>8.1575990197852057</v>
      </c>
      <c r="G324">
        <v>4620.6400000000003</v>
      </c>
      <c r="H324">
        <f>LN(FIO_Z[[#This Row],[S&amp;P 500]]/G323)*100</f>
        <v>-1.9583467184411976</v>
      </c>
      <c r="I324">
        <f>FIO_Z[[#This Row],[Rate  S&amp;P 500]]*100%</f>
        <v>-1.9583467184411976</v>
      </c>
      <c r="J324">
        <f>MIN(0,(FIO_Z[[#This Row],[Logarithmic rate of return]]-0))</f>
        <v>-0.60338304230843165</v>
      </c>
      <c r="K324">
        <f>MIN(0,(FIO_Z[[#This Row],[Market rate of return]]-0))</f>
        <v>-1.9583467184411976</v>
      </c>
      <c r="L324">
        <f>MAX(0,(FIO_Z[[#This Row],[Logarithmic rate of return]]-0))</f>
        <v>0</v>
      </c>
    </row>
    <row r="325" spans="1:12" x14ac:dyDescent="0.25">
      <c r="A325" s="9">
        <v>44556</v>
      </c>
      <c r="B325">
        <v>265.57</v>
      </c>
      <c r="C325">
        <f>((FIO_Z[[#This Row],[Price]]-B324)/FIO_Z[[#This Row],[Price]])*100</f>
        <v>1.0731633844184079</v>
      </c>
      <c r="D325">
        <f>LN(FIO_Z[[#This Row],[Price]]/B324)*100</f>
        <v>1.0789633151450639</v>
      </c>
      <c r="E325">
        <v>0.34325</v>
      </c>
      <c r="F325">
        <f>LN(FIO_Z[[#This Row],[Risk-free instrument]]/E324)*100</f>
        <v>9.305489530105989</v>
      </c>
      <c r="G325">
        <v>4725.79</v>
      </c>
      <c r="H325">
        <f>LN(FIO_Z[[#This Row],[S&amp;P 500]]/G324)*100</f>
        <v>2.2501519099208247</v>
      </c>
      <c r="I325">
        <f>FIO_Z[[#This Row],[Rate  S&amp;P 500]]*100%</f>
        <v>2.2501519099208247</v>
      </c>
      <c r="J325">
        <f>MIN(0,(FIO_Z[[#This Row],[Logarithmic rate of return]]-0))</f>
        <v>0</v>
      </c>
      <c r="K325">
        <f>MIN(0,(FIO_Z[[#This Row],[Market rate of return]]-0))</f>
        <v>0</v>
      </c>
      <c r="L325">
        <f>MAX(0,(FIO_Z[[#This Row],[Logarithmic rate of return]]-0))</f>
        <v>1.0789633151450639</v>
      </c>
    </row>
    <row r="326" spans="1:12" x14ac:dyDescent="0.25">
      <c r="A326" s="9">
        <v>44563</v>
      </c>
      <c r="B326">
        <v>269.16000000000003</v>
      </c>
      <c r="C326">
        <f>((FIO_Z[[#This Row],[Price]]-B325)/FIO_Z[[#This Row],[Price]])*100</f>
        <v>1.3337791648090471</v>
      </c>
      <c r="D326">
        <f>LN(FIO_Z[[#This Row],[Price]]/B325)*100</f>
        <v>1.3427538904603338</v>
      </c>
      <c r="E326">
        <v>0.33875</v>
      </c>
      <c r="F326">
        <f>LN(FIO_Z[[#This Row],[Risk-free instrument]]/E325)*100</f>
        <v>-1.3196672454169809</v>
      </c>
      <c r="G326">
        <v>4766.18</v>
      </c>
      <c r="H326">
        <f>LN(FIO_Z[[#This Row],[S&amp;P 500]]/G325)*100</f>
        <v>0.8510402746061253</v>
      </c>
      <c r="I326">
        <f>FIO_Z[[#This Row],[Rate  S&amp;P 500]]*100%</f>
        <v>0.8510402746061253</v>
      </c>
      <c r="J326">
        <f>MIN(0,(FIO_Z[[#This Row],[Logarithmic rate of return]]-0))</f>
        <v>0</v>
      </c>
      <c r="K326">
        <f>MIN(0,(FIO_Z[[#This Row],[Market rate of return]]-0))</f>
        <v>0</v>
      </c>
      <c r="L326">
        <f>MAX(0,(FIO_Z[[#This Row],[Logarithmic rate of return]]-0))</f>
        <v>1.3427538904603338</v>
      </c>
    </row>
    <row r="327" spans="1:12" x14ac:dyDescent="0.25">
      <c r="A327" s="9">
        <v>44570</v>
      </c>
      <c r="B327">
        <v>271.26</v>
      </c>
      <c r="C327">
        <f>((FIO_Z[[#This Row],[Price]]-B326)/FIO_Z[[#This Row],[Price]])*100</f>
        <v>0.77416500774163755</v>
      </c>
      <c r="D327">
        <f>LN(FIO_Z[[#This Row],[Price]]/B326)*100</f>
        <v>0.77717722144513157</v>
      </c>
      <c r="E327">
        <v>0.37642999999999999</v>
      </c>
      <c r="F327">
        <f>LN(FIO_Z[[#This Row],[Risk-free instrument]]/E326)*100</f>
        <v>10.546973478545123</v>
      </c>
      <c r="G327">
        <v>4677.03</v>
      </c>
      <c r="H327">
        <f>LN(FIO_Z[[#This Row],[S&amp;P 500]]/G326)*100</f>
        <v>-1.8881852391946623</v>
      </c>
      <c r="I327">
        <f>FIO_Z[[#This Row],[Rate  S&amp;P 500]]*100%</f>
        <v>-1.8881852391946623</v>
      </c>
      <c r="J327">
        <f>MIN(0,(FIO_Z[[#This Row],[Logarithmic rate of return]]-0))</f>
        <v>0</v>
      </c>
      <c r="K327">
        <f>MIN(0,(FIO_Z[[#This Row],[Market rate of return]]-0))</f>
        <v>-1.8881852391946623</v>
      </c>
      <c r="L327">
        <f>MAX(0,(FIO_Z[[#This Row],[Logarithmic rate of return]]-0))</f>
        <v>0.77717722144513157</v>
      </c>
    </row>
    <row r="328" spans="1:12" x14ac:dyDescent="0.25">
      <c r="A328" s="9">
        <v>44577</v>
      </c>
      <c r="B328">
        <v>271.48</v>
      </c>
      <c r="C328">
        <f>((FIO_Z[[#This Row],[Price]]-B327)/FIO_Z[[#This Row],[Price]])*100</f>
        <v>8.1037277147497894E-2</v>
      </c>
      <c r="D328">
        <f>LN(FIO_Z[[#This Row],[Price]]/B327)*100</f>
        <v>8.1070130098886126E-2</v>
      </c>
      <c r="E328">
        <v>0.39500000000000002</v>
      </c>
      <c r="F328">
        <f>LN(FIO_Z[[#This Row],[Risk-free instrument]]/E327)*100</f>
        <v>4.8153657921760118</v>
      </c>
      <c r="G328">
        <v>4662.8500000000004</v>
      </c>
      <c r="H328">
        <f>LN(FIO_Z[[#This Row],[S&amp;P 500]]/G327)*100</f>
        <v>-0.30364439146871808</v>
      </c>
      <c r="I328">
        <f>FIO_Z[[#This Row],[Rate  S&amp;P 500]]*100%</f>
        <v>-0.30364439146871808</v>
      </c>
      <c r="J328">
        <f>MIN(0,(FIO_Z[[#This Row],[Logarithmic rate of return]]-0))</f>
        <v>0</v>
      </c>
      <c r="K328">
        <f>MIN(0,(FIO_Z[[#This Row],[Market rate of return]]-0))</f>
        <v>-0.30364439146871808</v>
      </c>
      <c r="L328">
        <f>MAX(0,(FIO_Z[[#This Row],[Logarithmic rate of return]]-0))</f>
        <v>8.1070130098886126E-2</v>
      </c>
    </row>
    <row r="329" spans="1:12" x14ac:dyDescent="0.25">
      <c r="A329" s="9">
        <v>44584</v>
      </c>
      <c r="B329">
        <v>262.27999999999997</v>
      </c>
      <c r="C329">
        <f>((FIO_Z[[#This Row],[Price]]-B328)/FIO_Z[[#This Row],[Price]])*100</f>
        <v>-3.5077016928473563</v>
      </c>
      <c r="D329">
        <f>LN(FIO_Z[[#This Row],[Price]]/B328)*100</f>
        <v>-3.4475836440139109</v>
      </c>
      <c r="E329">
        <v>0.44442999999999999</v>
      </c>
      <c r="F329">
        <f>LN(FIO_Z[[#This Row],[Risk-free instrument]]/E328)*100</f>
        <v>11.790679733654983</v>
      </c>
      <c r="G329">
        <v>4397.9399999999996</v>
      </c>
      <c r="H329">
        <f>LN(FIO_Z[[#This Row],[S&amp;P 500]]/G328)*100</f>
        <v>-5.8490599701968122</v>
      </c>
      <c r="I329">
        <f>FIO_Z[[#This Row],[Rate  S&amp;P 500]]*100%</f>
        <v>-5.8490599701968122</v>
      </c>
      <c r="J329">
        <f>MIN(0,(FIO_Z[[#This Row],[Logarithmic rate of return]]-0))</f>
        <v>-3.4475836440139109</v>
      </c>
      <c r="K329">
        <f>MIN(0,(FIO_Z[[#This Row],[Market rate of return]]-0))</f>
        <v>-5.8490599701968122</v>
      </c>
      <c r="L329">
        <f>MAX(0,(FIO_Z[[#This Row],[Logarithmic rate of return]]-0))</f>
        <v>0</v>
      </c>
    </row>
    <row r="330" spans="1:12" x14ac:dyDescent="0.25">
      <c r="A330" s="9">
        <v>44591</v>
      </c>
      <c r="B330">
        <v>263.64999999999998</v>
      </c>
      <c r="C330">
        <f>((FIO_Z[[#This Row],[Price]]-B329)/FIO_Z[[#This Row],[Price]])*100</f>
        <v>0.51962829508818686</v>
      </c>
      <c r="D330">
        <f>LN(FIO_Z[[#This Row],[Price]]/B329)*100</f>
        <v>0.5209830581060082</v>
      </c>
      <c r="E330">
        <v>0.53442999999999996</v>
      </c>
      <c r="F330">
        <f>LN(FIO_Z[[#This Row],[Risk-free instrument]]/E329)*100</f>
        <v>18.440819613365193</v>
      </c>
      <c r="G330">
        <v>4431.8500000000004</v>
      </c>
      <c r="H330">
        <f>LN(FIO_Z[[#This Row],[S&amp;P 500]]/G329)*100</f>
        <v>0.76808546321862514</v>
      </c>
      <c r="I330">
        <f>FIO_Z[[#This Row],[Rate  S&amp;P 500]]*100%</f>
        <v>0.76808546321862514</v>
      </c>
      <c r="J330">
        <f>MIN(0,(FIO_Z[[#This Row],[Logarithmic rate of return]]-0))</f>
        <v>0</v>
      </c>
      <c r="K330">
        <f>MIN(0,(FIO_Z[[#This Row],[Market rate of return]]-0))</f>
        <v>0</v>
      </c>
      <c r="L330">
        <f>MAX(0,(FIO_Z[[#This Row],[Logarithmic rate of return]]-0))</f>
        <v>0.5209830581060082</v>
      </c>
    </row>
    <row r="331" spans="1:12" x14ac:dyDescent="0.25">
      <c r="A331" s="9">
        <v>44598</v>
      </c>
      <c r="B331">
        <v>265.72000000000003</v>
      </c>
      <c r="C331">
        <f>((FIO_Z[[#This Row],[Price]]-B330)/FIO_Z[[#This Row],[Price]])*100</f>
        <v>0.77901550504292105</v>
      </c>
      <c r="D331">
        <f>LN(FIO_Z[[#This Row],[Price]]/B330)*100</f>
        <v>0.7820656820561761</v>
      </c>
      <c r="E331">
        <v>0.55542999999999998</v>
      </c>
      <c r="F331">
        <f>LN(FIO_Z[[#This Row],[Risk-free instrument]]/E330)*100</f>
        <v>3.8541830166845843</v>
      </c>
      <c r="G331">
        <v>4500.53</v>
      </c>
      <c r="H331">
        <f>LN(FIO_Z[[#This Row],[S&amp;P 500]]/G330)*100</f>
        <v>1.5378063511901108</v>
      </c>
      <c r="I331">
        <f>FIO_Z[[#This Row],[Rate  S&amp;P 500]]*100%</f>
        <v>1.5378063511901108</v>
      </c>
      <c r="J331">
        <f>MIN(0,(FIO_Z[[#This Row],[Logarithmic rate of return]]-0))</f>
        <v>0</v>
      </c>
      <c r="K331">
        <f>MIN(0,(FIO_Z[[#This Row],[Market rate of return]]-0))</f>
        <v>0</v>
      </c>
      <c r="L331">
        <f>MAX(0,(FIO_Z[[#This Row],[Logarithmic rate of return]]-0))</f>
        <v>0.7820656820561761</v>
      </c>
    </row>
    <row r="332" spans="1:12" x14ac:dyDescent="0.25">
      <c r="A332" s="9">
        <v>44605</v>
      </c>
      <c r="B332">
        <v>263.72000000000003</v>
      </c>
      <c r="C332">
        <f>((FIO_Z[[#This Row],[Price]]-B331)/FIO_Z[[#This Row],[Price]])*100</f>
        <v>-0.75838010010617318</v>
      </c>
      <c r="D332">
        <f>LN(FIO_Z[[#This Row],[Price]]/B331)*100</f>
        <v>-0.75551885519415685</v>
      </c>
      <c r="E332">
        <v>0.84043000000000001</v>
      </c>
      <c r="F332">
        <f>LN(FIO_Z[[#This Row],[Risk-free instrument]]/E331)*100</f>
        <v>41.417107708254889</v>
      </c>
      <c r="G332">
        <v>4418.6400000000003</v>
      </c>
      <c r="H332">
        <f>LN(FIO_Z[[#This Row],[S&amp;P 500]]/G331)*100</f>
        <v>-1.8363211183869861</v>
      </c>
      <c r="I332">
        <f>FIO_Z[[#This Row],[Rate  S&amp;P 500]]*100%</f>
        <v>-1.8363211183869861</v>
      </c>
      <c r="J332">
        <f>MIN(0,(FIO_Z[[#This Row],[Logarithmic rate of return]]-0))</f>
        <v>-0.75551885519415685</v>
      </c>
      <c r="K332">
        <f>MIN(0,(FIO_Z[[#This Row],[Market rate of return]]-0))</f>
        <v>-1.8363211183869861</v>
      </c>
      <c r="L332">
        <f>MAX(0,(FIO_Z[[#This Row],[Logarithmic rate of return]]-0))</f>
        <v>0</v>
      </c>
    </row>
    <row r="333" spans="1:12" x14ac:dyDescent="0.25">
      <c r="A333" s="9">
        <v>44612</v>
      </c>
      <c r="B333">
        <v>261.70999999999998</v>
      </c>
      <c r="C333">
        <f>((FIO_Z[[#This Row],[Price]]-B332)/FIO_Z[[#This Row],[Price]])*100</f>
        <v>-0.76802567727639293</v>
      </c>
      <c r="D333">
        <f>LN(FIO_Z[[#This Row],[Price]]/B332)*100</f>
        <v>-0.76509137462690358</v>
      </c>
      <c r="E333">
        <v>0.78129000000000004</v>
      </c>
      <c r="F333">
        <f>LN(FIO_Z[[#This Row],[Risk-free instrument]]/E332)*100</f>
        <v>-7.2967265880782479</v>
      </c>
      <c r="G333">
        <v>4348.87</v>
      </c>
      <c r="H333">
        <f>LN(FIO_Z[[#This Row],[S&amp;P 500]]/G332)*100</f>
        <v>-1.5915915195374413</v>
      </c>
      <c r="I333">
        <f>FIO_Z[[#This Row],[Rate  S&amp;P 500]]*100%</f>
        <v>-1.5915915195374413</v>
      </c>
      <c r="J333">
        <f>MIN(0,(FIO_Z[[#This Row],[Logarithmic rate of return]]-0))</f>
        <v>-0.76509137462690358</v>
      </c>
      <c r="K333">
        <f>MIN(0,(FIO_Z[[#This Row],[Market rate of return]]-0))</f>
        <v>-1.5915915195374413</v>
      </c>
      <c r="L333">
        <f>MAX(0,(FIO_Z[[#This Row],[Logarithmic rate of return]]-0))</f>
        <v>0</v>
      </c>
    </row>
    <row r="334" spans="1:12" x14ac:dyDescent="0.25">
      <c r="A334" s="9">
        <v>44619</v>
      </c>
      <c r="B334">
        <v>264.12</v>
      </c>
      <c r="C334">
        <f>((FIO_Z[[#This Row],[Price]]-B333)/FIO_Z[[#This Row],[Price]])*100</f>
        <v>0.91246403150084232</v>
      </c>
      <c r="D334">
        <f>LN(FIO_Z[[#This Row],[Price]]/B333)*100</f>
        <v>0.91665248275405664</v>
      </c>
      <c r="E334">
        <v>0.82870999999999995</v>
      </c>
      <c r="F334">
        <f>LN(FIO_Z[[#This Row],[Risk-free instrument]]/E333)*100</f>
        <v>5.8923875135291119</v>
      </c>
      <c r="G334">
        <v>4384.6499999999996</v>
      </c>
      <c r="H334">
        <f>LN(FIO_Z[[#This Row],[S&amp;P 500]]/G333)*100</f>
        <v>0.81937638391426226</v>
      </c>
      <c r="I334">
        <f>FIO_Z[[#This Row],[Rate  S&amp;P 500]]*100%</f>
        <v>0.81937638391426226</v>
      </c>
      <c r="J334">
        <f>MIN(0,(FIO_Z[[#This Row],[Logarithmic rate of return]]-0))</f>
        <v>0</v>
      </c>
      <c r="K334">
        <f>MIN(0,(FIO_Z[[#This Row],[Market rate of return]]-0))</f>
        <v>0</v>
      </c>
      <c r="L334">
        <f>MAX(0,(FIO_Z[[#This Row],[Logarithmic rate of return]]-0))</f>
        <v>0.91665248275405664</v>
      </c>
    </row>
    <row r="335" spans="1:12" x14ac:dyDescent="0.25">
      <c r="A335" s="9">
        <v>44626</v>
      </c>
      <c r="B335">
        <v>265.33999999999997</v>
      </c>
      <c r="C335">
        <f>((FIO_Z[[#This Row],[Price]]-B334)/FIO_Z[[#This Row],[Price]])*100</f>
        <v>0.45978744252655857</v>
      </c>
      <c r="D335">
        <f>LN(FIO_Z[[#This Row],[Price]]/B334)*100</f>
        <v>0.46084771624000864</v>
      </c>
      <c r="E335">
        <v>0.93942999999999999</v>
      </c>
      <c r="F335">
        <f>LN(FIO_Z[[#This Row],[Risk-free instrument]]/E334)*100</f>
        <v>12.540303348558417</v>
      </c>
      <c r="G335">
        <v>4328.87</v>
      </c>
      <c r="H335">
        <f>LN(FIO_Z[[#This Row],[S&amp;P 500]]/G334)*100</f>
        <v>-1.2803267099789142</v>
      </c>
      <c r="I335">
        <f>FIO_Z[[#This Row],[Rate  S&amp;P 500]]*100%</f>
        <v>-1.2803267099789142</v>
      </c>
      <c r="J335">
        <f>MIN(0,(FIO_Z[[#This Row],[Logarithmic rate of return]]-0))</f>
        <v>0</v>
      </c>
      <c r="K335">
        <f>MIN(0,(FIO_Z[[#This Row],[Market rate of return]]-0))</f>
        <v>-1.2803267099789142</v>
      </c>
      <c r="L335">
        <f>MAX(0,(FIO_Z[[#This Row],[Logarithmic rate of return]]-0))</f>
        <v>0.46084771624000864</v>
      </c>
    </row>
    <row r="336" spans="1:12" x14ac:dyDescent="0.25">
      <c r="A336" s="9">
        <v>44633</v>
      </c>
      <c r="B336">
        <v>260.07</v>
      </c>
      <c r="C336">
        <f>((FIO_Z[[#This Row],[Price]]-B335)/FIO_Z[[#This Row],[Price]])*100</f>
        <v>-2.0263775137462923</v>
      </c>
      <c r="D336">
        <f>LN(FIO_Z[[#This Row],[Price]]/B335)*100</f>
        <v>-2.0061196940111903</v>
      </c>
      <c r="E336">
        <v>1.1305700000000001</v>
      </c>
      <c r="F336">
        <f>LN(FIO_Z[[#This Row],[Risk-free instrument]]/E335)*100</f>
        <v>18.520390094492374</v>
      </c>
      <c r="G336">
        <v>4204.3100000000004</v>
      </c>
      <c r="H336">
        <f>LN(FIO_Z[[#This Row],[S&amp;P 500]]/G335)*100</f>
        <v>-2.9196348386897877</v>
      </c>
      <c r="I336">
        <f>FIO_Z[[#This Row],[Rate  S&amp;P 500]]*100%</f>
        <v>-2.9196348386897877</v>
      </c>
      <c r="J336">
        <f>MIN(0,(FIO_Z[[#This Row],[Logarithmic rate of return]]-0))</f>
        <v>-2.0061196940111903</v>
      </c>
      <c r="K336">
        <f>MIN(0,(FIO_Z[[#This Row],[Market rate of return]]-0))</f>
        <v>-2.9196348386897877</v>
      </c>
      <c r="L336">
        <f>MAX(0,(FIO_Z[[#This Row],[Logarithmic rate of return]]-0))</f>
        <v>0</v>
      </c>
    </row>
    <row r="337" spans="1:12" x14ac:dyDescent="0.25">
      <c r="A337" s="9">
        <v>44640</v>
      </c>
      <c r="B337">
        <v>268.62</v>
      </c>
      <c r="C337">
        <f>((FIO_Z[[#This Row],[Price]]-B336)/FIO_Z[[#This Row],[Price]])*100</f>
        <v>3.1829350011168231</v>
      </c>
      <c r="D337">
        <f>LN(FIO_Z[[#This Row],[Price]]/B336)*100</f>
        <v>3.2346915932270419</v>
      </c>
      <c r="E337">
        <v>1.2875700000000001</v>
      </c>
      <c r="F337">
        <f>LN(FIO_Z[[#This Row],[Risk-free instrument]]/E336)*100</f>
        <v>13.00347906862582</v>
      </c>
      <c r="G337">
        <v>4463.12</v>
      </c>
      <c r="H337">
        <f>LN(FIO_Z[[#This Row],[S&amp;P 500]]/G336)*100</f>
        <v>5.9737883437328874</v>
      </c>
      <c r="I337">
        <f>FIO_Z[[#This Row],[Rate  S&amp;P 500]]*100%</f>
        <v>5.9737883437328874</v>
      </c>
      <c r="J337">
        <f>MIN(0,(FIO_Z[[#This Row],[Logarithmic rate of return]]-0))</f>
        <v>0</v>
      </c>
      <c r="K337">
        <f>MIN(0,(FIO_Z[[#This Row],[Market rate of return]]-0))</f>
        <v>0</v>
      </c>
      <c r="L337">
        <f>MAX(0,(FIO_Z[[#This Row],[Logarithmic rate of return]]-0))</f>
        <v>3.2346915932270419</v>
      </c>
    </row>
    <row r="338" spans="1:12" x14ac:dyDescent="0.25">
      <c r="A338" s="9">
        <v>44647</v>
      </c>
      <c r="B338">
        <v>273.93</v>
      </c>
      <c r="C338">
        <f>((FIO_Z[[#This Row],[Price]]-B337)/FIO_Z[[#This Row],[Price]])*100</f>
        <v>1.938451429197241</v>
      </c>
      <c r="D338">
        <f>LN(FIO_Z[[#This Row],[Price]]/B337)*100</f>
        <v>1.9574857815429336</v>
      </c>
      <c r="E338">
        <v>1.4511400000000001</v>
      </c>
      <c r="F338">
        <f>LN(FIO_Z[[#This Row],[Risk-free instrument]]/E337)*100</f>
        <v>11.959273342043133</v>
      </c>
      <c r="G338">
        <v>4543.0600000000004</v>
      </c>
      <c r="H338">
        <f>LN(FIO_Z[[#This Row],[S&amp;P 500]]/G337)*100</f>
        <v>1.7752720792570107</v>
      </c>
      <c r="I338">
        <f>FIO_Z[[#This Row],[Rate  S&amp;P 500]]*100%</f>
        <v>1.7752720792570107</v>
      </c>
      <c r="J338">
        <f>MIN(0,(FIO_Z[[#This Row],[Logarithmic rate of return]]-0))</f>
        <v>0</v>
      </c>
      <c r="K338">
        <f>MIN(0,(FIO_Z[[#This Row],[Market rate of return]]-0))</f>
        <v>0</v>
      </c>
      <c r="L338">
        <f>MAX(0,(FIO_Z[[#This Row],[Logarithmic rate of return]]-0))</f>
        <v>1.9574857815429336</v>
      </c>
    </row>
    <row r="339" spans="1:12" x14ac:dyDescent="0.25">
      <c r="A339" s="9">
        <v>44654</v>
      </c>
      <c r="B339">
        <v>274.39</v>
      </c>
      <c r="C339">
        <f>((FIO_Z[[#This Row],[Price]]-B338)/FIO_Z[[#This Row],[Price]])*100</f>
        <v>0.1676445934618534</v>
      </c>
      <c r="D339">
        <f>LN(FIO_Z[[#This Row],[Price]]/B338)*100</f>
        <v>0.16778527426159132</v>
      </c>
      <c r="E339">
        <v>1.4891399999999999</v>
      </c>
      <c r="F339">
        <f>LN(FIO_Z[[#This Row],[Risk-free instrument]]/E338)*100</f>
        <v>2.5849317685831377</v>
      </c>
      <c r="G339">
        <v>4545.8599999999997</v>
      </c>
      <c r="H339">
        <f>LN(FIO_Z[[#This Row],[S&amp;P 500]]/G338)*100</f>
        <v>6.1613482978787118E-2</v>
      </c>
      <c r="I339">
        <f>FIO_Z[[#This Row],[Rate  S&amp;P 500]]*100%</f>
        <v>6.1613482978787118E-2</v>
      </c>
      <c r="J339">
        <f>MIN(0,(FIO_Z[[#This Row],[Logarithmic rate of return]]-0))</f>
        <v>0</v>
      </c>
      <c r="K339">
        <f>MIN(0,(FIO_Z[[#This Row],[Market rate of return]]-0))</f>
        <v>0</v>
      </c>
      <c r="L339">
        <f>MAX(0,(FIO_Z[[#This Row],[Logarithmic rate of return]]-0))</f>
        <v>0.16778527426159132</v>
      </c>
    </row>
    <row r="340" spans="1:12" x14ac:dyDescent="0.25">
      <c r="A340" s="9">
        <v>44661</v>
      </c>
      <c r="B340">
        <v>274.91000000000003</v>
      </c>
      <c r="C340">
        <f>((FIO_Z[[#This Row],[Price]]-B339)/FIO_Z[[#This Row],[Price]])*100</f>
        <v>0.18915281364811706</v>
      </c>
      <c r="D340">
        <f>LN(FIO_Z[[#This Row],[Price]]/B339)*100</f>
        <v>0.18933193349178934</v>
      </c>
      <c r="E340">
        <v>1.54043</v>
      </c>
      <c r="F340">
        <f>LN(FIO_Z[[#This Row],[Risk-free instrument]]/E339)*100</f>
        <v>3.3862826113772462</v>
      </c>
      <c r="G340">
        <v>4488.28</v>
      </c>
      <c r="H340">
        <f>LN(FIO_Z[[#This Row],[S&amp;P 500]]/G339)*100</f>
        <v>-1.2747373785583767</v>
      </c>
      <c r="I340">
        <f>FIO_Z[[#This Row],[Rate  S&amp;P 500]]*100%</f>
        <v>-1.2747373785583767</v>
      </c>
      <c r="J340">
        <f>MIN(0,(FIO_Z[[#This Row],[Logarithmic rate of return]]-0))</f>
        <v>0</v>
      </c>
      <c r="K340">
        <f>MIN(0,(FIO_Z[[#This Row],[Market rate of return]]-0))</f>
        <v>-1.2747373785583767</v>
      </c>
      <c r="L340">
        <f>MAX(0,(FIO_Z[[#This Row],[Logarithmic rate of return]]-0))</f>
        <v>0.18933193349178934</v>
      </c>
    </row>
    <row r="341" spans="1:12" x14ac:dyDescent="0.25">
      <c r="A341" s="9">
        <v>44668</v>
      </c>
      <c r="B341">
        <v>271.38</v>
      </c>
      <c r="C341">
        <f>((FIO_Z[[#This Row],[Price]]-B340)/FIO_Z[[#This Row],[Price]])*100</f>
        <v>-1.3007590832043736</v>
      </c>
      <c r="D341">
        <f>LN(FIO_Z[[#This Row],[Price]]/B340)*100</f>
        <v>-1.2923718656085583</v>
      </c>
      <c r="E341">
        <v>1.55671</v>
      </c>
      <c r="F341">
        <f>LN(FIO_Z[[#This Row],[Risk-free instrument]]/E340)*100</f>
        <v>1.0513021654455879</v>
      </c>
      <c r="G341">
        <v>4392.59</v>
      </c>
      <c r="H341">
        <f>LN(FIO_Z[[#This Row],[S&amp;P 500]]/G340)*100</f>
        <v>-2.1550524526210619</v>
      </c>
      <c r="I341">
        <f>FIO_Z[[#This Row],[Rate  S&amp;P 500]]*100%</f>
        <v>-2.1550524526210619</v>
      </c>
      <c r="J341">
        <f>MIN(0,(FIO_Z[[#This Row],[Logarithmic rate of return]]-0))</f>
        <v>-1.2923718656085583</v>
      </c>
      <c r="K341">
        <f>MIN(0,(FIO_Z[[#This Row],[Market rate of return]]-0))</f>
        <v>-2.1550524526210619</v>
      </c>
      <c r="L341">
        <f>MAX(0,(FIO_Z[[#This Row],[Logarithmic rate of return]]-0))</f>
        <v>0</v>
      </c>
    </row>
    <row r="342" spans="1:12" x14ac:dyDescent="0.25">
      <c r="A342" s="9">
        <v>44675</v>
      </c>
      <c r="B342">
        <v>268.06</v>
      </c>
      <c r="C342">
        <f>((FIO_Z[[#This Row],[Price]]-B341)/FIO_Z[[#This Row],[Price]])*100</f>
        <v>-1.2385286876072497</v>
      </c>
      <c r="D342">
        <f>LN(FIO_Z[[#This Row],[Price]]/B341)*100</f>
        <v>-1.2309216667456189</v>
      </c>
      <c r="E342">
        <v>1.8237099999999999</v>
      </c>
      <c r="F342">
        <f>LN(FIO_Z[[#This Row],[Risk-free instrument]]/E341)*100</f>
        <v>15.829826789927671</v>
      </c>
      <c r="G342">
        <v>4271.78</v>
      </c>
      <c r="H342">
        <f>LN(FIO_Z[[#This Row],[S&amp;P 500]]/G341)*100</f>
        <v>-2.7888428135418861</v>
      </c>
      <c r="I342">
        <f>FIO_Z[[#This Row],[Rate  S&amp;P 500]]*100%</f>
        <v>-2.7888428135418861</v>
      </c>
      <c r="J342">
        <f>MIN(0,(FIO_Z[[#This Row],[Logarithmic rate of return]]-0))</f>
        <v>-1.2309216667456189</v>
      </c>
      <c r="K342">
        <f>MIN(0,(FIO_Z[[#This Row],[Market rate of return]]-0))</f>
        <v>-2.7888428135418861</v>
      </c>
      <c r="L342">
        <f>MAX(0,(FIO_Z[[#This Row],[Logarithmic rate of return]]-0))</f>
        <v>0</v>
      </c>
    </row>
    <row r="343" spans="1:12" x14ac:dyDescent="0.25">
      <c r="A343" s="9">
        <v>44682</v>
      </c>
      <c r="B343">
        <v>261.20999999999998</v>
      </c>
      <c r="C343">
        <f>((FIO_Z[[#This Row],[Price]]-B342)/FIO_Z[[#This Row],[Price]])*100</f>
        <v>-2.6224110868649833</v>
      </c>
      <c r="D343">
        <f>LN(FIO_Z[[#This Row],[Price]]/B342)*100</f>
        <v>-2.5886154541716739</v>
      </c>
      <c r="E343">
        <v>1.9107099999999999</v>
      </c>
      <c r="F343">
        <f>LN(FIO_Z[[#This Row],[Risk-free instrument]]/E342)*100</f>
        <v>4.6602012949962885</v>
      </c>
      <c r="G343">
        <v>4131.93</v>
      </c>
      <c r="H343">
        <f>LN(FIO_Z[[#This Row],[S&amp;P 500]]/G342)*100</f>
        <v>-3.3285992039279169</v>
      </c>
      <c r="I343">
        <f>FIO_Z[[#This Row],[Rate  S&amp;P 500]]*100%</f>
        <v>-3.3285992039279169</v>
      </c>
      <c r="J343">
        <f>MIN(0,(FIO_Z[[#This Row],[Logarithmic rate of return]]-0))</f>
        <v>-2.5886154541716739</v>
      </c>
      <c r="K343">
        <f>MIN(0,(FIO_Z[[#This Row],[Market rate of return]]-0))</f>
        <v>-3.3285992039279169</v>
      </c>
      <c r="L343">
        <f>MAX(0,(FIO_Z[[#This Row],[Logarithmic rate of return]]-0))</f>
        <v>0</v>
      </c>
    </row>
    <row r="344" spans="1:12" x14ac:dyDescent="0.25">
      <c r="A344" s="9">
        <v>44689</v>
      </c>
      <c r="B344">
        <v>263.81</v>
      </c>
      <c r="C344">
        <f>((FIO_Z[[#This Row],[Price]]-B343)/FIO_Z[[#This Row],[Price]])*100</f>
        <v>0.98555778780183567</v>
      </c>
      <c r="D344">
        <f>LN(FIO_Z[[#This Row],[Price]]/B343)*100</f>
        <v>0.99044655617952004</v>
      </c>
      <c r="E344">
        <v>1.9645699999999999</v>
      </c>
      <c r="F344">
        <f>LN(FIO_Z[[#This Row],[Risk-free instrument]]/E343)*100</f>
        <v>2.7798491124425695</v>
      </c>
      <c r="G344">
        <v>4123.34</v>
      </c>
      <c r="H344">
        <f>LN(FIO_Z[[#This Row],[S&amp;P 500]]/G343)*100</f>
        <v>-0.20810956153450633</v>
      </c>
      <c r="I344">
        <f>FIO_Z[[#This Row],[Rate  S&amp;P 500]]*100%</f>
        <v>-0.20810956153450633</v>
      </c>
      <c r="J344">
        <f>MIN(0,(FIO_Z[[#This Row],[Logarithmic rate of return]]-0))</f>
        <v>0</v>
      </c>
      <c r="K344">
        <f>MIN(0,(FIO_Z[[#This Row],[Market rate of return]]-0))</f>
        <v>-0.20810956153450633</v>
      </c>
      <c r="L344">
        <f>MAX(0,(FIO_Z[[#This Row],[Logarithmic rate of return]]-0))</f>
        <v>0.99044655617952004</v>
      </c>
    </row>
    <row r="345" spans="1:12" x14ac:dyDescent="0.25">
      <c r="A345" s="9">
        <v>44696</v>
      </c>
      <c r="B345">
        <v>260</v>
      </c>
      <c r="C345">
        <f>((FIO_Z[[#This Row],[Price]]-B344)/FIO_Z[[#This Row],[Price]])*100</f>
        <v>-1.4653846153846164</v>
      </c>
      <c r="D345">
        <f>LN(FIO_Z[[#This Row],[Price]]/B344)*100</f>
        <v>-1.4547516054901346</v>
      </c>
      <c r="E345">
        <v>1.9950000000000001</v>
      </c>
      <c r="F345">
        <f>LN(FIO_Z[[#This Row],[Risk-free instrument]]/E344)*100</f>
        <v>1.5370658483814021</v>
      </c>
      <c r="G345">
        <v>4023.89</v>
      </c>
      <c r="H345">
        <f>LN(FIO_Z[[#This Row],[S&amp;P 500]]/G344)*100</f>
        <v>-2.4414418110146752</v>
      </c>
      <c r="I345">
        <f>FIO_Z[[#This Row],[Rate  S&amp;P 500]]*100%</f>
        <v>-2.4414418110146752</v>
      </c>
      <c r="J345">
        <f>MIN(0,(FIO_Z[[#This Row],[Logarithmic rate of return]]-0))</f>
        <v>-1.4547516054901346</v>
      </c>
      <c r="K345">
        <f>MIN(0,(FIO_Z[[#This Row],[Market rate of return]]-0))</f>
        <v>-2.4414418110146752</v>
      </c>
      <c r="L345">
        <f>MAX(0,(FIO_Z[[#This Row],[Logarithmic rate of return]]-0))</f>
        <v>0</v>
      </c>
    </row>
    <row r="346" spans="1:12" x14ac:dyDescent="0.25">
      <c r="A346" s="9">
        <v>44703</v>
      </c>
      <c r="B346">
        <v>254.43</v>
      </c>
      <c r="C346">
        <f>((FIO_Z[[#This Row],[Price]]-B345)/FIO_Z[[#This Row],[Price]])*100</f>
        <v>-2.1892072475730036</v>
      </c>
      <c r="D346">
        <f>LN(FIO_Z[[#This Row],[Price]]/B345)*100</f>
        <v>-2.1655881973809326</v>
      </c>
      <c r="E346">
        <v>2.0655700000000001</v>
      </c>
      <c r="F346">
        <f>LN(FIO_Z[[#This Row],[Risk-free instrument]]/E345)*100</f>
        <v>3.4762167037848575</v>
      </c>
      <c r="G346">
        <v>3901.36</v>
      </c>
      <c r="H346">
        <f>LN(FIO_Z[[#This Row],[S&amp;P 500]]/G345)*100</f>
        <v>-3.0923886143361452</v>
      </c>
      <c r="I346">
        <f>FIO_Z[[#This Row],[Rate  S&amp;P 500]]*100%</f>
        <v>-3.0923886143361452</v>
      </c>
      <c r="J346">
        <f>MIN(0,(FIO_Z[[#This Row],[Logarithmic rate of return]]-0))</f>
        <v>-2.1655881973809326</v>
      </c>
      <c r="K346">
        <f>MIN(0,(FIO_Z[[#This Row],[Market rate of return]]-0))</f>
        <v>-3.0923886143361452</v>
      </c>
      <c r="L346">
        <f>MAX(0,(FIO_Z[[#This Row],[Logarithmic rate of return]]-0))</f>
        <v>0</v>
      </c>
    </row>
    <row r="347" spans="1:12" x14ac:dyDescent="0.25">
      <c r="A347" s="9">
        <v>44710</v>
      </c>
      <c r="B347">
        <v>268.10000000000002</v>
      </c>
      <c r="C347">
        <f>((FIO_Z[[#This Row],[Price]]-B346)/FIO_Z[[#This Row],[Price]])*100</f>
        <v>5.0988437150317107</v>
      </c>
      <c r="D347">
        <f>LN(FIO_Z[[#This Row],[Price]]/B346)*100</f>
        <v>5.23342962001953</v>
      </c>
      <c r="E347">
        <v>2.0861399999999999</v>
      </c>
      <c r="F347">
        <f>LN(FIO_Z[[#This Row],[Risk-free instrument]]/E346)*100</f>
        <v>0.99092510408150414</v>
      </c>
      <c r="G347">
        <v>4158.24</v>
      </c>
      <c r="H347">
        <f>LN(FIO_Z[[#This Row],[S&amp;P 500]]/G346)*100</f>
        <v>6.3766697531456318</v>
      </c>
      <c r="I347">
        <f>FIO_Z[[#This Row],[Rate  S&amp;P 500]]*100%</f>
        <v>6.3766697531456318</v>
      </c>
      <c r="J347">
        <f>MIN(0,(FIO_Z[[#This Row],[Logarithmic rate of return]]-0))</f>
        <v>0</v>
      </c>
      <c r="K347">
        <f>MIN(0,(FIO_Z[[#This Row],[Market rate of return]]-0))</f>
        <v>0</v>
      </c>
      <c r="L347">
        <f>MAX(0,(FIO_Z[[#This Row],[Logarithmic rate of return]]-0))</f>
        <v>5.23342962001953</v>
      </c>
    </row>
    <row r="348" spans="1:12" x14ac:dyDescent="0.25">
      <c r="A348" s="9">
        <v>44717</v>
      </c>
      <c r="B348">
        <v>264.83999999999997</v>
      </c>
      <c r="C348">
        <f>((FIO_Z[[#This Row],[Price]]-B347)/FIO_Z[[#This Row],[Price]])*100</f>
        <v>-1.230931883401317</v>
      </c>
      <c r="D348">
        <f>LN(FIO_Z[[#This Row],[Price]]/B347)*100</f>
        <v>-1.2234175185268421</v>
      </c>
      <c r="E348">
        <v>2.1092900000000001</v>
      </c>
      <c r="F348">
        <f>LN(FIO_Z[[#This Row],[Risk-free instrument]]/E347)*100</f>
        <v>1.1035929550053483</v>
      </c>
      <c r="G348">
        <v>4108.54</v>
      </c>
      <c r="H348">
        <f>LN(FIO_Z[[#This Row],[S&amp;P 500]]/G347)*100</f>
        <v>-1.2024173572740582</v>
      </c>
      <c r="I348">
        <f>FIO_Z[[#This Row],[Rate  S&amp;P 500]]*100%</f>
        <v>-1.2024173572740582</v>
      </c>
      <c r="J348">
        <f>MIN(0,(FIO_Z[[#This Row],[Logarithmic rate of return]]-0))</f>
        <v>-1.2234175185268421</v>
      </c>
      <c r="K348">
        <f>MIN(0,(FIO_Z[[#This Row],[Market rate of return]]-0))</f>
        <v>-1.2024173572740582</v>
      </c>
      <c r="L348">
        <f>MAX(0,(FIO_Z[[#This Row],[Logarithmic rate of return]]-0))</f>
        <v>0</v>
      </c>
    </row>
    <row r="349" spans="1:12" x14ac:dyDescent="0.25">
      <c r="A349" s="9">
        <v>44724</v>
      </c>
      <c r="B349">
        <v>255.14</v>
      </c>
      <c r="C349">
        <f>((FIO_Z[[#This Row],[Price]]-B348)/FIO_Z[[#This Row],[Price]])*100</f>
        <v>-3.8018342870580812</v>
      </c>
      <c r="D349">
        <f>LN(FIO_Z[[#This Row],[Price]]/B348)*100</f>
        <v>-3.7313455946501373</v>
      </c>
      <c r="E349">
        <v>2.3115700000000001</v>
      </c>
      <c r="F349">
        <f>LN(FIO_Z[[#This Row],[Risk-free instrument]]/E348)*100</f>
        <v>9.1575549382847239</v>
      </c>
      <c r="G349">
        <v>3900.86</v>
      </c>
      <c r="H349">
        <f>LN(FIO_Z[[#This Row],[S&amp;P 500]]/G348)*100</f>
        <v>-5.1870692608326925</v>
      </c>
      <c r="I349">
        <f>FIO_Z[[#This Row],[Rate  S&amp;P 500]]*100%</f>
        <v>-5.1870692608326925</v>
      </c>
      <c r="J349">
        <f>MIN(0,(FIO_Z[[#This Row],[Logarithmic rate of return]]-0))</f>
        <v>-3.7313455946501373</v>
      </c>
      <c r="K349">
        <f>MIN(0,(FIO_Z[[#This Row],[Market rate of return]]-0))</f>
        <v>-5.1870692608326925</v>
      </c>
      <c r="L349">
        <f>MAX(0,(FIO_Z[[#This Row],[Logarithmic rate of return]]-0))</f>
        <v>0</v>
      </c>
    </row>
    <row r="350" spans="1:12" x14ac:dyDescent="0.25">
      <c r="A350" s="9">
        <v>44731</v>
      </c>
      <c r="B350">
        <v>241.06</v>
      </c>
      <c r="C350">
        <f>((FIO_Z[[#This Row],[Price]]-B349)/FIO_Z[[#This Row],[Price]])*100</f>
        <v>-5.8408694930722573</v>
      </c>
      <c r="D350">
        <f>LN(FIO_Z[[#This Row],[Price]]/B349)*100</f>
        <v>-5.6766548949946438</v>
      </c>
      <c r="E350">
        <v>2.78043</v>
      </c>
      <c r="F350">
        <f>LN(FIO_Z[[#This Row],[Risk-free instrument]]/E349)*100</f>
        <v>18.467864464700821</v>
      </c>
      <c r="G350">
        <v>3674.84</v>
      </c>
      <c r="H350">
        <f>LN(FIO_Z[[#This Row],[S&amp;P 500]]/G349)*100</f>
        <v>-5.9687447344681885</v>
      </c>
      <c r="I350">
        <f>FIO_Z[[#This Row],[Rate  S&amp;P 500]]*100%</f>
        <v>-5.9687447344681885</v>
      </c>
      <c r="J350">
        <f>MIN(0,(FIO_Z[[#This Row],[Logarithmic rate of return]]-0))</f>
        <v>-5.6766548949946438</v>
      </c>
      <c r="K350">
        <f>MIN(0,(FIO_Z[[#This Row],[Market rate of return]]-0))</f>
        <v>-5.9687447344681885</v>
      </c>
      <c r="L350">
        <f>MAX(0,(FIO_Z[[#This Row],[Logarithmic rate of return]]-0))</f>
        <v>0</v>
      </c>
    </row>
    <row r="351" spans="1:12" x14ac:dyDescent="0.25">
      <c r="A351" s="9">
        <v>44738</v>
      </c>
      <c r="B351">
        <v>253.29</v>
      </c>
      <c r="C351">
        <f>((FIO_Z[[#This Row],[Price]]-B350)/FIO_Z[[#This Row],[Price]])*100</f>
        <v>4.8284574993090885</v>
      </c>
      <c r="D351">
        <f>LN(FIO_Z[[#This Row],[Price]]/B350)*100</f>
        <v>4.9489212189320684</v>
      </c>
      <c r="E351">
        <v>2.8665699999999998</v>
      </c>
      <c r="F351">
        <f>LN(FIO_Z[[#This Row],[Risk-free instrument]]/E350)*100</f>
        <v>3.0510601092157006</v>
      </c>
      <c r="G351">
        <v>3911.74</v>
      </c>
      <c r="H351">
        <f>LN(FIO_Z[[#This Row],[S&amp;P 500]]/G350)*100</f>
        <v>6.2472693494120639</v>
      </c>
      <c r="I351">
        <f>FIO_Z[[#This Row],[Rate  S&amp;P 500]]*100%</f>
        <v>6.2472693494120639</v>
      </c>
      <c r="J351">
        <f>MIN(0,(FIO_Z[[#This Row],[Logarithmic rate of return]]-0))</f>
        <v>0</v>
      </c>
      <c r="K351">
        <f>MIN(0,(FIO_Z[[#This Row],[Market rate of return]]-0))</f>
        <v>0</v>
      </c>
      <c r="L351">
        <f>MAX(0,(FIO_Z[[#This Row],[Logarithmic rate of return]]-0))</f>
        <v>4.9489212189320684</v>
      </c>
    </row>
    <row r="352" spans="1:12" x14ac:dyDescent="0.25">
      <c r="A352" s="9">
        <v>44745</v>
      </c>
      <c r="B352">
        <v>251.76</v>
      </c>
      <c r="C352">
        <f>((FIO_Z[[#This Row],[Price]]-B351)/FIO_Z[[#This Row],[Price]])*100</f>
        <v>-0.60772163965681647</v>
      </c>
      <c r="D352">
        <f>LN(FIO_Z[[#This Row],[Price]]/B351)*100</f>
        <v>-0.60588245933667972</v>
      </c>
      <c r="E352">
        <v>2.8992900000000001</v>
      </c>
      <c r="F352">
        <f>LN(FIO_Z[[#This Row],[Risk-free instrument]]/E351)*100</f>
        <v>1.1349686338499085</v>
      </c>
      <c r="G352">
        <v>3825.33</v>
      </c>
      <c r="H352">
        <f>LN(FIO_Z[[#This Row],[S&amp;P 500]]/G351)*100</f>
        <v>-2.2337549729302362</v>
      </c>
      <c r="I352">
        <f>FIO_Z[[#This Row],[Rate  S&amp;P 500]]*100%</f>
        <v>-2.2337549729302362</v>
      </c>
      <c r="J352">
        <f>MIN(0,(FIO_Z[[#This Row],[Logarithmic rate of return]]-0))</f>
        <v>-0.60588245933667972</v>
      </c>
      <c r="K352">
        <f>MIN(0,(FIO_Z[[#This Row],[Market rate of return]]-0))</f>
        <v>-2.2337549729302362</v>
      </c>
      <c r="L352">
        <f>MAX(0,(FIO_Z[[#This Row],[Logarithmic rate of return]]-0))</f>
        <v>0</v>
      </c>
    </row>
    <row r="353" spans="1:12" x14ac:dyDescent="0.25">
      <c r="A353" s="9">
        <v>44752</v>
      </c>
      <c r="B353">
        <v>251.81</v>
      </c>
      <c r="C353">
        <f>((FIO_Z[[#This Row],[Price]]-B352)/FIO_Z[[#This Row],[Price]])*100</f>
        <v>1.9856240816493138E-2</v>
      </c>
      <c r="D353">
        <f>LN(FIO_Z[[#This Row],[Price]]/B352)*100</f>
        <v>1.9858212428982971E-2</v>
      </c>
      <c r="E353">
        <v>3.0484300000000002</v>
      </c>
      <c r="F353">
        <f>LN(FIO_Z[[#This Row],[Risk-free instrument]]/E352)*100</f>
        <v>5.0160824558530663</v>
      </c>
      <c r="G353">
        <v>3899.38</v>
      </c>
      <c r="H353">
        <f>LN(FIO_Z[[#This Row],[S&amp;P 500]]/G352)*100</f>
        <v>1.9172828071991925</v>
      </c>
      <c r="I353">
        <f>FIO_Z[[#This Row],[Rate  S&amp;P 500]]*100%</f>
        <v>1.9172828071991925</v>
      </c>
      <c r="J353">
        <f>MIN(0,(FIO_Z[[#This Row],[Logarithmic rate of return]]-0))</f>
        <v>0</v>
      </c>
      <c r="K353">
        <f>MIN(0,(FIO_Z[[#This Row],[Market rate of return]]-0))</f>
        <v>0</v>
      </c>
      <c r="L353">
        <f>MAX(0,(FIO_Z[[#This Row],[Logarithmic rate of return]]-0))</f>
        <v>1.9858212428982971E-2</v>
      </c>
    </row>
    <row r="354" spans="1:12" x14ac:dyDescent="0.25">
      <c r="A354" s="9">
        <v>44759</v>
      </c>
      <c r="B354">
        <v>250.2</v>
      </c>
      <c r="C354">
        <f>((FIO_Z[[#This Row],[Price]]-B353)/FIO_Z[[#This Row],[Price]])*100</f>
        <v>-0.64348521183054097</v>
      </c>
      <c r="D354">
        <f>LN(FIO_Z[[#This Row],[Price]]/B353)*100</f>
        <v>-0.64142368476305522</v>
      </c>
      <c r="E354">
        <v>3.3112900000000001</v>
      </c>
      <c r="F354">
        <f>LN(FIO_Z[[#This Row],[Risk-free instrument]]/E353)*100</f>
        <v>8.27111375717935</v>
      </c>
      <c r="G354">
        <v>3863.16</v>
      </c>
      <c r="H354">
        <f>LN(FIO_Z[[#This Row],[S&amp;P 500]]/G353)*100</f>
        <v>-0.93320647258546652</v>
      </c>
      <c r="I354">
        <f>FIO_Z[[#This Row],[Rate  S&amp;P 500]]*100%</f>
        <v>-0.93320647258546652</v>
      </c>
      <c r="J354">
        <f>MIN(0,(FIO_Z[[#This Row],[Logarithmic rate of return]]-0))</f>
        <v>-0.64142368476305522</v>
      </c>
      <c r="K354">
        <f>MIN(0,(FIO_Z[[#This Row],[Market rate of return]]-0))</f>
        <v>-0.93320647258546652</v>
      </c>
      <c r="L354">
        <f>MAX(0,(FIO_Z[[#This Row],[Logarithmic rate of return]]-0))</f>
        <v>0</v>
      </c>
    </row>
    <row r="355" spans="1:12" x14ac:dyDescent="0.25">
      <c r="A355" s="9">
        <v>44766</v>
      </c>
      <c r="B355">
        <v>253.27</v>
      </c>
      <c r="C355">
        <f>((FIO_Z[[#This Row],[Price]]-B354)/FIO_Z[[#This Row],[Price]])*100</f>
        <v>1.2121451415485536</v>
      </c>
      <c r="D355">
        <f>LN(FIO_Z[[#This Row],[Price]]/B354)*100</f>
        <v>1.219551532424711</v>
      </c>
      <c r="E355">
        <v>3.3228599999999999</v>
      </c>
      <c r="F355">
        <f>LN(FIO_Z[[#This Row],[Risk-free instrument]]/E354)*100</f>
        <v>0.34880163186838092</v>
      </c>
      <c r="G355">
        <v>3961.63</v>
      </c>
      <c r="H355">
        <f>LN(FIO_Z[[#This Row],[S&amp;P 500]]/G354)*100</f>
        <v>2.5170055324303306</v>
      </c>
      <c r="I355">
        <f>FIO_Z[[#This Row],[Rate  S&amp;P 500]]*100%</f>
        <v>2.5170055324303306</v>
      </c>
      <c r="J355">
        <f>MIN(0,(FIO_Z[[#This Row],[Logarithmic rate of return]]-0))</f>
        <v>0</v>
      </c>
      <c r="K355">
        <f>MIN(0,(FIO_Z[[#This Row],[Market rate of return]]-0))</f>
        <v>0</v>
      </c>
      <c r="L355">
        <f>MAX(0,(FIO_Z[[#This Row],[Logarithmic rate of return]]-0))</f>
        <v>1.219551532424711</v>
      </c>
    </row>
    <row r="356" spans="1:12" x14ac:dyDescent="0.25">
      <c r="A356" s="9">
        <v>44773</v>
      </c>
      <c r="B356">
        <v>263.95999999999998</v>
      </c>
      <c r="C356">
        <f>((FIO_Z[[#This Row],[Price]]-B355)/FIO_Z[[#This Row],[Price]])*100</f>
        <v>4.0498560387937452</v>
      </c>
      <c r="D356">
        <f>LN(FIO_Z[[#This Row],[Price]]/B355)*100</f>
        <v>4.1341463158162934</v>
      </c>
      <c r="E356">
        <v>3.32986</v>
      </c>
      <c r="F356">
        <f>LN(FIO_Z[[#This Row],[Risk-free instrument]]/E355)*100</f>
        <v>0.2104403186455874</v>
      </c>
      <c r="G356">
        <v>4130.29</v>
      </c>
      <c r="H356">
        <f>LN(FIO_Z[[#This Row],[S&amp;P 500]]/G355)*100</f>
        <v>4.1692065688141913</v>
      </c>
      <c r="I356">
        <f>FIO_Z[[#This Row],[Rate  S&amp;P 500]]*100%</f>
        <v>4.1692065688141913</v>
      </c>
      <c r="J356">
        <f>MIN(0,(FIO_Z[[#This Row],[Logarithmic rate of return]]-0))</f>
        <v>0</v>
      </c>
      <c r="K356">
        <f>MIN(0,(FIO_Z[[#This Row],[Market rate of return]]-0))</f>
        <v>0</v>
      </c>
      <c r="L356">
        <f>MAX(0,(FIO_Z[[#This Row],[Logarithmic rate of return]]-0))</f>
        <v>4.1341463158162934</v>
      </c>
    </row>
    <row r="357" spans="1:12" x14ac:dyDescent="0.25">
      <c r="A357" s="9">
        <v>44780</v>
      </c>
      <c r="B357">
        <v>262.95</v>
      </c>
      <c r="C357">
        <f>((FIO_Z[[#This Row],[Price]]-B356)/FIO_Z[[#This Row],[Price]])*100</f>
        <v>-0.3841034417189545</v>
      </c>
      <c r="D357">
        <f>LN(FIO_Z[[#This Row],[Price]]/B356)*100</f>
        <v>-0.38336764798675921</v>
      </c>
      <c r="E357">
        <v>3.42557</v>
      </c>
      <c r="F357">
        <f>LN(FIO_Z[[#This Row],[Risk-free instrument]]/E356)*100</f>
        <v>2.8337620158503185</v>
      </c>
      <c r="G357">
        <v>4145.1899999999996</v>
      </c>
      <c r="H357">
        <f>LN(FIO_Z[[#This Row],[S&amp;P 500]]/G356)*100</f>
        <v>0.36010034707275368</v>
      </c>
      <c r="I357">
        <f>FIO_Z[[#This Row],[Rate  S&amp;P 500]]*100%</f>
        <v>0.36010034707275368</v>
      </c>
      <c r="J357">
        <f>MIN(0,(FIO_Z[[#This Row],[Logarithmic rate of return]]-0))</f>
        <v>-0.38336764798675921</v>
      </c>
      <c r="K357">
        <f>MIN(0,(FIO_Z[[#This Row],[Market rate of return]]-0))</f>
        <v>0</v>
      </c>
      <c r="L357">
        <f>MAX(0,(FIO_Z[[#This Row],[Logarithmic rate of return]]-0))</f>
        <v>0</v>
      </c>
    </row>
    <row r="358" spans="1:12" x14ac:dyDescent="0.25">
      <c r="A358" s="9">
        <v>44787</v>
      </c>
      <c r="B358">
        <v>270.92</v>
      </c>
      <c r="C358">
        <f>((FIO_Z[[#This Row],[Price]]-B357)/FIO_Z[[#This Row],[Price]])*100</f>
        <v>2.9418278458585658</v>
      </c>
      <c r="D358">
        <f>LN(FIO_Z[[#This Row],[Price]]/B357)*100</f>
        <v>2.9859674311349909</v>
      </c>
      <c r="E358">
        <v>3.50929</v>
      </c>
      <c r="F358">
        <f>LN(FIO_Z[[#This Row],[Risk-free instrument]]/E357)*100</f>
        <v>2.4145856589275949</v>
      </c>
      <c r="G358">
        <v>4280.1499999999996</v>
      </c>
      <c r="H358">
        <f>LN(FIO_Z[[#This Row],[S&amp;P 500]]/G357)*100</f>
        <v>3.203942981237315</v>
      </c>
      <c r="I358">
        <f>FIO_Z[[#This Row],[Rate  S&amp;P 500]]*100%</f>
        <v>3.203942981237315</v>
      </c>
      <c r="J358">
        <f>MIN(0,(FIO_Z[[#This Row],[Logarithmic rate of return]]-0))</f>
        <v>0</v>
      </c>
      <c r="K358">
        <f>MIN(0,(FIO_Z[[#This Row],[Market rate of return]]-0))</f>
        <v>0</v>
      </c>
      <c r="L358">
        <f>MAX(0,(FIO_Z[[#This Row],[Logarithmic rate of return]]-0))</f>
        <v>2.9859674311349909</v>
      </c>
    </row>
    <row r="359" spans="1:12" x14ac:dyDescent="0.25">
      <c r="A359" s="9">
        <v>44794</v>
      </c>
      <c r="B359">
        <v>270.32</v>
      </c>
      <c r="C359">
        <f>((FIO_Z[[#This Row],[Price]]-B358)/FIO_Z[[#This Row],[Price]])*100</f>
        <v>-0.22195915951465772</v>
      </c>
      <c r="D359">
        <f>LN(FIO_Z[[#This Row],[Price]]/B358)*100</f>
        <v>-0.22171319406685286</v>
      </c>
      <c r="E359">
        <v>3.5475699999999999</v>
      </c>
      <c r="F359">
        <f>LN(FIO_Z[[#This Row],[Risk-free instrument]]/E358)*100</f>
        <v>1.0849124248863911</v>
      </c>
      <c r="G359">
        <v>4228.4799999999996</v>
      </c>
      <c r="H359">
        <f>LN(FIO_Z[[#This Row],[S&amp;P 500]]/G358)*100</f>
        <v>-1.2145465289225972</v>
      </c>
      <c r="I359">
        <f>FIO_Z[[#This Row],[Rate  S&amp;P 500]]*100%</f>
        <v>-1.2145465289225972</v>
      </c>
      <c r="J359">
        <f>MIN(0,(FIO_Z[[#This Row],[Logarithmic rate of return]]-0))</f>
        <v>-0.22171319406685286</v>
      </c>
      <c r="K359">
        <f>MIN(0,(FIO_Z[[#This Row],[Market rate of return]]-0))</f>
        <v>-1.2145465289225972</v>
      </c>
      <c r="L359">
        <f>MAX(0,(FIO_Z[[#This Row],[Logarithmic rate of return]]-0))</f>
        <v>0</v>
      </c>
    </row>
    <row r="360" spans="1:12" x14ac:dyDescent="0.25">
      <c r="A360" s="9">
        <v>44801</v>
      </c>
      <c r="B360">
        <v>261.33999999999997</v>
      </c>
      <c r="C360">
        <f>((FIO_Z[[#This Row],[Price]]-B359)/FIO_Z[[#This Row],[Price]])*100</f>
        <v>-3.4361368332440572</v>
      </c>
      <c r="D360">
        <f>LN(FIO_Z[[#This Row],[Price]]/B359)*100</f>
        <v>-3.3784200845034538</v>
      </c>
      <c r="E360">
        <v>3.56643</v>
      </c>
      <c r="F360">
        <f>LN(FIO_Z[[#This Row],[Risk-free instrument]]/E359)*100</f>
        <v>0.53022333948023215</v>
      </c>
      <c r="G360">
        <v>4057.66</v>
      </c>
      <c r="H360">
        <f>LN(FIO_Z[[#This Row],[S&amp;P 500]]/G359)*100</f>
        <v>-4.1236137641695567</v>
      </c>
      <c r="I360">
        <f>FIO_Z[[#This Row],[Rate  S&amp;P 500]]*100%</f>
        <v>-4.1236137641695567</v>
      </c>
      <c r="J360">
        <f>MIN(0,(FIO_Z[[#This Row],[Logarithmic rate of return]]-0))</f>
        <v>-3.3784200845034538</v>
      </c>
      <c r="K360">
        <f>MIN(0,(FIO_Z[[#This Row],[Market rate of return]]-0))</f>
        <v>-4.1236137641695567</v>
      </c>
      <c r="L360">
        <f>MAX(0,(FIO_Z[[#This Row],[Logarithmic rate of return]]-0))</f>
        <v>0</v>
      </c>
    </row>
    <row r="361" spans="1:12" x14ac:dyDescent="0.25">
      <c r="A361" s="9">
        <v>44808</v>
      </c>
      <c r="B361">
        <v>254.75</v>
      </c>
      <c r="C361">
        <f>((FIO_Z[[#This Row],[Price]]-B360)/FIO_Z[[#This Row],[Price]])*100</f>
        <v>-2.58684985279685</v>
      </c>
      <c r="D361">
        <f>LN(FIO_Z[[#This Row],[Price]]/B360)*100</f>
        <v>-2.5539569458165796</v>
      </c>
      <c r="E361">
        <v>3.7365699999999999</v>
      </c>
      <c r="F361">
        <f>LN(FIO_Z[[#This Row],[Risk-free instrument]]/E360)*100</f>
        <v>4.6602982864223037</v>
      </c>
      <c r="G361">
        <v>3924.26</v>
      </c>
      <c r="H361">
        <f>LN(FIO_Z[[#This Row],[S&amp;P 500]]/G360)*100</f>
        <v>-3.3428654350072056</v>
      </c>
      <c r="I361">
        <f>FIO_Z[[#This Row],[Rate  S&amp;P 500]]*100%</f>
        <v>-3.3428654350072056</v>
      </c>
      <c r="J361">
        <f>MIN(0,(FIO_Z[[#This Row],[Logarithmic rate of return]]-0))</f>
        <v>-2.5539569458165796</v>
      </c>
      <c r="K361">
        <f>MIN(0,(FIO_Z[[#This Row],[Market rate of return]]-0))</f>
        <v>-3.3428654350072056</v>
      </c>
      <c r="L361">
        <f>MAX(0,(FIO_Z[[#This Row],[Logarithmic rate of return]]-0))</f>
        <v>0</v>
      </c>
    </row>
    <row r="362" spans="1:12" x14ac:dyDescent="0.25">
      <c r="A362" s="9">
        <v>44815</v>
      </c>
      <c r="B362">
        <v>262.41000000000003</v>
      </c>
      <c r="C362">
        <f>((FIO_Z[[#This Row],[Price]]-B361)/FIO_Z[[#This Row],[Price]])*100</f>
        <v>2.9190960710338878</v>
      </c>
      <c r="D362">
        <f>LN(FIO_Z[[#This Row],[Price]]/B361)*100</f>
        <v>2.9625493997039118</v>
      </c>
      <c r="E362">
        <v>3.81114</v>
      </c>
      <c r="F362">
        <f>LN(FIO_Z[[#This Row],[Risk-free instrument]]/E361)*100</f>
        <v>1.9760278659685382</v>
      </c>
      <c r="G362">
        <v>4067.36</v>
      </c>
      <c r="H362">
        <f>LN(FIO_Z[[#This Row],[S&amp;P 500]]/G361)*100</f>
        <v>3.5816341914742664</v>
      </c>
      <c r="I362">
        <f>FIO_Z[[#This Row],[Rate  S&amp;P 500]]*100%</f>
        <v>3.5816341914742664</v>
      </c>
      <c r="J362">
        <f>MIN(0,(FIO_Z[[#This Row],[Logarithmic rate of return]]-0))</f>
        <v>0</v>
      </c>
      <c r="K362">
        <f>MIN(0,(FIO_Z[[#This Row],[Market rate of return]]-0))</f>
        <v>0</v>
      </c>
      <c r="L362">
        <f>MAX(0,(FIO_Z[[#This Row],[Logarithmic rate of return]]-0))</f>
        <v>2.9625493997039118</v>
      </c>
    </row>
    <row r="363" spans="1:12" x14ac:dyDescent="0.25">
      <c r="A363" s="9">
        <v>44822</v>
      </c>
      <c r="B363">
        <v>253.46</v>
      </c>
      <c r="C363">
        <f>((FIO_Z[[#This Row],[Price]]-B362)/FIO_Z[[#This Row],[Price]])*100</f>
        <v>-3.5311291722559841</v>
      </c>
      <c r="D363">
        <f>LN(FIO_Z[[#This Row],[Price]]/B362)*100</f>
        <v>-3.4702146445955222</v>
      </c>
      <c r="E363">
        <v>4.1232899999999999</v>
      </c>
      <c r="F363">
        <f>LN(FIO_Z[[#This Row],[Risk-free instrument]]/E362)*100</f>
        <v>7.8723031402505708</v>
      </c>
      <c r="G363">
        <v>3873.33</v>
      </c>
      <c r="H363">
        <f>LN(FIO_Z[[#This Row],[S&amp;P 500]]/G362)*100</f>
        <v>-4.8879538172216934</v>
      </c>
      <c r="I363">
        <f>FIO_Z[[#This Row],[Rate  S&amp;P 500]]*100%</f>
        <v>-4.8879538172216934</v>
      </c>
      <c r="J363">
        <f>MIN(0,(FIO_Z[[#This Row],[Logarithmic rate of return]]-0))</f>
        <v>-3.4702146445955222</v>
      </c>
      <c r="K363">
        <f>MIN(0,(FIO_Z[[#This Row],[Market rate of return]]-0))</f>
        <v>-4.8879538172216934</v>
      </c>
      <c r="L363">
        <f>MAX(0,(FIO_Z[[#This Row],[Logarithmic rate of return]]-0))</f>
        <v>0</v>
      </c>
    </row>
    <row r="364" spans="1:12" x14ac:dyDescent="0.25">
      <c r="A364" s="9">
        <v>44829</v>
      </c>
      <c r="B364">
        <v>243.57</v>
      </c>
      <c r="C364">
        <f>((FIO_Z[[#This Row],[Price]]-B363)/FIO_Z[[#This Row],[Price]])*100</f>
        <v>-4.0604343720491087</v>
      </c>
      <c r="D364">
        <f>LN(FIO_Z[[#This Row],[Price]]/B363)*100</f>
        <v>-3.980164411145338</v>
      </c>
      <c r="E364">
        <v>4.2012900000000002</v>
      </c>
      <c r="F364">
        <f>LN(FIO_Z[[#This Row],[Risk-free instrument]]/E363)*100</f>
        <v>1.874023260337589</v>
      </c>
      <c r="G364">
        <v>3693.23</v>
      </c>
      <c r="H364">
        <f>LN(FIO_Z[[#This Row],[S&amp;P 500]]/G363)*100</f>
        <v>-4.761318824981041</v>
      </c>
      <c r="I364">
        <f>FIO_Z[[#This Row],[Rate  S&amp;P 500]]*100%</f>
        <v>-4.761318824981041</v>
      </c>
      <c r="J364">
        <f>MIN(0,(FIO_Z[[#This Row],[Logarithmic rate of return]]-0))</f>
        <v>-3.980164411145338</v>
      </c>
      <c r="K364">
        <f>MIN(0,(FIO_Z[[#This Row],[Market rate of return]]-0))</f>
        <v>-4.761318824981041</v>
      </c>
      <c r="L364">
        <f>MAX(0,(FIO_Z[[#This Row],[Logarithmic rate of return]]-0))</f>
        <v>0</v>
      </c>
    </row>
    <row r="365" spans="1:12" x14ac:dyDescent="0.25">
      <c r="A365" s="9">
        <v>44836</v>
      </c>
      <c r="B365">
        <v>236.45</v>
      </c>
      <c r="C365">
        <f>((FIO_Z[[#This Row],[Price]]-B364)/FIO_Z[[#This Row],[Price]])*100</f>
        <v>-3.0112074434341318</v>
      </c>
      <c r="D365">
        <f>LN(FIO_Z[[#This Row],[Price]]/B364)*100</f>
        <v>-2.9667606452580015</v>
      </c>
      <c r="E365">
        <v>4.2320000000000002</v>
      </c>
      <c r="F365">
        <f>LN(FIO_Z[[#This Row],[Risk-free instrument]]/E364)*100</f>
        <v>0.72830735682440739</v>
      </c>
      <c r="G365">
        <v>3585.62</v>
      </c>
      <c r="H365">
        <f>LN(FIO_Z[[#This Row],[S&amp;P 500]]/G364)*100</f>
        <v>-2.9570012004283939</v>
      </c>
      <c r="I365">
        <f>FIO_Z[[#This Row],[Rate  S&amp;P 500]]*100%</f>
        <v>-2.9570012004283939</v>
      </c>
      <c r="J365">
        <f>MIN(0,(FIO_Z[[#This Row],[Logarithmic rate of return]]-0))</f>
        <v>-2.9667606452580015</v>
      </c>
      <c r="K365">
        <f>MIN(0,(FIO_Z[[#This Row],[Market rate of return]]-0))</f>
        <v>-2.9570012004283939</v>
      </c>
      <c r="L365">
        <f>MAX(0,(FIO_Z[[#This Row],[Logarithmic rate of return]]-0))</f>
        <v>0</v>
      </c>
    </row>
    <row r="366" spans="1:12" x14ac:dyDescent="0.25">
      <c r="A366" s="9">
        <v>44843</v>
      </c>
      <c r="B366">
        <v>240.34</v>
      </c>
      <c r="C366">
        <f>((FIO_Z[[#This Row],[Price]]-B365)/FIO_Z[[#This Row],[Price]])*100</f>
        <v>1.6185404010984499</v>
      </c>
      <c r="D366">
        <f>LN(FIO_Z[[#This Row],[Price]]/B365)*100</f>
        <v>1.631781839326897</v>
      </c>
      <c r="E366">
        <v>4.3847100000000001</v>
      </c>
      <c r="F366">
        <f>LN(FIO_Z[[#This Row],[Risk-free instrument]]/E365)*100</f>
        <v>3.544879453156133</v>
      </c>
      <c r="G366">
        <v>3639.66</v>
      </c>
      <c r="H366">
        <f>LN(FIO_Z[[#This Row],[S&amp;P 500]]/G365)*100</f>
        <v>1.4958868776582199</v>
      </c>
      <c r="I366">
        <f>FIO_Z[[#This Row],[Rate  S&amp;P 500]]*100%</f>
        <v>1.4958868776582199</v>
      </c>
      <c r="J366">
        <f>MIN(0,(FIO_Z[[#This Row],[Logarithmic rate of return]]-0))</f>
        <v>0</v>
      </c>
      <c r="K366">
        <f>MIN(0,(FIO_Z[[#This Row],[Market rate of return]]-0))</f>
        <v>0</v>
      </c>
      <c r="L366">
        <f>MAX(0,(FIO_Z[[#This Row],[Logarithmic rate of return]]-0))</f>
        <v>1.631781839326897</v>
      </c>
    </row>
    <row r="367" spans="1:12" x14ac:dyDescent="0.25">
      <c r="A367" s="9">
        <v>44850</v>
      </c>
      <c r="B367">
        <v>240.29</v>
      </c>
      <c r="C367">
        <f>((FIO_Z[[#This Row],[Price]]-B366)/FIO_Z[[#This Row],[Price]])*100</f>
        <v>-2.0808190103629519E-2</v>
      </c>
      <c r="D367">
        <f>LN(FIO_Z[[#This Row],[Price]]/B366)*100</f>
        <v>-2.0806025500019892E-2</v>
      </c>
      <c r="E367">
        <v>4.6852900000000002</v>
      </c>
      <c r="F367">
        <f>LN(FIO_Z[[#This Row],[Risk-free instrument]]/E366)*100</f>
        <v>6.6304324366948952</v>
      </c>
      <c r="G367">
        <v>3583.07</v>
      </c>
      <c r="H367">
        <f>LN(FIO_Z[[#This Row],[S&amp;P 500]]/G366)*100</f>
        <v>-1.5670295859508774</v>
      </c>
      <c r="I367">
        <f>FIO_Z[[#This Row],[Rate  S&amp;P 500]]*100%</f>
        <v>-1.5670295859508774</v>
      </c>
      <c r="J367">
        <f>MIN(0,(FIO_Z[[#This Row],[Logarithmic rate of return]]-0))</f>
        <v>-2.0806025500019892E-2</v>
      </c>
      <c r="K367">
        <f>MIN(0,(FIO_Z[[#This Row],[Market rate of return]]-0))</f>
        <v>-1.5670295859508774</v>
      </c>
      <c r="L367">
        <f>MAX(0,(FIO_Z[[#This Row],[Logarithmic rate of return]]-0))</f>
        <v>0</v>
      </c>
    </row>
    <row r="368" spans="1:12" x14ac:dyDescent="0.25">
      <c r="A368" s="9">
        <v>44857</v>
      </c>
      <c r="B368">
        <v>248.2</v>
      </c>
      <c r="C368">
        <f>((FIO_Z[[#This Row],[Price]]-B367)/FIO_Z[[#This Row],[Price]])*100</f>
        <v>3.1869460112812233</v>
      </c>
      <c r="D368">
        <f>LN(FIO_Z[[#This Row],[Price]]/B367)*100</f>
        <v>3.238834554235321</v>
      </c>
      <c r="E368">
        <v>4.875</v>
      </c>
      <c r="F368">
        <f>LN(FIO_Z[[#This Row],[Risk-free instrument]]/E367)*100</f>
        <v>3.9692290995301862</v>
      </c>
      <c r="G368">
        <v>3752.75</v>
      </c>
      <c r="H368">
        <f>LN(FIO_Z[[#This Row],[S&amp;P 500]]/G367)*100</f>
        <v>4.6268929725082026</v>
      </c>
      <c r="I368">
        <f>FIO_Z[[#This Row],[Rate  S&amp;P 500]]*100%</f>
        <v>4.6268929725082026</v>
      </c>
      <c r="J368">
        <f>MIN(0,(FIO_Z[[#This Row],[Logarithmic rate of return]]-0))</f>
        <v>0</v>
      </c>
      <c r="K368">
        <f>MIN(0,(FIO_Z[[#This Row],[Market rate of return]]-0))</f>
        <v>0</v>
      </c>
      <c r="L368">
        <f>MAX(0,(FIO_Z[[#This Row],[Logarithmic rate of return]]-0))</f>
        <v>3.238834554235321</v>
      </c>
    </row>
    <row r="369" spans="1:12" x14ac:dyDescent="0.25">
      <c r="A369" s="9">
        <v>44864</v>
      </c>
      <c r="B369">
        <v>260.16000000000003</v>
      </c>
      <c r="C369">
        <f>((FIO_Z[[#This Row],[Price]]-B368)/FIO_Z[[#This Row],[Price]])*100</f>
        <v>4.5971709717097307</v>
      </c>
      <c r="D369">
        <f>LN(FIO_Z[[#This Row],[Price]]/B368)*100</f>
        <v>4.7061953588939076</v>
      </c>
      <c r="E369">
        <v>4.93086</v>
      </c>
      <c r="F369">
        <f>LN(FIO_Z[[#This Row],[Risk-free instrument]]/E368)*100</f>
        <v>1.1393310582187965</v>
      </c>
      <c r="G369">
        <v>3901.06</v>
      </c>
      <c r="H369">
        <f>LN(FIO_Z[[#This Row],[S&amp;P 500]]/G368)*100</f>
        <v>3.8759406519712263</v>
      </c>
      <c r="I369">
        <f>FIO_Z[[#This Row],[Rate  S&amp;P 500]]*100%</f>
        <v>3.8759406519712263</v>
      </c>
      <c r="J369">
        <f>MIN(0,(FIO_Z[[#This Row],[Logarithmic rate of return]]-0))</f>
        <v>0</v>
      </c>
      <c r="K369">
        <f>MIN(0,(FIO_Z[[#This Row],[Market rate of return]]-0))</f>
        <v>0</v>
      </c>
      <c r="L369">
        <f>MAX(0,(FIO_Z[[#This Row],[Logarithmic rate of return]]-0))</f>
        <v>4.7061953588939076</v>
      </c>
    </row>
    <row r="370" spans="1:12" x14ac:dyDescent="0.25">
      <c r="A370" s="9">
        <v>44871</v>
      </c>
      <c r="B370">
        <v>257.61</v>
      </c>
      <c r="C370">
        <f>((FIO_Z[[#This Row],[Price]]-B369)/FIO_Z[[#This Row],[Price]])*100</f>
        <v>-0.98986840572959556</v>
      </c>
      <c r="D370">
        <f>LN(FIO_Z[[#This Row],[Price]]/B369)*100</f>
        <v>-0.98500130069427838</v>
      </c>
      <c r="E370">
        <v>5.0112899999999998</v>
      </c>
      <c r="F370">
        <f>LN(FIO_Z[[#This Row],[Risk-free instrument]]/E369)*100</f>
        <v>1.6179951951134</v>
      </c>
      <c r="G370">
        <v>3770.55</v>
      </c>
      <c r="H370">
        <f>LN(FIO_Z[[#This Row],[S&amp;P 500]]/G369)*100</f>
        <v>-3.4027431664483005</v>
      </c>
      <c r="I370">
        <f>FIO_Z[[#This Row],[Rate  S&amp;P 500]]*100%</f>
        <v>-3.4027431664483005</v>
      </c>
      <c r="J370">
        <f>MIN(0,(FIO_Z[[#This Row],[Logarithmic rate of return]]-0))</f>
        <v>-0.98500130069427838</v>
      </c>
      <c r="K370">
        <f>MIN(0,(FIO_Z[[#This Row],[Market rate of return]]-0))</f>
        <v>-3.4027431664483005</v>
      </c>
      <c r="L370">
        <f>MAX(0,(FIO_Z[[#This Row],[Logarithmic rate of return]]-0))</f>
        <v>0</v>
      </c>
    </row>
    <row r="371" spans="1:12" x14ac:dyDescent="0.25">
      <c r="A371" s="9">
        <v>44878</v>
      </c>
      <c r="B371">
        <v>267.48</v>
      </c>
      <c r="C371">
        <f>((FIO_Z[[#This Row],[Price]]-B370)/FIO_Z[[#This Row],[Price]])*100</f>
        <v>3.6899955136832676</v>
      </c>
      <c r="D371">
        <f>LN(FIO_Z[[#This Row],[Price]]/B370)*100</f>
        <v>3.7597983833274791</v>
      </c>
      <c r="E371">
        <v>5.0839999999999996</v>
      </c>
      <c r="F371">
        <f>LN(FIO_Z[[#This Row],[Risk-free instrument]]/E370)*100</f>
        <v>1.4404986344075101</v>
      </c>
      <c r="G371">
        <v>3992.93</v>
      </c>
      <c r="H371">
        <f>LN(FIO_Z[[#This Row],[S&amp;P 500]]/G370)*100</f>
        <v>5.7304417835354604</v>
      </c>
      <c r="I371">
        <f>FIO_Z[[#This Row],[Rate  S&amp;P 500]]*100%</f>
        <v>5.7304417835354604</v>
      </c>
      <c r="J371">
        <f>MIN(0,(FIO_Z[[#This Row],[Logarithmic rate of return]]-0))</f>
        <v>0</v>
      </c>
      <c r="K371">
        <f>MIN(0,(FIO_Z[[#This Row],[Market rate of return]]-0))</f>
        <v>0</v>
      </c>
      <c r="L371">
        <f>MAX(0,(FIO_Z[[#This Row],[Logarithmic rate of return]]-0))</f>
        <v>3.7597983833274791</v>
      </c>
    </row>
    <row r="372" spans="1:12" x14ac:dyDescent="0.25">
      <c r="A372" s="9">
        <v>44885</v>
      </c>
      <c r="B372">
        <v>268.51</v>
      </c>
      <c r="C372">
        <f>((FIO_Z[[#This Row],[Price]]-B371)/FIO_Z[[#This Row],[Price]])*100</f>
        <v>0.38359837622433901</v>
      </c>
      <c r="D372">
        <f>LN(FIO_Z[[#This Row],[Price]]/B371)*100</f>
        <v>0.38433600174612437</v>
      </c>
      <c r="E372">
        <v>5.1427100000000001</v>
      </c>
      <c r="F372">
        <f>LN(FIO_Z[[#This Row],[Risk-free instrument]]/E371)*100</f>
        <v>1.1481824553172477</v>
      </c>
      <c r="G372">
        <v>3965.34</v>
      </c>
      <c r="H372">
        <f>LN(FIO_Z[[#This Row],[S&amp;P 500]]/G371)*100</f>
        <v>-0.69336955230106989</v>
      </c>
      <c r="I372">
        <f>FIO_Z[[#This Row],[Rate  S&amp;P 500]]*100%</f>
        <v>-0.69336955230106989</v>
      </c>
      <c r="J372">
        <f>MIN(0,(FIO_Z[[#This Row],[Logarithmic rate of return]]-0))</f>
        <v>0</v>
      </c>
      <c r="K372">
        <f>MIN(0,(FIO_Z[[#This Row],[Market rate of return]]-0))</f>
        <v>-0.69336955230106989</v>
      </c>
      <c r="L372">
        <f>MAX(0,(FIO_Z[[#This Row],[Logarithmic rate of return]]-0))</f>
        <v>0.38433600174612437</v>
      </c>
    </row>
    <row r="373" spans="1:12" x14ac:dyDescent="0.25">
      <c r="A373" s="9">
        <v>44892</v>
      </c>
      <c r="B373">
        <v>273.02</v>
      </c>
      <c r="C373">
        <f>((FIO_Z[[#This Row],[Price]]-B372)/FIO_Z[[#This Row],[Price]])*100</f>
        <v>1.651893634165992</v>
      </c>
      <c r="D373">
        <f>LN(FIO_Z[[#This Row],[Price]]/B372)*100</f>
        <v>1.6656895371592386</v>
      </c>
      <c r="E373">
        <v>5.2187099999999997</v>
      </c>
      <c r="F373">
        <f>LN(FIO_Z[[#This Row],[Risk-free instrument]]/E372)*100</f>
        <v>1.4670067036616166</v>
      </c>
      <c r="G373">
        <v>4026.12</v>
      </c>
      <c r="H373">
        <f>LN(FIO_Z[[#This Row],[S&amp;P 500]]/G372)*100</f>
        <v>1.5211531306994792</v>
      </c>
      <c r="I373">
        <f>FIO_Z[[#This Row],[Rate  S&amp;P 500]]*100%</f>
        <v>1.5211531306994792</v>
      </c>
      <c r="J373">
        <f>MIN(0,(FIO_Z[[#This Row],[Logarithmic rate of return]]-0))</f>
        <v>0</v>
      </c>
      <c r="K373">
        <f>MIN(0,(FIO_Z[[#This Row],[Market rate of return]]-0))</f>
        <v>0</v>
      </c>
      <c r="L373">
        <f>MAX(0,(FIO_Z[[#This Row],[Logarithmic rate of return]]-0))</f>
        <v>1.6656895371592386</v>
      </c>
    </row>
    <row r="374" spans="1:12" x14ac:dyDescent="0.25">
      <c r="A374" s="9">
        <v>44899</v>
      </c>
      <c r="B374">
        <v>272.91000000000003</v>
      </c>
      <c r="C374">
        <f>((FIO_Z[[#This Row],[Price]]-B373)/FIO_Z[[#This Row],[Price]])*100</f>
        <v>-4.0306328093494846E-2</v>
      </c>
      <c r="D374">
        <f>LN(FIO_Z[[#This Row],[Price]]/B373)*100</f>
        <v>-4.0298207275140337E-2</v>
      </c>
      <c r="E374">
        <v>5.1491400000000001</v>
      </c>
      <c r="F374">
        <f>LN(FIO_Z[[#This Row],[Risk-free instrument]]/E373)*100</f>
        <v>-1.342053447704455</v>
      </c>
      <c r="G374">
        <v>4071.7</v>
      </c>
      <c r="H374">
        <f>LN(FIO_Z[[#This Row],[S&amp;P 500]]/G373)*100</f>
        <v>1.1257469631118191</v>
      </c>
      <c r="I374">
        <f>FIO_Z[[#This Row],[Rate  S&amp;P 500]]*100%</f>
        <v>1.1257469631118191</v>
      </c>
      <c r="J374">
        <f>MIN(0,(FIO_Z[[#This Row],[Logarithmic rate of return]]-0))</f>
        <v>-4.0298207275140337E-2</v>
      </c>
      <c r="K374">
        <f>MIN(0,(FIO_Z[[#This Row],[Market rate of return]]-0))</f>
        <v>0</v>
      </c>
      <c r="L374">
        <f>MAX(0,(FIO_Z[[#This Row],[Logarithmic rate of return]]-0))</f>
        <v>0</v>
      </c>
    </row>
    <row r="375" spans="1:12" x14ac:dyDescent="0.25">
      <c r="A375" s="9">
        <v>44906</v>
      </c>
      <c r="B375">
        <v>267.91000000000003</v>
      </c>
      <c r="C375">
        <f>((FIO_Z[[#This Row],[Price]]-B374)/FIO_Z[[#This Row],[Price]])*100</f>
        <v>-1.8662983837855993</v>
      </c>
      <c r="D375">
        <f>LN(FIO_Z[[#This Row],[Price]]/B374)*100</f>
        <v>-1.8490967287210174</v>
      </c>
      <c r="E375">
        <v>5.13971</v>
      </c>
      <c r="F375">
        <f>LN(FIO_Z[[#This Row],[Risk-free instrument]]/E374)*100</f>
        <v>-0.18330527980221406</v>
      </c>
      <c r="G375">
        <v>3934.38</v>
      </c>
      <c r="H375">
        <f>LN(FIO_Z[[#This Row],[S&amp;P 500]]/G374)*100</f>
        <v>-3.4307293564186394</v>
      </c>
      <c r="I375">
        <f>FIO_Z[[#This Row],[Rate  S&amp;P 500]]*100%</f>
        <v>-3.4307293564186394</v>
      </c>
      <c r="J375">
        <f>MIN(0,(FIO_Z[[#This Row],[Logarithmic rate of return]]-0))</f>
        <v>-1.8490967287210174</v>
      </c>
      <c r="K375">
        <f>MIN(0,(FIO_Z[[#This Row],[Market rate of return]]-0))</f>
        <v>-3.4307293564186394</v>
      </c>
      <c r="L375">
        <f>MAX(0,(FIO_Z[[#This Row],[Logarithmic rate of return]]-0))</f>
        <v>0</v>
      </c>
    </row>
    <row r="376" spans="1:12" x14ac:dyDescent="0.25">
      <c r="A376" s="9">
        <v>44913</v>
      </c>
      <c r="B376">
        <v>264.62</v>
      </c>
      <c r="C376">
        <f>((FIO_Z[[#This Row],[Price]]-B375)/FIO_Z[[#This Row],[Price]])*100</f>
        <v>-1.2432922681581213</v>
      </c>
      <c r="D376">
        <f>LN(FIO_Z[[#This Row],[Price]]/B375)*100</f>
        <v>-1.2356268600605158</v>
      </c>
      <c r="E376">
        <v>5.1868600000000002</v>
      </c>
      <c r="F376">
        <f>LN(FIO_Z[[#This Row],[Risk-free instrument]]/E375)*100</f>
        <v>0.91318468097759253</v>
      </c>
      <c r="G376">
        <v>3852.36</v>
      </c>
      <c r="H376">
        <f>LN(FIO_Z[[#This Row],[S&amp;P 500]]/G375)*100</f>
        <v>-2.106736158676545</v>
      </c>
      <c r="I376">
        <f>FIO_Z[[#This Row],[Rate  S&amp;P 500]]*100%</f>
        <v>-2.106736158676545</v>
      </c>
      <c r="J376">
        <f>MIN(0,(FIO_Z[[#This Row],[Logarithmic rate of return]]-0))</f>
        <v>-1.2356268600605158</v>
      </c>
      <c r="K376">
        <f>MIN(0,(FIO_Z[[#This Row],[Market rate of return]]-0))</f>
        <v>-2.106736158676545</v>
      </c>
      <c r="L376">
        <f>MAX(0,(FIO_Z[[#This Row],[Logarithmic rate of return]]-0))</f>
        <v>0</v>
      </c>
    </row>
    <row r="377" spans="1:12" x14ac:dyDescent="0.25">
      <c r="A377" s="9">
        <v>44920</v>
      </c>
      <c r="B377">
        <v>266.69</v>
      </c>
      <c r="C377">
        <f>((FIO_Z[[#This Row],[Price]]-B376)/FIO_Z[[#This Row],[Price]])*100</f>
        <v>0.77618208406764155</v>
      </c>
      <c r="D377">
        <f>LN(FIO_Z[[#This Row],[Price]]/B376)*100</f>
        <v>0.77921005576509095</v>
      </c>
      <c r="E377">
        <v>5.1531399999999996</v>
      </c>
      <c r="F377">
        <f>LN(FIO_Z[[#This Row],[Risk-free instrument]]/E376)*100</f>
        <v>-0.65222668350515822</v>
      </c>
      <c r="G377">
        <v>3844.82</v>
      </c>
      <c r="H377">
        <f>LN(FIO_Z[[#This Row],[S&amp;P 500]]/G376)*100</f>
        <v>-0.19591596953003465</v>
      </c>
      <c r="I377">
        <f>FIO_Z[[#This Row],[Rate  S&amp;P 500]]*100%</f>
        <v>-0.19591596953003465</v>
      </c>
      <c r="J377">
        <f>MIN(0,(FIO_Z[[#This Row],[Logarithmic rate of return]]-0))</f>
        <v>0</v>
      </c>
      <c r="K377">
        <f>MIN(0,(FIO_Z[[#This Row],[Market rate of return]]-0))</f>
        <v>-0.19591596953003465</v>
      </c>
      <c r="L377">
        <f>MAX(0,(FIO_Z[[#This Row],[Logarithmic rate of return]]-0))</f>
        <v>0.77921005576509095</v>
      </c>
    </row>
    <row r="378" spans="1:12" x14ac:dyDescent="0.25">
      <c r="A378" s="9">
        <v>44927</v>
      </c>
      <c r="B378">
        <v>267.18</v>
      </c>
      <c r="C378">
        <f>((FIO_Z[[#This Row],[Price]]-B377)/FIO_Z[[#This Row],[Price]])*100</f>
        <v>0.18339696085036644</v>
      </c>
      <c r="D378">
        <f>LN(FIO_Z[[#This Row],[Price]]/B377)*100</f>
        <v>0.18356533897502431</v>
      </c>
      <c r="E378">
        <v>5.1388600000000002</v>
      </c>
      <c r="F378">
        <f>LN(FIO_Z[[#This Row],[Risk-free instrument]]/E377)*100</f>
        <v>-0.27749726318618778</v>
      </c>
      <c r="G378">
        <v>3839.5</v>
      </c>
      <c r="H378">
        <f>LN(FIO_Z[[#This Row],[S&amp;P 500]]/G377)*100</f>
        <v>-0.13846380291212801</v>
      </c>
      <c r="I378">
        <f>FIO_Z[[#This Row],[Rate  S&amp;P 500]]*100%</f>
        <v>-0.13846380291212801</v>
      </c>
      <c r="J378">
        <f>MIN(0,(FIO_Z[[#This Row],[Logarithmic rate of return]]-0))</f>
        <v>0</v>
      </c>
      <c r="K378">
        <f>MIN(0,(FIO_Z[[#This Row],[Market rate of return]]-0))</f>
        <v>-0.13846380291212801</v>
      </c>
      <c r="L378">
        <f>MAX(0,(FIO_Z[[#This Row],[Logarithmic rate of return]]-0))</f>
        <v>0.18356533897502431</v>
      </c>
    </row>
    <row r="379" spans="1:12" x14ac:dyDescent="0.25">
      <c r="A379" s="9">
        <v>44934</v>
      </c>
      <c r="B379">
        <v>266.5</v>
      </c>
      <c r="C379">
        <f>((FIO_Z[[#This Row],[Price]]-B378)/FIO_Z[[#This Row],[Price]])*100</f>
        <v>-0.25515947467167233</v>
      </c>
      <c r="D379">
        <f>LN(FIO_Z[[#This Row],[Price]]/B378)*100</f>
        <v>-0.25483449557668075</v>
      </c>
      <c r="E379">
        <v>5.1970000000000001</v>
      </c>
      <c r="F379">
        <f>LN(FIO_Z[[#This Row],[Risk-free instrument]]/E378)*100</f>
        <v>1.1250271041513027</v>
      </c>
      <c r="G379">
        <v>3895.08</v>
      </c>
      <c r="H379">
        <f>LN(FIO_Z[[#This Row],[S&amp;P 500]]/G378)*100</f>
        <v>1.4372068476084756</v>
      </c>
      <c r="I379">
        <f>FIO_Z[[#This Row],[Rate  S&amp;P 500]]*100%</f>
        <v>1.4372068476084756</v>
      </c>
      <c r="J379">
        <f>MIN(0,(FIO_Z[[#This Row],[Logarithmic rate of return]]-0))</f>
        <v>-0.25483449557668075</v>
      </c>
      <c r="K379">
        <f>MIN(0,(FIO_Z[[#This Row],[Market rate of return]]-0))</f>
        <v>0</v>
      </c>
      <c r="L379">
        <f>MAX(0,(FIO_Z[[#This Row],[Logarithmic rate of return]]-0))</f>
        <v>0</v>
      </c>
    </row>
    <row r="380" spans="1:12" x14ac:dyDescent="0.25">
      <c r="A380" s="9">
        <v>44941</v>
      </c>
      <c r="B380">
        <v>274.39999999999998</v>
      </c>
      <c r="C380">
        <f>((FIO_Z[[#This Row],[Price]]-B379)/FIO_Z[[#This Row],[Price]])*100</f>
        <v>2.8790087463556771</v>
      </c>
      <c r="D380">
        <f>LN(FIO_Z[[#This Row],[Price]]/B379)*100</f>
        <v>2.9212652245830921</v>
      </c>
      <c r="E380">
        <v>5.10114</v>
      </c>
      <c r="F380">
        <f>LN(FIO_Z[[#This Row],[Risk-free instrument]]/E379)*100</f>
        <v>-1.8617491863236746</v>
      </c>
      <c r="G380">
        <v>3999.09</v>
      </c>
      <c r="H380">
        <f>LN(FIO_Z[[#This Row],[S&amp;P 500]]/G379)*100</f>
        <v>2.6352616973294203</v>
      </c>
      <c r="I380">
        <f>FIO_Z[[#This Row],[Rate  S&amp;P 500]]*100%</f>
        <v>2.6352616973294203</v>
      </c>
      <c r="J380">
        <f>MIN(0,(FIO_Z[[#This Row],[Logarithmic rate of return]]-0))</f>
        <v>0</v>
      </c>
      <c r="K380">
        <f>MIN(0,(FIO_Z[[#This Row],[Market rate of return]]-0))</f>
        <v>0</v>
      </c>
      <c r="L380">
        <f>MAX(0,(FIO_Z[[#This Row],[Logarithmic rate of return]]-0))</f>
        <v>2.9212652245830921</v>
      </c>
    </row>
    <row r="381" spans="1:12" x14ac:dyDescent="0.25">
      <c r="A381" s="9">
        <v>44948</v>
      </c>
      <c r="B381">
        <v>268.44</v>
      </c>
      <c r="C381">
        <f>((FIO_Z[[#This Row],[Price]]-B380)/FIO_Z[[#This Row],[Price]])*100</f>
        <v>-2.2202354343614883</v>
      </c>
      <c r="D381">
        <f>LN(FIO_Z[[#This Row],[Price]]/B380)*100</f>
        <v>-2.1959470561691519</v>
      </c>
      <c r="E381">
        <v>5.1020000000000003</v>
      </c>
      <c r="F381">
        <f>LN(FIO_Z[[#This Row],[Risk-free instrument]]/E380)*100</f>
        <v>1.6857555655155936E-2</v>
      </c>
      <c r="G381">
        <v>3972.61</v>
      </c>
      <c r="H381">
        <f>LN(FIO_Z[[#This Row],[S&amp;P 500]]/G380)*100</f>
        <v>-0.66435258211746273</v>
      </c>
      <c r="I381">
        <f>FIO_Z[[#This Row],[Rate  S&amp;P 500]]*100%</f>
        <v>-0.66435258211746273</v>
      </c>
      <c r="J381">
        <f>MIN(0,(FIO_Z[[#This Row],[Logarithmic rate of return]]-0))</f>
        <v>-2.1959470561691519</v>
      </c>
      <c r="K381">
        <f>MIN(0,(FIO_Z[[#This Row],[Market rate of return]]-0))</f>
        <v>-0.66435258211746273</v>
      </c>
      <c r="L381">
        <f>MAX(0,(FIO_Z[[#This Row],[Logarithmic rate of return]]-0))</f>
        <v>0</v>
      </c>
    </row>
    <row r="382" spans="1:12" x14ac:dyDescent="0.25">
      <c r="A382" s="9">
        <v>44955</v>
      </c>
      <c r="B382">
        <v>271.07</v>
      </c>
      <c r="C382">
        <f>((FIO_Z[[#This Row],[Price]]-B381)/FIO_Z[[#This Row],[Price]])*100</f>
        <v>0.97022909211642583</v>
      </c>
      <c r="D382">
        <f>LN(FIO_Z[[#This Row],[Price]]/B381)*100</f>
        <v>0.97496648183194412</v>
      </c>
      <c r="E382">
        <v>5.10229</v>
      </c>
      <c r="F382">
        <f>LN(FIO_Z[[#This Row],[Risk-free instrument]]/E381)*100</f>
        <v>5.6838839366214946E-3</v>
      </c>
      <c r="G382">
        <v>4070.56</v>
      </c>
      <c r="H382">
        <f>LN(FIO_Z[[#This Row],[S&amp;P 500]]/G381)*100</f>
        <v>2.4357272710500348</v>
      </c>
      <c r="I382">
        <f>FIO_Z[[#This Row],[Rate  S&amp;P 500]]*100%</f>
        <v>2.4357272710500348</v>
      </c>
      <c r="J382">
        <f>MIN(0,(FIO_Z[[#This Row],[Logarithmic rate of return]]-0))</f>
        <v>0</v>
      </c>
      <c r="K382">
        <f>MIN(0,(FIO_Z[[#This Row],[Market rate of return]]-0))</f>
        <v>0</v>
      </c>
      <c r="L382">
        <f>MAX(0,(FIO_Z[[#This Row],[Logarithmic rate of return]]-0))</f>
        <v>0.97496648183194412</v>
      </c>
    </row>
    <row r="383" spans="1:12" x14ac:dyDescent="0.25">
      <c r="A383" s="9">
        <v>44962</v>
      </c>
      <c r="B383">
        <v>275.07</v>
      </c>
      <c r="C383">
        <f>((FIO_Z[[#This Row],[Price]]-B382)/FIO_Z[[#This Row],[Price]])*100</f>
        <v>1.4541753008325153</v>
      </c>
      <c r="D383">
        <f>LN(FIO_Z[[#This Row],[Price]]/B382)*100</f>
        <v>1.4648520621561099</v>
      </c>
      <c r="E383">
        <v>5.0574300000000001</v>
      </c>
      <c r="F383">
        <f>LN(FIO_Z[[#This Row],[Risk-free instrument]]/E382)*100</f>
        <v>-0.88310094254573623</v>
      </c>
      <c r="G383">
        <v>4136.4799999999996</v>
      </c>
      <c r="H383">
        <f>LN(FIO_Z[[#This Row],[S&amp;P 500]]/G382)*100</f>
        <v>1.6064602503806622</v>
      </c>
      <c r="I383">
        <f>FIO_Z[[#This Row],[Rate  S&amp;P 500]]*100%</f>
        <v>1.6064602503806622</v>
      </c>
      <c r="J383">
        <f>MIN(0,(FIO_Z[[#This Row],[Logarithmic rate of return]]-0))</f>
        <v>0</v>
      </c>
      <c r="K383">
        <f>MIN(0,(FIO_Z[[#This Row],[Market rate of return]]-0))</f>
        <v>0</v>
      </c>
      <c r="L383">
        <f>MAX(0,(FIO_Z[[#This Row],[Logarithmic rate of return]]-0))</f>
        <v>1.4648520621561099</v>
      </c>
    </row>
    <row r="384" spans="1:12" x14ac:dyDescent="0.25">
      <c r="A384" s="9">
        <v>44969</v>
      </c>
      <c r="B384">
        <v>273.57</v>
      </c>
      <c r="C384">
        <f>((FIO_Z[[#This Row],[Price]]-B383)/FIO_Z[[#This Row],[Price]])*100</f>
        <v>-0.54830573527799098</v>
      </c>
      <c r="D384">
        <f>LN(FIO_Z[[#This Row],[Price]]/B383)*100</f>
        <v>-0.54680801162352388</v>
      </c>
      <c r="E384">
        <v>5.1271399999999998</v>
      </c>
      <c r="F384">
        <f>LN(FIO_Z[[#This Row],[Risk-free instrument]]/E383)*100</f>
        <v>1.3689549712229625</v>
      </c>
      <c r="G384">
        <v>4090.46</v>
      </c>
      <c r="H384">
        <f>LN(FIO_Z[[#This Row],[S&amp;P 500]]/G383)*100</f>
        <v>-1.1187751462822215</v>
      </c>
      <c r="I384">
        <f>FIO_Z[[#This Row],[Rate  S&amp;P 500]]*100%</f>
        <v>-1.1187751462822215</v>
      </c>
      <c r="J384">
        <f>MIN(0,(FIO_Z[[#This Row],[Logarithmic rate of return]]-0))</f>
        <v>-0.54680801162352388</v>
      </c>
      <c r="K384">
        <f>MIN(0,(FIO_Z[[#This Row],[Market rate of return]]-0))</f>
        <v>-1.1187751462822215</v>
      </c>
      <c r="L384">
        <f>MAX(0,(FIO_Z[[#This Row],[Logarithmic rate of return]]-0))</f>
        <v>0</v>
      </c>
    </row>
    <row r="385" spans="1:12" x14ac:dyDescent="0.25">
      <c r="A385" s="9">
        <v>44976</v>
      </c>
      <c r="B385">
        <v>273.69</v>
      </c>
      <c r="C385">
        <f>((FIO_Z[[#This Row],[Price]]-B384)/FIO_Z[[#This Row],[Price]])*100</f>
        <v>4.3845226350982702E-2</v>
      </c>
      <c r="D385">
        <f>LN(FIO_Z[[#This Row],[Price]]/B384)*100</f>
        <v>4.3854841180894021E-2</v>
      </c>
      <c r="E385">
        <v>5.2430000000000003</v>
      </c>
      <c r="F385">
        <f>LN(FIO_Z[[#This Row],[Risk-free instrument]]/E384)*100</f>
        <v>2.2345854744637772</v>
      </c>
      <c r="G385">
        <v>4079.09</v>
      </c>
      <c r="H385">
        <f>LN(FIO_Z[[#This Row],[S&amp;P 500]]/G384)*100</f>
        <v>-0.27835088447110934</v>
      </c>
      <c r="I385">
        <f>FIO_Z[[#This Row],[Rate  S&amp;P 500]]*100%</f>
        <v>-0.27835088447110934</v>
      </c>
      <c r="J385">
        <f>MIN(0,(FIO_Z[[#This Row],[Logarithmic rate of return]]-0))</f>
        <v>0</v>
      </c>
      <c r="K385">
        <f>MIN(0,(FIO_Z[[#This Row],[Market rate of return]]-0))</f>
        <v>-0.27835088447110934</v>
      </c>
      <c r="L385">
        <f>MAX(0,(FIO_Z[[#This Row],[Logarithmic rate of return]]-0))</f>
        <v>4.3854841180894021E-2</v>
      </c>
    </row>
    <row r="386" spans="1:12" x14ac:dyDescent="0.25">
      <c r="A386" s="9">
        <v>44983</v>
      </c>
      <c r="B386">
        <v>268.19</v>
      </c>
      <c r="C386">
        <f>((FIO_Z[[#This Row],[Price]]-B385)/FIO_Z[[#This Row],[Price]])*100</f>
        <v>-2.0507848913084006</v>
      </c>
      <c r="D386">
        <f>LN(FIO_Z[[#This Row],[Price]]/B385)*100</f>
        <v>-2.0300394480795454</v>
      </c>
      <c r="E386">
        <v>5.2351400000000003</v>
      </c>
      <c r="F386">
        <f>LN(FIO_Z[[#This Row],[Risk-free instrument]]/E385)*100</f>
        <v>-0.15002665500315621</v>
      </c>
      <c r="G386">
        <v>3970.04</v>
      </c>
      <c r="H386">
        <f>LN(FIO_Z[[#This Row],[S&amp;P 500]]/G385)*100</f>
        <v>-2.7097754108347698</v>
      </c>
      <c r="I386">
        <f>FIO_Z[[#This Row],[Rate  S&amp;P 500]]*100%</f>
        <v>-2.7097754108347698</v>
      </c>
      <c r="J386">
        <f>MIN(0,(FIO_Z[[#This Row],[Logarithmic rate of return]]-0))</f>
        <v>-2.0300394480795454</v>
      </c>
      <c r="K386">
        <f>MIN(0,(FIO_Z[[#This Row],[Market rate of return]]-0))</f>
        <v>-2.7097754108347698</v>
      </c>
      <c r="L386">
        <f>MAX(0,(FIO_Z[[#This Row],[Logarithmic rate of return]]-0))</f>
        <v>0</v>
      </c>
    </row>
    <row r="387" spans="1:12" x14ac:dyDescent="0.25">
      <c r="A387" s="9">
        <v>44990</v>
      </c>
      <c r="B387">
        <v>270.33999999999997</v>
      </c>
      <c r="C387">
        <f>((FIO_Z[[#This Row],[Price]]-B386)/FIO_Z[[#This Row],[Price]])*100</f>
        <v>0.79529481393799573</v>
      </c>
      <c r="D387">
        <f>LN(FIO_Z[[#This Row],[Price]]/B386)*100</f>
        <v>0.79847415109843378</v>
      </c>
      <c r="E387">
        <v>5.3157100000000002</v>
      </c>
      <c r="F387">
        <f>LN(FIO_Z[[#This Row],[Risk-free instrument]]/E386)*100</f>
        <v>1.5273000027645565</v>
      </c>
      <c r="G387">
        <v>4045.64</v>
      </c>
      <c r="H387">
        <f>LN(FIO_Z[[#This Row],[S&amp;P 500]]/G386)*100</f>
        <v>1.8863587804617388</v>
      </c>
      <c r="I387">
        <f>FIO_Z[[#This Row],[Rate  S&amp;P 500]]*100%</f>
        <v>1.8863587804617388</v>
      </c>
      <c r="J387">
        <f>MIN(0,(FIO_Z[[#This Row],[Logarithmic rate of return]]-0))</f>
        <v>0</v>
      </c>
      <c r="K387">
        <f>MIN(0,(FIO_Z[[#This Row],[Market rate of return]]-0))</f>
        <v>0</v>
      </c>
      <c r="L387">
        <f>MAX(0,(FIO_Z[[#This Row],[Logarithmic rate of return]]-0))</f>
        <v>0.79847415109843378</v>
      </c>
    </row>
    <row r="388" spans="1:12" x14ac:dyDescent="0.25">
      <c r="A388" s="9">
        <v>44997</v>
      </c>
      <c r="B388">
        <v>259.39</v>
      </c>
      <c r="C388">
        <f>((FIO_Z[[#This Row],[Price]]-B387)/FIO_Z[[#This Row],[Price]])*100</f>
        <v>-4.2214426153668185</v>
      </c>
      <c r="D388">
        <f>LN(FIO_Z[[#This Row],[Price]]/B387)*100</f>
        <v>-4.1347705417584324</v>
      </c>
      <c r="E388">
        <v>5.4282899999999996</v>
      </c>
      <c r="F388">
        <f>LN(FIO_Z[[#This Row],[Risk-free instrument]]/E387)*100</f>
        <v>2.0957580153951092</v>
      </c>
      <c r="G388">
        <v>3861.59</v>
      </c>
      <c r="H388">
        <f>LN(FIO_Z[[#This Row],[S&amp;P 500]]/G387)*100</f>
        <v>-4.6560742259081485</v>
      </c>
      <c r="I388">
        <f>FIO_Z[[#This Row],[Rate  S&amp;P 500]]*100%</f>
        <v>-4.6560742259081485</v>
      </c>
      <c r="J388">
        <f>MIN(0,(FIO_Z[[#This Row],[Logarithmic rate of return]]-0))</f>
        <v>-4.1347705417584324</v>
      </c>
      <c r="K388">
        <f>MIN(0,(FIO_Z[[#This Row],[Market rate of return]]-0))</f>
        <v>-4.6560742259081485</v>
      </c>
      <c r="L388">
        <f>MAX(0,(FIO_Z[[#This Row],[Logarithmic rate of return]]-0))</f>
        <v>0</v>
      </c>
    </row>
    <row r="389" spans="1:12" x14ac:dyDescent="0.25">
      <c r="A389" s="9">
        <v>45004</v>
      </c>
      <c r="B389">
        <v>261</v>
      </c>
      <c r="C389">
        <f>((FIO_Z[[#This Row],[Price]]-B388)/FIO_Z[[#This Row],[Price]])*100</f>
        <v>0.61685823754789793</v>
      </c>
      <c r="D389">
        <f>LN(FIO_Z[[#This Row],[Price]]/B388)*100</f>
        <v>0.61876866845960887</v>
      </c>
      <c r="E389">
        <v>5.0522900000000002</v>
      </c>
      <c r="F389">
        <f>LN(FIO_Z[[#This Row],[Risk-free instrument]]/E388)*100</f>
        <v>-7.1782561372496385</v>
      </c>
      <c r="G389">
        <v>3916.64</v>
      </c>
      <c r="H389">
        <f>LN(FIO_Z[[#This Row],[S&amp;P 500]]/G388)*100</f>
        <v>1.4155127627614563</v>
      </c>
      <c r="I389">
        <f>FIO_Z[[#This Row],[Rate  S&amp;P 500]]*100%</f>
        <v>1.4155127627614563</v>
      </c>
      <c r="J389">
        <f>MIN(0,(FIO_Z[[#This Row],[Logarithmic rate of return]]-0))</f>
        <v>0</v>
      </c>
      <c r="K389">
        <f>MIN(0,(FIO_Z[[#This Row],[Market rate of return]]-0))</f>
        <v>0</v>
      </c>
      <c r="L389">
        <f>MAX(0,(FIO_Z[[#This Row],[Logarithmic rate of return]]-0))</f>
        <v>0.61876866845960887</v>
      </c>
    </row>
    <row r="390" spans="1:12" x14ac:dyDescent="0.25">
      <c r="A390" s="9">
        <v>45011</v>
      </c>
      <c r="B390">
        <v>263.70999999999998</v>
      </c>
      <c r="C390">
        <f>((FIO_Z[[#This Row],[Price]]-B389)/FIO_Z[[#This Row],[Price]])*100</f>
        <v>1.027644002881946</v>
      </c>
      <c r="D390">
        <f>LN(FIO_Z[[#This Row],[Price]]/B389)*100</f>
        <v>1.0329607198456463</v>
      </c>
      <c r="E390">
        <v>4.9872899999999998</v>
      </c>
      <c r="F390">
        <f>LN(FIO_Z[[#This Row],[Risk-free instrument]]/E389)*100</f>
        <v>-1.2948929783092094</v>
      </c>
      <c r="G390">
        <v>3970.99</v>
      </c>
      <c r="H390">
        <f>LN(FIO_Z[[#This Row],[S&amp;P 500]]/G389)*100</f>
        <v>1.3781290500335599</v>
      </c>
      <c r="I390">
        <f>FIO_Z[[#This Row],[Rate  S&amp;P 500]]*100%</f>
        <v>1.3781290500335599</v>
      </c>
      <c r="J390">
        <f>MIN(0,(FIO_Z[[#This Row],[Logarithmic rate of return]]-0))</f>
        <v>0</v>
      </c>
      <c r="K390">
        <f>MIN(0,(FIO_Z[[#This Row],[Market rate of return]]-0))</f>
        <v>0</v>
      </c>
      <c r="L390">
        <f>MAX(0,(FIO_Z[[#This Row],[Logarithmic rate of return]]-0))</f>
        <v>1.0329607198456463</v>
      </c>
    </row>
    <row r="391" spans="1:12" x14ac:dyDescent="0.25">
      <c r="A391" s="9">
        <v>45018</v>
      </c>
      <c r="B391">
        <v>273.11</v>
      </c>
      <c r="C391">
        <f>((FIO_Z[[#This Row],[Price]]-B390)/FIO_Z[[#This Row],[Price]])*100</f>
        <v>3.4418366226062882</v>
      </c>
      <c r="D391">
        <f>LN(FIO_Z[[#This Row],[Price]]/B390)*100</f>
        <v>3.5024629912084562</v>
      </c>
      <c r="E391">
        <v>5.3129999999999997</v>
      </c>
      <c r="F391">
        <f>LN(FIO_Z[[#This Row],[Risk-free instrument]]/E390)*100</f>
        <v>6.3263971402433743</v>
      </c>
      <c r="G391">
        <v>4109.3100000000004</v>
      </c>
      <c r="H391">
        <f>LN(FIO_Z[[#This Row],[S&amp;P 500]]/G390)*100</f>
        <v>3.4239697313923032</v>
      </c>
      <c r="I391">
        <f>FIO_Z[[#This Row],[Rate  S&amp;P 500]]*100%</f>
        <v>3.4239697313923032</v>
      </c>
      <c r="J391">
        <f>MIN(0,(FIO_Z[[#This Row],[Logarithmic rate of return]]-0))</f>
        <v>0</v>
      </c>
      <c r="K391">
        <f>MIN(0,(FIO_Z[[#This Row],[Market rate of return]]-0))</f>
        <v>0</v>
      </c>
      <c r="L391">
        <f>MAX(0,(FIO_Z[[#This Row],[Logarithmic rate of return]]-0))</f>
        <v>3.5024629912084562</v>
      </c>
    </row>
    <row r="392" spans="1:12" x14ac:dyDescent="0.25">
      <c r="A392" s="9">
        <v>45025</v>
      </c>
      <c r="B392">
        <v>273.02</v>
      </c>
      <c r="C392">
        <f>((FIO_Z[[#This Row],[Price]]-B391)/FIO_Z[[#This Row],[Price]])*100</f>
        <v>-3.2964617976716667E-2</v>
      </c>
      <c r="D392">
        <f>LN(FIO_Z[[#This Row],[Price]]/B391)*100</f>
        <v>-3.2959185840277475E-2</v>
      </c>
      <c r="E392">
        <v>5.2374299999999998</v>
      </c>
      <c r="F392">
        <f>LN(FIO_Z[[#This Row],[Risk-free instrument]]/E391)*100</f>
        <v>-1.4325727464995834</v>
      </c>
      <c r="G392">
        <v>4105.0200000000004</v>
      </c>
      <c r="H392">
        <f>LN(FIO_Z[[#This Row],[S&amp;P 500]]/G391)*100</f>
        <v>-0.10445162027913513</v>
      </c>
      <c r="I392">
        <f>FIO_Z[[#This Row],[Rate  S&amp;P 500]]*100%</f>
        <v>-0.10445162027913513</v>
      </c>
      <c r="J392">
        <f>MIN(0,(FIO_Z[[#This Row],[Logarithmic rate of return]]-0))</f>
        <v>-3.2959185840277475E-2</v>
      </c>
      <c r="K392">
        <f>MIN(0,(FIO_Z[[#This Row],[Market rate of return]]-0))</f>
        <v>-0.10445162027913513</v>
      </c>
      <c r="L392">
        <f>MAX(0,(FIO_Z[[#This Row],[Logarithmic rate of return]]-0))</f>
        <v>0</v>
      </c>
    </row>
    <row r="393" spans="1:12" x14ac:dyDescent="0.25">
      <c r="A393" s="9">
        <v>45032</v>
      </c>
      <c r="B393">
        <v>275.23</v>
      </c>
      <c r="C393">
        <f>((FIO_Z[[#This Row],[Price]]-B392)/FIO_Z[[#This Row],[Price]])*100</f>
        <v>0.80296479308216273</v>
      </c>
      <c r="D393">
        <f>LN(FIO_Z[[#This Row],[Price]]/B392)*100</f>
        <v>0.80620591709281797</v>
      </c>
      <c r="E393">
        <v>5.3052900000000003</v>
      </c>
      <c r="F393">
        <f>LN(FIO_Z[[#This Row],[Risk-free instrument]]/E392)*100</f>
        <v>1.2873515978027719</v>
      </c>
      <c r="G393">
        <v>4137.6400000000003</v>
      </c>
      <c r="H393">
        <f>LN(FIO_Z[[#This Row],[S&amp;P 500]]/G392)*100</f>
        <v>0.79149619890244716</v>
      </c>
      <c r="I393">
        <f>FIO_Z[[#This Row],[Rate  S&amp;P 500]]*100%</f>
        <v>0.79149619890244716</v>
      </c>
      <c r="J393">
        <f>MIN(0,(FIO_Z[[#This Row],[Logarithmic rate of return]]-0))</f>
        <v>0</v>
      </c>
      <c r="K393">
        <f>MIN(0,(FIO_Z[[#This Row],[Market rate of return]]-0))</f>
        <v>0</v>
      </c>
      <c r="L393">
        <f>MAX(0,(FIO_Z[[#This Row],[Logarithmic rate of return]]-0))</f>
        <v>0.80620591709281797</v>
      </c>
    </row>
    <row r="394" spans="1:12" x14ac:dyDescent="0.25">
      <c r="A394" s="9">
        <v>45039</v>
      </c>
      <c r="B394">
        <v>274.48</v>
      </c>
      <c r="C394">
        <f>((FIO_Z[[#This Row],[Price]]-B393)/FIO_Z[[#This Row],[Price]])*100</f>
        <v>-0.27324395220052461</v>
      </c>
      <c r="D394">
        <f>LN(FIO_Z[[#This Row],[Price]]/B393)*100</f>
        <v>-0.27287131955656141</v>
      </c>
      <c r="E394">
        <v>5.4345699999999999</v>
      </c>
      <c r="F394">
        <f>LN(FIO_Z[[#This Row],[Risk-free instrument]]/E393)*100</f>
        <v>2.4075964626106332</v>
      </c>
      <c r="G394">
        <v>4133.5200000000004</v>
      </c>
      <c r="H394">
        <f>LN(FIO_Z[[#This Row],[S&amp;P 500]]/G393)*100</f>
        <v>-9.9623277527000731E-2</v>
      </c>
      <c r="I394">
        <f>FIO_Z[[#This Row],[Rate  S&amp;P 500]]*100%</f>
        <v>-9.9623277527000731E-2</v>
      </c>
      <c r="J394">
        <f>MIN(0,(FIO_Z[[#This Row],[Logarithmic rate of return]]-0))</f>
        <v>-0.27287131955656141</v>
      </c>
      <c r="K394">
        <f>MIN(0,(FIO_Z[[#This Row],[Market rate of return]]-0))</f>
        <v>-9.9623277527000731E-2</v>
      </c>
      <c r="L394">
        <f>MAX(0,(FIO_Z[[#This Row],[Logarithmic rate of return]]-0))</f>
        <v>0</v>
      </c>
    </row>
    <row r="395" spans="1:12" x14ac:dyDescent="0.25">
      <c r="A395" s="9">
        <v>45046</v>
      </c>
      <c r="B395">
        <v>275.32</v>
      </c>
      <c r="C395">
        <f>((FIO_Z[[#This Row],[Price]]-B394)/FIO_Z[[#This Row],[Price]])*100</f>
        <v>0.30509952055788719</v>
      </c>
      <c r="D395">
        <f>LN(FIO_Z[[#This Row],[Price]]/B394)*100</f>
        <v>0.30556589799691525</v>
      </c>
      <c r="E395">
        <v>5.407</v>
      </c>
      <c r="F395">
        <f>LN(FIO_Z[[#This Row],[Risk-free instrument]]/E394)*100</f>
        <v>-0.50859902080764852</v>
      </c>
      <c r="G395">
        <v>4169.4799999999996</v>
      </c>
      <c r="H395">
        <f>LN(FIO_Z[[#This Row],[S&amp;P 500]]/G394)*100</f>
        <v>0.86619835817166035</v>
      </c>
      <c r="I395">
        <f>FIO_Z[[#This Row],[Rate  S&amp;P 500]]*100%</f>
        <v>0.86619835817166035</v>
      </c>
      <c r="J395">
        <f>MIN(0,(FIO_Z[[#This Row],[Logarithmic rate of return]]-0))</f>
        <v>0</v>
      </c>
      <c r="K395">
        <f>MIN(0,(FIO_Z[[#This Row],[Market rate of return]]-0))</f>
        <v>0</v>
      </c>
      <c r="L395">
        <f>MAX(0,(FIO_Z[[#This Row],[Logarithmic rate of return]]-0))</f>
        <v>0.30556589799691525</v>
      </c>
    </row>
    <row r="396" spans="1:12" x14ac:dyDescent="0.25">
      <c r="A396" s="9">
        <v>45053</v>
      </c>
      <c r="B396">
        <v>275.02999999999997</v>
      </c>
      <c r="C396">
        <f>((FIO_Z[[#This Row],[Price]]-B395)/FIO_Z[[#This Row],[Price]])*100</f>
        <v>-0.10544304257718085</v>
      </c>
      <c r="D396">
        <f>LN(FIO_Z[[#This Row],[Price]]/B395)*100</f>
        <v>-0.10538749044818679</v>
      </c>
      <c r="E396">
        <v>5.3528599999999997</v>
      </c>
      <c r="F396">
        <f>LN(FIO_Z[[#This Row],[Risk-free instrument]]/E395)*100</f>
        <v>-1.0063412889385976</v>
      </c>
      <c r="G396">
        <v>4136.25</v>
      </c>
      <c r="H396">
        <f>LN(FIO_Z[[#This Row],[S&amp;P 500]]/G395)*100</f>
        <v>-0.80017475414956596</v>
      </c>
      <c r="I396">
        <f>FIO_Z[[#This Row],[Rate  S&amp;P 500]]*100%</f>
        <v>-0.80017475414956596</v>
      </c>
      <c r="J396">
        <f>MIN(0,(FIO_Z[[#This Row],[Logarithmic rate of return]]-0))</f>
        <v>-0.10538749044818679</v>
      </c>
      <c r="K396">
        <f>MIN(0,(FIO_Z[[#This Row],[Market rate of return]]-0))</f>
        <v>-0.80017475414956596</v>
      </c>
      <c r="L396">
        <f>MAX(0,(FIO_Z[[#This Row],[Logarithmic rate of return]]-0))</f>
        <v>0</v>
      </c>
    </row>
    <row r="397" spans="1:12" x14ac:dyDescent="0.25">
      <c r="A397" s="9">
        <v>45060</v>
      </c>
      <c r="B397">
        <v>274.27999999999997</v>
      </c>
      <c r="C397">
        <f>((FIO_Z[[#This Row],[Price]]-B396)/FIO_Z[[#This Row],[Price]])*100</f>
        <v>-0.27344319673326528</v>
      </c>
      <c r="D397">
        <f>LN(FIO_Z[[#This Row],[Price]]/B396)*100</f>
        <v>-0.27307002095180255</v>
      </c>
      <c r="E397">
        <v>5.34314</v>
      </c>
      <c r="F397">
        <f>LN(FIO_Z[[#This Row],[Risk-free instrument]]/E396)*100</f>
        <v>-0.18175023701728393</v>
      </c>
      <c r="G397">
        <v>4124.08</v>
      </c>
      <c r="H397">
        <f>LN(FIO_Z[[#This Row],[S&amp;P 500]]/G396)*100</f>
        <v>-0.29466156450275427</v>
      </c>
      <c r="I397">
        <f>FIO_Z[[#This Row],[Rate  S&amp;P 500]]*100%</f>
        <v>-0.29466156450275427</v>
      </c>
      <c r="J397">
        <f>MIN(0,(FIO_Z[[#This Row],[Logarithmic rate of return]]-0))</f>
        <v>-0.27307002095180255</v>
      </c>
      <c r="K397">
        <f>MIN(0,(FIO_Z[[#This Row],[Market rate of return]]-0))</f>
        <v>-0.29466156450275427</v>
      </c>
      <c r="L397">
        <f>MAX(0,(FIO_Z[[#This Row],[Logarithmic rate of return]]-0))</f>
        <v>0</v>
      </c>
    </row>
    <row r="398" spans="1:12" x14ac:dyDescent="0.25">
      <c r="A398" s="9">
        <v>45067</v>
      </c>
      <c r="B398">
        <v>276.83999999999997</v>
      </c>
      <c r="C398">
        <f>((FIO_Z[[#This Row],[Price]]-B397)/FIO_Z[[#This Row],[Price]])*100</f>
        <v>0.92472186100274623</v>
      </c>
      <c r="D398">
        <f>LN(FIO_Z[[#This Row],[Price]]/B397)*100</f>
        <v>0.92902395574988517</v>
      </c>
      <c r="E398">
        <v>5.4665699999999999</v>
      </c>
      <c r="F398">
        <f>LN(FIO_Z[[#This Row],[Risk-free instrument]]/E397)*100</f>
        <v>2.2837867938560139</v>
      </c>
      <c r="G398">
        <v>4191.9799999999996</v>
      </c>
      <c r="H398">
        <f>LN(FIO_Z[[#This Row],[S&amp;P 500]]/G397)*100</f>
        <v>1.6330211406336101</v>
      </c>
      <c r="I398">
        <f>FIO_Z[[#This Row],[Rate  S&amp;P 500]]*100%</f>
        <v>1.6330211406336101</v>
      </c>
      <c r="J398">
        <f>MIN(0,(FIO_Z[[#This Row],[Logarithmic rate of return]]-0))</f>
        <v>0</v>
      </c>
      <c r="K398">
        <f>MIN(0,(FIO_Z[[#This Row],[Market rate of return]]-0))</f>
        <v>0</v>
      </c>
      <c r="L398">
        <f>MAX(0,(FIO_Z[[#This Row],[Logarithmic rate of return]]-0))</f>
        <v>0.92902395574988517</v>
      </c>
    </row>
    <row r="399" spans="1:12" x14ac:dyDescent="0.25">
      <c r="A399" s="9">
        <v>45074</v>
      </c>
      <c r="B399">
        <v>276.97000000000003</v>
      </c>
      <c r="C399">
        <f>((FIO_Z[[#This Row],[Price]]-B398)/FIO_Z[[#This Row],[Price]])*100</f>
        <v>4.6936491316767984E-2</v>
      </c>
      <c r="D399">
        <f>LN(FIO_Z[[#This Row],[Price]]/B398)*100</f>
        <v>4.6947509935830488E-2</v>
      </c>
      <c r="E399">
        <v>5.5810000000000004</v>
      </c>
      <c r="F399">
        <f>LN(FIO_Z[[#This Row],[Risk-free instrument]]/E398)*100</f>
        <v>2.0716608727427652</v>
      </c>
      <c r="G399">
        <v>4205.45</v>
      </c>
      <c r="H399">
        <f>LN(FIO_Z[[#This Row],[S&amp;P 500]]/G398)*100</f>
        <v>0.32081271419608581</v>
      </c>
      <c r="I399">
        <f>FIO_Z[[#This Row],[Rate  S&amp;P 500]]*100%</f>
        <v>0.32081271419608581</v>
      </c>
      <c r="J399">
        <f>MIN(0,(FIO_Z[[#This Row],[Logarithmic rate of return]]-0))</f>
        <v>0</v>
      </c>
      <c r="K399">
        <f>MIN(0,(FIO_Z[[#This Row],[Market rate of return]]-0))</f>
        <v>0</v>
      </c>
      <c r="L399">
        <f>MAX(0,(FIO_Z[[#This Row],[Logarithmic rate of return]]-0))</f>
        <v>4.6947509935830488E-2</v>
      </c>
    </row>
    <row r="400" spans="1:12" x14ac:dyDescent="0.25">
      <c r="A400" s="9">
        <v>45081</v>
      </c>
      <c r="B400">
        <v>280.26</v>
      </c>
      <c r="C400">
        <f>((FIO_Z[[#This Row],[Price]]-B399)/FIO_Z[[#This Row],[Price]])*100</f>
        <v>1.1739099407692728</v>
      </c>
      <c r="D400">
        <f>LN(FIO_Z[[#This Row],[Price]]/B399)*100</f>
        <v>1.1808546669050886</v>
      </c>
      <c r="E400">
        <v>5.6234299999999999</v>
      </c>
      <c r="F400">
        <f>LN(FIO_Z[[#This Row],[Risk-free instrument]]/E399)*100</f>
        <v>0.75738262143205282</v>
      </c>
      <c r="G400">
        <v>4282.37</v>
      </c>
      <c r="H400">
        <f>LN(FIO_Z[[#This Row],[S&amp;P 500]]/G399)*100</f>
        <v>1.8125291498019485</v>
      </c>
      <c r="I400">
        <f>FIO_Z[[#This Row],[Rate  S&amp;P 500]]*100%</f>
        <v>1.8125291498019485</v>
      </c>
      <c r="J400">
        <f>MIN(0,(FIO_Z[[#This Row],[Logarithmic rate of return]]-0))</f>
        <v>0</v>
      </c>
      <c r="K400">
        <f>MIN(0,(FIO_Z[[#This Row],[Market rate of return]]-0))</f>
        <v>0</v>
      </c>
      <c r="L400">
        <f>MAX(0,(FIO_Z[[#This Row],[Logarithmic rate of return]]-0))</f>
        <v>1.1808546669050886</v>
      </c>
    </row>
    <row r="401" spans="1:12" x14ac:dyDescent="0.25">
      <c r="A401" s="9">
        <v>45088</v>
      </c>
      <c r="B401">
        <v>281.05</v>
      </c>
      <c r="C401">
        <f>((FIO_Z[[#This Row],[Price]]-B400)/FIO_Z[[#This Row],[Price]])*100</f>
        <v>0.28108877423946643</v>
      </c>
      <c r="D401">
        <f>LN(FIO_Z[[#This Row],[Price]]/B400)*100</f>
        <v>0.28148457060123117</v>
      </c>
      <c r="E401">
        <v>5.6597099999999996</v>
      </c>
      <c r="F401">
        <f>LN(FIO_Z[[#This Row],[Risk-free instrument]]/E400)*100</f>
        <v>0.64308561327105629</v>
      </c>
      <c r="G401">
        <v>4298.8599999999997</v>
      </c>
      <c r="H401">
        <f>LN(FIO_Z[[#This Row],[S&amp;P 500]]/G400)*100</f>
        <v>0.38432766159400245</v>
      </c>
      <c r="I401">
        <f>FIO_Z[[#This Row],[Rate  S&amp;P 500]]*100%</f>
        <v>0.38432766159400245</v>
      </c>
      <c r="J401">
        <f>MIN(0,(FIO_Z[[#This Row],[Logarithmic rate of return]]-0))</f>
        <v>0</v>
      </c>
      <c r="K401">
        <f>MIN(0,(FIO_Z[[#This Row],[Market rate of return]]-0))</f>
        <v>0</v>
      </c>
      <c r="L401">
        <f>MAX(0,(FIO_Z[[#This Row],[Logarithmic rate of return]]-0))</f>
        <v>0.28148457060123117</v>
      </c>
    </row>
    <row r="402" spans="1:12" x14ac:dyDescent="0.25">
      <c r="A402" s="9">
        <v>45095</v>
      </c>
      <c r="B402">
        <v>288.43</v>
      </c>
      <c r="C402">
        <f>((FIO_Z[[#This Row],[Price]]-B401)/FIO_Z[[#This Row],[Price]])*100</f>
        <v>2.5586797489858872</v>
      </c>
      <c r="D402">
        <f>LN(FIO_Z[[#This Row],[Price]]/B401)*100</f>
        <v>2.5919832744177853</v>
      </c>
      <c r="E402">
        <v>5.6660000000000004</v>
      </c>
      <c r="F402">
        <f>LN(FIO_Z[[#This Row],[Risk-free instrument]]/E401)*100</f>
        <v>0.11107472549970888</v>
      </c>
      <c r="G402">
        <v>4409.59</v>
      </c>
      <c r="H402">
        <f>LN(FIO_Z[[#This Row],[S&amp;P 500]]/G401)*100</f>
        <v>2.5431843344272282</v>
      </c>
      <c r="I402">
        <f>FIO_Z[[#This Row],[Rate  S&amp;P 500]]*100%</f>
        <v>2.5431843344272282</v>
      </c>
      <c r="J402">
        <f>MIN(0,(FIO_Z[[#This Row],[Logarithmic rate of return]]-0))</f>
        <v>0</v>
      </c>
      <c r="K402">
        <f>MIN(0,(FIO_Z[[#This Row],[Market rate of return]]-0))</f>
        <v>0</v>
      </c>
      <c r="L402">
        <f>MAX(0,(FIO_Z[[#This Row],[Logarithmic rate of return]]-0))</f>
        <v>2.5919832744177853</v>
      </c>
    </row>
    <row r="403" spans="1:12" x14ac:dyDescent="0.25">
      <c r="A403" s="9">
        <v>45102</v>
      </c>
      <c r="B403">
        <v>282.89999999999998</v>
      </c>
      <c r="C403">
        <f>((FIO_Z[[#This Row],[Price]]-B402)/FIO_Z[[#This Row],[Price]])*100</f>
        <v>-1.9547543301520076</v>
      </c>
      <c r="D403">
        <f>LN(FIO_Z[[#This Row],[Price]]/B402)*100</f>
        <v>-1.9358943884740445</v>
      </c>
      <c r="E403">
        <v>5.6902900000000001</v>
      </c>
      <c r="F403">
        <f>LN(FIO_Z[[#This Row],[Risk-free instrument]]/E402)*100</f>
        <v>0.42778120392455737</v>
      </c>
      <c r="G403">
        <v>4348.33</v>
      </c>
      <c r="H403">
        <f>LN(FIO_Z[[#This Row],[S&amp;P 500]]/G402)*100</f>
        <v>-1.3989851272130334</v>
      </c>
      <c r="I403">
        <f>FIO_Z[[#This Row],[Rate  S&amp;P 500]]*100%</f>
        <v>-1.3989851272130334</v>
      </c>
      <c r="J403">
        <f>MIN(0,(FIO_Z[[#This Row],[Logarithmic rate of return]]-0))</f>
        <v>-1.9358943884740445</v>
      </c>
      <c r="K403">
        <f>MIN(0,(FIO_Z[[#This Row],[Market rate of return]]-0))</f>
        <v>-1.3989851272130334</v>
      </c>
      <c r="L403">
        <f>MAX(0,(FIO_Z[[#This Row],[Logarithmic rate of return]]-0))</f>
        <v>0</v>
      </c>
    </row>
    <row r="404" spans="1:12" x14ac:dyDescent="0.25">
      <c r="A404" s="9">
        <v>45109</v>
      </c>
      <c r="B404">
        <v>290.17</v>
      </c>
      <c r="C404">
        <f>((FIO_Z[[#This Row],[Price]]-B403)/FIO_Z[[#This Row],[Price]])*100</f>
        <v>2.505427852638122</v>
      </c>
      <c r="D404">
        <f>LN(FIO_Z[[#This Row],[Price]]/B403)*100</f>
        <v>2.5373479817405609</v>
      </c>
      <c r="E404">
        <v>5.7622900000000001</v>
      </c>
      <c r="F404">
        <f>LN(FIO_Z[[#This Row],[Risk-free instrument]]/E403)*100</f>
        <v>1.2573751694882769</v>
      </c>
      <c r="G404">
        <v>4450.38</v>
      </c>
      <c r="H404">
        <f>LN(FIO_Z[[#This Row],[S&amp;P 500]]/G403)*100</f>
        <v>2.3197622447723507</v>
      </c>
      <c r="I404">
        <f>FIO_Z[[#This Row],[Rate  S&amp;P 500]]*100%</f>
        <v>2.3197622447723507</v>
      </c>
      <c r="J404">
        <f>MIN(0,(FIO_Z[[#This Row],[Logarithmic rate of return]]-0))</f>
        <v>0</v>
      </c>
      <c r="K404">
        <f>MIN(0,(FIO_Z[[#This Row],[Market rate of return]]-0))</f>
        <v>0</v>
      </c>
      <c r="L404">
        <f>MAX(0,(FIO_Z[[#This Row],[Logarithmic rate of return]]-0))</f>
        <v>2.5373479817405609</v>
      </c>
    </row>
    <row r="405" spans="1:12" x14ac:dyDescent="0.25">
      <c r="A405" s="9">
        <v>45116</v>
      </c>
      <c r="B405">
        <v>285.33999999999997</v>
      </c>
      <c r="C405">
        <f>((FIO_Z[[#This Row],[Price]]-B404)/FIO_Z[[#This Row],[Price]])*100</f>
        <v>-1.6927174598724473</v>
      </c>
      <c r="D405">
        <f>LN(FIO_Z[[#This Row],[Price]]/B404)*100</f>
        <v>-1.6785506438258633</v>
      </c>
      <c r="E405">
        <v>5.8432599999999999</v>
      </c>
      <c r="F405">
        <f>LN(FIO_Z[[#This Row],[Risk-free instrument]]/E404)*100</f>
        <v>1.3953895129396787</v>
      </c>
      <c r="G405">
        <v>4398.95</v>
      </c>
      <c r="H405">
        <f>LN(FIO_Z[[#This Row],[S&amp;P 500]]/G404)*100</f>
        <v>-1.1623609708387799</v>
      </c>
      <c r="I405">
        <f>FIO_Z[[#This Row],[Rate  S&amp;P 500]]*100%</f>
        <v>-1.1623609708387799</v>
      </c>
      <c r="J405">
        <f>MIN(0,(FIO_Z[[#This Row],[Logarithmic rate of return]]-0))</f>
        <v>-1.6785506438258633</v>
      </c>
      <c r="K405">
        <f>MIN(0,(FIO_Z[[#This Row],[Market rate of return]]-0))</f>
        <v>-1.1623609708387799</v>
      </c>
      <c r="L405">
        <f>MAX(0,(FIO_Z[[#This Row],[Logarithmic rate of return]]-0))</f>
        <v>0</v>
      </c>
    </row>
    <row r="406" spans="1:12" x14ac:dyDescent="0.25">
      <c r="A406" s="9">
        <v>45123</v>
      </c>
      <c r="B406">
        <v>291.56</v>
      </c>
      <c r="C406">
        <f>((FIO_Z[[#This Row],[Price]]-B405)/FIO_Z[[#This Row],[Price]])*100</f>
        <v>2.1333516257374221</v>
      </c>
      <c r="D406">
        <f>LN(FIO_Z[[#This Row],[Price]]/B405)*100</f>
        <v>2.1564364827344038</v>
      </c>
      <c r="E406">
        <v>5.8037999999999998</v>
      </c>
      <c r="F406">
        <f>LN(FIO_Z[[#This Row],[Risk-free instrument]]/E405)*100</f>
        <v>-0.67759848374309994</v>
      </c>
      <c r="G406">
        <v>4505.42</v>
      </c>
      <c r="H406">
        <f>LN(FIO_Z[[#This Row],[S&amp;P 500]]/G405)*100</f>
        <v>2.3915240377015441</v>
      </c>
      <c r="I406">
        <f>FIO_Z[[#This Row],[Rate  S&amp;P 500]]*100%</f>
        <v>2.3915240377015441</v>
      </c>
      <c r="J406">
        <f>MIN(0,(FIO_Z[[#This Row],[Logarithmic rate of return]]-0))</f>
        <v>0</v>
      </c>
      <c r="K406">
        <f>MIN(0,(FIO_Z[[#This Row],[Market rate of return]]-0))</f>
        <v>0</v>
      </c>
      <c r="L406">
        <f>MAX(0,(FIO_Z[[#This Row],[Logarithmic rate of return]]-0))</f>
        <v>2.1564364827344038</v>
      </c>
    </row>
    <row r="407" spans="1:12" x14ac:dyDescent="0.25">
      <c r="A407" s="9">
        <v>45130</v>
      </c>
      <c r="B407">
        <v>295.68</v>
      </c>
      <c r="C407">
        <f>((FIO_Z[[#This Row],[Price]]-B406)/FIO_Z[[#This Row],[Price]])*100</f>
        <v>1.39339826839827</v>
      </c>
      <c r="D407">
        <f>LN(FIO_Z[[#This Row],[Price]]/B406)*100</f>
        <v>1.4031971939307157</v>
      </c>
      <c r="E407">
        <v>5.8566900000000004</v>
      </c>
      <c r="F407">
        <f>LN(FIO_Z[[#This Row],[Risk-free instrument]]/E406)*100</f>
        <v>0.90717221522855285</v>
      </c>
      <c r="G407">
        <v>4536.34</v>
      </c>
      <c r="H407">
        <f>LN(FIO_Z[[#This Row],[S&amp;P 500]]/G406)*100</f>
        <v>0.68394030652797344</v>
      </c>
      <c r="I407">
        <f>FIO_Z[[#This Row],[Rate  S&amp;P 500]]*100%</f>
        <v>0.68394030652797344</v>
      </c>
      <c r="J407">
        <f>MIN(0,(FIO_Z[[#This Row],[Logarithmic rate of return]]-0))</f>
        <v>0</v>
      </c>
      <c r="K407">
        <f>MIN(0,(FIO_Z[[#This Row],[Market rate of return]]-0))</f>
        <v>0</v>
      </c>
      <c r="L407">
        <f>MAX(0,(FIO_Z[[#This Row],[Logarithmic rate of return]]-0))</f>
        <v>1.4031971939307157</v>
      </c>
    </row>
    <row r="408" spans="1:12" x14ac:dyDescent="0.25">
      <c r="A408" s="9">
        <v>45137</v>
      </c>
      <c r="B408">
        <v>294.77</v>
      </c>
      <c r="C408">
        <f>((FIO_Z[[#This Row],[Price]]-B407)/FIO_Z[[#This Row],[Price]])*100</f>
        <v>-0.30871526953218614</v>
      </c>
      <c r="D408">
        <f>LN(FIO_Z[[#This Row],[Price]]/B407)*100</f>
        <v>-0.30823972241697156</v>
      </c>
      <c r="E408">
        <v>5.8762600000000003</v>
      </c>
      <c r="F408">
        <f>LN(FIO_Z[[#This Row],[Risk-free instrument]]/E407)*100</f>
        <v>0.33359075336321425</v>
      </c>
      <c r="G408">
        <v>4582.2299999999996</v>
      </c>
      <c r="H408">
        <f>LN(FIO_Z[[#This Row],[S&amp;P 500]]/G407)*100</f>
        <v>1.0065259667596054</v>
      </c>
      <c r="I408">
        <f>FIO_Z[[#This Row],[Rate  S&amp;P 500]]*100%</f>
        <v>1.0065259667596054</v>
      </c>
      <c r="J408">
        <f>MIN(0,(FIO_Z[[#This Row],[Logarithmic rate of return]]-0))</f>
        <v>-0.30823972241697156</v>
      </c>
      <c r="K408">
        <f>MIN(0,(FIO_Z[[#This Row],[Market rate of return]]-0))</f>
        <v>0</v>
      </c>
      <c r="L408">
        <f>MAX(0,(FIO_Z[[#This Row],[Logarithmic rate of return]]-0))</f>
        <v>0</v>
      </c>
    </row>
    <row r="409" spans="1:12" x14ac:dyDescent="0.25">
      <c r="A409" s="9">
        <v>45144</v>
      </c>
      <c r="B409">
        <v>289.89</v>
      </c>
      <c r="C409">
        <f>((FIO_Z[[#This Row],[Price]]-B408)/FIO_Z[[#This Row],[Price]])*100</f>
        <v>-1.6833971506433461</v>
      </c>
      <c r="D409">
        <f>LN(FIO_Z[[#This Row],[Price]]/B408)*100</f>
        <v>-1.6693850549822844</v>
      </c>
      <c r="E409">
        <v>5.8624499999999999</v>
      </c>
      <c r="F409">
        <f>LN(FIO_Z[[#This Row],[Risk-free instrument]]/E408)*100</f>
        <v>-0.23529001689577617</v>
      </c>
      <c r="G409">
        <v>4478.03</v>
      </c>
      <c r="H409">
        <f>LN(FIO_Z[[#This Row],[S&amp;P 500]]/G408)*100</f>
        <v>-2.3002561618776793</v>
      </c>
      <c r="I409">
        <f>FIO_Z[[#This Row],[Rate  S&amp;P 500]]*100%</f>
        <v>-2.3002561618776793</v>
      </c>
      <c r="J409">
        <f>MIN(0,(FIO_Z[[#This Row],[Logarithmic rate of return]]-0))</f>
        <v>-1.6693850549822844</v>
      </c>
      <c r="K409">
        <f>MIN(0,(FIO_Z[[#This Row],[Market rate of return]]-0))</f>
        <v>-2.3002561618776793</v>
      </c>
      <c r="L409">
        <f>MAX(0,(FIO_Z[[#This Row],[Logarithmic rate of return]]-0))</f>
        <v>0</v>
      </c>
    </row>
    <row r="410" spans="1:12" x14ac:dyDescent="0.25">
      <c r="A410" s="9">
        <v>45151</v>
      </c>
      <c r="B410">
        <v>291.83</v>
      </c>
      <c r="C410">
        <f>((FIO_Z[[#This Row],[Price]]-B409)/FIO_Z[[#This Row],[Price]])*100</f>
        <v>0.66477058561491209</v>
      </c>
      <c r="D410">
        <f>LN(FIO_Z[[#This Row],[Price]]/B409)*100</f>
        <v>0.66699002686919662</v>
      </c>
      <c r="E410">
        <v>5.8433400000000004</v>
      </c>
      <c r="F410">
        <f>LN(FIO_Z[[#This Row],[Risk-free instrument]]/E409)*100</f>
        <v>-0.3265053785684523</v>
      </c>
      <c r="G410">
        <v>4464.05</v>
      </c>
      <c r="H410">
        <f>LN(FIO_Z[[#This Row],[S&amp;P 500]]/G409)*100</f>
        <v>-0.31267918403774558</v>
      </c>
      <c r="I410">
        <f>FIO_Z[[#This Row],[Rate  S&amp;P 500]]*100%</f>
        <v>-0.31267918403774558</v>
      </c>
      <c r="J410">
        <f>MIN(0,(FIO_Z[[#This Row],[Logarithmic rate of return]]-0))</f>
        <v>0</v>
      </c>
      <c r="K410">
        <f>MIN(0,(FIO_Z[[#This Row],[Market rate of return]]-0))</f>
        <v>-0.31267918403774558</v>
      </c>
      <c r="L410">
        <f>MAX(0,(FIO_Z[[#This Row],[Logarithmic rate of return]]-0))</f>
        <v>0.66699002686919662</v>
      </c>
    </row>
    <row r="411" spans="1:12" x14ac:dyDescent="0.25">
      <c r="A411" s="9">
        <v>45158</v>
      </c>
      <c r="B411">
        <v>289.02</v>
      </c>
      <c r="C411">
        <f>((FIO_Z[[#This Row],[Price]]-B410)/FIO_Z[[#This Row],[Price]])*100</f>
        <v>-0.9722510552902921</v>
      </c>
      <c r="D411">
        <f>LN(FIO_Z[[#This Row],[Price]]/B410)*100</f>
        <v>-0.96755510778344034</v>
      </c>
      <c r="E411">
        <v>5.8727999999999998</v>
      </c>
      <c r="F411">
        <f>LN(FIO_Z[[#This Row],[Risk-free instrument]]/E410)*100</f>
        <v>0.50289706487397967</v>
      </c>
      <c r="G411">
        <v>4369.71</v>
      </c>
      <c r="H411">
        <f>LN(FIO_Z[[#This Row],[S&amp;P 500]]/G410)*100</f>
        <v>-2.1359780383718938</v>
      </c>
      <c r="I411">
        <f>FIO_Z[[#This Row],[Rate  S&amp;P 500]]*100%</f>
        <v>-2.1359780383718938</v>
      </c>
      <c r="J411">
        <f>MIN(0,(FIO_Z[[#This Row],[Logarithmic rate of return]]-0))</f>
        <v>-0.96755510778344034</v>
      </c>
      <c r="K411">
        <f>MIN(0,(FIO_Z[[#This Row],[Market rate of return]]-0))</f>
        <v>-2.1359780383718938</v>
      </c>
      <c r="L411">
        <f>MAX(0,(FIO_Z[[#This Row],[Logarithmic rate of return]]-0))</f>
        <v>0</v>
      </c>
    </row>
    <row r="412" spans="1:12" x14ac:dyDescent="0.25">
      <c r="A412" s="9">
        <v>45165</v>
      </c>
      <c r="B412">
        <v>290.27999999999997</v>
      </c>
      <c r="C412">
        <f>((FIO_Z[[#This Row],[Price]]-B411)/FIO_Z[[#This Row],[Price]])*100</f>
        <v>0.43406366267052193</v>
      </c>
      <c r="D412">
        <f>LN(FIO_Z[[#This Row],[Price]]/B411)*100</f>
        <v>0.43500845397517285</v>
      </c>
      <c r="E412">
        <v>5.8955700000000002</v>
      </c>
      <c r="F412">
        <f>LN(FIO_Z[[#This Row],[Risk-free instrument]]/E411)*100</f>
        <v>0.3869699612478168</v>
      </c>
      <c r="G412">
        <v>4405.71</v>
      </c>
      <c r="H412">
        <f>LN(FIO_Z[[#This Row],[S&amp;P 500]]/G411)*100</f>
        <v>0.82047815272871716</v>
      </c>
      <c r="I412">
        <f>FIO_Z[[#This Row],[Rate  S&amp;P 500]]*100%</f>
        <v>0.82047815272871716</v>
      </c>
      <c r="J412">
        <f>MIN(0,(FIO_Z[[#This Row],[Logarithmic rate of return]]-0))</f>
        <v>0</v>
      </c>
      <c r="K412">
        <f>MIN(0,(FIO_Z[[#This Row],[Market rate of return]]-0))</f>
        <v>0</v>
      </c>
      <c r="L412">
        <f>MAX(0,(FIO_Z[[#This Row],[Logarithmic rate of return]]-0))</f>
        <v>0.43500845397517285</v>
      </c>
    </row>
    <row r="413" spans="1:12" x14ac:dyDescent="0.25">
      <c r="A413" s="9">
        <v>45172</v>
      </c>
      <c r="B413">
        <v>297.19</v>
      </c>
      <c r="C413">
        <f>((FIO_Z[[#This Row],[Price]]-B412)/FIO_Z[[#This Row],[Price]])*100</f>
        <v>2.3251118812880733</v>
      </c>
      <c r="D413">
        <f>LN(FIO_Z[[#This Row],[Price]]/B412)*100</f>
        <v>2.3525690492077609</v>
      </c>
      <c r="E413">
        <v>5.8815</v>
      </c>
      <c r="F413">
        <f>LN(FIO_Z[[#This Row],[Risk-free instrument]]/E412)*100</f>
        <v>-0.2389390008553704</v>
      </c>
      <c r="G413">
        <v>4515.7700000000004</v>
      </c>
      <c r="H413">
        <f>LN(FIO_Z[[#This Row],[S&amp;P 500]]/G412)*100</f>
        <v>2.4674288087169334</v>
      </c>
      <c r="I413">
        <f>FIO_Z[[#This Row],[Rate  S&amp;P 500]]*100%</f>
        <v>2.4674288087169334</v>
      </c>
      <c r="J413">
        <f>MIN(0,(FIO_Z[[#This Row],[Logarithmic rate of return]]-0))</f>
        <v>0</v>
      </c>
      <c r="K413">
        <f>MIN(0,(FIO_Z[[#This Row],[Market rate of return]]-0))</f>
        <v>0</v>
      </c>
      <c r="L413">
        <f>MAX(0,(FIO_Z[[#This Row],[Logarithmic rate of return]]-0))</f>
        <v>2.3525690492077609</v>
      </c>
    </row>
    <row r="414" spans="1:12" x14ac:dyDescent="0.25">
      <c r="A414" s="9">
        <v>45179</v>
      </c>
      <c r="B414">
        <v>297.57</v>
      </c>
      <c r="C414">
        <f>((FIO_Z[[#This Row],[Price]]-B413)/FIO_Z[[#This Row],[Price]])*100</f>
        <v>0.12770104513223626</v>
      </c>
      <c r="D414">
        <f>LN(FIO_Z[[#This Row],[Price]]/B413)*100</f>
        <v>0.12778265239981887</v>
      </c>
      <c r="E414">
        <v>5.9002299999999996</v>
      </c>
      <c r="F414">
        <f>LN(FIO_Z[[#This Row],[Risk-free instrument]]/E413)*100</f>
        <v>0.3179501784342893</v>
      </c>
      <c r="G414">
        <v>4457.49</v>
      </c>
      <c r="H414">
        <f>LN(FIO_Z[[#This Row],[S&amp;P 500]]/G413)*100</f>
        <v>-1.2989887621206861</v>
      </c>
      <c r="I414">
        <f>FIO_Z[[#This Row],[Rate  S&amp;P 500]]*100%</f>
        <v>-1.2989887621206861</v>
      </c>
      <c r="J414">
        <f>MIN(0,(FIO_Z[[#This Row],[Logarithmic rate of return]]-0))</f>
        <v>0</v>
      </c>
      <c r="K414">
        <f>MIN(0,(FIO_Z[[#This Row],[Market rate of return]]-0))</f>
        <v>-1.2989887621206861</v>
      </c>
      <c r="L414">
        <f>MAX(0,(FIO_Z[[#This Row],[Logarithmic rate of return]]-0))</f>
        <v>0.12778265239981887</v>
      </c>
    </row>
    <row r="415" spans="1:12" x14ac:dyDescent="0.25">
      <c r="A415" s="9">
        <v>45186</v>
      </c>
      <c r="B415">
        <v>295.5</v>
      </c>
      <c r="C415">
        <f>((FIO_Z[[#This Row],[Price]]-B414)/FIO_Z[[#This Row],[Price]])*100</f>
        <v>-0.70050761421319563</v>
      </c>
      <c r="D415">
        <f>LN(FIO_Z[[#This Row],[Price]]/B414)*100</f>
        <v>-0.69806545798592012</v>
      </c>
      <c r="E415">
        <v>5.8940999999999999</v>
      </c>
      <c r="F415">
        <f>LN(FIO_Z[[#This Row],[Risk-free instrument]]/E414)*100</f>
        <v>-0.10394826246115597</v>
      </c>
      <c r="G415">
        <v>4450.32</v>
      </c>
      <c r="H415">
        <f>LN(FIO_Z[[#This Row],[S&amp;P 500]]/G414)*100</f>
        <v>-0.16098236375586406</v>
      </c>
      <c r="I415">
        <f>FIO_Z[[#This Row],[Rate  S&amp;P 500]]*100%</f>
        <v>-0.16098236375586406</v>
      </c>
      <c r="J415">
        <f>MIN(0,(FIO_Z[[#This Row],[Logarithmic rate of return]]-0))</f>
        <v>-0.69806545798592012</v>
      </c>
      <c r="K415">
        <f>MIN(0,(FIO_Z[[#This Row],[Market rate of return]]-0))</f>
        <v>-0.16098236375586406</v>
      </c>
      <c r="L415">
        <f>MAX(0,(FIO_Z[[#This Row],[Logarithmic rate of return]]-0))</f>
        <v>0</v>
      </c>
    </row>
    <row r="416" spans="1:12" x14ac:dyDescent="0.25">
      <c r="A416" s="9">
        <v>45193</v>
      </c>
      <c r="B416">
        <v>289.26</v>
      </c>
      <c r="C416">
        <f>((FIO_Z[[#This Row],[Price]]-B415)/FIO_Z[[#This Row],[Price]])*100</f>
        <v>-2.1572287907073253</v>
      </c>
      <c r="D416">
        <f>LN(FIO_Z[[#This Row],[Price]]/B415)*100</f>
        <v>-2.1342899200567005</v>
      </c>
      <c r="E416">
        <v>5.9077700000000002</v>
      </c>
      <c r="F416">
        <f>LN(FIO_Z[[#This Row],[Risk-free instrument]]/E415)*100</f>
        <v>0.23165830691920697</v>
      </c>
      <c r="G416">
        <v>4320.0600000000004</v>
      </c>
      <c r="H416">
        <f>LN(FIO_Z[[#This Row],[S&amp;P 500]]/G415)*100</f>
        <v>-2.9706712656641998</v>
      </c>
      <c r="I416">
        <f>FIO_Z[[#This Row],[Rate  S&amp;P 500]]*100%</f>
        <v>-2.9706712656641998</v>
      </c>
      <c r="J416">
        <f>MIN(0,(FIO_Z[[#This Row],[Logarithmic rate of return]]-0))</f>
        <v>-2.1342899200567005</v>
      </c>
      <c r="K416">
        <f>MIN(0,(FIO_Z[[#This Row],[Market rate of return]]-0))</f>
        <v>-2.9706712656641998</v>
      </c>
      <c r="L416">
        <f>MAX(0,(FIO_Z[[#This Row],[Logarithmic rate of return]]-0))</f>
        <v>0</v>
      </c>
    </row>
    <row r="417" spans="1:12" x14ac:dyDescent="0.25">
      <c r="A417" s="9">
        <v>45200</v>
      </c>
      <c r="B417">
        <v>285.88</v>
      </c>
      <c r="C417">
        <f>((FIO_Z[[#This Row],[Price]]-B416)/FIO_Z[[#This Row],[Price]])*100</f>
        <v>-1.1823142577305146</v>
      </c>
      <c r="D417">
        <f>LN(FIO_Z[[#This Row],[Price]]/B416)*100</f>
        <v>-1.1753795293807796</v>
      </c>
      <c r="E417">
        <v>5.8955299999999999</v>
      </c>
      <c r="F417">
        <f>LN(FIO_Z[[#This Row],[Risk-free instrument]]/E416)*100</f>
        <v>-0.20739969987194751</v>
      </c>
      <c r="G417">
        <v>4288.05</v>
      </c>
      <c r="H417">
        <f>LN(FIO_Z[[#This Row],[S&amp;P 500]]/G416)*100</f>
        <v>-0.7437206900178579</v>
      </c>
      <c r="I417">
        <f>FIO_Z[[#This Row],[Rate  S&amp;P 500]]*100%</f>
        <v>-0.7437206900178579</v>
      </c>
      <c r="J417">
        <f>MIN(0,(FIO_Z[[#This Row],[Logarithmic rate of return]]-0))</f>
        <v>-1.1753795293807796</v>
      </c>
      <c r="K417">
        <f>MIN(0,(FIO_Z[[#This Row],[Market rate of return]]-0))</f>
        <v>-0.7437206900178579</v>
      </c>
      <c r="L417">
        <f>MAX(0,(FIO_Z[[#This Row],[Logarithmic rate of return]]-0))</f>
        <v>0</v>
      </c>
    </row>
    <row r="418" spans="1:12" x14ac:dyDescent="0.25">
      <c r="A418" s="9">
        <v>45207</v>
      </c>
      <c r="B418">
        <v>284.62</v>
      </c>
      <c r="C418">
        <f>((FIO_Z[[#This Row],[Price]]-B417)/FIO_Z[[#This Row],[Price]])*100</f>
        <v>-0.44269552385636668</v>
      </c>
      <c r="D418">
        <f>LN(FIO_Z[[#This Row],[Price]]/B417)*100</f>
        <v>-0.44171850962641684</v>
      </c>
      <c r="E418">
        <v>5.8827199999999999</v>
      </c>
      <c r="F418">
        <f>LN(FIO_Z[[#This Row],[Risk-free instrument]]/E417)*100</f>
        <v>-0.21751966634865078</v>
      </c>
      <c r="G418">
        <v>4308.5</v>
      </c>
      <c r="H418">
        <f>LN(FIO_Z[[#This Row],[S&amp;P 500]]/G417)*100</f>
        <v>0.47577315494047739</v>
      </c>
      <c r="I418">
        <f>FIO_Z[[#This Row],[Rate  S&amp;P 500]]*100%</f>
        <v>0.47577315494047739</v>
      </c>
      <c r="J418">
        <f>MIN(0,(FIO_Z[[#This Row],[Logarithmic rate of return]]-0))</f>
        <v>-0.44171850962641684</v>
      </c>
      <c r="K418">
        <f>MIN(0,(FIO_Z[[#This Row],[Market rate of return]]-0))</f>
        <v>0</v>
      </c>
      <c r="L418">
        <f>MAX(0,(FIO_Z[[#This Row],[Logarithmic rate of return]]-0))</f>
        <v>0</v>
      </c>
    </row>
    <row r="419" spans="1:12" x14ac:dyDescent="0.25">
      <c r="A419" s="9">
        <v>45214</v>
      </c>
      <c r="B419">
        <v>287.39999999999998</v>
      </c>
      <c r="C419">
        <f>((FIO_Z[[#This Row],[Price]]-B418)/FIO_Z[[#This Row],[Price]])*100</f>
        <v>0.96729297146832749</v>
      </c>
      <c r="D419">
        <f>LN(FIO_Z[[#This Row],[Price]]/B418)*100</f>
        <v>0.97200163894106617</v>
      </c>
      <c r="E419">
        <v>5.8681999999999999</v>
      </c>
      <c r="F419">
        <f>LN(FIO_Z[[#This Row],[Risk-free instrument]]/E418)*100</f>
        <v>-0.24712971222413038</v>
      </c>
      <c r="G419">
        <v>4327.78</v>
      </c>
      <c r="H419">
        <f>LN(FIO_Z[[#This Row],[S&amp;P 500]]/G418)*100</f>
        <v>0.44648927615405576</v>
      </c>
      <c r="I419">
        <f>FIO_Z[[#This Row],[Rate  S&amp;P 500]]*100%</f>
        <v>0.44648927615405576</v>
      </c>
      <c r="J419">
        <f>MIN(0,(FIO_Z[[#This Row],[Logarithmic rate of return]]-0))</f>
        <v>0</v>
      </c>
      <c r="K419">
        <f>MIN(0,(FIO_Z[[#This Row],[Market rate of return]]-0))</f>
        <v>0</v>
      </c>
      <c r="L419">
        <f>MAX(0,(FIO_Z[[#This Row],[Logarithmic rate of return]]-0))</f>
        <v>0.97200163894106617</v>
      </c>
    </row>
    <row r="420" spans="1:12" x14ac:dyDescent="0.25">
      <c r="A420" s="9"/>
    </row>
    <row r="450" spans="2:9" x14ac:dyDescent="0.25">
      <c r="B450" t="s">
        <v>7404</v>
      </c>
      <c r="I450" t="s">
        <v>7404</v>
      </c>
    </row>
    <row r="481" spans="2:9" x14ac:dyDescent="0.25">
      <c r="B481" t="s">
        <v>7405</v>
      </c>
      <c r="I481" t="s">
        <v>7405</v>
      </c>
    </row>
    <row r="512" spans="2:9" x14ac:dyDescent="0.25">
      <c r="B512" t="s">
        <v>7400</v>
      </c>
      <c r="I512" t="s">
        <v>7400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BE251-8B5B-4C8B-BD0F-A36767DFD614}">
  <dimension ref="A1:L512"/>
  <sheetViews>
    <sheetView topLeftCell="D1" zoomScaleNormal="100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20.42578125" customWidth="1"/>
    <col min="4" max="4" width="27.42578125" customWidth="1"/>
    <col min="5" max="5" width="27.5703125" customWidth="1"/>
    <col min="6" max="6" width="22.7109375" customWidth="1"/>
    <col min="7" max="8" width="13.5703125" customWidth="1"/>
    <col min="9" max="9" width="23" customWidth="1"/>
    <col min="10" max="10" width="24.28515625" customWidth="1"/>
    <col min="11" max="11" width="32.140625" customWidth="1"/>
    <col min="12" max="12" width="24.28515625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0</v>
      </c>
      <c r="H1" t="s">
        <v>7459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156.04</v>
      </c>
      <c r="C2">
        <v>0</v>
      </c>
      <c r="D2">
        <v>0</v>
      </c>
      <c r="E2">
        <v>0.51839999999999997</v>
      </c>
      <c r="F2">
        <v>0</v>
      </c>
      <c r="G2">
        <v>51391.65</v>
      </c>
      <c r="H2">
        <v>0</v>
      </c>
      <c r="I2">
        <f>SRI_PL[[#This Row],[Rate WIG]]*100%</f>
        <v>0</v>
      </c>
      <c r="J2">
        <f>MIN(0,(SRI_PL[[#This Row],[Logarithmic rate of return]]-0))</f>
        <v>0</v>
      </c>
      <c r="K2">
        <f>MIN(0,(SRI_PL[[#This Row],[Market rate of return]]-0))</f>
        <v>0</v>
      </c>
      <c r="L2">
        <f>MAX(0,(SRI_PL[[#This Row],[Logarithmic rate of return]]-0))</f>
        <v>0</v>
      </c>
    </row>
    <row r="3" spans="1:12" x14ac:dyDescent="0.25">
      <c r="A3" s="9">
        <v>42302</v>
      </c>
      <c r="B3">
        <v>160.22</v>
      </c>
      <c r="C3">
        <f>((SRI_PL[[#This Row],[Price]]-B2)/SRI_PL[[#This Row],[Price]])*100</f>
        <v>2.6089127449756626</v>
      </c>
      <c r="D3">
        <f>LN(SRI_PL[[#This Row],[Price]]/B2)*100</f>
        <v>2.6435486148514933</v>
      </c>
      <c r="E3">
        <v>0.52690000000000003</v>
      </c>
      <c r="F3">
        <f>LN(SRI_PL[[#This Row],[Risk-free instrument]]/E2)*100</f>
        <v>1.6263632177175322</v>
      </c>
      <c r="G3">
        <v>51157.09</v>
      </c>
      <c r="H3">
        <f>LN(SRI_PL[[#This Row],[WIG]]/G2)*100</f>
        <v>-0.45746131850012156</v>
      </c>
      <c r="I3">
        <f>SRI_PL[[#This Row],[Rate WIG]]*100%</f>
        <v>-0.45746131850012156</v>
      </c>
      <c r="J3">
        <f>MIN(0,(SRI_PL[[#This Row],[Logarithmic rate of return]]-0))</f>
        <v>0</v>
      </c>
      <c r="K3">
        <f>MIN(0,(SRI_PL[[#This Row],[Market rate of return]]-0))</f>
        <v>-0.45746131850012156</v>
      </c>
      <c r="L3">
        <f>MAX(0,(SRI_PL[[#This Row],[Logarithmic rate of return]]-0))</f>
        <v>2.6435486148514933</v>
      </c>
    </row>
    <row r="4" spans="1:12" x14ac:dyDescent="0.25">
      <c r="A4" s="9">
        <v>42309</v>
      </c>
      <c r="B4">
        <v>158.38999999999999</v>
      </c>
      <c r="C4">
        <f>((SRI_PL[[#This Row],[Price]]-B3)/SRI_PL[[#This Row],[Price]])*100</f>
        <v>-1.1553759707052293</v>
      </c>
      <c r="D4">
        <f>LN(SRI_PL[[#This Row],[Price]]/B3)*100</f>
        <v>-1.1487524712641843</v>
      </c>
      <c r="E4">
        <v>0.55164999999999997</v>
      </c>
      <c r="F4">
        <f>LN(SRI_PL[[#This Row],[Risk-free instrument]]/E3)*100</f>
        <v>4.5903009991074839</v>
      </c>
      <c r="G4">
        <v>50271.65</v>
      </c>
      <c r="H4">
        <f>LN(SRI_PL[[#This Row],[WIG]]/G3)*100</f>
        <v>-1.7459794794658221</v>
      </c>
      <c r="I4">
        <f>SRI_PL[[#This Row],[Rate WIG]]*100%</f>
        <v>-1.7459794794658221</v>
      </c>
      <c r="J4">
        <f>MIN(0,(SRI_PL[[#This Row],[Logarithmic rate of return]]-0))</f>
        <v>-1.1487524712641843</v>
      </c>
      <c r="K4">
        <f>MIN(0,(SRI_PL[[#This Row],[Market rate of return]]-0))</f>
        <v>-1.7459794794658221</v>
      </c>
      <c r="L4">
        <f>MAX(0,(SRI_PL[[#This Row],[Logarithmic rate of return]]-0))</f>
        <v>0</v>
      </c>
    </row>
    <row r="5" spans="1:12" x14ac:dyDescent="0.25">
      <c r="A5" s="9">
        <v>42316</v>
      </c>
      <c r="B5">
        <v>162.72999999999999</v>
      </c>
      <c r="C5">
        <f>((SRI_PL[[#This Row],[Price]]-B4)/SRI_PL[[#This Row],[Price]])*100</f>
        <v>2.6669944079149537</v>
      </c>
      <c r="D5">
        <f>LN(SRI_PL[[#This Row],[Price]]/B4)*100</f>
        <v>2.7032039598194024</v>
      </c>
      <c r="E5">
        <v>0.57079999999999997</v>
      </c>
      <c r="F5">
        <f>LN(SRI_PL[[#This Row],[Risk-free instrument]]/E4)*100</f>
        <v>3.41250983963663</v>
      </c>
      <c r="G5">
        <v>49599.29</v>
      </c>
      <c r="H5">
        <f>LN(SRI_PL[[#This Row],[WIG]]/G4)*100</f>
        <v>-1.3464780810641437</v>
      </c>
      <c r="I5">
        <f>SRI_PL[[#This Row],[Rate WIG]]*100%</f>
        <v>-1.3464780810641437</v>
      </c>
      <c r="J5">
        <f>MIN(0,(SRI_PL[[#This Row],[Logarithmic rate of return]]-0))</f>
        <v>0</v>
      </c>
      <c r="K5">
        <f>MIN(0,(SRI_PL[[#This Row],[Market rate of return]]-0))</f>
        <v>-1.3464780810641437</v>
      </c>
      <c r="L5">
        <f>MAX(0,(SRI_PL[[#This Row],[Logarithmic rate of return]]-0))</f>
        <v>2.7032039598194024</v>
      </c>
    </row>
    <row r="6" spans="1:12" x14ac:dyDescent="0.25">
      <c r="A6" s="9">
        <v>42323</v>
      </c>
      <c r="B6">
        <v>161.6</v>
      </c>
      <c r="C6">
        <f>((SRI_PL[[#This Row],[Price]]-B5)/SRI_PL[[#This Row],[Price]])*100</f>
        <v>-0.69925742574257155</v>
      </c>
      <c r="D6">
        <f>LN(SRI_PL[[#This Row],[Price]]/B5)*100</f>
        <v>-0.69682395855278778</v>
      </c>
      <c r="E6">
        <v>0.6038</v>
      </c>
      <c r="F6">
        <f>LN(SRI_PL[[#This Row],[Risk-free instrument]]/E5)*100</f>
        <v>5.6204131670057214</v>
      </c>
      <c r="G6">
        <v>48697.1</v>
      </c>
      <c r="H6">
        <f>LN(SRI_PL[[#This Row],[WIG]]/G5)*100</f>
        <v>-1.8357039051442818</v>
      </c>
      <c r="I6">
        <f>SRI_PL[[#This Row],[Rate WIG]]*100%</f>
        <v>-1.8357039051442818</v>
      </c>
      <c r="J6">
        <f>MIN(0,(SRI_PL[[#This Row],[Logarithmic rate of return]]-0))</f>
        <v>-0.69682395855278778</v>
      </c>
      <c r="K6">
        <f>MIN(0,(SRI_PL[[#This Row],[Market rate of return]]-0))</f>
        <v>-1.8357039051442818</v>
      </c>
      <c r="L6">
        <f>MAX(0,(SRI_PL[[#This Row],[Logarithmic rate of return]]-0))</f>
        <v>0</v>
      </c>
    </row>
    <row r="7" spans="1:12" x14ac:dyDescent="0.25">
      <c r="A7" s="9">
        <v>42330</v>
      </c>
      <c r="B7">
        <v>163.62</v>
      </c>
      <c r="C7">
        <f>((SRI_PL[[#This Row],[Price]]-B6)/SRI_PL[[#This Row],[Price]])*100</f>
        <v>1.234567901234574</v>
      </c>
      <c r="D7">
        <f>LN(SRI_PL[[#This Row],[Price]]/B6)*100</f>
        <v>1.2422519998557111</v>
      </c>
      <c r="E7">
        <v>0.61870000000000003</v>
      </c>
      <c r="F7">
        <f>LN(SRI_PL[[#This Row],[Risk-free instrument]]/E6)*100</f>
        <v>2.4377485264204659</v>
      </c>
      <c r="G7">
        <v>49434.43</v>
      </c>
      <c r="H7">
        <f>LN(SRI_PL[[#This Row],[WIG]]/G6)*100</f>
        <v>1.5027664929462596</v>
      </c>
      <c r="I7">
        <f>SRI_PL[[#This Row],[Rate WIG]]*100%</f>
        <v>1.5027664929462596</v>
      </c>
      <c r="J7">
        <f>MIN(0,(SRI_PL[[#This Row],[Logarithmic rate of return]]-0))</f>
        <v>0</v>
      </c>
      <c r="K7">
        <f>MIN(0,(SRI_PL[[#This Row],[Market rate of return]]-0))</f>
        <v>0</v>
      </c>
      <c r="L7">
        <f>MAX(0,(SRI_PL[[#This Row],[Logarithmic rate of return]]-0))</f>
        <v>1.2422519998557111</v>
      </c>
    </row>
    <row r="8" spans="1:12" x14ac:dyDescent="0.25">
      <c r="A8" s="9">
        <v>42337</v>
      </c>
      <c r="B8">
        <v>156.63</v>
      </c>
      <c r="C8">
        <f>((SRI_PL[[#This Row],[Price]]-B7)/SRI_PL[[#This Row],[Price]])*100</f>
        <v>-4.4627466002681544</v>
      </c>
      <c r="D8">
        <f>LN(SRI_PL[[#This Row],[Price]]/B7)*100</f>
        <v>-4.3660329994981479</v>
      </c>
      <c r="E8">
        <v>0.65390000000000004</v>
      </c>
      <c r="F8">
        <f>LN(SRI_PL[[#This Row],[Risk-free instrument]]/E7)*100</f>
        <v>5.5333932030287167</v>
      </c>
      <c r="G8">
        <v>47996.800000000003</v>
      </c>
      <c r="H8">
        <f>LN(SRI_PL[[#This Row],[WIG]]/G7)*100</f>
        <v>-2.9512802971415595</v>
      </c>
      <c r="I8">
        <f>SRI_PL[[#This Row],[Rate WIG]]*100%</f>
        <v>-2.9512802971415595</v>
      </c>
      <c r="J8">
        <f>MIN(0,(SRI_PL[[#This Row],[Logarithmic rate of return]]-0))</f>
        <v>-4.3660329994981479</v>
      </c>
      <c r="K8">
        <f>MIN(0,(SRI_PL[[#This Row],[Market rate of return]]-0))</f>
        <v>-2.9512802971415595</v>
      </c>
      <c r="L8">
        <f>MAX(0,(SRI_PL[[#This Row],[Logarithmic rate of return]]-0))</f>
        <v>0</v>
      </c>
    </row>
    <row r="9" spans="1:12" x14ac:dyDescent="0.25">
      <c r="A9" s="9">
        <v>42344</v>
      </c>
      <c r="B9">
        <v>154.1</v>
      </c>
      <c r="C9">
        <f>((SRI_PL[[#This Row],[Price]]-B8)/SRI_PL[[#This Row],[Price]])*100</f>
        <v>-1.6417910447761201</v>
      </c>
      <c r="D9">
        <f>LN(SRI_PL[[#This Row],[Price]]/B8)*100</f>
        <v>-1.6284593764500637</v>
      </c>
      <c r="E9">
        <v>0.69240000000000002</v>
      </c>
      <c r="F9">
        <f>LN(SRI_PL[[#This Row],[Risk-free instrument]]/E8)*100</f>
        <v>5.7209388734823969</v>
      </c>
      <c r="G9">
        <v>46537.67</v>
      </c>
      <c r="H9">
        <f>LN(SRI_PL[[#This Row],[WIG]]/G8)*100</f>
        <v>-3.0872249858703622</v>
      </c>
      <c r="I9">
        <f>SRI_PL[[#This Row],[Rate WIG]]*100%</f>
        <v>-3.0872249858703622</v>
      </c>
      <c r="J9">
        <f>MIN(0,(SRI_PL[[#This Row],[Logarithmic rate of return]]-0))</f>
        <v>-1.6284593764500637</v>
      </c>
      <c r="K9">
        <f>MIN(0,(SRI_PL[[#This Row],[Market rate of return]]-0))</f>
        <v>-3.0872249858703622</v>
      </c>
      <c r="L9">
        <f>MAX(0,(SRI_PL[[#This Row],[Logarithmic rate of return]]-0))</f>
        <v>0</v>
      </c>
    </row>
    <row r="10" spans="1:12" x14ac:dyDescent="0.25">
      <c r="A10" s="9">
        <v>42351</v>
      </c>
      <c r="B10">
        <v>145.86000000000001</v>
      </c>
      <c r="C10">
        <f>((SRI_PL[[#This Row],[Price]]-B9)/SRI_PL[[#This Row],[Price]])*100</f>
        <v>-5.649252708076224</v>
      </c>
      <c r="D10">
        <f>LN(SRI_PL[[#This Row],[Price]]/B9)*100</f>
        <v>-5.4954484769982921</v>
      </c>
      <c r="E10">
        <v>0.74650000000000005</v>
      </c>
      <c r="F10">
        <f>LN(SRI_PL[[#This Row],[Risk-free instrument]]/E9)*100</f>
        <v>7.5231793677190861</v>
      </c>
      <c r="G10">
        <v>44220.32</v>
      </c>
      <c r="H10">
        <f>LN(SRI_PL[[#This Row],[WIG]]/G9)*100</f>
        <v>-5.1077680212533219</v>
      </c>
      <c r="I10">
        <f>SRI_PL[[#This Row],[Rate WIG]]*100%</f>
        <v>-5.1077680212533219</v>
      </c>
      <c r="J10">
        <f>MIN(0,(SRI_PL[[#This Row],[Logarithmic rate of return]]-0))</f>
        <v>-5.4954484769982921</v>
      </c>
      <c r="K10">
        <f>MIN(0,(SRI_PL[[#This Row],[Market rate of return]]-0))</f>
        <v>-5.1077680212533219</v>
      </c>
      <c r="L10">
        <f>MAX(0,(SRI_PL[[#This Row],[Logarithmic rate of return]]-0))</f>
        <v>0</v>
      </c>
    </row>
    <row r="11" spans="1:12" x14ac:dyDescent="0.25">
      <c r="A11" s="9">
        <v>42358</v>
      </c>
      <c r="B11">
        <v>149.51</v>
      </c>
      <c r="C11">
        <f>((SRI_PL[[#This Row],[Price]]-B10)/SRI_PL[[#This Row],[Price]])*100</f>
        <v>2.4413082736940521</v>
      </c>
      <c r="D11">
        <f>LN(SRI_PL[[#This Row],[Price]]/B10)*100</f>
        <v>2.4716022669749238</v>
      </c>
      <c r="E11">
        <v>0.80700000000000005</v>
      </c>
      <c r="F11">
        <f>LN(SRI_PL[[#This Row],[Risk-free instrument]]/E10)*100</f>
        <v>7.7928051290703726</v>
      </c>
      <c r="G11">
        <v>45996.81</v>
      </c>
      <c r="H11">
        <f>LN(SRI_PL[[#This Row],[WIG]]/G10)*100</f>
        <v>3.9387634310669775</v>
      </c>
      <c r="I11">
        <f>SRI_PL[[#This Row],[Rate WIG]]*100%</f>
        <v>3.9387634310669775</v>
      </c>
      <c r="J11">
        <f>MIN(0,(SRI_PL[[#This Row],[Logarithmic rate of return]]-0))</f>
        <v>0</v>
      </c>
      <c r="K11">
        <f>MIN(0,(SRI_PL[[#This Row],[Market rate of return]]-0))</f>
        <v>0</v>
      </c>
      <c r="L11">
        <f>MAX(0,(SRI_PL[[#This Row],[Logarithmic rate of return]]-0))</f>
        <v>2.4716022669749238</v>
      </c>
    </row>
    <row r="12" spans="1:12" x14ac:dyDescent="0.25">
      <c r="A12" s="9">
        <v>42365</v>
      </c>
      <c r="B12">
        <v>150.38</v>
      </c>
      <c r="C12">
        <f>((SRI_PL[[#This Row],[Price]]-B11)/SRI_PL[[#This Row],[Price]])*100</f>
        <v>0.57853437957175458</v>
      </c>
      <c r="D12">
        <f>LN(SRI_PL[[#This Row],[Price]]/B11)*100</f>
        <v>0.58021437240445106</v>
      </c>
      <c r="E12">
        <v>0.82730000000000004</v>
      </c>
      <c r="F12">
        <f>LN(SRI_PL[[#This Row],[Risk-free instrument]]/E11)*100</f>
        <v>2.4843717926188464</v>
      </c>
      <c r="G12">
        <v>46564.08</v>
      </c>
      <c r="H12">
        <f>LN(SRI_PL[[#This Row],[WIG]]/G11)*100</f>
        <v>1.2257382191640627</v>
      </c>
      <c r="I12">
        <f>SRI_PL[[#This Row],[Rate WIG]]*100%</f>
        <v>1.2257382191640627</v>
      </c>
      <c r="J12">
        <f>MIN(0,(SRI_PL[[#This Row],[Logarithmic rate of return]]-0))</f>
        <v>0</v>
      </c>
      <c r="K12">
        <f>MIN(0,(SRI_PL[[#This Row],[Market rate of return]]-0))</f>
        <v>0</v>
      </c>
      <c r="L12">
        <f>MAX(0,(SRI_PL[[#This Row],[Logarithmic rate of return]]-0))</f>
        <v>0.58021437240445106</v>
      </c>
    </row>
    <row r="13" spans="1:12" x14ac:dyDescent="0.25">
      <c r="A13" s="9">
        <v>42372</v>
      </c>
      <c r="B13">
        <v>150.59</v>
      </c>
      <c r="C13">
        <f>((SRI_PL[[#This Row],[Price]]-B12)/SRI_PL[[#This Row],[Price]])*100</f>
        <v>0.13945149080284744</v>
      </c>
      <c r="D13">
        <f>LN(SRI_PL[[#This Row],[Price]]/B12)*100</f>
        <v>0.1395488148847244</v>
      </c>
      <c r="E13">
        <v>0.84614999999999996</v>
      </c>
      <c r="F13">
        <f>LN(SRI_PL[[#This Row],[Risk-free instrument]]/E12)*100</f>
        <v>2.252926265795749</v>
      </c>
      <c r="G13">
        <v>46467.38</v>
      </c>
      <c r="H13">
        <f>LN(SRI_PL[[#This Row],[WIG]]/G12)*100</f>
        <v>-0.20788674030401719</v>
      </c>
      <c r="I13">
        <f>SRI_PL[[#This Row],[Rate WIG]]*100%</f>
        <v>-0.20788674030401719</v>
      </c>
      <c r="J13">
        <f>MIN(0,(SRI_PL[[#This Row],[Logarithmic rate of return]]-0))</f>
        <v>0</v>
      </c>
      <c r="K13">
        <f>MIN(0,(SRI_PL[[#This Row],[Market rate of return]]-0))</f>
        <v>-0.20788674030401719</v>
      </c>
      <c r="L13">
        <f>MAX(0,(SRI_PL[[#This Row],[Logarithmic rate of return]]-0))</f>
        <v>0.1395488148847244</v>
      </c>
    </row>
    <row r="14" spans="1:12" x14ac:dyDescent="0.25">
      <c r="A14" s="9">
        <v>42379</v>
      </c>
      <c r="B14">
        <v>144.87</v>
      </c>
      <c r="C14">
        <f>((SRI_PL[[#This Row],[Price]]-B13)/SRI_PL[[#This Row],[Price]])*100</f>
        <v>-3.9483675018982525</v>
      </c>
      <c r="D14">
        <f>LN(SRI_PL[[#This Row],[Price]]/B13)*100</f>
        <v>-3.8724123545167854</v>
      </c>
      <c r="E14">
        <v>0.8508</v>
      </c>
      <c r="F14">
        <f>LN(SRI_PL[[#This Row],[Risk-free instrument]]/E13)*100</f>
        <v>0.54804344719873188</v>
      </c>
      <c r="G14">
        <v>43770.51</v>
      </c>
      <c r="H14">
        <f>LN(SRI_PL[[#This Row],[WIG]]/G13)*100</f>
        <v>-5.9790258095702118</v>
      </c>
      <c r="I14">
        <f>SRI_PL[[#This Row],[Rate WIG]]*100%</f>
        <v>-5.9790258095702118</v>
      </c>
      <c r="J14">
        <f>MIN(0,(SRI_PL[[#This Row],[Logarithmic rate of return]]-0))</f>
        <v>-3.8724123545167854</v>
      </c>
      <c r="K14">
        <f>MIN(0,(SRI_PL[[#This Row],[Market rate of return]]-0))</f>
        <v>-5.9790258095702118</v>
      </c>
      <c r="L14">
        <f>MAX(0,(SRI_PL[[#This Row],[Logarithmic rate of return]]-0))</f>
        <v>0</v>
      </c>
    </row>
    <row r="15" spans="1:12" x14ac:dyDescent="0.25">
      <c r="A15" s="9">
        <v>42386</v>
      </c>
      <c r="B15">
        <v>143.78</v>
      </c>
      <c r="C15">
        <f>((SRI_PL[[#This Row],[Price]]-B14)/SRI_PL[[#This Row],[Price]])*100</f>
        <v>-0.75810265683683642</v>
      </c>
      <c r="D15">
        <f>LN(SRI_PL[[#This Row],[Price]]/B14)*100</f>
        <v>-0.75524349978347372</v>
      </c>
      <c r="E15">
        <v>0.84904999999999997</v>
      </c>
      <c r="F15">
        <f>LN(SRI_PL[[#This Row],[Risk-free instrument]]/E14)*100</f>
        <v>-0.20590059337720784</v>
      </c>
      <c r="G15">
        <v>43719.53</v>
      </c>
      <c r="H15">
        <f>LN(SRI_PL[[#This Row],[WIG]]/G14)*100</f>
        <v>-0.11653899294093162</v>
      </c>
      <c r="I15">
        <f>SRI_PL[[#This Row],[Rate WIG]]*100%</f>
        <v>-0.11653899294093162</v>
      </c>
      <c r="J15">
        <f>MIN(0,(SRI_PL[[#This Row],[Logarithmic rate of return]]-0))</f>
        <v>-0.75524349978347372</v>
      </c>
      <c r="K15">
        <f>MIN(0,(SRI_PL[[#This Row],[Market rate of return]]-0))</f>
        <v>-0.11653899294093162</v>
      </c>
      <c r="L15">
        <f>MAX(0,(SRI_PL[[#This Row],[Logarithmic rate of return]]-0))</f>
        <v>0</v>
      </c>
    </row>
    <row r="16" spans="1:12" x14ac:dyDescent="0.25">
      <c r="A16" s="9">
        <v>42393</v>
      </c>
      <c r="B16">
        <v>144.15</v>
      </c>
      <c r="C16">
        <f>((SRI_PL[[#This Row],[Price]]-B15)/SRI_PL[[#This Row],[Price]])*100</f>
        <v>0.25667707249393307</v>
      </c>
      <c r="D16">
        <f>LN(SRI_PL[[#This Row],[Price]]/B15)*100</f>
        <v>0.25700705286857289</v>
      </c>
      <c r="E16">
        <v>0.86499999999999999</v>
      </c>
      <c r="F16">
        <f>LN(SRI_PL[[#This Row],[Risk-free instrument]]/E15)*100</f>
        <v>1.8611429539569131</v>
      </c>
      <c r="G16">
        <v>43039.42</v>
      </c>
      <c r="H16">
        <f>LN(SRI_PL[[#This Row],[WIG]]/G15)*100</f>
        <v>-1.5678473095527619</v>
      </c>
      <c r="I16">
        <f>SRI_PL[[#This Row],[Rate WIG]]*100%</f>
        <v>-1.5678473095527619</v>
      </c>
      <c r="J16">
        <f>MIN(0,(SRI_PL[[#This Row],[Logarithmic rate of return]]-0))</f>
        <v>0</v>
      </c>
      <c r="K16">
        <f>MIN(0,(SRI_PL[[#This Row],[Market rate of return]]-0))</f>
        <v>-1.5678473095527619</v>
      </c>
      <c r="L16">
        <f>MAX(0,(SRI_PL[[#This Row],[Logarithmic rate of return]]-0))</f>
        <v>0.25700705286857289</v>
      </c>
    </row>
    <row r="17" spans="1:12" x14ac:dyDescent="0.25">
      <c r="A17" s="9">
        <v>42400</v>
      </c>
      <c r="B17">
        <v>149.19999999999999</v>
      </c>
      <c r="C17">
        <f>((SRI_PL[[#This Row],[Price]]-B16)/SRI_PL[[#This Row],[Price]])*100</f>
        <v>3.3847184986595065</v>
      </c>
      <c r="D17">
        <f>LN(SRI_PL[[#This Row],[Price]]/B16)*100</f>
        <v>3.4433263685249091</v>
      </c>
      <c r="E17">
        <v>0.86024999999999996</v>
      </c>
      <c r="F17">
        <f>LN(SRI_PL[[#This Row],[Risk-free instrument]]/E16)*100</f>
        <v>-0.55064622542895969</v>
      </c>
      <c r="G17">
        <v>44290.05</v>
      </c>
      <c r="H17">
        <f>LN(SRI_PL[[#This Row],[WIG]]/G16)*100</f>
        <v>2.8643606931179204</v>
      </c>
      <c r="I17">
        <f>SRI_PL[[#This Row],[Rate WIG]]*100%</f>
        <v>2.8643606931179204</v>
      </c>
      <c r="J17">
        <f>MIN(0,(SRI_PL[[#This Row],[Logarithmic rate of return]]-0))</f>
        <v>0</v>
      </c>
      <c r="K17">
        <f>MIN(0,(SRI_PL[[#This Row],[Market rate of return]]-0))</f>
        <v>0</v>
      </c>
      <c r="L17">
        <f>MAX(0,(SRI_PL[[#This Row],[Logarithmic rate of return]]-0))</f>
        <v>3.4433263685249091</v>
      </c>
    </row>
    <row r="18" spans="1:12" x14ac:dyDescent="0.25">
      <c r="A18" s="9">
        <v>42407</v>
      </c>
      <c r="B18">
        <v>148.25</v>
      </c>
      <c r="C18">
        <f>((SRI_PL[[#This Row],[Price]]-B17)/SRI_PL[[#This Row],[Price]])*100</f>
        <v>-0.64080944350758084</v>
      </c>
      <c r="D18">
        <f>LN(SRI_PL[[#This Row],[Price]]/B17)*100</f>
        <v>-0.63876498918256186</v>
      </c>
      <c r="E18">
        <v>0.86719999999999997</v>
      </c>
      <c r="F18">
        <f>LN(SRI_PL[[#This Row],[Risk-free instrument]]/E17)*100</f>
        <v>0.80465860077919682</v>
      </c>
      <c r="G18">
        <v>44671.66</v>
      </c>
      <c r="H18">
        <f>LN(SRI_PL[[#This Row],[WIG]]/G17)*100</f>
        <v>0.85792492219475269</v>
      </c>
      <c r="I18">
        <f>SRI_PL[[#This Row],[Rate WIG]]*100%</f>
        <v>0.85792492219475269</v>
      </c>
      <c r="J18">
        <f>MIN(0,(SRI_PL[[#This Row],[Logarithmic rate of return]]-0))</f>
        <v>-0.63876498918256186</v>
      </c>
      <c r="K18">
        <f>MIN(0,(SRI_PL[[#This Row],[Market rate of return]]-0))</f>
        <v>0</v>
      </c>
      <c r="L18">
        <f>MAX(0,(SRI_PL[[#This Row],[Logarithmic rate of return]]-0))</f>
        <v>0</v>
      </c>
    </row>
    <row r="19" spans="1:12" x14ac:dyDescent="0.25">
      <c r="A19" s="9">
        <v>42414</v>
      </c>
      <c r="B19">
        <v>141.51</v>
      </c>
      <c r="C19">
        <f>((SRI_PL[[#This Row],[Price]]-B18)/SRI_PL[[#This Row],[Price]])*100</f>
        <v>-4.7629142816762133</v>
      </c>
      <c r="D19">
        <f>LN(SRI_PL[[#This Row],[Price]]/B18)*100</f>
        <v>-4.6529651913554879</v>
      </c>
      <c r="E19">
        <v>0.85785</v>
      </c>
      <c r="F19">
        <f>LN(SRI_PL[[#This Row],[Risk-free instrument]]/E18)*100</f>
        <v>-1.0840371655946845</v>
      </c>
      <c r="G19">
        <v>43849.4</v>
      </c>
      <c r="H19">
        <f>LN(SRI_PL[[#This Row],[WIG]]/G18)*100</f>
        <v>-1.8578260365108128</v>
      </c>
      <c r="I19">
        <f>SRI_PL[[#This Row],[Rate WIG]]*100%</f>
        <v>-1.8578260365108128</v>
      </c>
      <c r="J19">
        <f>MIN(0,(SRI_PL[[#This Row],[Logarithmic rate of return]]-0))</f>
        <v>-4.6529651913554879</v>
      </c>
      <c r="K19">
        <f>MIN(0,(SRI_PL[[#This Row],[Market rate of return]]-0))</f>
        <v>-1.8578260365108128</v>
      </c>
      <c r="L19">
        <f>MAX(0,(SRI_PL[[#This Row],[Logarithmic rate of return]]-0))</f>
        <v>0</v>
      </c>
    </row>
    <row r="20" spans="1:12" x14ac:dyDescent="0.25">
      <c r="A20" s="9">
        <v>42421</v>
      </c>
      <c r="B20">
        <v>145.36000000000001</v>
      </c>
      <c r="C20">
        <f>((SRI_PL[[#This Row],[Price]]-B19)/SRI_PL[[#This Row],[Price]])*100</f>
        <v>2.6485965877820736</v>
      </c>
      <c r="D20">
        <f>LN(SRI_PL[[#This Row],[Price]]/B19)*100</f>
        <v>2.6843038123635905</v>
      </c>
      <c r="E20">
        <v>0.8679</v>
      </c>
      <c r="F20">
        <f>LN(SRI_PL[[#This Row],[Risk-free instrument]]/E19)*100</f>
        <v>1.1647241620764195</v>
      </c>
      <c r="G20">
        <v>45455.8</v>
      </c>
      <c r="H20">
        <f>LN(SRI_PL[[#This Row],[WIG]]/G19)*100</f>
        <v>3.5979389528631667</v>
      </c>
      <c r="I20">
        <f>SRI_PL[[#This Row],[Rate WIG]]*100%</f>
        <v>3.5979389528631667</v>
      </c>
      <c r="J20">
        <f>MIN(0,(SRI_PL[[#This Row],[Logarithmic rate of return]]-0))</f>
        <v>0</v>
      </c>
      <c r="K20">
        <f>MIN(0,(SRI_PL[[#This Row],[Market rate of return]]-0))</f>
        <v>0</v>
      </c>
      <c r="L20">
        <f>MAX(0,(SRI_PL[[#This Row],[Logarithmic rate of return]]-0))</f>
        <v>2.6843038123635905</v>
      </c>
    </row>
    <row r="21" spans="1:12" x14ac:dyDescent="0.25">
      <c r="A21" s="9">
        <v>42428</v>
      </c>
      <c r="B21">
        <v>147.99</v>
      </c>
      <c r="C21">
        <f>((SRI_PL[[#This Row],[Price]]-B20)/SRI_PL[[#This Row],[Price]])*100</f>
        <v>1.777147104534087</v>
      </c>
      <c r="D21">
        <f>LN(SRI_PL[[#This Row],[Price]]/B20)*100</f>
        <v>1.7931279825840811</v>
      </c>
      <c r="E21">
        <v>0.88065000000000004</v>
      </c>
      <c r="F21">
        <f>LN(SRI_PL[[#This Row],[Risk-free instrument]]/E20)*100</f>
        <v>1.4583770528105466</v>
      </c>
      <c r="G21">
        <v>45770.44</v>
      </c>
      <c r="H21">
        <f>LN(SRI_PL[[#This Row],[WIG]]/G20)*100</f>
        <v>0.68980426602056077</v>
      </c>
      <c r="I21">
        <f>SRI_PL[[#This Row],[Rate WIG]]*100%</f>
        <v>0.68980426602056077</v>
      </c>
      <c r="J21">
        <f>MIN(0,(SRI_PL[[#This Row],[Logarithmic rate of return]]-0))</f>
        <v>0</v>
      </c>
      <c r="K21">
        <f>MIN(0,(SRI_PL[[#This Row],[Market rate of return]]-0))</f>
        <v>0</v>
      </c>
      <c r="L21">
        <f>MAX(0,(SRI_PL[[#This Row],[Logarithmic rate of return]]-0))</f>
        <v>1.7931279825840811</v>
      </c>
    </row>
    <row r="22" spans="1:12" x14ac:dyDescent="0.25">
      <c r="A22" s="9">
        <v>42435</v>
      </c>
      <c r="B22">
        <v>151.68</v>
      </c>
      <c r="C22">
        <f>((SRI_PL[[#This Row],[Price]]-B21)/SRI_PL[[#This Row],[Price]])*100</f>
        <v>2.4327531645569604</v>
      </c>
      <c r="D22">
        <f>LN(SRI_PL[[#This Row],[Price]]/B21)*100</f>
        <v>2.4628334592955028</v>
      </c>
      <c r="E22">
        <v>0.89205000000000001</v>
      </c>
      <c r="F22">
        <f>LN(SRI_PL[[#This Row],[Risk-free instrument]]/E21)*100</f>
        <v>1.2861913642407823</v>
      </c>
      <c r="G22">
        <v>46400.67</v>
      </c>
      <c r="H22">
        <f>LN(SRI_PL[[#This Row],[WIG]]/G21)*100</f>
        <v>1.3675430879977257</v>
      </c>
      <c r="I22">
        <f>SRI_PL[[#This Row],[Rate WIG]]*100%</f>
        <v>1.3675430879977257</v>
      </c>
      <c r="J22">
        <f>MIN(0,(SRI_PL[[#This Row],[Logarithmic rate of return]]-0))</f>
        <v>0</v>
      </c>
      <c r="K22">
        <f>MIN(0,(SRI_PL[[#This Row],[Market rate of return]]-0))</f>
        <v>0</v>
      </c>
      <c r="L22">
        <f>MAX(0,(SRI_PL[[#This Row],[Logarithmic rate of return]]-0))</f>
        <v>2.4628334592955028</v>
      </c>
    </row>
    <row r="23" spans="1:12" x14ac:dyDescent="0.25">
      <c r="A23" s="9">
        <v>42442</v>
      </c>
      <c r="B23">
        <v>155.19</v>
      </c>
      <c r="C23">
        <f>((SRI_PL[[#This Row],[Price]]-B22)/SRI_PL[[#This Row],[Price]])*100</f>
        <v>2.2617436690508348</v>
      </c>
      <c r="D23">
        <f>LN(SRI_PL[[#This Row],[Price]]/B22)*100</f>
        <v>2.2877134176821605</v>
      </c>
      <c r="E23">
        <v>0.90549999999999997</v>
      </c>
      <c r="F23">
        <f>LN(SRI_PL[[#This Row],[Risk-free instrument]]/E22)*100</f>
        <v>1.4965092502755568</v>
      </c>
      <c r="G23">
        <v>47182.13</v>
      </c>
      <c r="H23">
        <f>LN(SRI_PL[[#This Row],[WIG]]/G22)*100</f>
        <v>1.6701320425746915</v>
      </c>
      <c r="I23">
        <f>SRI_PL[[#This Row],[Rate WIG]]*100%</f>
        <v>1.6701320425746915</v>
      </c>
      <c r="J23">
        <f>MIN(0,(SRI_PL[[#This Row],[Logarithmic rate of return]]-0))</f>
        <v>0</v>
      </c>
      <c r="K23">
        <f>MIN(0,(SRI_PL[[#This Row],[Market rate of return]]-0))</f>
        <v>0</v>
      </c>
      <c r="L23">
        <f>MAX(0,(SRI_PL[[#This Row],[Logarithmic rate of return]]-0))</f>
        <v>2.2877134176821605</v>
      </c>
    </row>
    <row r="24" spans="1:12" x14ac:dyDescent="0.25">
      <c r="A24" s="9">
        <v>42449</v>
      </c>
      <c r="B24">
        <v>157.6</v>
      </c>
      <c r="C24">
        <f>((SRI_PL[[#This Row],[Price]]-B23)/SRI_PL[[#This Row],[Price]])*100</f>
        <v>1.5291878172588811</v>
      </c>
      <c r="D24">
        <f>LN(SRI_PL[[#This Row],[Price]]/B23)*100</f>
        <v>1.5410004740245311</v>
      </c>
      <c r="E24">
        <v>0.89119999999999999</v>
      </c>
      <c r="F24">
        <f>LN(SRI_PL[[#This Row],[Risk-free instrument]]/E23)*100</f>
        <v>-1.5918408150448431</v>
      </c>
      <c r="G24">
        <v>48211.45</v>
      </c>
      <c r="H24">
        <f>LN(SRI_PL[[#This Row],[WIG]]/G23)*100</f>
        <v>2.1581325503919269</v>
      </c>
      <c r="I24">
        <f>SRI_PL[[#This Row],[Rate WIG]]*100%</f>
        <v>2.1581325503919269</v>
      </c>
      <c r="J24">
        <f>MIN(0,(SRI_PL[[#This Row],[Logarithmic rate of return]]-0))</f>
        <v>0</v>
      </c>
      <c r="K24">
        <f>MIN(0,(SRI_PL[[#This Row],[Market rate of return]]-0))</f>
        <v>0</v>
      </c>
      <c r="L24">
        <f>MAX(0,(SRI_PL[[#This Row],[Logarithmic rate of return]]-0))</f>
        <v>1.5410004740245311</v>
      </c>
    </row>
    <row r="25" spans="1:12" x14ac:dyDescent="0.25">
      <c r="A25" s="9">
        <v>42456</v>
      </c>
      <c r="B25">
        <v>154.12</v>
      </c>
      <c r="C25">
        <f>((SRI_PL[[#This Row],[Price]]-B24)/SRI_PL[[#This Row],[Price]])*100</f>
        <v>-2.2579807941863419</v>
      </c>
      <c r="D25">
        <f>LN(SRI_PL[[#This Row],[Price]]/B24)*100</f>
        <v>-2.2328657665821816</v>
      </c>
      <c r="E25">
        <v>0.91090000000000004</v>
      </c>
      <c r="F25">
        <f>LN(SRI_PL[[#This Row],[Risk-free instrument]]/E24)*100</f>
        <v>2.1864252577744598</v>
      </c>
      <c r="G25">
        <v>47778.01</v>
      </c>
      <c r="H25">
        <f>LN(SRI_PL[[#This Row],[WIG]]/G24)*100</f>
        <v>-0.90310529081042323</v>
      </c>
      <c r="I25">
        <f>SRI_PL[[#This Row],[Rate WIG]]*100%</f>
        <v>-0.90310529081042323</v>
      </c>
      <c r="J25">
        <f>MIN(0,(SRI_PL[[#This Row],[Logarithmic rate of return]]-0))</f>
        <v>-2.2328657665821816</v>
      </c>
      <c r="K25">
        <f>MIN(0,(SRI_PL[[#This Row],[Market rate of return]]-0))</f>
        <v>-0.90310529081042323</v>
      </c>
      <c r="L25">
        <f>MAX(0,(SRI_PL[[#This Row],[Logarithmic rate of return]]-0))</f>
        <v>0</v>
      </c>
    </row>
    <row r="26" spans="1:12" x14ac:dyDescent="0.25">
      <c r="A26" s="9">
        <v>42463</v>
      </c>
      <c r="B26">
        <v>155.78</v>
      </c>
      <c r="C26">
        <f>((SRI_PL[[#This Row],[Price]]-B25)/SRI_PL[[#This Row],[Price]])*100</f>
        <v>1.0656053408653208</v>
      </c>
      <c r="D26">
        <f>LN(SRI_PL[[#This Row],[Price]]/B25)*100</f>
        <v>1.0713235733845676</v>
      </c>
      <c r="E26">
        <v>0.90110000000000001</v>
      </c>
      <c r="F26">
        <f>LN(SRI_PL[[#This Row],[Risk-free instrument]]/E25)*100</f>
        <v>-1.0816882509772514</v>
      </c>
      <c r="G26">
        <v>48506.46</v>
      </c>
      <c r="H26">
        <f>LN(SRI_PL[[#This Row],[WIG]]/G25)*100</f>
        <v>1.5131493145249972</v>
      </c>
      <c r="I26">
        <f>SRI_PL[[#This Row],[Rate WIG]]*100%</f>
        <v>1.5131493145249972</v>
      </c>
      <c r="J26">
        <f>MIN(0,(SRI_PL[[#This Row],[Logarithmic rate of return]]-0))</f>
        <v>0</v>
      </c>
      <c r="K26">
        <f>MIN(0,(SRI_PL[[#This Row],[Market rate of return]]-0))</f>
        <v>0</v>
      </c>
      <c r="L26">
        <f>MAX(0,(SRI_PL[[#This Row],[Logarithmic rate of return]]-0))</f>
        <v>1.0713235733845676</v>
      </c>
    </row>
    <row r="27" spans="1:12" x14ac:dyDescent="0.25">
      <c r="A27" s="9">
        <v>42470</v>
      </c>
      <c r="B27">
        <v>155.88999999999999</v>
      </c>
      <c r="C27">
        <f>((SRI_PL[[#This Row],[Price]]-B26)/SRI_PL[[#This Row],[Price]])*100</f>
        <v>7.0562576175498895E-2</v>
      </c>
      <c r="D27">
        <f>LN(SRI_PL[[#This Row],[Price]]/B26)*100</f>
        <v>7.0587483278705773E-2</v>
      </c>
      <c r="E27">
        <v>0.89490000000000003</v>
      </c>
      <c r="F27">
        <f>LN(SRI_PL[[#This Row],[Risk-free instrument]]/E26)*100</f>
        <v>-0.69042590521790781</v>
      </c>
      <c r="G27">
        <v>47556.03</v>
      </c>
      <c r="H27">
        <f>LN(SRI_PL[[#This Row],[WIG]]/G26)*100</f>
        <v>-1.9788390118617925</v>
      </c>
      <c r="I27">
        <f>SRI_PL[[#This Row],[Rate WIG]]*100%</f>
        <v>-1.9788390118617925</v>
      </c>
      <c r="J27">
        <f>MIN(0,(SRI_PL[[#This Row],[Logarithmic rate of return]]-0))</f>
        <v>0</v>
      </c>
      <c r="K27">
        <f>MIN(0,(SRI_PL[[#This Row],[Market rate of return]]-0))</f>
        <v>-1.9788390118617925</v>
      </c>
      <c r="L27">
        <f>MAX(0,(SRI_PL[[#This Row],[Logarithmic rate of return]]-0))</f>
        <v>7.0587483278705773E-2</v>
      </c>
    </row>
    <row r="28" spans="1:12" x14ac:dyDescent="0.25">
      <c r="A28" s="9">
        <v>42477</v>
      </c>
      <c r="B28">
        <v>160.35</v>
      </c>
      <c r="C28">
        <f>((SRI_PL[[#This Row],[Price]]-B27)/SRI_PL[[#This Row],[Price]])*100</f>
        <v>2.7814156532585019</v>
      </c>
      <c r="D28">
        <f>LN(SRI_PL[[#This Row],[Price]]/B27)*100</f>
        <v>2.820829581457446</v>
      </c>
      <c r="E28">
        <v>0.90190000000000003</v>
      </c>
      <c r="F28">
        <f>LN(SRI_PL[[#This Row],[Risk-free instrument]]/E27)*100</f>
        <v>0.77916689828498809</v>
      </c>
      <c r="G28">
        <v>48095.43</v>
      </c>
      <c r="H28">
        <f>LN(SRI_PL[[#This Row],[WIG]]/G27)*100</f>
        <v>1.1278567371606587</v>
      </c>
      <c r="I28">
        <f>SRI_PL[[#This Row],[Rate WIG]]*100%</f>
        <v>1.1278567371606587</v>
      </c>
      <c r="J28">
        <f>MIN(0,(SRI_PL[[#This Row],[Logarithmic rate of return]]-0))</f>
        <v>0</v>
      </c>
      <c r="K28">
        <f>MIN(0,(SRI_PL[[#This Row],[Market rate of return]]-0))</f>
        <v>0</v>
      </c>
      <c r="L28">
        <f>MAX(0,(SRI_PL[[#This Row],[Logarithmic rate of return]]-0))</f>
        <v>2.820829581457446</v>
      </c>
    </row>
    <row r="29" spans="1:12" x14ac:dyDescent="0.25">
      <c r="A29" s="9">
        <v>42484</v>
      </c>
      <c r="B29">
        <v>162.62</v>
      </c>
      <c r="C29">
        <f>((SRI_PL[[#This Row],[Price]]-B28)/SRI_PL[[#This Row],[Price]])*100</f>
        <v>1.3958922641741545</v>
      </c>
      <c r="D29">
        <f>LN(SRI_PL[[#This Row],[Price]]/B28)*100</f>
        <v>1.4057264640527578</v>
      </c>
      <c r="E29">
        <v>0.90864999999999996</v>
      </c>
      <c r="F29">
        <f>LN(SRI_PL[[#This Row],[Risk-free instrument]]/E28)*100</f>
        <v>0.74563323556077421</v>
      </c>
      <c r="G29">
        <v>48446.39</v>
      </c>
      <c r="H29">
        <f>LN(SRI_PL[[#This Row],[WIG]]/G28)*100</f>
        <v>0.72706635539286413</v>
      </c>
      <c r="I29">
        <f>SRI_PL[[#This Row],[Rate WIG]]*100%</f>
        <v>0.72706635539286413</v>
      </c>
      <c r="J29">
        <f>MIN(0,(SRI_PL[[#This Row],[Logarithmic rate of return]]-0))</f>
        <v>0</v>
      </c>
      <c r="K29">
        <f>MIN(0,(SRI_PL[[#This Row],[Market rate of return]]-0))</f>
        <v>0</v>
      </c>
      <c r="L29">
        <f>MAX(0,(SRI_PL[[#This Row],[Logarithmic rate of return]]-0))</f>
        <v>1.4057264640527578</v>
      </c>
    </row>
    <row r="30" spans="1:12" x14ac:dyDescent="0.25">
      <c r="A30" s="9">
        <v>42491</v>
      </c>
      <c r="B30">
        <v>163.79</v>
      </c>
      <c r="C30">
        <f>((SRI_PL[[#This Row],[Price]]-B29)/SRI_PL[[#This Row],[Price]])*100</f>
        <v>0.71432932413455497</v>
      </c>
      <c r="D30">
        <f>LN(SRI_PL[[#This Row],[Price]]/B29)*100</f>
        <v>0.71689287145966873</v>
      </c>
      <c r="E30">
        <v>0.90415000000000001</v>
      </c>
      <c r="F30">
        <f>LN(SRI_PL[[#This Row],[Risk-free instrument]]/E29)*100</f>
        <v>-0.49647056962816588</v>
      </c>
      <c r="G30">
        <v>47641.99</v>
      </c>
      <c r="H30">
        <f>LN(SRI_PL[[#This Row],[WIG]]/G29)*100</f>
        <v>-1.6743310521683881</v>
      </c>
      <c r="I30">
        <f>SRI_PL[[#This Row],[Rate WIG]]*100%</f>
        <v>-1.6743310521683881</v>
      </c>
      <c r="J30">
        <f>MIN(0,(SRI_PL[[#This Row],[Logarithmic rate of return]]-0))</f>
        <v>0</v>
      </c>
      <c r="K30">
        <f>MIN(0,(SRI_PL[[#This Row],[Market rate of return]]-0))</f>
        <v>-1.6743310521683881</v>
      </c>
      <c r="L30">
        <f>MAX(0,(SRI_PL[[#This Row],[Logarithmic rate of return]]-0))</f>
        <v>0.71689287145966873</v>
      </c>
    </row>
    <row r="31" spans="1:12" x14ac:dyDescent="0.25">
      <c r="A31" s="9">
        <v>42498</v>
      </c>
      <c r="B31">
        <v>151.56</v>
      </c>
      <c r="C31">
        <f>((SRI_PL[[#This Row],[Price]]-B30)/SRI_PL[[#This Row],[Price]])*100</f>
        <v>-8.069411454209547</v>
      </c>
      <c r="D31">
        <f>LN(SRI_PL[[#This Row],[Price]]/B30)*100</f>
        <v>-7.7603533343888085</v>
      </c>
      <c r="E31">
        <v>0.90715000000000001</v>
      </c>
      <c r="F31">
        <f>LN(SRI_PL[[#This Row],[Risk-free instrument]]/E30)*100</f>
        <v>0.33125409851835858</v>
      </c>
      <c r="G31">
        <v>46663.67</v>
      </c>
      <c r="H31">
        <f>LN(SRI_PL[[#This Row],[WIG]]/G30)*100</f>
        <v>-2.0748597641521696</v>
      </c>
      <c r="I31">
        <f>SRI_PL[[#This Row],[Rate WIG]]*100%</f>
        <v>-2.0748597641521696</v>
      </c>
      <c r="J31">
        <f>MIN(0,(SRI_PL[[#This Row],[Logarithmic rate of return]]-0))</f>
        <v>-7.7603533343888085</v>
      </c>
      <c r="K31">
        <f>MIN(0,(SRI_PL[[#This Row],[Market rate of return]]-0))</f>
        <v>-2.0748597641521696</v>
      </c>
      <c r="L31">
        <f>MAX(0,(SRI_PL[[#This Row],[Logarithmic rate of return]]-0))</f>
        <v>0</v>
      </c>
    </row>
    <row r="32" spans="1:12" x14ac:dyDescent="0.25">
      <c r="A32" s="9">
        <v>42505</v>
      </c>
      <c r="B32">
        <v>150.29</v>
      </c>
      <c r="C32">
        <f>((SRI_PL[[#This Row],[Price]]-B31)/SRI_PL[[#This Row],[Price]])*100</f>
        <v>-0.84503293632311549</v>
      </c>
      <c r="D32">
        <f>LN(SRI_PL[[#This Row],[Price]]/B31)*100</f>
        <v>-0.84148252043971827</v>
      </c>
      <c r="E32">
        <v>0.90690000000000004</v>
      </c>
      <c r="F32">
        <f>LN(SRI_PL[[#This Row],[Risk-free instrument]]/E31)*100</f>
        <v>-2.7562636265004218E-2</v>
      </c>
      <c r="G32">
        <v>46063.67</v>
      </c>
      <c r="H32">
        <f>LN(SRI_PL[[#This Row],[WIG]]/G31)*100</f>
        <v>-1.2941347695310474</v>
      </c>
      <c r="I32">
        <f>SRI_PL[[#This Row],[Rate WIG]]*100%</f>
        <v>-1.2941347695310474</v>
      </c>
      <c r="J32">
        <f>MIN(0,(SRI_PL[[#This Row],[Logarithmic rate of return]]-0))</f>
        <v>-0.84148252043971827</v>
      </c>
      <c r="K32">
        <f>MIN(0,(SRI_PL[[#This Row],[Market rate of return]]-0))</f>
        <v>-1.2941347695310474</v>
      </c>
      <c r="L32">
        <f>MAX(0,(SRI_PL[[#This Row],[Logarithmic rate of return]]-0))</f>
        <v>0</v>
      </c>
    </row>
    <row r="33" spans="1:12" x14ac:dyDescent="0.25">
      <c r="A33" s="9">
        <v>42512</v>
      </c>
      <c r="B33">
        <v>148.9</v>
      </c>
      <c r="C33">
        <f>((SRI_PL[[#This Row],[Price]]-B32)/SRI_PL[[#This Row],[Price]])*100</f>
        <v>-0.93351242444592764</v>
      </c>
      <c r="D33">
        <f>LN(SRI_PL[[#This Row],[Price]]/B32)*100</f>
        <v>-0.92918212560395774</v>
      </c>
      <c r="E33">
        <v>0.95540000000000003</v>
      </c>
      <c r="F33">
        <f>LN(SRI_PL[[#This Row],[Risk-free instrument]]/E32)*100</f>
        <v>5.2097910502339388</v>
      </c>
      <c r="G33">
        <v>45784.76</v>
      </c>
      <c r="H33">
        <f>LN(SRI_PL[[#This Row],[WIG]]/G32)*100</f>
        <v>-0.60732852438367579</v>
      </c>
      <c r="I33">
        <f>SRI_PL[[#This Row],[Rate WIG]]*100%</f>
        <v>-0.60732852438367579</v>
      </c>
      <c r="J33">
        <f>MIN(0,(SRI_PL[[#This Row],[Logarithmic rate of return]]-0))</f>
        <v>-0.92918212560395774</v>
      </c>
      <c r="K33">
        <f>MIN(0,(SRI_PL[[#This Row],[Market rate of return]]-0))</f>
        <v>-0.60732852438367579</v>
      </c>
      <c r="L33">
        <f>MAX(0,(SRI_PL[[#This Row],[Logarithmic rate of return]]-0))</f>
        <v>0</v>
      </c>
    </row>
    <row r="34" spans="1:12" x14ac:dyDescent="0.25">
      <c r="A34" s="9">
        <v>42519</v>
      </c>
      <c r="B34">
        <v>153.21</v>
      </c>
      <c r="C34">
        <f>((SRI_PL[[#This Row],[Price]]-B33)/SRI_PL[[#This Row],[Price]])*100</f>
        <v>2.8131323020690568</v>
      </c>
      <c r="D34">
        <f>LN(SRI_PL[[#This Row],[Price]]/B33)*100</f>
        <v>2.8534589637699055</v>
      </c>
      <c r="E34">
        <v>0.97809999999999997</v>
      </c>
      <c r="F34">
        <f>LN(SRI_PL[[#This Row],[Risk-free instrument]]/E33)*100</f>
        <v>2.3481813340585731</v>
      </c>
      <c r="G34">
        <v>46634.55</v>
      </c>
      <c r="H34">
        <f>LN(SRI_PL[[#This Row],[WIG]]/G33)*100</f>
        <v>1.8390398072810203</v>
      </c>
      <c r="I34">
        <f>SRI_PL[[#This Row],[Rate WIG]]*100%</f>
        <v>1.8390398072810203</v>
      </c>
      <c r="J34">
        <f>MIN(0,(SRI_PL[[#This Row],[Logarithmic rate of return]]-0))</f>
        <v>0</v>
      </c>
      <c r="K34">
        <f>MIN(0,(SRI_PL[[#This Row],[Market rate of return]]-0))</f>
        <v>0</v>
      </c>
      <c r="L34">
        <f>MAX(0,(SRI_PL[[#This Row],[Logarithmic rate of return]]-0))</f>
        <v>2.8534589637699055</v>
      </c>
    </row>
    <row r="35" spans="1:12" x14ac:dyDescent="0.25">
      <c r="A35" s="9">
        <v>42526</v>
      </c>
      <c r="B35">
        <v>152.03</v>
      </c>
      <c r="C35">
        <f>((SRI_PL[[#This Row],[Price]]-B34)/SRI_PL[[#This Row],[Price]])*100</f>
        <v>-0.77616259948694788</v>
      </c>
      <c r="D35">
        <f>LN(SRI_PL[[#This Row],[Price]]/B34)*100</f>
        <v>-0.77316595349176753</v>
      </c>
      <c r="E35">
        <v>0.98570000000000002</v>
      </c>
      <c r="F35">
        <f>LN(SRI_PL[[#This Row],[Risk-free instrument]]/E34)*100</f>
        <v>0.77401343749460538</v>
      </c>
      <c r="G35">
        <v>45523.93</v>
      </c>
      <c r="H35">
        <f>LN(SRI_PL[[#This Row],[WIG]]/G34)*100</f>
        <v>-2.4103560959326584</v>
      </c>
      <c r="I35">
        <f>SRI_PL[[#This Row],[Rate WIG]]*100%</f>
        <v>-2.4103560959326584</v>
      </c>
      <c r="J35">
        <f>MIN(0,(SRI_PL[[#This Row],[Logarithmic rate of return]]-0))</f>
        <v>-0.77316595349176753</v>
      </c>
      <c r="K35">
        <f>MIN(0,(SRI_PL[[#This Row],[Market rate of return]]-0))</f>
        <v>-2.4103560959326584</v>
      </c>
      <c r="L35">
        <f>MAX(0,(SRI_PL[[#This Row],[Logarithmic rate of return]]-0))</f>
        <v>0</v>
      </c>
    </row>
    <row r="36" spans="1:12" x14ac:dyDescent="0.25">
      <c r="A36" s="9">
        <v>42533</v>
      </c>
      <c r="B36">
        <v>148.77000000000001</v>
      </c>
      <c r="C36">
        <f>((SRI_PL[[#This Row],[Price]]-B35)/SRI_PL[[#This Row],[Price]])*100</f>
        <v>-2.1913020098138003</v>
      </c>
      <c r="D36">
        <f>LN(SRI_PL[[#This Row],[Price]]/B35)*100</f>
        <v>-2.1676380623592331</v>
      </c>
      <c r="E36">
        <v>0.94415000000000004</v>
      </c>
      <c r="F36">
        <f>LN(SRI_PL[[#This Row],[Risk-free instrument]]/E35)*100</f>
        <v>-4.3066996843806393</v>
      </c>
      <c r="G36">
        <v>45348.2</v>
      </c>
      <c r="H36">
        <f>LN(SRI_PL[[#This Row],[WIG]]/G35)*100</f>
        <v>-0.38676372845326118</v>
      </c>
      <c r="I36">
        <f>SRI_PL[[#This Row],[Rate WIG]]*100%</f>
        <v>-0.38676372845326118</v>
      </c>
      <c r="J36">
        <f>MIN(0,(SRI_PL[[#This Row],[Logarithmic rate of return]]-0))</f>
        <v>-2.1676380623592331</v>
      </c>
      <c r="K36">
        <f>MIN(0,(SRI_PL[[#This Row],[Market rate of return]]-0))</f>
        <v>-0.38676372845326118</v>
      </c>
      <c r="L36">
        <f>MAX(0,(SRI_PL[[#This Row],[Logarithmic rate of return]]-0))</f>
        <v>0</v>
      </c>
    </row>
    <row r="37" spans="1:12" x14ac:dyDescent="0.25">
      <c r="A37" s="9">
        <v>42540</v>
      </c>
      <c r="B37">
        <v>148.72</v>
      </c>
      <c r="C37">
        <f>((SRI_PL[[#This Row],[Price]]-B36)/SRI_PL[[#This Row],[Price]])*100</f>
        <v>-3.3620225927925879E-2</v>
      </c>
      <c r="D37">
        <f>LN(SRI_PL[[#This Row],[Price]]/B36)*100</f>
        <v>-3.361457559636763E-2</v>
      </c>
      <c r="E37">
        <v>0.92464999999999997</v>
      </c>
      <c r="F37">
        <f>LN(SRI_PL[[#This Row],[Risk-free instrument]]/E36)*100</f>
        <v>-2.0869764296701416</v>
      </c>
      <c r="G37">
        <v>44606.86</v>
      </c>
      <c r="H37">
        <f>LN(SRI_PL[[#This Row],[WIG]]/G36)*100</f>
        <v>-1.648282562604779</v>
      </c>
      <c r="I37">
        <f>SRI_PL[[#This Row],[Rate WIG]]*100%</f>
        <v>-1.648282562604779</v>
      </c>
      <c r="J37">
        <f>MIN(0,(SRI_PL[[#This Row],[Logarithmic rate of return]]-0))</f>
        <v>-3.361457559636763E-2</v>
      </c>
      <c r="K37">
        <f>MIN(0,(SRI_PL[[#This Row],[Market rate of return]]-0))</f>
        <v>-1.648282562604779</v>
      </c>
      <c r="L37">
        <f>MAX(0,(SRI_PL[[#This Row],[Logarithmic rate of return]]-0))</f>
        <v>0</v>
      </c>
    </row>
    <row r="38" spans="1:12" x14ac:dyDescent="0.25">
      <c r="A38" s="9">
        <v>42547</v>
      </c>
      <c r="B38">
        <v>149.13</v>
      </c>
      <c r="C38">
        <f>((SRI_PL[[#This Row],[Price]]-B37)/SRI_PL[[#This Row],[Price]])*100</f>
        <v>0.2749279152417331</v>
      </c>
      <c r="D38">
        <f>LN(SRI_PL[[#This Row],[Price]]/B37)*100</f>
        <v>0.2753065361502367</v>
      </c>
      <c r="E38">
        <v>0.89410000000000001</v>
      </c>
      <c r="F38">
        <f>LN(SRI_PL[[#This Row],[Risk-free instrument]]/E37)*100</f>
        <v>-3.359766178961316</v>
      </c>
      <c r="G38">
        <v>44773.75</v>
      </c>
      <c r="H38">
        <f>LN(SRI_PL[[#This Row],[WIG]]/G37)*100</f>
        <v>0.37343713350670804</v>
      </c>
      <c r="I38">
        <f>SRI_PL[[#This Row],[Rate WIG]]*100%</f>
        <v>0.37343713350670804</v>
      </c>
      <c r="J38">
        <f>MIN(0,(SRI_PL[[#This Row],[Logarithmic rate of return]]-0))</f>
        <v>0</v>
      </c>
      <c r="K38">
        <f>MIN(0,(SRI_PL[[#This Row],[Market rate of return]]-0))</f>
        <v>0</v>
      </c>
      <c r="L38">
        <f>MAX(0,(SRI_PL[[#This Row],[Logarithmic rate of return]]-0))</f>
        <v>0.2753065361502367</v>
      </c>
    </row>
    <row r="39" spans="1:12" x14ac:dyDescent="0.25">
      <c r="A39" s="9">
        <v>42554</v>
      </c>
      <c r="B39">
        <v>151.1</v>
      </c>
      <c r="C39">
        <f>((SRI_PL[[#This Row],[Price]]-B38)/SRI_PL[[#This Row],[Price]])*100</f>
        <v>1.3037723362011906</v>
      </c>
      <c r="D39">
        <f>LN(SRI_PL[[#This Row],[Price]]/B38)*100</f>
        <v>1.31234605040029</v>
      </c>
      <c r="E39">
        <v>0.92364999999999997</v>
      </c>
      <c r="F39">
        <f>LN(SRI_PL[[#This Row],[Risk-free instrument]]/E38)*100</f>
        <v>3.2515586263373866</v>
      </c>
      <c r="G39">
        <v>44754.05</v>
      </c>
      <c r="H39">
        <f>LN(SRI_PL[[#This Row],[WIG]]/G38)*100</f>
        <v>-4.4008677344805486E-2</v>
      </c>
      <c r="I39">
        <f>SRI_PL[[#This Row],[Rate WIG]]*100%</f>
        <v>-4.4008677344805486E-2</v>
      </c>
      <c r="J39">
        <f>MIN(0,(SRI_PL[[#This Row],[Logarithmic rate of return]]-0))</f>
        <v>0</v>
      </c>
      <c r="K39">
        <f>MIN(0,(SRI_PL[[#This Row],[Market rate of return]]-0))</f>
        <v>-4.4008677344805486E-2</v>
      </c>
      <c r="L39">
        <f>MAX(0,(SRI_PL[[#This Row],[Logarithmic rate of return]]-0))</f>
        <v>1.31234605040029</v>
      </c>
    </row>
    <row r="40" spans="1:12" x14ac:dyDescent="0.25">
      <c r="A40" s="9">
        <v>42561</v>
      </c>
      <c r="B40">
        <v>150.86000000000001</v>
      </c>
      <c r="C40">
        <f>((SRI_PL[[#This Row],[Price]]-B39)/SRI_PL[[#This Row],[Price]])*100</f>
        <v>-0.15908789606256174</v>
      </c>
      <c r="D40">
        <f>LN(SRI_PL[[#This Row],[Price]]/B39)*100</f>
        <v>-0.15896148532089341</v>
      </c>
      <c r="E40">
        <v>0.93740000000000001</v>
      </c>
      <c r="F40">
        <f>LN(SRI_PL[[#This Row],[Risk-free instrument]]/E39)*100</f>
        <v>1.4776873483959334</v>
      </c>
      <c r="G40">
        <v>44024.66</v>
      </c>
      <c r="H40">
        <f>LN(SRI_PL[[#This Row],[WIG]]/G39)*100</f>
        <v>-1.6432011951306151</v>
      </c>
      <c r="I40">
        <f>SRI_PL[[#This Row],[Rate WIG]]*100%</f>
        <v>-1.6432011951306151</v>
      </c>
      <c r="J40">
        <f>MIN(0,(SRI_PL[[#This Row],[Logarithmic rate of return]]-0))</f>
        <v>-0.15896148532089341</v>
      </c>
      <c r="K40">
        <f>MIN(0,(SRI_PL[[#This Row],[Market rate of return]]-0))</f>
        <v>-1.6432011951306151</v>
      </c>
      <c r="L40">
        <f>MAX(0,(SRI_PL[[#This Row],[Logarithmic rate of return]]-0))</f>
        <v>0</v>
      </c>
    </row>
    <row r="41" spans="1:12" x14ac:dyDescent="0.25">
      <c r="A41" s="9">
        <v>42568</v>
      </c>
      <c r="B41">
        <v>159.18</v>
      </c>
      <c r="C41">
        <f>((SRI_PL[[#This Row],[Price]]-B40)/SRI_PL[[#This Row],[Price]])*100</f>
        <v>5.2267872848347743</v>
      </c>
      <c r="D41">
        <f>LN(SRI_PL[[#This Row],[Price]]/B40)*100</f>
        <v>5.3683382952218492</v>
      </c>
      <c r="E41">
        <v>0.99380000000000002</v>
      </c>
      <c r="F41">
        <f>LN(SRI_PL[[#This Row],[Risk-free instrument]]/E40)*100</f>
        <v>5.8425893679614536</v>
      </c>
      <c r="G41">
        <v>45540.6</v>
      </c>
      <c r="H41">
        <f>LN(SRI_PL[[#This Row],[WIG]]/G40)*100</f>
        <v>3.3854304311643748</v>
      </c>
      <c r="I41">
        <f>SRI_PL[[#This Row],[Rate WIG]]*100%</f>
        <v>3.3854304311643748</v>
      </c>
      <c r="J41">
        <f>MIN(0,(SRI_PL[[#This Row],[Logarithmic rate of return]]-0))</f>
        <v>0</v>
      </c>
      <c r="K41">
        <f>MIN(0,(SRI_PL[[#This Row],[Market rate of return]]-0))</f>
        <v>0</v>
      </c>
      <c r="L41">
        <f>MAX(0,(SRI_PL[[#This Row],[Logarithmic rate of return]]-0))</f>
        <v>5.3683382952218492</v>
      </c>
    </row>
    <row r="42" spans="1:12" x14ac:dyDescent="0.25">
      <c r="A42" s="9">
        <v>42575</v>
      </c>
      <c r="B42">
        <v>145.54</v>
      </c>
      <c r="C42">
        <f>((SRI_PL[[#This Row],[Price]]-B41)/SRI_PL[[#This Row],[Price]])*100</f>
        <v>-9.3719939535522983</v>
      </c>
      <c r="D42">
        <f>LN(SRI_PL[[#This Row],[Price]]/B41)*100</f>
        <v>-8.9584674458763036</v>
      </c>
      <c r="E42">
        <v>1.0444</v>
      </c>
      <c r="F42">
        <f>LN(SRI_PL[[#This Row],[Risk-free instrument]]/E41)*100</f>
        <v>4.9661857656753501</v>
      </c>
      <c r="G42">
        <v>46541.69</v>
      </c>
      <c r="H42">
        <f>LN(SRI_PL[[#This Row],[WIG]]/G41)*100</f>
        <v>2.1744234284644612</v>
      </c>
      <c r="I42">
        <f>SRI_PL[[#This Row],[Rate WIG]]*100%</f>
        <v>2.1744234284644612</v>
      </c>
      <c r="J42">
        <f>MIN(0,(SRI_PL[[#This Row],[Logarithmic rate of return]]-0))</f>
        <v>-8.9584674458763036</v>
      </c>
      <c r="K42">
        <f>MIN(0,(SRI_PL[[#This Row],[Market rate of return]]-0))</f>
        <v>0</v>
      </c>
      <c r="L42">
        <f>MAX(0,(SRI_PL[[#This Row],[Logarithmic rate of return]]-0))</f>
        <v>0</v>
      </c>
    </row>
    <row r="43" spans="1:12" x14ac:dyDescent="0.25">
      <c r="A43" s="9">
        <v>42582</v>
      </c>
      <c r="B43">
        <v>148.72</v>
      </c>
      <c r="C43">
        <f>((SRI_PL[[#This Row],[Price]]-B42)/SRI_PL[[#This Row],[Price]])*100</f>
        <v>2.1382463690156044</v>
      </c>
      <c r="D43">
        <f>LN(SRI_PL[[#This Row],[Price]]/B42)*100</f>
        <v>2.161438049424814</v>
      </c>
      <c r="E43">
        <v>1.1116999999999999</v>
      </c>
      <c r="F43">
        <f>LN(SRI_PL[[#This Row],[Risk-free instrument]]/E42)*100</f>
        <v>6.2447817414595361</v>
      </c>
      <c r="G43">
        <v>46171.72</v>
      </c>
      <c r="H43">
        <f>LN(SRI_PL[[#This Row],[WIG]]/G42)*100</f>
        <v>-0.7980980611116909</v>
      </c>
      <c r="I43">
        <f>SRI_PL[[#This Row],[Rate WIG]]*100%</f>
        <v>-0.7980980611116909</v>
      </c>
      <c r="J43">
        <f>MIN(0,(SRI_PL[[#This Row],[Logarithmic rate of return]]-0))</f>
        <v>0</v>
      </c>
      <c r="K43">
        <f>MIN(0,(SRI_PL[[#This Row],[Market rate of return]]-0))</f>
        <v>-0.7980980611116909</v>
      </c>
      <c r="L43">
        <f>MAX(0,(SRI_PL[[#This Row],[Logarithmic rate of return]]-0))</f>
        <v>2.161438049424814</v>
      </c>
    </row>
    <row r="44" spans="1:12" x14ac:dyDescent="0.25">
      <c r="A44" s="9">
        <v>42589</v>
      </c>
      <c r="B44">
        <v>148.35</v>
      </c>
      <c r="C44">
        <f>((SRI_PL[[#This Row],[Price]]-B43)/SRI_PL[[#This Row],[Price]])*100</f>
        <v>-0.24941017863161749</v>
      </c>
      <c r="D44">
        <f>LN(SRI_PL[[#This Row],[Price]]/B43)*100</f>
        <v>-0.24909966763578198</v>
      </c>
      <c r="E44">
        <v>1.1607000000000001</v>
      </c>
      <c r="F44">
        <f>LN(SRI_PL[[#This Row],[Risk-free instrument]]/E43)*100</f>
        <v>4.3132896135007712</v>
      </c>
      <c r="G44">
        <v>47604.22</v>
      </c>
      <c r="H44">
        <f>LN(SRI_PL[[#This Row],[WIG]]/G43)*100</f>
        <v>3.055392331700074</v>
      </c>
      <c r="I44">
        <f>SRI_PL[[#This Row],[Rate WIG]]*100%</f>
        <v>3.055392331700074</v>
      </c>
      <c r="J44">
        <f>MIN(0,(SRI_PL[[#This Row],[Logarithmic rate of return]]-0))</f>
        <v>-0.24909966763578198</v>
      </c>
      <c r="K44">
        <f>MIN(0,(SRI_PL[[#This Row],[Market rate of return]]-0))</f>
        <v>0</v>
      </c>
      <c r="L44">
        <f>MAX(0,(SRI_PL[[#This Row],[Logarithmic rate of return]]-0))</f>
        <v>0</v>
      </c>
    </row>
    <row r="45" spans="1:12" x14ac:dyDescent="0.25">
      <c r="A45" s="9">
        <v>42596</v>
      </c>
      <c r="B45">
        <v>151.72</v>
      </c>
      <c r="C45">
        <f>((SRI_PL[[#This Row],[Price]]-B44)/SRI_PL[[#This Row],[Price]])*100</f>
        <v>2.2211969417347777</v>
      </c>
      <c r="D45">
        <f>LN(SRI_PL[[#This Row],[Price]]/B44)*100</f>
        <v>2.2462370083867422</v>
      </c>
      <c r="E45">
        <v>1.2067000000000001</v>
      </c>
      <c r="F45">
        <f>LN(SRI_PL[[#This Row],[Risk-free instrument]]/E44)*100</f>
        <v>3.8866089704978268</v>
      </c>
      <c r="G45">
        <v>48631.44</v>
      </c>
      <c r="H45">
        <f>LN(SRI_PL[[#This Row],[WIG]]/G44)*100</f>
        <v>2.1348822558409046</v>
      </c>
      <c r="I45">
        <f>SRI_PL[[#This Row],[Rate WIG]]*100%</f>
        <v>2.1348822558409046</v>
      </c>
      <c r="J45">
        <f>MIN(0,(SRI_PL[[#This Row],[Logarithmic rate of return]]-0))</f>
        <v>0</v>
      </c>
      <c r="K45">
        <f>MIN(0,(SRI_PL[[#This Row],[Market rate of return]]-0))</f>
        <v>0</v>
      </c>
      <c r="L45">
        <f>MAX(0,(SRI_PL[[#This Row],[Logarithmic rate of return]]-0))</f>
        <v>2.2462370083867422</v>
      </c>
    </row>
    <row r="46" spans="1:12" x14ac:dyDescent="0.25">
      <c r="A46" s="9">
        <v>42603</v>
      </c>
      <c r="B46">
        <v>150.38999999999999</v>
      </c>
      <c r="C46">
        <f>((SRI_PL[[#This Row],[Price]]-B45)/SRI_PL[[#This Row],[Price]])*100</f>
        <v>-0.88436731165636862</v>
      </c>
      <c r="D46">
        <f>LN(SRI_PL[[#This Row],[Price]]/B45)*100</f>
        <v>-0.88047968771765628</v>
      </c>
      <c r="E46">
        <v>1.2145600000000001</v>
      </c>
      <c r="F46">
        <f>LN(SRI_PL[[#This Row],[Risk-free instrument]]/E45)*100</f>
        <v>0.64925101889030368</v>
      </c>
      <c r="G46">
        <v>47536.72</v>
      </c>
      <c r="H46">
        <f>LN(SRI_PL[[#This Row],[WIG]]/G45)*100</f>
        <v>-2.2767770307410489</v>
      </c>
      <c r="I46">
        <f>SRI_PL[[#This Row],[Rate WIG]]*100%</f>
        <v>-2.2767770307410489</v>
      </c>
      <c r="J46">
        <f>MIN(0,(SRI_PL[[#This Row],[Logarithmic rate of return]]-0))</f>
        <v>-0.88047968771765628</v>
      </c>
      <c r="K46">
        <f>MIN(0,(SRI_PL[[#This Row],[Market rate of return]]-0))</f>
        <v>-2.2767770307410489</v>
      </c>
      <c r="L46">
        <f>MAX(0,(SRI_PL[[#This Row],[Logarithmic rate of return]]-0))</f>
        <v>0</v>
      </c>
    </row>
    <row r="47" spans="1:12" x14ac:dyDescent="0.25">
      <c r="A47" s="9">
        <v>42610</v>
      </c>
      <c r="B47">
        <v>150.91</v>
      </c>
      <c r="C47">
        <f>((SRI_PL[[#This Row],[Price]]-B46)/SRI_PL[[#This Row],[Price]])*100</f>
        <v>0.34457623749255201</v>
      </c>
      <c r="D47">
        <f>LN(SRI_PL[[#This Row],[Price]]/B46)*100</f>
        <v>0.34517126869373693</v>
      </c>
      <c r="E47">
        <v>1.2315</v>
      </c>
      <c r="F47">
        <f>LN(SRI_PL[[#This Row],[Risk-free instrument]]/E46)*100</f>
        <v>1.3851067292134498</v>
      </c>
      <c r="G47">
        <v>47456.36</v>
      </c>
      <c r="H47">
        <f>LN(SRI_PL[[#This Row],[WIG]]/G46)*100</f>
        <v>-0.1691913119769968</v>
      </c>
      <c r="I47">
        <f>SRI_PL[[#This Row],[Rate WIG]]*100%</f>
        <v>-0.1691913119769968</v>
      </c>
      <c r="J47">
        <f>MIN(0,(SRI_PL[[#This Row],[Logarithmic rate of return]]-0))</f>
        <v>0</v>
      </c>
      <c r="K47">
        <f>MIN(0,(SRI_PL[[#This Row],[Market rate of return]]-0))</f>
        <v>-0.1691913119769968</v>
      </c>
      <c r="L47">
        <f>MAX(0,(SRI_PL[[#This Row],[Logarithmic rate of return]]-0))</f>
        <v>0.34517126869373693</v>
      </c>
    </row>
    <row r="48" spans="1:12" x14ac:dyDescent="0.25">
      <c r="A48" s="9">
        <v>42617</v>
      </c>
      <c r="B48">
        <v>153.38</v>
      </c>
      <c r="C48">
        <f>((SRI_PL[[#This Row],[Price]]-B47)/SRI_PL[[#This Row],[Price]])*100</f>
        <v>1.6103794497326893</v>
      </c>
      <c r="D48">
        <f>LN(SRI_PL[[#This Row],[Price]]/B47)*100</f>
        <v>1.6234869706253996</v>
      </c>
      <c r="E48">
        <v>1.2470600000000001</v>
      </c>
      <c r="F48">
        <f>LN(SRI_PL[[#This Row],[Risk-free instrument]]/E47)*100</f>
        <v>1.255584243907659</v>
      </c>
      <c r="G48">
        <v>47405.71</v>
      </c>
      <c r="H48">
        <f>LN(SRI_PL[[#This Row],[WIG]]/G47)*100</f>
        <v>-0.10678663202938642</v>
      </c>
      <c r="I48">
        <f>SRI_PL[[#This Row],[Rate WIG]]*100%</f>
        <v>-0.10678663202938642</v>
      </c>
      <c r="J48">
        <f>MIN(0,(SRI_PL[[#This Row],[Logarithmic rate of return]]-0))</f>
        <v>0</v>
      </c>
      <c r="K48">
        <f>MIN(0,(SRI_PL[[#This Row],[Market rate of return]]-0))</f>
        <v>-0.10678663202938642</v>
      </c>
      <c r="L48">
        <f>MAX(0,(SRI_PL[[#This Row],[Logarithmic rate of return]]-0))</f>
        <v>1.6234869706253996</v>
      </c>
    </row>
    <row r="49" spans="1:12" x14ac:dyDescent="0.25">
      <c r="A49" s="9">
        <v>42624</v>
      </c>
      <c r="B49">
        <v>152.13</v>
      </c>
      <c r="C49">
        <f>((SRI_PL[[#This Row],[Price]]-B48)/SRI_PL[[#This Row],[Price]])*100</f>
        <v>-0.82166568066784995</v>
      </c>
      <c r="D49">
        <f>LN(SRI_PL[[#This Row],[Price]]/B48)*100</f>
        <v>-0.81830838616758217</v>
      </c>
      <c r="E49">
        <v>1.25</v>
      </c>
      <c r="F49">
        <f>LN(SRI_PL[[#This Row],[Risk-free instrument]]/E48)*100</f>
        <v>0.23547702966776099</v>
      </c>
      <c r="G49">
        <v>47326.14</v>
      </c>
      <c r="H49">
        <f>LN(SRI_PL[[#This Row],[WIG]]/G48)*100</f>
        <v>-0.1679900027554358</v>
      </c>
      <c r="I49">
        <f>SRI_PL[[#This Row],[Rate WIG]]*100%</f>
        <v>-0.1679900027554358</v>
      </c>
      <c r="J49">
        <f>MIN(0,(SRI_PL[[#This Row],[Logarithmic rate of return]]-0))</f>
        <v>-0.81830838616758217</v>
      </c>
      <c r="K49">
        <f>MIN(0,(SRI_PL[[#This Row],[Market rate of return]]-0))</f>
        <v>-0.1679900027554358</v>
      </c>
      <c r="L49">
        <f>MAX(0,(SRI_PL[[#This Row],[Logarithmic rate of return]]-0))</f>
        <v>0</v>
      </c>
    </row>
    <row r="50" spans="1:12" x14ac:dyDescent="0.25">
      <c r="A50" s="9">
        <v>42631</v>
      </c>
      <c r="B50">
        <v>149.85</v>
      </c>
      <c r="C50">
        <f>((SRI_PL[[#This Row],[Price]]-B49)/SRI_PL[[#This Row],[Price]])*100</f>
        <v>-1.5215215215215223</v>
      </c>
      <c r="D50">
        <f>LN(SRI_PL[[#This Row],[Price]]/B49)*100</f>
        <v>-1.5100624712365218</v>
      </c>
      <c r="E50">
        <v>1.24733</v>
      </c>
      <c r="F50">
        <f>LN(SRI_PL[[#This Row],[Risk-free instrument]]/E49)*100</f>
        <v>-0.21382845017100688</v>
      </c>
      <c r="G50">
        <v>47166.67</v>
      </c>
      <c r="H50">
        <f>LN(SRI_PL[[#This Row],[WIG]]/G49)*100</f>
        <v>-0.33752864667180948</v>
      </c>
      <c r="I50">
        <f>SRI_PL[[#This Row],[Rate WIG]]*100%</f>
        <v>-0.33752864667180948</v>
      </c>
      <c r="J50">
        <f>MIN(0,(SRI_PL[[#This Row],[Logarithmic rate of return]]-0))</f>
        <v>-1.5100624712365218</v>
      </c>
      <c r="K50">
        <f>MIN(0,(SRI_PL[[#This Row],[Market rate of return]]-0))</f>
        <v>-0.33752864667180948</v>
      </c>
      <c r="L50">
        <f>MAX(0,(SRI_PL[[#This Row],[Logarithmic rate of return]]-0))</f>
        <v>0</v>
      </c>
    </row>
    <row r="51" spans="1:12" x14ac:dyDescent="0.25">
      <c r="A51" s="9">
        <v>42638</v>
      </c>
      <c r="B51">
        <v>154.77000000000001</v>
      </c>
      <c r="C51">
        <f>((SRI_PL[[#This Row],[Price]]-B50)/SRI_PL[[#This Row],[Price]])*100</f>
        <v>3.178910641597219</v>
      </c>
      <c r="D51">
        <f>LN(SRI_PL[[#This Row],[Price]]/B50)*100</f>
        <v>3.2305350161996071</v>
      </c>
      <c r="E51">
        <v>1.24472</v>
      </c>
      <c r="F51">
        <f>LN(SRI_PL[[#This Row],[Risk-free instrument]]/E50)*100</f>
        <v>-0.20946617879294044</v>
      </c>
      <c r="G51">
        <v>47865.78</v>
      </c>
      <c r="H51">
        <f>LN(SRI_PL[[#This Row],[WIG]]/G50)*100</f>
        <v>1.4713345011010204</v>
      </c>
      <c r="I51">
        <f>SRI_PL[[#This Row],[Rate WIG]]*100%</f>
        <v>1.4713345011010204</v>
      </c>
      <c r="J51">
        <f>MIN(0,(SRI_PL[[#This Row],[Logarithmic rate of return]]-0))</f>
        <v>0</v>
      </c>
      <c r="K51">
        <f>MIN(0,(SRI_PL[[#This Row],[Market rate of return]]-0))</f>
        <v>0</v>
      </c>
      <c r="L51">
        <f>MAX(0,(SRI_PL[[#This Row],[Logarithmic rate of return]]-0))</f>
        <v>3.2305350161996071</v>
      </c>
    </row>
    <row r="52" spans="1:12" x14ac:dyDescent="0.25">
      <c r="A52" s="9">
        <v>42645</v>
      </c>
      <c r="B52">
        <v>149.91</v>
      </c>
      <c r="C52">
        <f>((SRI_PL[[#This Row],[Price]]-B51)/SRI_PL[[#This Row],[Price]])*100</f>
        <v>-3.2419451671002695</v>
      </c>
      <c r="D52">
        <f>LN(SRI_PL[[#This Row],[Price]]/B51)*100</f>
        <v>-3.1905029900444997</v>
      </c>
      <c r="E52">
        <v>1.2397199999999999</v>
      </c>
      <c r="F52">
        <f>LN(SRI_PL[[#This Row],[Risk-free instrument]]/E51)*100</f>
        <v>-0.40250573573530968</v>
      </c>
      <c r="G52">
        <v>47084.94</v>
      </c>
      <c r="H52">
        <f>LN(SRI_PL[[#This Row],[WIG]]/G51)*100</f>
        <v>-1.6447639427529237</v>
      </c>
      <c r="I52">
        <f>SRI_PL[[#This Row],[Rate WIG]]*100%</f>
        <v>-1.6447639427529237</v>
      </c>
      <c r="J52">
        <f>MIN(0,(SRI_PL[[#This Row],[Logarithmic rate of return]]-0))</f>
        <v>-3.1905029900444997</v>
      </c>
      <c r="K52">
        <f>MIN(0,(SRI_PL[[#This Row],[Market rate of return]]-0))</f>
        <v>-1.6447639427529237</v>
      </c>
      <c r="L52">
        <f>MAX(0,(SRI_PL[[#This Row],[Logarithmic rate of return]]-0))</f>
        <v>0</v>
      </c>
    </row>
    <row r="53" spans="1:12" x14ac:dyDescent="0.25">
      <c r="A53" s="9">
        <v>42652</v>
      </c>
      <c r="B53">
        <v>150.63999999999999</v>
      </c>
      <c r="C53">
        <f>((SRI_PL[[#This Row],[Price]]-B52)/SRI_PL[[#This Row],[Price]])*100</f>
        <v>0.48459904407859128</v>
      </c>
      <c r="D53">
        <f>LN(SRI_PL[[#This Row],[Price]]/B52)*100</f>
        <v>0.4857770324673657</v>
      </c>
      <c r="E53">
        <v>1.2622199999999999</v>
      </c>
      <c r="F53">
        <f>LN(SRI_PL[[#This Row],[Risk-free instrument]]/E52)*100</f>
        <v>1.7986527724638508</v>
      </c>
      <c r="G53">
        <v>47762.81</v>
      </c>
      <c r="H53">
        <f>LN(SRI_PL[[#This Row],[WIG]]/G52)*100</f>
        <v>1.4294098529443002</v>
      </c>
      <c r="I53">
        <f>SRI_PL[[#This Row],[Rate WIG]]*100%</f>
        <v>1.4294098529443002</v>
      </c>
      <c r="J53">
        <f>MIN(0,(SRI_PL[[#This Row],[Logarithmic rate of return]]-0))</f>
        <v>0</v>
      </c>
      <c r="K53">
        <f>MIN(0,(SRI_PL[[#This Row],[Market rate of return]]-0))</f>
        <v>0</v>
      </c>
      <c r="L53">
        <f>MAX(0,(SRI_PL[[#This Row],[Logarithmic rate of return]]-0))</f>
        <v>0.4857770324673657</v>
      </c>
    </row>
    <row r="54" spans="1:12" x14ac:dyDescent="0.25">
      <c r="A54" s="9">
        <v>42659</v>
      </c>
      <c r="B54">
        <v>150.85</v>
      </c>
      <c r="C54">
        <f>((SRI_PL[[#This Row],[Price]]-B53)/SRI_PL[[#This Row],[Price]])*100</f>
        <v>0.13921113689095654</v>
      </c>
      <c r="D54">
        <f>LN(SRI_PL[[#This Row],[Price]]/B53)*100</f>
        <v>0.13930812561730907</v>
      </c>
      <c r="E54">
        <v>1.2622800000000001</v>
      </c>
      <c r="F54">
        <f>LN(SRI_PL[[#This Row],[Risk-free instrument]]/E53)*100</f>
        <v>4.753416519038222E-3</v>
      </c>
      <c r="G54">
        <v>47285.64</v>
      </c>
      <c r="H54">
        <f>LN(SRI_PL[[#This Row],[WIG]]/G53)*100</f>
        <v>-1.0040647875945503</v>
      </c>
      <c r="I54">
        <f>SRI_PL[[#This Row],[Rate WIG]]*100%</f>
        <v>-1.0040647875945503</v>
      </c>
      <c r="J54">
        <f>MIN(0,(SRI_PL[[#This Row],[Logarithmic rate of return]]-0))</f>
        <v>0</v>
      </c>
      <c r="K54">
        <f>MIN(0,(SRI_PL[[#This Row],[Market rate of return]]-0))</f>
        <v>-1.0040647875945503</v>
      </c>
      <c r="L54">
        <f>MAX(0,(SRI_PL[[#This Row],[Logarithmic rate of return]]-0))</f>
        <v>0.13930812561730907</v>
      </c>
    </row>
    <row r="55" spans="1:12" x14ac:dyDescent="0.25">
      <c r="A55" s="9">
        <v>42666</v>
      </c>
      <c r="B55">
        <v>155.19999999999999</v>
      </c>
      <c r="C55">
        <f>((SRI_PL[[#This Row],[Price]]-B54)/SRI_PL[[#This Row],[Price]])*100</f>
        <v>2.8028350515463885</v>
      </c>
      <c r="D55">
        <f>LN(SRI_PL[[#This Row],[Price]]/B54)*100</f>
        <v>2.8428642144048144</v>
      </c>
      <c r="E55">
        <v>1.2571099999999999</v>
      </c>
      <c r="F55">
        <f>LN(SRI_PL[[#This Row],[Risk-free instrument]]/E54)*100</f>
        <v>-0.41041738333957023</v>
      </c>
      <c r="G55">
        <v>47931.14</v>
      </c>
      <c r="H55">
        <f>LN(SRI_PL[[#This Row],[WIG]]/G54)*100</f>
        <v>1.3558742251152422</v>
      </c>
      <c r="I55">
        <f>SRI_PL[[#This Row],[Rate WIG]]*100%</f>
        <v>1.3558742251152422</v>
      </c>
      <c r="J55">
        <f>MIN(0,(SRI_PL[[#This Row],[Logarithmic rate of return]]-0))</f>
        <v>0</v>
      </c>
      <c r="K55">
        <f>MIN(0,(SRI_PL[[#This Row],[Market rate of return]]-0))</f>
        <v>0</v>
      </c>
      <c r="L55">
        <f>MAX(0,(SRI_PL[[#This Row],[Logarithmic rate of return]]-0))</f>
        <v>2.8428642144048144</v>
      </c>
    </row>
    <row r="56" spans="1:12" x14ac:dyDescent="0.25">
      <c r="A56" s="9">
        <v>42673</v>
      </c>
      <c r="B56">
        <v>155.78</v>
      </c>
      <c r="C56">
        <f>((SRI_PL[[#This Row],[Price]]-B55)/SRI_PL[[#This Row],[Price]])*100</f>
        <v>0.37231993837463895</v>
      </c>
      <c r="D56">
        <f>LN(SRI_PL[[#This Row],[Price]]/B55)*100</f>
        <v>0.3730147742684079</v>
      </c>
      <c r="E56">
        <v>1.2582199999999999</v>
      </c>
      <c r="F56">
        <f>LN(SRI_PL[[#This Row],[Risk-free instrument]]/E55)*100</f>
        <v>8.8258802785637872E-2</v>
      </c>
      <c r="G56">
        <v>49070.85</v>
      </c>
      <c r="H56">
        <f>LN(SRI_PL[[#This Row],[WIG]]/G55)*100</f>
        <v>2.3499774569881264</v>
      </c>
      <c r="I56">
        <f>SRI_PL[[#This Row],[Rate WIG]]*100%</f>
        <v>2.3499774569881264</v>
      </c>
      <c r="J56">
        <f>MIN(0,(SRI_PL[[#This Row],[Logarithmic rate of return]]-0))</f>
        <v>0</v>
      </c>
      <c r="K56">
        <f>MIN(0,(SRI_PL[[#This Row],[Market rate of return]]-0))</f>
        <v>0</v>
      </c>
      <c r="L56">
        <f>MAX(0,(SRI_PL[[#This Row],[Logarithmic rate of return]]-0))</f>
        <v>0.3730147742684079</v>
      </c>
    </row>
    <row r="57" spans="1:12" x14ac:dyDescent="0.25">
      <c r="A57" s="9">
        <v>42680</v>
      </c>
      <c r="B57">
        <v>148.03</v>
      </c>
      <c r="C57">
        <f>((SRI_PL[[#This Row],[Price]]-B56)/SRI_PL[[#This Row],[Price]])*100</f>
        <v>-5.2354252516381816</v>
      </c>
      <c r="D57">
        <f>LN(SRI_PL[[#This Row],[Price]]/B56)*100</f>
        <v>-5.1029799566401701</v>
      </c>
      <c r="E57">
        <v>1.2454400000000001</v>
      </c>
      <c r="F57">
        <f>LN(SRI_PL[[#This Row],[Risk-free instrument]]/E56)*100</f>
        <v>-1.0209142616112779</v>
      </c>
      <c r="G57">
        <v>47610.85</v>
      </c>
      <c r="H57">
        <f>LN(SRI_PL[[#This Row],[WIG]]/G56)*100</f>
        <v>-3.0204495705368419</v>
      </c>
      <c r="I57">
        <f>SRI_PL[[#This Row],[Rate WIG]]*100%</f>
        <v>-3.0204495705368419</v>
      </c>
      <c r="J57">
        <f>MIN(0,(SRI_PL[[#This Row],[Logarithmic rate of return]]-0))</f>
        <v>-5.1029799566401701</v>
      </c>
      <c r="K57">
        <f>MIN(0,(SRI_PL[[#This Row],[Market rate of return]]-0))</f>
        <v>-3.0204495705368419</v>
      </c>
      <c r="L57">
        <f>MAX(0,(SRI_PL[[#This Row],[Logarithmic rate of return]]-0))</f>
        <v>0</v>
      </c>
    </row>
    <row r="58" spans="1:12" x14ac:dyDescent="0.25">
      <c r="A58" s="9">
        <v>42687</v>
      </c>
      <c r="B58">
        <v>152.38999999999999</v>
      </c>
      <c r="C58">
        <f>((SRI_PL[[#This Row],[Price]]-B57)/SRI_PL[[#This Row],[Price]])*100</f>
        <v>2.8610801233676657</v>
      </c>
      <c r="D58">
        <f>LN(SRI_PL[[#This Row],[Price]]/B57)*100</f>
        <v>2.9028068376368488</v>
      </c>
      <c r="E58">
        <v>1.2621100000000001</v>
      </c>
      <c r="F58">
        <f>LN(SRI_PL[[#This Row],[Risk-free instrument]]/E57)*100</f>
        <v>1.32960424180973</v>
      </c>
      <c r="G58">
        <v>48447.59</v>
      </c>
      <c r="H58">
        <f>LN(SRI_PL[[#This Row],[WIG]]/G57)*100</f>
        <v>1.7421918658334752</v>
      </c>
      <c r="I58">
        <f>SRI_PL[[#This Row],[Rate WIG]]*100%</f>
        <v>1.7421918658334752</v>
      </c>
      <c r="J58">
        <f>MIN(0,(SRI_PL[[#This Row],[Logarithmic rate of return]]-0))</f>
        <v>0</v>
      </c>
      <c r="K58">
        <f>MIN(0,(SRI_PL[[#This Row],[Market rate of return]]-0))</f>
        <v>0</v>
      </c>
      <c r="L58">
        <f>MAX(0,(SRI_PL[[#This Row],[Logarithmic rate of return]]-0))</f>
        <v>2.9028068376368488</v>
      </c>
    </row>
    <row r="59" spans="1:12" x14ac:dyDescent="0.25">
      <c r="A59" s="9">
        <v>42694</v>
      </c>
      <c r="B59">
        <v>150.63</v>
      </c>
      <c r="C59">
        <f>((SRI_PL[[#This Row],[Price]]-B58)/SRI_PL[[#This Row],[Price]])*100</f>
        <v>-1.168425944366986</v>
      </c>
      <c r="D59">
        <f>LN(SRI_PL[[#This Row],[Price]]/B58)*100</f>
        <v>-1.1616525587045525</v>
      </c>
      <c r="E59">
        <v>1.2793300000000001</v>
      </c>
      <c r="F59">
        <f>LN(SRI_PL[[#This Row],[Risk-free instrument]]/E58)*100</f>
        <v>1.355157983680273</v>
      </c>
      <c r="G59">
        <v>46910.91</v>
      </c>
      <c r="H59">
        <f>LN(SRI_PL[[#This Row],[WIG]]/G58)*100</f>
        <v>-3.2232324096465774</v>
      </c>
      <c r="I59">
        <f>SRI_PL[[#This Row],[Rate WIG]]*100%</f>
        <v>-3.2232324096465774</v>
      </c>
      <c r="J59">
        <f>MIN(0,(SRI_PL[[#This Row],[Logarithmic rate of return]]-0))</f>
        <v>-1.1616525587045525</v>
      </c>
      <c r="K59">
        <f>MIN(0,(SRI_PL[[#This Row],[Market rate of return]]-0))</f>
        <v>-3.2232324096465774</v>
      </c>
      <c r="L59">
        <f>MAX(0,(SRI_PL[[#This Row],[Logarithmic rate of return]]-0))</f>
        <v>0</v>
      </c>
    </row>
    <row r="60" spans="1:12" x14ac:dyDescent="0.25">
      <c r="A60" s="9">
        <v>42701</v>
      </c>
      <c r="B60">
        <v>149.66</v>
      </c>
      <c r="C60">
        <f>((SRI_PL[[#This Row],[Price]]-B59)/SRI_PL[[#This Row],[Price]])*100</f>
        <v>-0.64813577442202253</v>
      </c>
      <c r="D60">
        <f>LN(SRI_PL[[#This Row],[Price]]/B59)*100</f>
        <v>-0.6460444062511348</v>
      </c>
      <c r="E60">
        <v>1.28989</v>
      </c>
      <c r="F60">
        <f>LN(SRI_PL[[#This Row],[Risk-free instrument]]/E59)*100</f>
        <v>0.82204400296519187</v>
      </c>
      <c r="G60">
        <v>48579.08</v>
      </c>
      <c r="H60">
        <f>LN(SRI_PL[[#This Row],[WIG]]/G59)*100</f>
        <v>3.4942714559132679</v>
      </c>
      <c r="I60">
        <f>SRI_PL[[#This Row],[Rate WIG]]*100%</f>
        <v>3.4942714559132679</v>
      </c>
      <c r="J60">
        <f>MIN(0,(SRI_PL[[#This Row],[Logarithmic rate of return]]-0))</f>
        <v>-0.6460444062511348</v>
      </c>
      <c r="K60">
        <f>MIN(0,(SRI_PL[[#This Row],[Market rate of return]]-0))</f>
        <v>0</v>
      </c>
      <c r="L60">
        <f>MAX(0,(SRI_PL[[#This Row],[Logarithmic rate of return]]-0))</f>
        <v>0</v>
      </c>
    </row>
    <row r="61" spans="1:12" x14ac:dyDescent="0.25">
      <c r="A61" s="9">
        <v>42708</v>
      </c>
      <c r="B61">
        <v>148.82</v>
      </c>
      <c r="C61">
        <f>((SRI_PL[[#This Row],[Price]]-B60)/SRI_PL[[#This Row],[Price]])*100</f>
        <v>-0.5644402634054585</v>
      </c>
      <c r="D61">
        <f>LN(SRI_PL[[#This Row],[Price]]/B60)*100</f>
        <v>-0.56285326830972737</v>
      </c>
      <c r="E61">
        <v>1.29156</v>
      </c>
      <c r="F61">
        <f>LN(SRI_PL[[#This Row],[Risk-free instrument]]/E60)*100</f>
        <v>0.12938466621243891</v>
      </c>
      <c r="G61">
        <v>48474.03</v>
      </c>
      <c r="H61">
        <f>LN(SRI_PL[[#This Row],[WIG]]/G60)*100</f>
        <v>-0.21647949462923716</v>
      </c>
      <c r="I61">
        <f>SRI_PL[[#This Row],[Rate WIG]]*100%</f>
        <v>-0.21647949462923716</v>
      </c>
      <c r="J61">
        <f>MIN(0,(SRI_PL[[#This Row],[Logarithmic rate of return]]-0))</f>
        <v>-0.56285326830972737</v>
      </c>
      <c r="K61">
        <f>MIN(0,(SRI_PL[[#This Row],[Market rate of return]]-0))</f>
        <v>-0.21647949462923716</v>
      </c>
      <c r="L61">
        <f>MAX(0,(SRI_PL[[#This Row],[Logarithmic rate of return]]-0))</f>
        <v>0</v>
      </c>
    </row>
    <row r="62" spans="1:12" x14ac:dyDescent="0.25">
      <c r="A62" s="9">
        <v>42715</v>
      </c>
      <c r="B62">
        <v>153.72999999999999</v>
      </c>
      <c r="C62">
        <f>((SRI_PL[[#This Row],[Price]]-B61)/SRI_PL[[#This Row],[Price]])*100</f>
        <v>3.1939114031093458</v>
      </c>
      <c r="D62">
        <f>LN(SRI_PL[[#This Row],[Price]]/B61)*100</f>
        <v>3.246029495539275</v>
      </c>
      <c r="E62">
        <v>1.296</v>
      </c>
      <c r="F62">
        <f>LN(SRI_PL[[#This Row],[Risk-free instrument]]/E61)*100</f>
        <v>0.34318078480127651</v>
      </c>
      <c r="G62">
        <v>50693.75</v>
      </c>
      <c r="H62">
        <f>LN(SRI_PL[[#This Row],[WIG]]/G61)*100</f>
        <v>4.4774438222606463</v>
      </c>
      <c r="I62">
        <f>SRI_PL[[#This Row],[Rate WIG]]*100%</f>
        <v>4.4774438222606463</v>
      </c>
      <c r="J62">
        <f>MIN(0,(SRI_PL[[#This Row],[Logarithmic rate of return]]-0))</f>
        <v>0</v>
      </c>
      <c r="K62">
        <f>MIN(0,(SRI_PL[[#This Row],[Market rate of return]]-0))</f>
        <v>0</v>
      </c>
      <c r="L62">
        <f>MAX(0,(SRI_PL[[#This Row],[Logarithmic rate of return]]-0))</f>
        <v>3.246029495539275</v>
      </c>
    </row>
    <row r="63" spans="1:12" x14ac:dyDescent="0.25">
      <c r="A63" s="9">
        <v>42722</v>
      </c>
      <c r="B63">
        <v>156.97999999999999</v>
      </c>
      <c r="C63">
        <f>((SRI_PL[[#This Row],[Price]]-B62)/SRI_PL[[#This Row],[Price]])*100</f>
        <v>2.0703274302458912</v>
      </c>
      <c r="D63">
        <f>LN(SRI_PL[[#This Row],[Price]]/B62)*100</f>
        <v>2.0920591774159671</v>
      </c>
      <c r="E63">
        <v>1.31989</v>
      </c>
      <c r="F63">
        <f>LN(SRI_PL[[#This Row],[Risk-free instrument]]/E62)*100</f>
        <v>1.8265801862448039</v>
      </c>
      <c r="G63">
        <v>51115.26</v>
      </c>
      <c r="H63">
        <f>LN(SRI_PL[[#This Row],[WIG]]/G62)*100</f>
        <v>0.8280453929023206</v>
      </c>
      <c r="I63">
        <f>SRI_PL[[#This Row],[Rate WIG]]*100%</f>
        <v>0.8280453929023206</v>
      </c>
      <c r="J63">
        <f>MIN(0,(SRI_PL[[#This Row],[Logarithmic rate of return]]-0))</f>
        <v>0</v>
      </c>
      <c r="K63">
        <f>MIN(0,(SRI_PL[[#This Row],[Market rate of return]]-0))</f>
        <v>0</v>
      </c>
      <c r="L63">
        <f>MAX(0,(SRI_PL[[#This Row],[Logarithmic rate of return]]-0))</f>
        <v>2.0920591774159671</v>
      </c>
    </row>
    <row r="64" spans="1:12" x14ac:dyDescent="0.25">
      <c r="A64" s="9">
        <v>42729</v>
      </c>
      <c r="B64">
        <v>155.87</v>
      </c>
      <c r="C64">
        <f>((SRI_PL[[#This Row],[Price]]-B63)/SRI_PL[[#This Row],[Price]])*100</f>
        <v>-0.71213190479244581</v>
      </c>
      <c r="D64">
        <f>LN(SRI_PL[[#This Row],[Price]]/B63)*100</f>
        <v>-0.70960821977079569</v>
      </c>
      <c r="E64">
        <v>1.31656</v>
      </c>
      <c r="F64">
        <f>LN(SRI_PL[[#This Row],[Risk-free instrument]]/E63)*100</f>
        <v>-0.25261254875407124</v>
      </c>
      <c r="G64">
        <v>51295.58</v>
      </c>
      <c r="H64">
        <f>LN(SRI_PL[[#This Row],[WIG]]/G63)*100</f>
        <v>0.35215058551556871</v>
      </c>
      <c r="I64">
        <f>SRI_PL[[#This Row],[Rate WIG]]*100%</f>
        <v>0.35215058551556871</v>
      </c>
      <c r="J64">
        <f>MIN(0,(SRI_PL[[#This Row],[Logarithmic rate of return]]-0))</f>
        <v>-0.70960821977079569</v>
      </c>
      <c r="K64">
        <f>MIN(0,(SRI_PL[[#This Row],[Market rate of return]]-0))</f>
        <v>0</v>
      </c>
      <c r="L64">
        <f>MAX(0,(SRI_PL[[#This Row],[Logarithmic rate of return]]-0))</f>
        <v>0</v>
      </c>
    </row>
    <row r="65" spans="1:12" x14ac:dyDescent="0.25">
      <c r="A65" s="9">
        <v>42736</v>
      </c>
      <c r="B65">
        <v>155.94</v>
      </c>
      <c r="C65">
        <f>((SRI_PL[[#This Row],[Price]]-B64)/SRI_PL[[#This Row],[Price]])*100</f>
        <v>4.4889059894826971E-2</v>
      </c>
      <c r="D65">
        <f>LN(SRI_PL[[#This Row],[Price]]/B64)*100</f>
        <v>4.4899138049416372E-2</v>
      </c>
      <c r="E65">
        <v>1.3176699999999999</v>
      </c>
      <c r="F65">
        <f>LN(SRI_PL[[#This Row],[Risk-free instrument]]/E64)*100</f>
        <v>8.4275106250880902E-2</v>
      </c>
      <c r="G65">
        <v>51754.03</v>
      </c>
      <c r="H65">
        <f>LN(SRI_PL[[#This Row],[WIG]]/G64)*100</f>
        <v>0.88977148888636726</v>
      </c>
      <c r="I65">
        <f>SRI_PL[[#This Row],[Rate WIG]]*100%</f>
        <v>0.88977148888636726</v>
      </c>
      <c r="J65">
        <f>MIN(0,(SRI_PL[[#This Row],[Logarithmic rate of return]]-0))</f>
        <v>0</v>
      </c>
      <c r="K65">
        <f>MIN(0,(SRI_PL[[#This Row],[Market rate of return]]-0))</f>
        <v>0</v>
      </c>
      <c r="L65">
        <f>MAX(0,(SRI_PL[[#This Row],[Logarithmic rate of return]]-0))</f>
        <v>4.4899138049416372E-2</v>
      </c>
    </row>
    <row r="66" spans="1:12" x14ac:dyDescent="0.25">
      <c r="A66" s="9">
        <v>42743</v>
      </c>
      <c r="B66">
        <v>154.94999999999999</v>
      </c>
      <c r="C66">
        <f>((SRI_PL[[#This Row],[Price]]-B65)/SRI_PL[[#This Row],[Price]])*100</f>
        <v>-0.63891577928364585</v>
      </c>
      <c r="D66">
        <f>LN(SRI_PL[[#This Row],[Price]]/B65)*100</f>
        <v>-0.63688336476966767</v>
      </c>
      <c r="E66">
        <v>1.32433</v>
      </c>
      <c r="F66">
        <f>LN(SRI_PL[[#This Row],[Risk-free instrument]]/E65)*100</f>
        <v>0.50416458040052126</v>
      </c>
      <c r="G66">
        <v>52721.67</v>
      </c>
      <c r="H66">
        <f>LN(SRI_PL[[#This Row],[WIG]]/G65)*100</f>
        <v>1.8524262965997291</v>
      </c>
      <c r="I66">
        <f>SRI_PL[[#This Row],[Rate WIG]]*100%</f>
        <v>1.8524262965997291</v>
      </c>
      <c r="J66">
        <f>MIN(0,(SRI_PL[[#This Row],[Logarithmic rate of return]]-0))</f>
        <v>-0.63688336476966767</v>
      </c>
      <c r="K66">
        <f>MIN(0,(SRI_PL[[#This Row],[Market rate of return]]-0))</f>
        <v>0</v>
      </c>
      <c r="L66">
        <f>MAX(0,(SRI_PL[[#This Row],[Logarithmic rate of return]]-0))</f>
        <v>0</v>
      </c>
    </row>
    <row r="67" spans="1:12" x14ac:dyDescent="0.25">
      <c r="A67" s="9">
        <v>42750</v>
      </c>
      <c r="B67">
        <v>155.21</v>
      </c>
      <c r="C67">
        <f>((SRI_PL[[#This Row],[Price]]-B66)/SRI_PL[[#This Row],[Price]])*100</f>
        <v>0.16751497970492837</v>
      </c>
      <c r="D67">
        <f>LN(SRI_PL[[#This Row],[Price]]/B66)*100</f>
        <v>0.16765544293360224</v>
      </c>
      <c r="E67">
        <v>1.3315600000000001</v>
      </c>
      <c r="F67">
        <f>LN(SRI_PL[[#This Row],[Risk-free instrument]]/E66)*100</f>
        <v>0.54445160452812902</v>
      </c>
      <c r="G67">
        <v>53498.26</v>
      </c>
      <c r="H67">
        <f>LN(SRI_PL[[#This Row],[WIG]]/G66)*100</f>
        <v>1.4622563533021222</v>
      </c>
      <c r="I67">
        <f>SRI_PL[[#This Row],[Rate WIG]]*100%</f>
        <v>1.4622563533021222</v>
      </c>
      <c r="J67">
        <f>MIN(0,(SRI_PL[[#This Row],[Logarithmic rate of return]]-0))</f>
        <v>0</v>
      </c>
      <c r="K67">
        <f>MIN(0,(SRI_PL[[#This Row],[Market rate of return]]-0))</f>
        <v>0</v>
      </c>
      <c r="L67">
        <f>MAX(0,(SRI_PL[[#This Row],[Logarithmic rate of return]]-0))</f>
        <v>0.16765544293360224</v>
      </c>
    </row>
    <row r="68" spans="1:12" x14ac:dyDescent="0.25">
      <c r="A68" s="9">
        <v>42757</v>
      </c>
      <c r="B68">
        <v>155.72999999999999</v>
      </c>
      <c r="C68">
        <f>((SRI_PL[[#This Row],[Price]]-B67)/SRI_PL[[#This Row],[Price]])*100</f>
        <v>0.33391125666216004</v>
      </c>
      <c r="D68">
        <f>LN(SRI_PL[[#This Row],[Price]]/B67)*100</f>
        <v>0.33446998441540099</v>
      </c>
      <c r="E68">
        <v>1.35822</v>
      </c>
      <c r="F68">
        <f>LN(SRI_PL[[#This Row],[Risk-free instrument]]/E67)*100</f>
        <v>1.9823831744166882</v>
      </c>
      <c r="G68">
        <v>53573.279999999999</v>
      </c>
      <c r="H68">
        <f>LN(SRI_PL[[#This Row],[WIG]]/G67)*100</f>
        <v>0.14013063093356276</v>
      </c>
      <c r="I68">
        <f>SRI_PL[[#This Row],[Rate WIG]]*100%</f>
        <v>0.14013063093356276</v>
      </c>
      <c r="J68">
        <f>MIN(0,(SRI_PL[[#This Row],[Logarithmic rate of return]]-0))</f>
        <v>0</v>
      </c>
      <c r="K68">
        <f>MIN(0,(SRI_PL[[#This Row],[Market rate of return]]-0))</f>
        <v>0</v>
      </c>
      <c r="L68">
        <f>MAX(0,(SRI_PL[[#This Row],[Logarithmic rate of return]]-0))</f>
        <v>0.33446998441540099</v>
      </c>
    </row>
    <row r="69" spans="1:12" x14ac:dyDescent="0.25">
      <c r="A69" s="9">
        <v>42764</v>
      </c>
      <c r="B69">
        <v>156.57</v>
      </c>
      <c r="C69">
        <f>((SRI_PL[[#This Row],[Price]]-B68)/SRI_PL[[#This Row],[Price]])*100</f>
        <v>0.53650124544932198</v>
      </c>
      <c r="D69">
        <f>LN(SRI_PL[[#This Row],[Price]]/B68)*100</f>
        <v>0.53794558161841288</v>
      </c>
      <c r="E69">
        <v>1.3587800000000001</v>
      </c>
      <c r="F69">
        <f>LN(SRI_PL[[#This Row],[Risk-free instrument]]/E68)*100</f>
        <v>4.1221936542503182E-2</v>
      </c>
      <c r="G69">
        <v>55657.7</v>
      </c>
      <c r="H69">
        <f>LN(SRI_PL[[#This Row],[WIG]]/G68)*100</f>
        <v>3.8169996611990205</v>
      </c>
      <c r="I69">
        <f>SRI_PL[[#This Row],[Rate WIG]]*100%</f>
        <v>3.8169996611990205</v>
      </c>
      <c r="J69">
        <f>MIN(0,(SRI_PL[[#This Row],[Logarithmic rate of return]]-0))</f>
        <v>0</v>
      </c>
      <c r="K69">
        <f>MIN(0,(SRI_PL[[#This Row],[Market rate of return]]-0))</f>
        <v>0</v>
      </c>
      <c r="L69">
        <f>MAX(0,(SRI_PL[[#This Row],[Logarithmic rate of return]]-0))</f>
        <v>0.53794558161841288</v>
      </c>
    </row>
    <row r="70" spans="1:12" x14ac:dyDescent="0.25">
      <c r="A70" s="9">
        <v>42771</v>
      </c>
      <c r="B70">
        <v>161.56</v>
      </c>
      <c r="C70">
        <f>((SRI_PL[[#This Row],[Price]]-B69)/SRI_PL[[#This Row],[Price]])*100</f>
        <v>3.0886358009408323</v>
      </c>
      <c r="D70">
        <f>LN(SRI_PL[[#This Row],[Price]]/B69)*100</f>
        <v>3.1373396371780551</v>
      </c>
      <c r="E70">
        <v>1.34989</v>
      </c>
      <c r="F70">
        <f>LN(SRI_PL[[#This Row],[Risk-free instrument]]/E69)*100</f>
        <v>-0.65641306773170593</v>
      </c>
      <c r="G70">
        <v>55408.23</v>
      </c>
      <c r="H70">
        <f>LN(SRI_PL[[#This Row],[WIG]]/G69)*100</f>
        <v>-0.44922942533313348</v>
      </c>
      <c r="I70">
        <f>SRI_PL[[#This Row],[Rate WIG]]*100%</f>
        <v>-0.44922942533313348</v>
      </c>
      <c r="J70">
        <f>MIN(0,(SRI_PL[[#This Row],[Logarithmic rate of return]]-0))</f>
        <v>0</v>
      </c>
      <c r="K70">
        <f>MIN(0,(SRI_PL[[#This Row],[Market rate of return]]-0))</f>
        <v>-0.44922942533313348</v>
      </c>
      <c r="L70">
        <f>MAX(0,(SRI_PL[[#This Row],[Logarithmic rate of return]]-0))</f>
        <v>3.1373396371780551</v>
      </c>
    </row>
    <row r="71" spans="1:12" x14ac:dyDescent="0.25">
      <c r="A71" s="9">
        <v>42778</v>
      </c>
      <c r="B71">
        <v>164.58</v>
      </c>
      <c r="C71">
        <f>((SRI_PL[[#This Row],[Price]]-B70)/SRI_PL[[#This Row],[Price]])*100</f>
        <v>1.8349738728885709</v>
      </c>
      <c r="D71">
        <f>LN(SRI_PL[[#This Row],[Price]]/B70)*100</f>
        <v>1.8520183482354906</v>
      </c>
      <c r="E71">
        <v>1.33822</v>
      </c>
      <c r="F71">
        <f>LN(SRI_PL[[#This Row],[Risk-free instrument]]/E70)*100</f>
        <v>-0.86827349450522906</v>
      </c>
      <c r="G71">
        <v>57385.03</v>
      </c>
      <c r="H71">
        <f>LN(SRI_PL[[#This Row],[WIG]]/G70)*100</f>
        <v>3.5055329240621367</v>
      </c>
      <c r="I71">
        <f>SRI_PL[[#This Row],[Rate WIG]]*100%</f>
        <v>3.5055329240621367</v>
      </c>
      <c r="J71">
        <f>MIN(0,(SRI_PL[[#This Row],[Logarithmic rate of return]]-0))</f>
        <v>0</v>
      </c>
      <c r="K71">
        <f>MIN(0,(SRI_PL[[#This Row],[Market rate of return]]-0))</f>
        <v>0</v>
      </c>
      <c r="L71">
        <f>MAX(0,(SRI_PL[[#This Row],[Logarithmic rate of return]]-0))</f>
        <v>1.8520183482354906</v>
      </c>
    </row>
    <row r="72" spans="1:12" x14ac:dyDescent="0.25">
      <c r="A72" s="9">
        <v>42785</v>
      </c>
      <c r="B72">
        <v>168.31</v>
      </c>
      <c r="C72">
        <f>((SRI_PL[[#This Row],[Price]]-B71)/SRI_PL[[#This Row],[Price]])*100</f>
        <v>2.2161487730972551</v>
      </c>
      <c r="D72">
        <f>LN(SRI_PL[[#This Row],[Price]]/B71)*100</f>
        <v>2.2410742960507983</v>
      </c>
      <c r="E72">
        <v>1.3573900000000001</v>
      </c>
      <c r="F72">
        <f>LN(SRI_PL[[#This Row],[Risk-free instrument]]/E71)*100</f>
        <v>1.4223365531180918</v>
      </c>
      <c r="G72">
        <v>57972.68</v>
      </c>
      <c r="H72">
        <f>LN(SRI_PL[[#This Row],[WIG]]/G71)*100</f>
        <v>1.0188397174874835</v>
      </c>
      <c r="I72">
        <f>SRI_PL[[#This Row],[Rate WIG]]*100%</f>
        <v>1.0188397174874835</v>
      </c>
      <c r="J72">
        <f>MIN(0,(SRI_PL[[#This Row],[Logarithmic rate of return]]-0))</f>
        <v>0</v>
      </c>
      <c r="K72">
        <f>MIN(0,(SRI_PL[[#This Row],[Market rate of return]]-0))</f>
        <v>0</v>
      </c>
      <c r="L72">
        <f>MAX(0,(SRI_PL[[#This Row],[Logarithmic rate of return]]-0))</f>
        <v>2.2410742960507983</v>
      </c>
    </row>
    <row r="73" spans="1:12" x14ac:dyDescent="0.25">
      <c r="A73" s="9">
        <v>42792</v>
      </c>
      <c r="B73">
        <v>167.98</v>
      </c>
      <c r="C73">
        <f>((SRI_PL[[#This Row],[Price]]-B72)/SRI_PL[[#This Row],[Price]])*100</f>
        <v>-0.19645195856650347</v>
      </c>
      <c r="D73">
        <f>LN(SRI_PL[[#This Row],[Price]]/B72)*100</f>
        <v>-0.1962592440593818</v>
      </c>
      <c r="E73">
        <v>1.3607199999999999</v>
      </c>
      <c r="F73">
        <f>LN(SRI_PL[[#This Row],[Risk-free instrument]]/E72)*100</f>
        <v>0.24502331885100023</v>
      </c>
      <c r="G73">
        <v>58657.32</v>
      </c>
      <c r="H73">
        <f>LN(SRI_PL[[#This Row],[WIG]]/G72)*100</f>
        <v>1.174051040366443</v>
      </c>
      <c r="I73">
        <f>SRI_PL[[#This Row],[Rate WIG]]*100%</f>
        <v>1.174051040366443</v>
      </c>
      <c r="J73">
        <f>MIN(0,(SRI_PL[[#This Row],[Logarithmic rate of return]]-0))</f>
        <v>-0.1962592440593818</v>
      </c>
      <c r="K73">
        <f>MIN(0,(SRI_PL[[#This Row],[Market rate of return]]-0))</f>
        <v>0</v>
      </c>
      <c r="L73">
        <f>MAX(0,(SRI_PL[[#This Row],[Logarithmic rate of return]]-0))</f>
        <v>0</v>
      </c>
    </row>
    <row r="74" spans="1:12" x14ac:dyDescent="0.25">
      <c r="A74" s="9">
        <v>42799</v>
      </c>
      <c r="B74">
        <v>167.92</v>
      </c>
      <c r="C74">
        <f>((SRI_PL[[#This Row],[Price]]-B73)/SRI_PL[[#This Row],[Price]])*100</f>
        <v>-3.5731300619343896E-2</v>
      </c>
      <c r="D74">
        <f>LN(SRI_PL[[#This Row],[Price]]/B73)*100</f>
        <v>-3.5724918510351214E-2</v>
      </c>
      <c r="E74">
        <v>1.4226700000000001</v>
      </c>
      <c r="F74">
        <f>LN(SRI_PL[[#This Row],[Risk-free instrument]]/E73)*100</f>
        <v>4.4521416362760329</v>
      </c>
      <c r="G74">
        <v>59313.38</v>
      </c>
      <c r="H74">
        <f>LN(SRI_PL[[#This Row],[WIG]]/G73)*100</f>
        <v>1.1122537434529192</v>
      </c>
      <c r="I74">
        <f>SRI_PL[[#This Row],[Rate WIG]]*100%</f>
        <v>1.1122537434529192</v>
      </c>
      <c r="J74">
        <f>MIN(0,(SRI_PL[[#This Row],[Logarithmic rate of return]]-0))</f>
        <v>-3.5724918510351214E-2</v>
      </c>
      <c r="K74">
        <f>MIN(0,(SRI_PL[[#This Row],[Market rate of return]]-0))</f>
        <v>0</v>
      </c>
      <c r="L74">
        <f>MAX(0,(SRI_PL[[#This Row],[Logarithmic rate of return]]-0))</f>
        <v>0</v>
      </c>
    </row>
    <row r="75" spans="1:12" x14ac:dyDescent="0.25">
      <c r="A75" s="9">
        <v>42806</v>
      </c>
      <c r="B75">
        <v>166.33</v>
      </c>
      <c r="C75">
        <f>((SRI_PL[[#This Row],[Price]]-B74)/SRI_PL[[#This Row],[Price]])*100</f>
        <v>-0.95593098058075809</v>
      </c>
      <c r="D75">
        <f>LN(SRI_PL[[#This Row],[Price]]/B74)*100</f>
        <v>-0.95139087099338548</v>
      </c>
      <c r="E75">
        <v>1.4259999999999999</v>
      </c>
      <c r="F75">
        <f>LN(SRI_PL[[#This Row],[Risk-free instrument]]/E74)*100</f>
        <v>0.23379342056447455</v>
      </c>
      <c r="G75">
        <v>58316.11</v>
      </c>
      <c r="H75">
        <f>LN(SRI_PL[[#This Row],[WIG]]/G74)*100</f>
        <v>-1.6956528414688172</v>
      </c>
      <c r="I75">
        <f>SRI_PL[[#This Row],[Rate WIG]]*100%</f>
        <v>-1.6956528414688172</v>
      </c>
      <c r="J75">
        <f>MIN(0,(SRI_PL[[#This Row],[Logarithmic rate of return]]-0))</f>
        <v>-0.95139087099338548</v>
      </c>
      <c r="K75">
        <f>MIN(0,(SRI_PL[[#This Row],[Market rate of return]]-0))</f>
        <v>-1.6956528414688172</v>
      </c>
      <c r="L75">
        <f>MAX(0,(SRI_PL[[#This Row],[Logarithmic rate of return]]-0))</f>
        <v>0</v>
      </c>
    </row>
    <row r="76" spans="1:12" x14ac:dyDescent="0.25">
      <c r="A76" s="9">
        <v>42813</v>
      </c>
      <c r="B76">
        <v>169.23</v>
      </c>
      <c r="C76">
        <f>((SRI_PL[[#This Row],[Price]]-B75)/SRI_PL[[#This Row],[Price]])*100</f>
        <v>1.7136441529279547</v>
      </c>
      <c r="D76">
        <f>LN(SRI_PL[[#This Row],[Price]]/B75)*100</f>
        <v>1.7284969617550772</v>
      </c>
      <c r="E76">
        <v>1.4315599999999999</v>
      </c>
      <c r="F76">
        <f>LN(SRI_PL[[#This Row],[Risk-free instrument]]/E75)*100</f>
        <v>0.38914367617021095</v>
      </c>
      <c r="G76">
        <v>60440.57</v>
      </c>
      <c r="H76">
        <f>LN(SRI_PL[[#This Row],[WIG]]/G75)*100</f>
        <v>3.5782183684996376</v>
      </c>
      <c r="I76">
        <f>SRI_PL[[#This Row],[Rate WIG]]*100%</f>
        <v>3.5782183684996376</v>
      </c>
      <c r="J76">
        <f>MIN(0,(SRI_PL[[#This Row],[Logarithmic rate of return]]-0))</f>
        <v>0</v>
      </c>
      <c r="K76">
        <f>MIN(0,(SRI_PL[[#This Row],[Market rate of return]]-0))</f>
        <v>0</v>
      </c>
      <c r="L76">
        <f>MAX(0,(SRI_PL[[#This Row],[Logarithmic rate of return]]-0))</f>
        <v>1.7284969617550772</v>
      </c>
    </row>
    <row r="77" spans="1:12" x14ac:dyDescent="0.25">
      <c r="A77" s="9">
        <v>42820</v>
      </c>
      <c r="B77">
        <v>166.49</v>
      </c>
      <c r="C77">
        <f>((SRI_PL[[#This Row],[Price]]-B76)/SRI_PL[[#This Row],[Price]])*100</f>
        <v>-1.6457444891584965</v>
      </c>
      <c r="D77">
        <f>LN(SRI_PL[[#This Row],[Price]]/B76)*100</f>
        <v>-1.6323488863233477</v>
      </c>
      <c r="E77">
        <v>1.4271100000000001</v>
      </c>
      <c r="F77">
        <f>LN(SRI_PL[[#This Row],[Risk-free instrument]]/E76)*100</f>
        <v>-0.31133384367141886</v>
      </c>
      <c r="G77">
        <v>59069.56</v>
      </c>
      <c r="H77">
        <f>LN(SRI_PL[[#This Row],[WIG]]/G76)*100</f>
        <v>-2.2944835698741941</v>
      </c>
      <c r="I77">
        <f>SRI_PL[[#This Row],[Rate WIG]]*100%</f>
        <v>-2.2944835698741941</v>
      </c>
      <c r="J77">
        <f>MIN(0,(SRI_PL[[#This Row],[Logarithmic rate of return]]-0))</f>
        <v>-1.6323488863233477</v>
      </c>
      <c r="K77">
        <f>MIN(0,(SRI_PL[[#This Row],[Market rate of return]]-0))</f>
        <v>-2.2944835698741941</v>
      </c>
      <c r="L77">
        <f>MAX(0,(SRI_PL[[#This Row],[Logarithmic rate of return]]-0))</f>
        <v>0</v>
      </c>
    </row>
    <row r="78" spans="1:12" x14ac:dyDescent="0.25">
      <c r="A78" s="9">
        <v>42827</v>
      </c>
      <c r="B78">
        <v>162.72</v>
      </c>
      <c r="C78">
        <f>((SRI_PL[[#This Row],[Price]]-B77)/SRI_PL[[#This Row],[Price]])*100</f>
        <v>-2.3168633235004976</v>
      </c>
      <c r="D78">
        <f>LN(SRI_PL[[#This Row],[Price]]/B77)*100</f>
        <v>-2.2904315256511061</v>
      </c>
      <c r="E78">
        <v>1.4232199999999999</v>
      </c>
      <c r="F78">
        <f>LN(SRI_PL[[#This Row],[Risk-free instrument]]/E77)*100</f>
        <v>-0.27295102076705946</v>
      </c>
      <c r="G78">
        <v>57911.31</v>
      </c>
      <c r="H78">
        <f>LN(SRI_PL[[#This Row],[WIG]]/G77)*100</f>
        <v>-1.9803030211061681</v>
      </c>
      <c r="I78">
        <f>SRI_PL[[#This Row],[Rate WIG]]*100%</f>
        <v>-1.9803030211061681</v>
      </c>
      <c r="J78">
        <f>MIN(0,(SRI_PL[[#This Row],[Logarithmic rate of return]]-0))</f>
        <v>-2.2904315256511061</v>
      </c>
      <c r="K78">
        <f>MIN(0,(SRI_PL[[#This Row],[Market rate of return]]-0))</f>
        <v>-1.9803030211061681</v>
      </c>
      <c r="L78">
        <f>MAX(0,(SRI_PL[[#This Row],[Logarithmic rate of return]]-0))</f>
        <v>0</v>
      </c>
    </row>
    <row r="79" spans="1:12" x14ac:dyDescent="0.25">
      <c r="A79" s="9">
        <v>42834</v>
      </c>
      <c r="B79">
        <v>164.58</v>
      </c>
      <c r="C79">
        <f>((SRI_PL[[#This Row],[Price]]-B78)/SRI_PL[[#This Row],[Price]])*100</f>
        <v>1.1301494713817071</v>
      </c>
      <c r="D79">
        <f>LN(SRI_PL[[#This Row],[Price]]/B78)*100</f>
        <v>1.1365841877317051</v>
      </c>
      <c r="E79">
        <v>1.42961</v>
      </c>
      <c r="F79">
        <f>LN(SRI_PL[[#This Row],[Risk-free instrument]]/E78)*100</f>
        <v>0.44797696928212843</v>
      </c>
      <c r="G79">
        <v>59287.92</v>
      </c>
      <c r="H79">
        <f>LN(SRI_PL[[#This Row],[WIG]]/G78)*100</f>
        <v>2.3492873011811866</v>
      </c>
      <c r="I79">
        <f>SRI_PL[[#This Row],[Rate WIG]]*100%</f>
        <v>2.3492873011811866</v>
      </c>
      <c r="J79">
        <f>MIN(0,(SRI_PL[[#This Row],[Logarithmic rate of return]]-0))</f>
        <v>0</v>
      </c>
      <c r="K79">
        <f>MIN(0,(SRI_PL[[#This Row],[Market rate of return]]-0))</f>
        <v>0</v>
      </c>
      <c r="L79">
        <f>MAX(0,(SRI_PL[[#This Row],[Logarithmic rate of return]]-0))</f>
        <v>1.1365841877317051</v>
      </c>
    </row>
    <row r="80" spans="1:12" x14ac:dyDescent="0.25">
      <c r="A80" s="9">
        <v>42841</v>
      </c>
      <c r="B80">
        <v>166.67</v>
      </c>
      <c r="C80">
        <f>((SRI_PL[[#This Row],[Price]]-B79)/SRI_PL[[#This Row],[Price]])*100</f>
        <v>1.2539749205015751</v>
      </c>
      <c r="D80">
        <f>LN(SRI_PL[[#This Row],[Price]]/B79)*100</f>
        <v>1.2619035376517753</v>
      </c>
      <c r="E80">
        <v>1.4032199999999999</v>
      </c>
      <c r="F80">
        <f>LN(SRI_PL[[#This Row],[Risk-free instrument]]/E79)*100</f>
        <v>-1.8632084132346411</v>
      </c>
      <c r="G80">
        <v>58695.360000000001</v>
      </c>
      <c r="H80">
        <f>LN(SRI_PL[[#This Row],[WIG]]/G79)*100</f>
        <v>-1.0044897589421424</v>
      </c>
      <c r="I80">
        <f>SRI_PL[[#This Row],[Rate WIG]]*100%</f>
        <v>-1.0044897589421424</v>
      </c>
      <c r="J80">
        <f>MIN(0,(SRI_PL[[#This Row],[Logarithmic rate of return]]-0))</f>
        <v>0</v>
      </c>
      <c r="K80">
        <f>MIN(0,(SRI_PL[[#This Row],[Market rate of return]]-0))</f>
        <v>-1.0044897589421424</v>
      </c>
      <c r="L80">
        <f>MAX(0,(SRI_PL[[#This Row],[Logarithmic rate of return]]-0))</f>
        <v>1.2619035376517753</v>
      </c>
    </row>
    <row r="81" spans="1:12" x14ac:dyDescent="0.25">
      <c r="A81" s="9">
        <v>42848</v>
      </c>
      <c r="B81">
        <v>170.27</v>
      </c>
      <c r="C81">
        <f>((SRI_PL[[#This Row],[Price]]-B80)/SRI_PL[[#This Row],[Price]])*100</f>
        <v>2.1142890703001247</v>
      </c>
      <c r="D81">
        <f>LN(SRI_PL[[#This Row],[Price]]/B80)*100</f>
        <v>2.1369602878468044</v>
      </c>
      <c r="E81">
        <v>1.40211</v>
      </c>
      <c r="F81">
        <f>LN(SRI_PL[[#This Row],[Risk-free instrument]]/E80)*100</f>
        <v>-7.9135079147681905E-2</v>
      </c>
      <c r="G81">
        <v>59285.57</v>
      </c>
      <c r="H81">
        <f>LN(SRI_PL[[#This Row],[WIG]]/G80)*100</f>
        <v>1.0005259724325275</v>
      </c>
      <c r="I81">
        <f>SRI_PL[[#This Row],[Rate WIG]]*100%</f>
        <v>1.0005259724325275</v>
      </c>
      <c r="J81">
        <f>MIN(0,(SRI_PL[[#This Row],[Logarithmic rate of return]]-0))</f>
        <v>0</v>
      </c>
      <c r="K81">
        <f>MIN(0,(SRI_PL[[#This Row],[Market rate of return]]-0))</f>
        <v>0</v>
      </c>
      <c r="L81">
        <f>MAX(0,(SRI_PL[[#This Row],[Logarithmic rate of return]]-0))</f>
        <v>2.1369602878468044</v>
      </c>
    </row>
    <row r="82" spans="1:12" x14ac:dyDescent="0.25">
      <c r="A82" s="9">
        <v>42855</v>
      </c>
      <c r="B82">
        <v>175.42</v>
      </c>
      <c r="C82">
        <f>((SRI_PL[[#This Row],[Price]]-B81)/SRI_PL[[#This Row],[Price]])*100</f>
        <v>2.9358111959867617</v>
      </c>
      <c r="D82">
        <f>LN(SRI_PL[[#This Row],[Price]]/B81)*100</f>
        <v>2.9797686090682904</v>
      </c>
      <c r="E82">
        <v>1.42628</v>
      </c>
      <c r="F82">
        <f>LN(SRI_PL[[#This Row],[Risk-free instrument]]/E81)*100</f>
        <v>1.7091411275056818</v>
      </c>
      <c r="G82">
        <v>61644.56</v>
      </c>
      <c r="H82">
        <f>LN(SRI_PL[[#This Row],[WIG]]/G81)*100</f>
        <v>3.9019048214603558</v>
      </c>
      <c r="I82">
        <f>SRI_PL[[#This Row],[Rate WIG]]*100%</f>
        <v>3.9019048214603558</v>
      </c>
      <c r="J82">
        <f>MIN(0,(SRI_PL[[#This Row],[Logarithmic rate of return]]-0))</f>
        <v>0</v>
      </c>
      <c r="K82">
        <f>MIN(0,(SRI_PL[[#This Row],[Market rate of return]]-0))</f>
        <v>0</v>
      </c>
      <c r="L82">
        <f>MAX(0,(SRI_PL[[#This Row],[Logarithmic rate of return]]-0))</f>
        <v>2.9797686090682904</v>
      </c>
    </row>
    <row r="83" spans="1:12" x14ac:dyDescent="0.25">
      <c r="A83" s="9">
        <v>42862</v>
      </c>
      <c r="B83">
        <v>174.7</v>
      </c>
      <c r="C83">
        <f>((SRI_PL[[#This Row],[Price]]-B82)/SRI_PL[[#This Row],[Price]])*100</f>
        <v>-0.41213508872352544</v>
      </c>
      <c r="D83">
        <f>LN(SRI_PL[[#This Row],[Price]]/B82)*100</f>
        <v>-0.41128813832246081</v>
      </c>
      <c r="E83">
        <v>1.4326700000000001</v>
      </c>
      <c r="F83">
        <f>LN(SRI_PL[[#This Row],[Risk-free instrument]]/E82)*100</f>
        <v>0.44701800595905045</v>
      </c>
      <c r="G83">
        <v>61831.4</v>
      </c>
      <c r="H83">
        <f>LN(SRI_PL[[#This Row],[WIG]]/G82)*100</f>
        <v>0.30263403921136828</v>
      </c>
      <c r="I83">
        <f>SRI_PL[[#This Row],[Rate WIG]]*100%</f>
        <v>0.30263403921136828</v>
      </c>
      <c r="J83">
        <f>MIN(0,(SRI_PL[[#This Row],[Logarithmic rate of return]]-0))</f>
        <v>-0.41128813832246081</v>
      </c>
      <c r="K83">
        <f>MIN(0,(SRI_PL[[#This Row],[Market rate of return]]-0))</f>
        <v>0</v>
      </c>
      <c r="L83">
        <f>MAX(0,(SRI_PL[[#This Row],[Logarithmic rate of return]]-0))</f>
        <v>0</v>
      </c>
    </row>
    <row r="84" spans="1:12" x14ac:dyDescent="0.25">
      <c r="A84" s="9">
        <v>42869</v>
      </c>
      <c r="B84">
        <v>175.88</v>
      </c>
      <c r="C84">
        <f>((SRI_PL[[#This Row],[Price]]-B83)/SRI_PL[[#This Row],[Price]])*100</f>
        <v>0.67091198544462516</v>
      </c>
      <c r="D84">
        <f>LN(SRI_PL[[#This Row],[Price]]/B83)*100</f>
        <v>0.67317271725985928</v>
      </c>
      <c r="E84">
        <v>1.4365600000000001</v>
      </c>
      <c r="F84">
        <f>LN(SRI_PL[[#This Row],[Risk-free instrument]]/E83)*100</f>
        <v>0.27115305384384825</v>
      </c>
      <c r="G84">
        <v>61595.38</v>
      </c>
      <c r="H84">
        <f>LN(SRI_PL[[#This Row],[WIG]]/G83)*100</f>
        <v>-0.38244583173675267</v>
      </c>
      <c r="I84">
        <f>SRI_PL[[#This Row],[Rate WIG]]*100%</f>
        <v>-0.38244583173675267</v>
      </c>
      <c r="J84">
        <f>MIN(0,(SRI_PL[[#This Row],[Logarithmic rate of return]]-0))</f>
        <v>0</v>
      </c>
      <c r="K84">
        <f>MIN(0,(SRI_PL[[#This Row],[Market rate of return]]-0))</f>
        <v>-0.38244583173675267</v>
      </c>
      <c r="L84">
        <f>MAX(0,(SRI_PL[[#This Row],[Logarithmic rate of return]]-0))</f>
        <v>0.67317271725985928</v>
      </c>
    </row>
    <row r="85" spans="1:12" x14ac:dyDescent="0.25">
      <c r="A85" s="9">
        <v>42876</v>
      </c>
      <c r="B85">
        <v>174.23</v>
      </c>
      <c r="C85">
        <f>((SRI_PL[[#This Row],[Price]]-B84)/SRI_PL[[#This Row],[Price]])*100</f>
        <v>-0.94702404867129997</v>
      </c>
      <c r="D85">
        <f>LN(SRI_PL[[#This Row],[Price]]/B84)*100</f>
        <v>-0.94256788777954681</v>
      </c>
      <c r="E85">
        <v>1.41517</v>
      </c>
      <c r="F85">
        <f>LN(SRI_PL[[#This Row],[Risk-free instrument]]/E84)*100</f>
        <v>-1.5001701529941347</v>
      </c>
      <c r="G85">
        <v>60739.95</v>
      </c>
      <c r="H85">
        <f>LN(SRI_PL[[#This Row],[WIG]]/G84)*100</f>
        <v>-1.3985231290340059</v>
      </c>
      <c r="I85">
        <f>SRI_PL[[#This Row],[Rate WIG]]*100%</f>
        <v>-1.3985231290340059</v>
      </c>
      <c r="J85">
        <f>MIN(0,(SRI_PL[[#This Row],[Logarithmic rate of return]]-0))</f>
        <v>-0.94256788777954681</v>
      </c>
      <c r="K85">
        <f>MIN(0,(SRI_PL[[#This Row],[Market rate of return]]-0))</f>
        <v>-1.3985231290340059</v>
      </c>
      <c r="L85">
        <f>MAX(0,(SRI_PL[[#This Row],[Logarithmic rate of return]]-0))</f>
        <v>0</v>
      </c>
    </row>
    <row r="86" spans="1:12" x14ac:dyDescent="0.25">
      <c r="A86" s="9">
        <v>42883</v>
      </c>
      <c r="B86">
        <v>176.23</v>
      </c>
      <c r="C86">
        <f>((SRI_PL[[#This Row],[Price]]-B85)/SRI_PL[[#This Row],[Price]])*100</f>
        <v>1.1348805538217104</v>
      </c>
      <c r="D86">
        <f>LN(SRI_PL[[#This Row],[Price]]/B85)*100</f>
        <v>1.1413694641464076</v>
      </c>
      <c r="E86">
        <v>1.41378</v>
      </c>
      <c r="F86">
        <f>LN(SRI_PL[[#This Row],[Risk-free instrument]]/E85)*100</f>
        <v>-9.8269683936398594E-2</v>
      </c>
      <c r="G86">
        <v>60907.75</v>
      </c>
      <c r="H86">
        <f>LN(SRI_PL[[#This Row],[WIG]]/G85)*100</f>
        <v>0.27587879824427936</v>
      </c>
      <c r="I86">
        <f>SRI_PL[[#This Row],[Rate WIG]]*100%</f>
        <v>0.27587879824427936</v>
      </c>
      <c r="J86">
        <f>MIN(0,(SRI_PL[[#This Row],[Logarithmic rate of return]]-0))</f>
        <v>0</v>
      </c>
      <c r="K86">
        <f>MIN(0,(SRI_PL[[#This Row],[Market rate of return]]-0))</f>
        <v>0</v>
      </c>
      <c r="L86">
        <f>MAX(0,(SRI_PL[[#This Row],[Logarithmic rate of return]]-0))</f>
        <v>1.1413694641464076</v>
      </c>
    </row>
    <row r="87" spans="1:12" x14ac:dyDescent="0.25">
      <c r="A87" s="9">
        <v>42890</v>
      </c>
      <c r="B87">
        <v>176.22</v>
      </c>
      <c r="C87">
        <f>((SRI_PL[[#This Row],[Price]]-B86)/SRI_PL[[#This Row],[Price]])*100</f>
        <v>-5.6747247758432099E-3</v>
      </c>
      <c r="D87">
        <f>LN(SRI_PL[[#This Row],[Price]]/B86)*100</f>
        <v>-5.6745637694314089E-3</v>
      </c>
      <c r="E87">
        <v>1.42822</v>
      </c>
      <c r="F87">
        <f>LN(SRI_PL[[#This Row],[Risk-free instrument]]/E86)*100</f>
        <v>1.0161945293569212</v>
      </c>
      <c r="G87">
        <v>60754.42</v>
      </c>
      <c r="H87">
        <f>LN(SRI_PL[[#This Row],[WIG]]/G86)*100</f>
        <v>-0.25205876433089458</v>
      </c>
      <c r="I87">
        <f>SRI_PL[[#This Row],[Rate WIG]]*100%</f>
        <v>-0.25205876433089458</v>
      </c>
      <c r="J87">
        <f>MIN(0,(SRI_PL[[#This Row],[Logarithmic rate of return]]-0))</f>
        <v>-5.6745637694314089E-3</v>
      </c>
      <c r="K87">
        <f>MIN(0,(SRI_PL[[#This Row],[Market rate of return]]-0))</f>
        <v>-0.25205876433089458</v>
      </c>
      <c r="L87">
        <f>MAX(0,(SRI_PL[[#This Row],[Logarithmic rate of return]]-0))</f>
        <v>0</v>
      </c>
    </row>
    <row r="88" spans="1:12" x14ac:dyDescent="0.25">
      <c r="A88" s="9">
        <v>42897</v>
      </c>
      <c r="B88">
        <v>179.5</v>
      </c>
      <c r="C88">
        <f>((SRI_PL[[#This Row],[Price]]-B87)/SRI_PL[[#This Row],[Price]])*100</f>
        <v>1.8272980501392766</v>
      </c>
      <c r="D88">
        <f>LN(SRI_PL[[#This Row],[Price]]/B87)*100</f>
        <v>1.8441993489749862</v>
      </c>
      <c r="E88">
        <v>1.41683</v>
      </c>
      <c r="F88">
        <f>LN(SRI_PL[[#This Row],[Risk-free instrument]]/E87)*100</f>
        <v>-0.8006931935762247</v>
      </c>
      <c r="G88">
        <v>61181.57</v>
      </c>
      <c r="H88">
        <f>LN(SRI_PL[[#This Row],[WIG]]/G87)*100</f>
        <v>0.70061635989068405</v>
      </c>
      <c r="I88">
        <f>SRI_PL[[#This Row],[Rate WIG]]*100%</f>
        <v>0.70061635989068405</v>
      </c>
      <c r="J88">
        <f>MIN(0,(SRI_PL[[#This Row],[Logarithmic rate of return]]-0))</f>
        <v>0</v>
      </c>
      <c r="K88">
        <f>MIN(0,(SRI_PL[[#This Row],[Market rate of return]]-0))</f>
        <v>0</v>
      </c>
      <c r="L88">
        <f>MAX(0,(SRI_PL[[#This Row],[Logarithmic rate of return]]-0))</f>
        <v>1.8441993489749862</v>
      </c>
    </row>
    <row r="89" spans="1:12" x14ac:dyDescent="0.25">
      <c r="A89" s="9">
        <v>42904</v>
      </c>
      <c r="B89">
        <v>179.05</v>
      </c>
      <c r="C89">
        <f>((SRI_PL[[#This Row],[Price]]-B88)/SRI_PL[[#This Row],[Price]])*100</f>
        <v>-0.2513264451270531</v>
      </c>
      <c r="D89">
        <f>LN(SRI_PL[[#This Row],[Price]]/B88)*100</f>
        <v>-0.25101114838917515</v>
      </c>
      <c r="E89">
        <v>1.4326700000000001</v>
      </c>
      <c r="F89">
        <f>LN(SRI_PL[[#This Row],[Risk-free instrument]]/E88)*100</f>
        <v>1.1117854473060036</v>
      </c>
      <c r="G89">
        <v>60481.07</v>
      </c>
      <c r="H89">
        <f>LN(SRI_PL[[#This Row],[WIG]]/G88)*100</f>
        <v>-1.1515576860812635</v>
      </c>
      <c r="I89">
        <f>SRI_PL[[#This Row],[Rate WIG]]*100%</f>
        <v>-1.1515576860812635</v>
      </c>
      <c r="J89">
        <f>MIN(0,(SRI_PL[[#This Row],[Logarithmic rate of return]]-0))</f>
        <v>-0.25101114838917515</v>
      </c>
      <c r="K89">
        <f>MIN(0,(SRI_PL[[#This Row],[Market rate of return]]-0))</f>
        <v>-1.1515576860812635</v>
      </c>
      <c r="L89">
        <f>MAX(0,(SRI_PL[[#This Row],[Logarithmic rate of return]]-0))</f>
        <v>0</v>
      </c>
    </row>
    <row r="90" spans="1:12" x14ac:dyDescent="0.25">
      <c r="A90" s="9">
        <v>42911</v>
      </c>
      <c r="B90">
        <v>180.12</v>
      </c>
      <c r="C90">
        <f>((SRI_PL[[#This Row],[Price]]-B89)/SRI_PL[[#This Row],[Price]])*100</f>
        <v>0.59404841216966087</v>
      </c>
      <c r="D90">
        <f>LN(SRI_PL[[#This Row],[Price]]/B89)*100</f>
        <v>0.59581989889291553</v>
      </c>
      <c r="E90">
        <v>1.4450000000000001</v>
      </c>
      <c r="F90">
        <f>LN(SRI_PL[[#This Row],[Risk-free instrument]]/E89)*100</f>
        <v>0.85694853513287317</v>
      </c>
      <c r="G90">
        <v>60982.19</v>
      </c>
      <c r="H90">
        <f>LN(SRI_PL[[#This Row],[WIG]]/G89)*100</f>
        <v>0.82514308157503946</v>
      </c>
      <c r="I90">
        <f>SRI_PL[[#This Row],[Rate WIG]]*100%</f>
        <v>0.82514308157503946</v>
      </c>
      <c r="J90">
        <f>MIN(0,(SRI_PL[[#This Row],[Logarithmic rate of return]]-0))</f>
        <v>0</v>
      </c>
      <c r="K90">
        <f>MIN(0,(SRI_PL[[#This Row],[Market rate of return]]-0))</f>
        <v>0</v>
      </c>
      <c r="L90">
        <f>MAX(0,(SRI_PL[[#This Row],[Logarithmic rate of return]]-0))</f>
        <v>0.59581989889291553</v>
      </c>
    </row>
    <row r="91" spans="1:12" x14ac:dyDescent="0.25">
      <c r="A91" s="9">
        <v>42918</v>
      </c>
      <c r="B91">
        <v>179.07</v>
      </c>
      <c r="C91">
        <f>((SRI_PL[[#This Row],[Price]]-B90)/SRI_PL[[#This Row],[Price]])*100</f>
        <v>-0.58636287485341565</v>
      </c>
      <c r="D91">
        <f>LN(SRI_PL[[#This Row],[Price]]/B90)*100</f>
        <v>-0.58465045847027741</v>
      </c>
      <c r="E91">
        <v>1.44767</v>
      </c>
      <c r="F91">
        <f>LN(SRI_PL[[#This Row],[Risk-free instrument]]/E90)*100</f>
        <v>0.18460458733656912</v>
      </c>
      <c r="G91">
        <v>61018.36</v>
      </c>
      <c r="H91">
        <f>LN(SRI_PL[[#This Row],[WIG]]/G90)*100</f>
        <v>5.9294816391804929E-2</v>
      </c>
      <c r="I91">
        <f>SRI_PL[[#This Row],[Rate WIG]]*100%</f>
        <v>5.9294816391804929E-2</v>
      </c>
      <c r="J91">
        <f>MIN(0,(SRI_PL[[#This Row],[Logarithmic rate of return]]-0))</f>
        <v>-0.58465045847027741</v>
      </c>
      <c r="K91">
        <f>MIN(0,(SRI_PL[[#This Row],[Market rate of return]]-0))</f>
        <v>0</v>
      </c>
      <c r="L91">
        <f>MAX(0,(SRI_PL[[#This Row],[Logarithmic rate of return]]-0))</f>
        <v>0</v>
      </c>
    </row>
    <row r="92" spans="1:12" x14ac:dyDescent="0.25">
      <c r="A92" s="9">
        <v>42925</v>
      </c>
      <c r="B92">
        <v>176.91</v>
      </c>
      <c r="C92">
        <f>((SRI_PL[[#This Row],[Price]]-B91)/SRI_PL[[#This Row],[Price]])*100</f>
        <v>-1.2209598100729164</v>
      </c>
      <c r="D92">
        <f>LN(SRI_PL[[#This Row],[Price]]/B91)*100</f>
        <v>-1.2135662168145733</v>
      </c>
      <c r="E92">
        <v>1.4654400000000001</v>
      </c>
      <c r="F92">
        <f>LN(SRI_PL[[#This Row],[Risk-free instrument]]/E91)*100</f>
        <v>1.2200171234779085</v>
      </c>
      <c r="G92">
        <v>60707.519999999997</v>
      </c>
      <c r="H92">
        <f>LN(SRI_PL[[#This Row],[WIG]]/G91)*100</f>
        <v>-0.51072241277775343</v>
      </c>
      <c r="I92">
        <f>SRI_PL[[#This Row],[Rate WIG]]*100%</f>
        <v>-0.51072241277775343</v>
      </c>
      <c r="J92">
        <f>MIN(0,(SRI_PL[[#This Row],[Logarithmic rate of return]]-0))</f>
        <v>-1.2135662168145733</v>
      </c>
      <c r="K92">
        <f>MIN(0,(SRI_PL[[#This Row],[Market rate of return]]-0))</f>
        <v>-0.51072241277775343</v>
      </c>
      <c r="L92">
        <f>MAX(0,(SRI_PL[[#This Row],[Logarithmic rate of return]]-0))</f>
        <v>0</v>
      </c>
    </row>
    <row r="93" spans="1:12" x14ac:dyDescent="0.25">
      <c r="A93" s="9">
        <v>42932</v>
      </c>
      <c r="B93">
        <v>183.93</v>
      </c>
      <c r="C93">
        <f>((SRI_PL[[#This Row],[Price]]-B92)/SRI_PL[[#This Row],[Price]])*100</f>
        <v>3.81666938509216</v>
      </c>
      <c r="D93">
        <f>LN(SRI_PL[[#This Row],[Price]]/B92)*100</f>
        <v>3.8914121762183953</v>
      </c>
      <c r="E93">
        <v>1.456</v>
      </c>
      <c r="F93">
        <f>LN(SRI_PL[[#This Row],[Risk-free instrument]]/E92)*100</f>
        <v>-0.64625888980462443</v>
      </c>
      <c r="G93">
        <v>62127.72</v>
      </c>
      <c r="H93">
        <f>LN(SRI_PL[[#This Row],[WIG]]/G92)*100</f>
        <v>2.3124687788923479</v>
      </c>
      <c r="I93">
        <f>SRI_PL[[#This Row],[Rate WIG]]*100%</f>
        <v>2.3124687788923479</v>
      </c>
      <c r="J93">
        <f>MIN(0,(SRI_PL[[#This Row],[Logarithmic rate of return]]-0))</f>
        <v>0</v>
      </c>
      <c r="K93">
        <f>MIN(0,(SRI_PL[[#This Row],[Market rate of return]]-0))</f>
        <v>0</v>
      </c>
      <c r="L93">
        <f>MAX(0,(SRI_PL[[#This Row],[Logarithmic rate of return]]-0))</f>
        <v>3.8914121762183953</v>
      </c>
    </row>
    <row r="94" spans="1:12" x14ac:dyDescent="0.25">
      <c r="A94" s="9">
        <v>42939</v>
      </c>
      <c r="B94">
        <v>183.78</v>
      </c>
      <c r="C94">
        <f>((SRI_PL[[#This Row],[Price]]-B93)/SRI_PL[[#This Row],[Price]])*100</f>
        <v>-8.1619327456744856E-2</v>
      </c>
      <c r="D94">
        <f>LN(SRI_PL[[#This Row],[Price]]/B93)*100</f>
        <v>-8.1586036996742203E-2</v>
      </c>
      <c r="E94">
        <v>1.45306</v>
      </c>
      <c r="F94">
        <f>LN(SRI_PL[[#This Row],[Risk-free instrument]]/E93)*100</f>
        <v>-0.20212721641749853</v>
      </c>
      <c r="G94">
        <v>61979.519999999997</v>
      </c>
      <c r="H94">
        <f>LN(SRI_PL[[#This Row],[WIG]]/G93)*100</f>
        <v>-0.23882582586100234</v>
      </c>
      <c r="I94">
        <f>SRI_PL[[#This Row],[Rate WIG]]*100%</f>
        <v>-0.23882582586100234</v>
      </c>
      <c r="J94">
        <f>MIN(0,(SRI_PL[[#This Row],[Logarithmic rate of return]]-0))</f>
        <v>-8.1586036996742203E-2</v>
      </c>
      <c r="K94">
        <f>MIN(0,(SRI_PL[[#This Row],[Market rate of return]]-0))</f>
        <v>-0.23882582586100234</v>
      </c>
      <c r="L94">
        <f>MAX(0,(SRI_PL[[#This Row],[Logarithmic rate of return]]-0))</f>
        <v>0</v>
      </c>
    </row>
    <row r="95" spans="1:12" x14ac:dyDescent="0.25">
      <c r="A95" s="9">
        <v>42946</v>
      </c>
      <c r="B95">
        <v>186.24</v>
      </c>
      <c r="C95">
        <f>((SRI_PL[[#This Row],[Price]]-B94)/SRI_PL[[#This Row],[Price]])*100</f>
        <v>1.320876288659798</v>
      </c>
      <c r="D95">
        <f>LN(SRI_PL[[#This Row],[Price]]/B94)*100</f>
        <v>1.3296774470334192</v>
      </c>
      <c r="E95">
        <v>1.4550000000000001</v>
      </c>
      <c r="F95">
        <f>LN(SRI_PL[[#This Row],[Risk-free instrument]]/E94)*100</f>
        <v>0.13342230131366623</v>
      </c>
      <c r="G95">
        <v>62366.5</v>
      </c>
      <c r="H95">
        <f>LN(SRI_PL[[#This Row],[WIG]]/G94)*100</f>
        <v>0.62242643447200297</v>
      </c>
      <c r="I95">
        <f>SRI_PL[[#This Row],[Rate WIG]]*100%</f>
        <v>0.62242643447200297</v>
      </c>
      <c r="J95">
        <f>MIN(0,(SRI_PL[[#This Row],[Logarithmic rate of return]]-0))</f>
        <v>0</v>
      </c>
      <c r="K95">
        <f>MIN(0,(SRI_PL[[#This Row],[Market rate of return]]-0))</f>
        <v>0</v>
      </c>
      <c r="L95">
        <f>MAX(0,(SRI_PL[[#This Row],[Logarithmic rate of return]]-0))</f>
        <v>1.3296774470334192</v>
      </c>
    </row>
    <row r="96" spans="1:12" x14ac:dyDescent="0.25">
      <c r="A96" s="9">
        <v>42953</v>
      </c>
      <c r="B96">
        <v>185.83</v>
      </c>
      <c r="C96">
        <f>((SRI_PL[[#This Row],[Price]]-B95)/SRI_PL[[#This Row],[Price]])*100</f>
        <v>-0.22063176021094363</v>
      </c>
      <c r="D96">
        <f>LN(SRI_PL[[#This Row],[Price]]/B95)*100</f>
        <v>-0.22038872575135976</v>
      </c>
      <c r="E96">
        <v>1.4494400000000001</v>
      </c>
      <c r="F96">
        <f>LN(SRI_PL[[#This Row],[Risk-free instrument]]/E95)*100</f>
        <v>-0.38286256846152417</v>
      </c>
      <c r="G96">
        <v>62478.3</v>
      </c>
      <c r="H96">
        <f>LN(SRI_PL[[#This Row],[WIG]]/G95)*100</f>
        <v>0.17910242138351284</v>
      </c>
      <c r="I96">
        <f>SRI_PL[[#This Row],[Rate WIG]]*100%</f>
        <v>0.17910242138351284</v>
      </c>
      <c r="J96">
        <f>MIN(0,(SRI_PL[[#This Row],[Logarithmic rate of return]]-0))</f>
        <v>-0.22038872575135976</v>
      </c>
      <c r="K96">
        <f>MIN(0,(SRI_PL[[#This Row],[Market rate of return]]-0))</f>
        <v>0</v>
      </c>
      <c r="L96">
        <f>MAX(0,(SRI_PL[[#This Row],[Logarithmic rate of return]]-0))</f>
        <v>0</v>
      </c>
    </row>
    <row r="97" spans="1:12" x14ac:dyDescent="0.25">
      <c r="A97" s="9">
        <v>42960</v>
      </c>
      <c r="B97">
        <v>185.03</v>
      </c>
      <c r="C97">
        <f>((SRI_PL[[#This Row],[Price]]-B96)/SRI_PL[[#This Row],[Price]])*100</f>
        <v>-0.43236231962385091</v>
      </c>
      <c r="D97">
        <f>LN(SRI_PL[[#This Row],[Price]]/B96)*100</f>
        <v>-0.43143031919345526</v>
      </c>
      <c r="E97">
        <v>1.45583</v>
      </c>
      <c r="F97">
        <f>LN(SRI_PL[[#This Row],[Risk-free instrument]]/E96)*100</f>
        <v>0.43989097771210867</v>
      </c>
      <c r="G97">
        <v>62206.45</v>
      </c>
      <c r="H97">
        <f>LN(SRI_PL[[#This Row],[WIG]]/G96)*100</f>
        <v>-0.43606043363909025</v>
      </c>
      <c r="I97">
        <f>SRI_PL[[#This Row],[Rate WIG]]*100%</f>
        <v>-0.43606043363909025</v>
      </c>
      <c r="J97">
        <f>MIN(0,(SRI_PL[[#This Row],[Logarithmic rate of return]]-0))</f>
        <v>-0.43143031919345526</v>
      </c>
      <c r="K97">
        <f>MIN(0,(SRI_PL[[#This Row],[Market rate of return]]-0))</f>
        <v>-0.43606043363909025</v>
      </c>
      <c r="L97">
        <f>MAX(0,(SRI_PL[[#This Row],[Logarithmic rate of return]]-0))</f>
        <v>0</v>
      </c>
    </row>
    <row r="98" spans="1:12" x14ac:dyDescent="0.25">
      <c r="A98" s="9">
        <v>42967</v>
      </c>
      <c r="B98">
        <v>186.06</v>
      </c>
      <c r="C98">
        <f>((SRI_PL[[#This Row],[Price]]-B97)/SRI_PL[[#This Row],[Price]])*100</f>
        <v>0.55358486509728111</v>
      </c>
      <c r="D98">
        <f>LN(SRI_PL[[#This Row],[Price]]/B97)*100</f>
        <v>0.55512282467878593</v>
      </c>
      <c r="E98">
        <v>1.4563900000000001</v>
      </c>
      <c r="F98">
        <f>LN(SRI_PL[[#This Row],[Risk-free instrument]]/E97)*100</f>
        <v>3.8458633406977125E-2</v>
      </c>
      <c r="G98">
        <v>62053.31</v>
      </c>
      <c r="H98">
        <f>LN(SRI_PL[[#This Row],[WIG]]/G97)*100</f>
        <v>-0.24648378128615092</v>
      </c>
      <c r="I98">
        <f>SRI_PL[[#This Row],[Rate WIG]]*100%</f>
        <v>-0.24648378128615092</v>
      </c>
      <c r="J98">
        <f>MIN(0,(SRI_PL[[#This Row],[Logarithmic rate of return]]-0))</f>
        <v>0</v>
      </c>
      <c r="K98">
        <f>MIN(0,(SRI_PL[[#This Row],[Market rate of return]]-0))</f>
        <v>-0.24648378128615092</v>
      </c>
      <c r="L98">
        <f>MAX(0,(SRI_PL[[#This Row],[Logarithmic rate of return]]-0))</f>
        <v>0.55512282467878593</v>
      </c>
    </row>
    <row r="99" spans="1:12" x14ac:dyDescent="0.25">
      <c r="A99" s="9">
        <v>42974</v>
      </c>
      <c r="B99">
        <v>190.84</v>
      </c>
      <c r="C99">
        <f>((SRI_PL[[#This Row],[Price]]-B98)/SRI_PL[[#This Row],[Price]])*100</f>
        <v>2.5047159924544125</v>
      </c>
      <c r="D99">
        <f>LN(SRI_PL[[#This Row],[Price]]/B98)*100</f>
        <v>2.5366178307493681</v>
      </c>
      <c r="E99">
        <v>1.4550000000000001</v>
      </c>
      <c r="F99">
        <f>LN(SRI_PL[[#This Row],[Risk-free instrument]]/E98)*100</f>
        <v>-9.5487042657577376E-2</v>
      </c>
      <c r="G99">
        <v>64135.519999999997</v>
      </c>
      <c r="H99">
        <f>LN(SRI_PL[[#This Row],[WIG]]/G98)*100</f>
        <v>3.3004490311120578</v>
      </c>
      <c r="I99">
        <f>SRI_PL[[#This Row],[Rate WIG]]*100%</f>
        <v>3.3004490311120578</v>
      </c>
      <c r="J99">
        <f>MIN(0,(SRI_PL[[#This Row],[Logarithmic rate of return]]-0))</f>
        <v>0</v>
      </c>
      <c r="K99">
        <f>MIN(0,(SRI_PL[[#This Row],[Market rate of return]]-0))</f>
        <v>0</v>
      </c>
      <c r="L99">
        <f>MAX(0,(SRI_PL[[#This Row],[Logarithmic rate of return]]-0))</f>
        <v>2.5366178307493681</v>
      </c>
    </row>
    <row r="100" spans="1:12" x14ac:dyDescent="0.25">
      <c r="A100" s="9">
        <v>42981</v>
      </c>
      <c r="B100">
        <v>191.34</v>
      </c>
      <c r="C100">
        <f>((SRI_PL[[#This Row],[Price]]-B99)/SRI_PL[[#This Row],[Price]])*100</f>
        <v>0.2613149367617853</v>
      </c>
      <c r="D100">
        <f>LN(SRI_PL[[#This Row],[Price]]/B99)*100</f>
        <v>0.26165696021149348</v>
      </c>
      <c r="E100">
        <v>1.45333</v>
      </c>
      <c r="F100">
        <f>LN(SRI_PL[[#This Row],[Risk-free instrument]]/E99)*100</f>
        <v>-0.11484255112344732</v>
      </c>
      <c r="G100">
        <v>65208.480000000003</v>
      </c>
      <c r="H100">
        <f>LN(SRI_PL[[#This Row],[WIG]]/G99)*100</f>
        <v>1.659117720870749</v>
      </c>
      <c r="I100">
        <f>SRI_PL[[#This Row],[Rate WIG]]*100%</f>
        <v>1.659117720870749</v>
      </c>
      <c r="J100">
        <f>MIN(0,(SRI_PL[[#This Row],[Logarithmic rate of return]]-0))</f>
        <v>0</v>
      </c>
      <c r="K100">
        <f>MIN(0,(SRI_PL[[#This Row],[Market rate of return]]-0))</f>
        <v>0</v>
      </c>
      <c r="L100">
        <f>MAX(0,(SRI_PL[[#This Row],[Logarithmic rate of return]]-0))</f>
        <v>0.26165696021149348</v>
      </c>
    </row>
    <row r="101" spans="1:12" x14ac:dyDescent="0.25">
      <c r="A101" s="9">
        <v>42988</v>
      </c>
      <c r="B101">
        <v>186.93</v>
      </c>
      <c r="C101">
        <f>((SRI_PL[[#This Row],[Price]]-B100)/SRI_PL[[#This Row],[Price]])*100</f>
        <v>-2.3591718825228676</v>
      </c>
      <c r="D101">
        <f>LN(SRI_PL[[#This Row],[Price]]/B100)*100</f>
        <v>-2.3317735025780868</v>
      </c>
      <c r="E101">
        <v>1.44767</v>
      </c>
      <c r="F101">
        <f>LN(SRI_PL[[#This Row],[Risk-free instrument]]/E100)*100</f>
        <v>-0.39021076744601196</v>
      </c>
      <c r="G101">
        <v>64306.53</v>
      </c>
      <c r="H101">
        <f>LN(SRI_PL[[#This Row],[WIG]]/G100)*100</f>
        <v>-1.3928340527910756</v>
      </c>
      <c r="I101">
        <f>SRI_PL[[#This Row],[Rate WIG]]*100%</f>
        <v>-1.3928340527910756</v>
      </c>
      <c r="J101">
        <f>MIN(0,(SRI_PL[[#This Row],[Logarithmic rate of return]]-0))</f>
        <v>-2.3317735025780868</v>
      </c>
      <c r="K101">
        <f>MIN(0,(SRI_PL[[#This Row],[Market rate of return]]-0))</f>
        <v>-1.3928340527910756</v>
      </c>
      <c r="L101">
        <f>MAX(0,(SRI_PL[[#This Row],[Logarithmic rate of return]]-0))</f>
        <v>0</v>
      </c>
    </row>
    <row r="102" spans="1:12" x14ac:dyDescent="0.25">
      <c r="A102" s="9">
        <v>42995</v>
      </c>
      <c r="B102">
        <v>189.33</v>
      </c>
      <c r="C102">
        <f>((SRI_PL[[#This Row],[Price]]-B101)/SRI_PL[[#This Row],[Price]])*100</f>
        <v>1.2676279511963267</v>
      </c>
      <c r="D102">
        <f>LN(SRI_PL[[#This Row],[Price]]/B101)*100</f>
        <v>1.2757309040017657</v>
      </c>
      <c r="E102">
        <v>1.4711099999999999</v>
      </c>
      <c r="F102">
        <f>LN(SRI_PL[[#This Row],[Risk-free instrument]]/E101)*100</f>
        <v>1.6061850447587158</v>
      </c>
      <c r="G102">
        <v>64535.67</v>
      </c>
      <c r="H102">
        <f>LN(SRI_PL[[#This Row],[WIG]]/G101)*100</f>
        <v>0.35569128993887317</v>
      </c>
      <c r="I102">
        <f>SRI_PL[[#This Row],[Rate WIG]]*100%</f>
        <v>0.35569128993887317</v>
      </c>
      <c r="J102">
        <f>MIN(0,(SRI_PL[[#This Row],[Logarithmic rate of return]]-0))</f>
        <v>0</v>
      </c>
      <c r="K102">
        <f>MIN(0,(SRI_PL[[#This Row],[Market rate of return]]-0))</f>
        <v>0</v>
      </c>
      <c r="L102">
        <f>MAX(0,(SRI_PL[[#This Row],[Logarithmic rate of return]]-0))</f>
        <v>1.2757309040017657</v>
      </c>
    </row>
    <row r="103" spans="1:12" x14ac:dyDescent="0.25">
      <c r="A103" s="9">
        <v>43002</v>
      </c>
      <c r="B103">
        <v>185.17</v>
      </c>
      <c r="C103">
        <f>((SRI_PL[[#This Row],[Price]]-B102)/SRI_PL[[#This Row],[Price]])*100</f>
        <v>-2.2465842199060457</v>
      </c>
      <c r="D103">
        <f>LN(SRI_PL[[#This Row],[Price]]/B102)*100</f>
        <v>-2.2217202214533462</v>
      </c>
      <c r="E103">
        <v>1.4968300000000001</v>
      </c>
      <c r="F103">
        <f>LN(SRI_PL[[#This Row],[Risk-free instrument]]/E102)*100</f>
        <v>1.733232064942454</v>
      </c>
      <c r="G103">
        <v>64397.32</v>
      </c>
      <c r="H103">
        <f>LN(SRI_PL[[#This Row],[WIG]]/G102)*100</f>
        <v>-0.21460768589831222</v>
      </c>
      <c r="I103">
        <f>SRI_PL[[#This Row],[Rate WIG]]*100%</f>
        <v>-0.21460768589831222</v>
      </c>
      <c r="J103">
        <f>MIN(0,(SRI_PL[[#This Row],[Logarithmic rate of return]]-0))</f>
        <v>-2.2217202214533462</v>
      </c>
      <c r="K103">
        <f>MIN(0,(SRI_PL[[#This Row],[Market rate of return]]-0))</f>
        <v>-0.21460768589831222</v>
      </c>
      <c r="L103">
        <f>MAX(0,(SRI_PL[[#This Row],[Logarithmic rate of return]]-0))</f>
        <v>0</v>
      </c>
    </row>
    <row r="104" spans="1:12" x14ac:dyDescent="0.25">
      <c r="A104" s="9">
        <v>43009</v>
      </c>
      <c r="B104">
        <v>183.76</v>
      </c>
      <c r="C104">
        <f>((SRI_PL[[#This Row],[Price]]-B103)/SRI_PL[[#This Row],[Price]])*100</f>
        <v>-0.76730518067043785</v>
      </c>
      <c r="D104">
        <f>LN(SRI_PL[[#This Row],[Price]]/B103)*100</f>
        <v>-0.76437636688816923</v>
      </c>
      <c r="E104">
        <v>1.506</v>
      </c>
      <c r="F104">
        <f>LN(SRI_PL[[#This Row],[Risk-free instrument]]/E103)*100</f>
        <v>0.61075908429288506</v>
      </c>
      <c r="G104">
        <v>64289.69</v>
      </c>
      <c r="H104">
        <f>LN(SRI_PL[[#This Row],[WIG]]/G103)*100</f>
        <v>-0.16727410963435332</v>
      </c>
      <c r="I104">
        <f>SRI_PL[[#This Row],[Rate WIG]]*100%</f>
        <v>-0.16727410963435332</v>
      </c>
      <c r="J104">
        <f>MIN(0,(SRI_PL[[#This Row],[Logarithmic rate of return]]-0))</f>
        <v>-0.76437636688816923</v>
      </c>
      <c r="K104">
        <f>MIN(0,(SRI_PL[[#This Row],[Market rate of return]]-0))</f>
        <v>-0.16727410963435332</v>
      </c>
      <c r="L104">
        <f>MAX(0,(SRI_PL[[#This Row],[Logarithmic rate of return]]-0))</f>
        <v>0</v>
      </c>
    </row>
    <row r="105" spans="1:12" x14ac:dyDescent="0.25">
      <c r="A105" s="9">
        <v>43016</v>
      </c>
      <c r="B105">
        <v>184.35</v>
      </c>
      <c r="C105">
        <f>((SRI_PL[[#This Row],[Price]]-B104)/SRI_PL[[#This Row],[Price]])*100</f>
        <v>0.32004339571467505</v>
      </c>
      <c r="D105">
        <f>LN(SRI_PL[[#This Row],[Price]]/B104)*100</f>
        <v>0.32055662993106399</v>
      </c>
      <c r="E105">
        <v>1.51878</v>
      </c>
      <c r="F105">
        <f>LN(SRI_PL[[#This Row],[Risk-free instrument]]/E104)*100</f>
        <v>0.84502516203498124</v>
      </c>
      <c r="G105">
        <v>64456.06</v>
      </c>
      <c r="H105">
        <f>LN(SRI_PL[[#This Row],[WIG]]/G104)*100</f>
        <v>0.25844751008223305</v>
      </c>
      <c r="I105">
        <f>SRI_PL[[#This Row],[Rate WIG]]*100%</f>
        <v>0.25844751008223305</v>
      </c>
      <c r="J105">
        <f>MIN(0,(SRI_PL[[#This Row],[Logarithmic rate of return]]-0))</f>
        <v>0</v>
      </c>
      <c r="K105">
        <f>MIN(0,(SRI_PL[[#This Row],[Market rate of return]]-0))</f>
        <v>0</v>
      </c>
      <c r="L105">
        <f>MAX(0,(SRI_PL[[#This Row],[Logarithmic rate of return]]-0))</f>
        <v>0.32055662993106399</v>
      </c>
    </row>
    <row r="106" spans="1:12" x14ac:dyDescent="0.25">
      <c r="A106" s="9">
        <v>43023</v>
      </c>
      <c r="B106">
        <v>185.32</v>
      </c>
      <c r="C106">
        <f>((SRI_PL[[#This Row],[Price]]-B105)/SRI_PL[[#This Row],[Price]])*100</f>
        <v>0.52341895100366875</v>
      </c>
      <c r="D106">
        <f>LN(SRI_PL[[#This Row],[Price]]/B105)*100</f>
        <v>0.52479358682939892</v>
      </c>
      <c r="E106">
        <v>1.53433</v>
      </c>
      <c r="F106">
        <f>LN(SRI_PL[[#This Row],[Risk-free instrument]]/E105)*100</f>
        <v>1.0186422670385116</v>
      </c>
      <c r="G106">
        <v>65318.720000000001</v>
      </c>
      <c r="H106">
        <f>LN(SRI_PL[[#This Row],[WIG]]/G105)*100</f>
        <v>1.3294920732348594</v>
      </c>
      <c r="I106">
        <f>SRI_PL[[#This Row],[Rate WIG]]*100%</f>
        <v>1.3294920732348594</v>
      </c>
      <c r="J106">
        <f>MIN(0,(SRI_PL[[#This Row],[Logarithmic rate of return]]-0))</f>
        <v>0</v>
      </c>
      <c r="K106">
        <f>MIN(0,(SRI_PL[[#This Row],[Market rate of return]]-0))</f>
        <v>0</v>
      </c>
      <c r="L106">
        <f>MAX(0,(SRI_PL[[#This Row],[Logarithmic rate of return]]-0))</f>
        <v>0.52479358682939892</v>
      </c>
    </row>
    <row r="107" spans="1:12" x14ac:dyDescent="0.25">
      <c r="A107" s="9">
        <v>43030</v>
      </c>
      <c r="B107">
        <v>185.17</v>
      </c>
      <c r="C107">
        <f>((SRI_PL[[#This Row],[Price]]-B106)/SRI_PL[[#This Row],[Price]])*100</f>
        <v>-8.100664254469174E-2</v>
      </c>
      <c r="D107">
        <f>LN(SRI_PL[[#This Row],[Price]]/B106)*100</f>
        <v>-8.0973849872310655E-2</v>
      </c>
      <c r="E107">
        <v>1.5548900000000001</v>
      </c>
      <c r="F107">
        <f>LN(SRI_PL[[#This Row],[Risk-free instrument]]/E106)*100</f>
        <v>1.3310999910761778</v>
      </c>
      <c r="G107">
        <v>63719.57</v>
      </c>
      <c r="H107">
        <f>LN(SRI_PL[[#This Row],[WIG]]/G106)*100</f>
        <v>-2.478693532899797</v>
      </c>
      <c r="I107">
        <f>SRI_PL[[#This Row],[Rate WIG]]*100%</f>
        <v>-2.478693532899797</v>
      </c>
      <c r="J107">
        <f>MIN(0,(SRI_PL[[#This Row],[Logarithmic rate of return]]-0))</f>
        <v>-8.0973849872310655E-2</v>
      </c>
      <c r="K107">
        <f>MIN(0,(SRI_PL[[#This Row],[Market rate of return]]-0))</f>
        <v>-2.478693532899797</v>
      </c>
      <c r="L107">
        <f>MAX(0,(SRI_PL[[#This Row],[Logarithmic rate of return]]-0))</f>
        <v>0</v>
      </c>
    </row>
    <row r="108" spans="1:12" x14ac:dyDescent="0.25">
      <c r="A108" s="9">
        <v>43037</v>
      </c>
      <c r="B108">
        <v>183.4</v>
      </c>
      <c r="C108">
        <f>((SRI_PL[[#This Row],[Price]]-B107)/SRI_PL[[#This Row],[Price]])*100</f>
        <v>-0.96510359869137508</v>
      </c>
      <c r="D108">
        <f>LN(SRI_PL[[#This Row],[Price]]/B107)*100</f>
        <v>-0.9604762227360012</v>
      </c>
      <c r="E108">
        <v>1.57267</v>
      </c>
      <c r="F108">
        <f>LN(SRI_PL[[#This Row],[Risk-free instrument]]/E107)*100</f>
        <v>1.1370008278107822</v>
      </c>
      <c r="G108">
        <v>64054.62</v>
      </c>
      <c r="H108">
        <f>LN(SRI_PL[[#This Row],[WIG]]/G107)*100</f>
        <v>0.52444201435774684</v>
      </c>
      <c r="I108">
        <f>SRI_PL[[#This Row],[Rate WIG]]*100%</f>
        <v>0.52444201435774684</v>
      </c>
      <c r="J108">
        <f>MIN(0,(SRI_PL[[#This Row],[Logarithmic rate of return]]-0))</f>
        <v>-0.9604762227360012</v>
      </c>
      <c r="K108">
        <f>MIN(0,(SRI_PL[[#This Row],[Market rate of return]]-0))</f>
        <v>0</v>
      </c>
      <c r="L108">
        <f>MAX(0,(SRI_PL[[#This Row],[Logarithmic rate of return]]-0))</f>
        <v>0</v>
      </c>
    </row>
    <row r="109" spans="1:12" x14ac:dyDescent="0.25">
      <c r="A109" s="9">
        <v>43044</v>
      </c>
      <c r="B109">
        <v>184.6</v>
      </c>
      <c r="C109">
        <f>((SRI_PL[[#This Row],[Price]]-B108)/SRI_PL[[#This Row],[Price]])*100</f>
        <v>0.65005417118092557</v>
      </c>
      <c r="D109">
        <f>LN(SRI_PL[[#This Row],[Price]]/B108)*100</f>
        <v>0.65217622463872249</v>
      </c>
      <c r="E109">
        <v>1.5901700000000001</v>
      </c>
      <c r="F109">
        <f>LN(SRI_PL[[#This Row],[Risk-free instrument]]/E108)*100</f>
        <v>1.1066116898480112</v>
      </c>
      <c r="G109">
        <v>64214.11</v>
      </c>
      <c r="H109">
        <f>LN(SRI_PL[[#This Row],[WIG]]/G108)*100</f>
        <v>0.24868115899110799</v>
      </c>
      <c r="I109">
        <f>SRI_PL[[#This Row],[Rate WIG]]*100%</f>
        <v>0.24868115899110799</v>
      </c>
      <c r="J109">
        <f>MIN(0,(SRI_PL[[#This Row],[Logarithmic rate of return]]-0))</f>
        <v>0</v>
      </c>
      <c r="K109">
        <f>MIN(0,(SRI_PL[[#This Row],[Market rate of return]]-0))</f>
        <v>0</v>
      </c>
      <c r="L109">
        <f>MAX(0,(SRI_PL[[#This Row],[Logarithmic rate of return]]-0))</f>
        <v>0.65217622463872249</v>
      </c>
    </row>
    <row r="110" spans="1:12" x14ac:dyDescent="0.25">
      <c r="A110" s="9">
        <v>43051</v>
      </c>
      <c r="B110">
        <v>176.94</v>
      </c>
      <c r="C110">
        <f>((SRI_PL[[#This Row],[Price]]-B109)/SRI_PL[[#This Row],[Price]])*100</f>
        <v>-4.3291511246750289</v>
      </c>
      <c r="D110">
        <f>LN(SRI_PL[[#This Row],[Price]]/B109)*100</f>
        <v>-4.2380630013511835</v>
      </c>
      <c r="E110">
        <v>1.6146100000000001</v>
      </c>
      <c r="F110">
        <f>LN(SRI_PL[[#This Row],[Risk-free instrument]]/E109)*100</f>
        <v>1.5252512688266628</v>
      </c>
      <c r="G110">
        <v>63415.6</v>
      </c>
      <c r="H110">
        <f>LN(SRI_PL[[#This Row],[WIG]]/G109)*100</f>
        <v>-1.2513080520359852</v>
      </c>
      <c r="I110">
        <f>SRI_PL[[#This Row],[Rate WIG]]*100%</f>
        <v>-1.2513080520359852</v>
      </c>
      <c r="J110">
        <f>MIN(0,(SRI_PL[[#This Row],[Logarithmic rate of return]]-0))</f>
        <v>-4.2380630013511835</v>
      </c>
      <c r="K110">
        <f>MIN(0,(SRI_PL[[#This Row],[Market rate of return]]-0))</f>
        <v>-1.2513080520359852</v>
      </c>
      <c r="L110">
        <f>MAX(0,(SRI_PL[[#This Row],[Logarithmic rate of return]]-0))</f>
        <v>0</v>
      </c>
    </row>
    <row r="111" spans="1:12" x14ac:dyDescent="0.25">
      <c r="A111" s="9">
        <v>43058</v>
      </c>
      <c r="B111">
        <v>177.77</v>
      </c>
      <c r="C111">
        <f>((SRI_PL[[#This Row],[Price]]-B110)/SRI_PL[[#This Row],[Price]])*100</f>
        <v>0.46689542667492401</v>
      </c>
      <c r="D111">
        <f>LN(SRI_PL[[#This Row],[Price]]/B110)*100</f>
        <v>0.46798878793543358</v>
      </c>
      <c r="E111">
        <v>1.6321099999999999</v>
      </c>
      <c r="F111">
        <f>LN(SRI_PL[[#This Row],[Risk-free instrument]]/E110)*100</f>
        <v>1.0780214787236408</v>
      </c>
      <c r="G111">
        <v>63047.02</v>
      </c>
      <c r="H111">
        <f>LN(SRI_PL[[#This Row],[WIG]]/G110)*100</f>
        <v>-0.58290907406925052</v>
      </c>
      <c r="I111">
        <f>SRI_PL[[#This Row],[Rate WIG]]*100%</f>
        <v>-0.58290907406925052</v>
      </c>
      <c r="J111">
        <f>MIN(0,(SRI_PL[[#This Row],[Logarithmic rate of return]]-0))</f>
        <v>0</v>
      </c>
      <c r="K111">
        <f>MIN(0,(SRI_PL[[#This Row],[Market rate of return]]-0))</f>
        <v>-0.58290907406925052</v>
      </c>
      <c r="L111">
        <f>MAX(0,(SRI_PL[[#This Row],[Logarithmic rate of return]]-0))</f>
        <v>0.46798878793543358</v>
      </c>
    </row>
    <row r="112" spans="1:12" x14ac:dyDescent="0.25">
      <c r="A112" s="9">
        <v>43065</v>
      </c>
      <c r="B112">
        <v>175.02</v>
      </c>
      <c r="C112">
        <f>((SRI_PL[[#This Row],[Price]]-B111)/SRI_PL[[#This Row],[Price]])*100</f>
        <v>-1.5712490001142725</v>
      </c>
      <c r="D112">
        <f>LN(SRI_PL[[#This Row],[Price]]/B111)*100</f>
        <v>-1.5590326826908969</v>
      </c>
      <c r="E112">
        <v>1.65394</v>
      </c>
      <c r="F112">
        <f>LN(SRI_PL[[#This Row],[Risk-free instrument]]/E111)*100</f>
        <v>1.3286664016946999</v>
      </c>
      <c r="G112">
        <v>63857.97</v>
      </c>
      <c r="H112">
        <f>LN(SRI_PL[[#This Row],[WIG]]/G111)*100</f>
        <v>1.2780601276683357</v>
      </c>
      <c r="I112">
        <f>SRI_PL[[#This Row],[Rate WIG]]*100%</f>
        <v>1.2780601276683357</v>
      </c>
      <c r="J112">
        <f>MIN(0,(SRI_PL[[#This Row],[Logarithmic rate of return]]-0))</f>
        <v>-1.5590326826908969</v>
      </c>
      <c r="K112">
        <f>MIN(0,(SRI_PL[[#This Row],[Market rate of return]]-0))</f>
        <v>0</v>
      </c>
      <c r="L112">
        <f>MAX(0,(SRI_PL[[#This Row],[Logarithmic rate of return]]-0))</f>
        <v>0</v>
      </c>
    </row>
    <row r="113" spans="1:12" x14ac:dyDescent="0.25">
      <c r="A113" s="9">
        <v>43072</v>
      </c>
      <c r="B113">
        <v>171.85</v>
      </c>
      <c r="C113">
        <f>((SRI_PL[[#This Row],[Price]]-B112)/SRI_PL[[#This Row],[Price]])*100</f>
        <v>-1.8446319464649494</v>
      </c>
      <c r="D113">
        <f>LN(SRI_PL[[#This Row],[Price]]/B112)*100</f>
        <v>-1.8278249811842273</v>
      </c>
      <c r="E113">
        <v>1.67425</v>
      </c>
      <c r="F113">
        <f>LN(SRI_PL[[#This Row],[Risk-free instrument]]/E112)*100</f>
        <v>1.220498355978618</v>
      </c>
      <c r="G113">
        <v>62031.02</v>
      </c>
      <c r="H113">
        <f>LN(SRI_PL[[#This Row],[WIG]]/G112)*100</f>
        <v>-2.9026815988374164</v>
      </c>
      <c r="I113">
        <f>SRI_PL[[#This Row],[Rate WIG]]*100%</f>
        <v>-2.9026815988374164</v>
      </c>
      <c r="J113">
        <f>MIN(0,(SRI_PL[[#This Row],[Logarithmic rate of return]]-0))</f>
        <v>-1.8278249811842273</v>
      </c>
      <c r="K113">
        <f>MIN(0,(SRI_PL[[#This Row],[Market rate of return]]-0))</f>
        <v>-2.9026815988374164</v>
      </c>
      <c r="L113">
        <f>MAX(0,(SRI_PL[[#This Row],[Logarithmic rate of return]]-0))</f>
        <v>0</v>
      </c>
    </row>
    <row r="114" spans="1:12" x14ac:dyDescent="0.25">
      <c r="A114" s="9">
        <v>43079</v>
      </c>
      <c r="B114">
        <v>176.82</v>
      </c>
      <c r="C114">
        <f>((SRI_PL[[#This Row],[Price]]-B113)/SRI_PL[[#This Row],[Price]])*100</f>
        <v>2.8107680126682499</v>
      </c>
      <c r="D114">
        <f>LN(SRI_PL[[#This Row],[Price]]/B113)*100</f>
        <v>2.8510262681815375</v>
      </c>
      <c r="E114">
        <v>1.7298800000000001</v>
      </c>
      <c r="F114">
        <f>LN(SRI_PL[[#This Row],[Risk-free instrument]]/E113)*100</f>
        <v>3.2686738134010582</v>
      </c>
      <c r="G114">
        <v>62430.239999999998</v>
      </c>
      <c r="H114">
        <f>LN(SRI_PL[[#This Row],[WIG]]/G113)*100</f>
        <v>0.64151908657596401</v>
      </c>
      <c r="I114">
        <f>SRI_PL[[#This Row],[Rate WIG]]*100%</f>
        <v>0.64151908657596401</v>
      </c>
      <c r="J114">
        <f>MIN(0,(SRI_PL[[#This Row],[Logarithmic rate of return]]-0))</f>
        <v>0</v>
      </c>
      <c r="K114">
        <f>MIN(0,(SRI_PL[[#This Row],[Market rate of return]]-0))</f>
        <v>0</v>
      </c>
      <c r="L114">
        <f>MAX(0,(SRI_PL[[#This Row],[Logarithmic rate of return]]-0))</f>
        <v>2.8510262681815375</v>
      </c>
    </row>
    <row r="115" spans="1:12" x14ac:dyDescent="0.25">
      <c r="A115" s="9">
        <v>43086</v>
      </c>
      <c r="B115">
        <v>176.97</v>
      </c>
      <c r="C115">
        <f>((SRI_PL[[#This Row],[Price]]-B114)/SRI_PL[[#This Row],[Price]])*100</f>
        <v>8.4760128835399046E-2</v>
      </c>
      <c r="D115">
        <f>LN(SRI_PL[[#This Row],[Price]]/B114)*100</f>
        <v>8.4796070543522756E-2</v>
      </c>
      <c r="E115">
        <v>1.77443</v>
      </c>
      <c r="F115">
        <f>LN(SRI_PL[[#This Row],[Risk-free instrument]]/E114)*100</f>
        <v>2.5427202652543155</v>
      </c>
      <c r="G115">
        <v>62619.6</v>
      </c>
      <c r="H115">
        <f>LN(SRI_PL[[#This Row],[WIG]]/G114)*100</f>
        <v>0.30285547704244242</v>
      </c>
      <c r="I115">
        <f>SRI_PL[[#This Row],[Rate WIG]]*100%</f>
        <v>0.30285547704244242</v>
      </c>
      <c r="J115">
        <f>MIN(0,(SRI_PL[[#This Row],[Logarithmic rate of return]]-0))</f>
        <v>0</v>
      </c>
      <c r="K115">
        <f>MIN(0,(SRI_PL[[#This Row],[Market rate of return]]-0))</f>
        <v>0</v>
      </c>
      <c r="L115">
        <f>MAX(0,(SRI_PL[[#This Row],[Logarithmic rate of return]]-0))</f>
        <v>8.4796070543522756E-2</v>
      </c>
    </row>
    <row r="116" spans="1:12" x14ac:dyDescent="0.25">
      <c r="A116" s="9">
        <v>43093</v>
      </c>
      <c r="B116">
        <v>179.28</v>
      </c>
      <c r="C116">
        <f>((SRI_PL[[#This Row],[Price]]-B115)/SRI_PL[[#This Row],[Price]])*100</f>
        <v>1.2884872824631874</v>
      </c>
      <c r="D116">
        <f>LN(SRI_PL[[#This Row],[Price]]/B115)*100</f>
        <v>1.2968602809577865</v>
      </c>
      <c r="E116">
        <v>1.8336300000000001</v>
      </c>
      <c r="F116">
        <f>LN(SRI_PL[[#This Row],[Risk-free instrument]]/E115)*100</f>
        <v>3.281836406640759</v>
      </c>
      <c r="G116">
        <v>63237.38</v>
      </c>
      <c r="H116">
        <f>LN(SRI_PL[[#This Row],[WIG]]/G115)*100</f>
        <v>0.98172538657208785</v>
      </c>
      <c r="I116">
        <f>SRI_PL[[#This Row],[Rate WIG]]*100%</f>
        <v>0.98172538657208785</v>
      </c>
      <c r="J116">
        <f>MIN(0,(SRI_PL[[#This Row],[Logarithmic rate of return]]-0))</f>
        <v>0</v>
      </c>
      <c r="K116">
        <f>MIN(0,(SRI_PL[[#This Row],[Market rate of return]]-0))</f>
        <v>0</v>
      </c>
      <c r="L116">
        <f>MAX(0,(SRI_PL[[#This Row],[Logarithmic rate of return]]-0))</f>
        <v>1.2968602809577865</v>
      </c>
    </row>
    <row r="117" spans="1:12" x14ac:dyDescent="0.25">
      <c r="A117" s="9">
        <v>43100</v>
      </c>
      <c r="B117">
        <v>181.33</v>
      </c>
      <c r="C117">
        <f>((SRI_PL[[#This Row],[Price]]-B116)/SRI_PL[[#This Row],[Price]])*100</f>
        <v>1.1305354877847082</v>
      </c>
      <c r="D117">
        <f>LN(SRI_PL[[#This Row],[Price]]/B116)*100</f>
        <v>1.1369746173262747</v>
      </c>
      <c r="E117">
        <v>1.83707</v>
      </c>
      <c r="F117">
        <f>LN(SRI_PL[[#This Row],[Risk-free instrument]]/E116)*100</f>
        <v>0.1874302452972241</v>
      </c>
      <c r="G117">
        <v>63746.2</v>
      </c>
      <c r="H117">
        <f>LN(SRI_PL[[#This Row],[WIG]]/G116)*100</f>
        <v>0.80139924107491445</v>
      </c>
      <c r="I117">
        <f>SRI_PL[[#This Row],[Rate WIG]]*100%</f>
        <v>0.80139924107491445</v>
      </c>
      <c r="J117">
        <f>MIN(0,(SRI_PL[[#This Row],[Logarithmic rate of return]]-0))</f>
        <v>0</v>
      </c>
      <c r="K117">
        <f>MIN(0,(SRI_PL[[#This Row],[Market rate of return]]-0))</f>
        <v>0</v>
      </c>
      <c r="L117">
        <f>MAX(0,(SRI_PL[[#This Row],[Logarithmic rate of return]]-0))</f>
        <v>1.1369746173262747</v>
      </c>
    </row>
    <row r="118" spans="1:12" x14ac:dyDescent="0.25">
      <c r="A118" s="9">
        <v>43107</v>
      </c>
      <c r="B118">
        <v>184.56</v>
      </c>
      <c r="C118">
        <f>((SRI_PL[[#This Row],[Price]]-B117)/SRI_PL[[#This Row],[Price]])*100</f>
        <v>1.7501083658430807</v>
      </c>
      <c r="D118">
        <f>LN(SRI_PL[[#This Row],[Price]]/B117)*100</f>
        <v>1.7656038199563966</v>
      </c>
      <c r="E118">
        <v>1.86507</v>
      </c>
      <c r="F118">
        <f>LN(SRI_PL[[#This Row],[Risk-free instrument]]/E117)*100</f>
        <v>1.5126674789522194</v>
      </c>
      <c r="G118">
        <v>65314.32</v>
      </c>
      <c r="H118">
        <f>LN(SRI_PL[[#This Row],[WIG]]/G117)*100</f>
        <v>2.4301733380807571</v>
      </c>
      <c r="I118">
        <f>SRI_PL[[#This Row],[Rate WIG]]*100%</f>
        <v>2.4301733380807571</v>
      </c>
      <c r="J118">
        <f>MIN(0,(SRI_PL[[#This Row],[Logarithmic rate of return]]-0))</f>
        <v>0</v>
      </c>
      <c r="K118">
        <f>MIN(0,(SRI_PL[[#This Row],[Market rate of return]]-0))</f>
        <v>0</v>
      </c>
      <c r="L118">
        <f>MAX(0,(SRI_PL[[#This Row],[Logarithmic rate of return]]-0))</f>
        <v>1.7656038199563966</v>
      </c>
    </row>
    <row r="119" spans="1:12" x14ac:dyDescent="0.25">
      <c r="A119" s="9">
        <v>43114</v>
      </c>
      <c r="B119">
        <v>184.49</v>
      </c>
      <c r="C119">
        <f>((SRI_PL[[#This Row],[Price]]-B118)/SRI_PL[[#This Row],[Price]])*100</f>
        <v>-3.7942435904381365E-2</v>
      </c>
      <c r="D119">
        <f>LN(SRI_PL[[#This Row],[Price]]/B118)*100</f>
        <v>-3.7935239582413779E-2</v>
      </c>
      <c r="E119">
        <v>1.8876900000000001</v>
      </c>
      <c r="F119">
        <f>LN(SRI_PL[[#This Row],[Risk-free instrument]]/E118)*100</f>
        <v>1.2055273423115342</v>
      </c>
      <c r="G119">
        <v>65465.65</v>
      </c>
      <c r="H119">
        <f>LN(SRI_PL[[#This Row],[WIG]]/G118)*100</f>
        <v>0.23142698005154555</v>
      </c>
      <c r="I119">
        <f>SRI_PL[[#This Row],[Rate WIG]]*100%</f>
        <v>0.23142698005154555</v>
      </c>
      <c r="J119">
        <f>MIN(0,(SRI_PL[[#This Row],[Logarithmic rate of return]]-0))</f>
        <v>-3.7935239582413779E-2</v>
      </c>
      <c r="K119">
        <f>MIN(0,(SRI_PL[[#This Row],[Market rate of return]]-0))</f>
        <v>0</v>
      </c>
      <c r="L119">
        <f>MAX(0,(SRI_PL[[#This Row],[Logarithmic rate of return]]-0))</f>
        <v>0</v>
      </c>
    </row>
    <row r="120" spans="1:12" x14ac:dyDescent="0.25">
      <c r="A120" s="9">
        <v>43121</v>
      </c>
      <c r="B120">
        <v>185.85</v>
      </c>
      <c r="C120">
        <f>((SRI_PL[[#This Row],[Price]]-B119)/SRI_PL[[#This Row],[Price]])*100</f>
        <v>0.73177293516275776</v>
      </c>
      <c r="D120">
        <f>LN(SRI_PL[[#This Row],[Price]]/B119)*100</f>
        <v>0.73446352735870546</v>
      </c>
      <c r="E120">
        <v>1.9317500000000001</v>
      </c>
      <c r="F120">
        <f>LN(SRI_PL[[#This Row],[Risk-free instrument]]/E119)*100</f>
        <v>2.3072468504962269</v>
      </c>
      <c r="G120">
        <v>66897.08</v>
      </c>
      <c r="H120">
        <f>LN(SRI_PL[[#This Row],[WIG]]/G119)*100</f>
        <v>2.1629741346832669</v>
      </c>
      <c r="I120">
        <f>SRI_PL[[#This Row],[Rate WIG]]*100%</f>
        <v>2.1629741346832669</v>
      </c>
      <c r="J120">
        <f>MIN(0,(SRI_PL[[#This Row],[Logarithmic rate of return]]-0))</f>
        <v>0</v>
      </c>
      <c r="K120">
        <f>MIN(0,(SRI_PL[[#This Row],[Market rate of return]]-0))</f>
        <v>0</v>
      </c>
      <c r="L120">
        <f>MAX(0,(SRI_PL[[#This Row],[Logarithmic rate of return]]-0))</f>
        <v>0.73446352735870546</v>
      </c>
    </row>
    <row r="121" spans="1:12" x14ac:dyDescent="0.25">
      <c r="A121" s="9">
        <v>43128</v>
      </c>
      <c r="B121">
        <v>189.15</v>
      </c>
      <c r="C121">
        <f>((SRI_PL[[#This Row],[Price]]-B120)/SRI_PL[[#This Row],[Price]])*100</f>
        <v>1.7446471054718538</v>
      </c>
      <c r="D121">
        <f>LN(SRI_PL[[#This Row],[Price]]/B120)*100</f>
        <v>1.7600454335777074</v>
      </c>
      <c r="E121">
        <v>1.9596499999999999</v>
      </c>
      <c r="F121">
        <f>LN(SRI_PL[[#This Row],[Risk-free instrument]]/E120)*100</f>
        <v>1.4339558036522153</v>
      </c>
      <c r="G121">
        <v>66861.37</v>
      </c>
      <c r="H121">
        <f>LN(SRI_PL[[#This Row],[WIG]]/G120)*100</f>
        <v>-5.3394758758665846E-2</v>
      </c>
      <c r="I121">
        <f>SRI_PL[[#This Row],[Rate WIG]]*100%</f>
        <v>-5.3394758758665846E-2</v>
      </c>
      <c r="J121">
        <f>MIN(0,(SRI_PL[[#This Row],[Logarithmic rate of return]]-0))</f>
        <v>0</v>
      </c>
      <c r="K121">
        <f>MIN(0,(SRI_PL[[#This Row],[Market rate of return]]-0))</f>
        <v>-5.3394758758665846E-2</v>
      </c>
      <c r="L121">
        <f>MAX(0,(SRI_PL[[#This Row],[Logarithmic rate of return]]-0))</f>
        <v>1.7600454335777074</v>
      </c>
    </row>
    <row r="122" spans="1:12" x14ac:dyDescent="0.25">
      <c r="A122" s="9">
        <v>43135</v>
      </c>
      <c r="B122">
        <v>184.44</v>
      </c>
      <c r="C122">
        <f>((SRI_PL[[#This Row],[Price]]-B121)/SRI_PL[[#This Row],[Price]])*100</f>
        <v>-2.5536759921925873</v>
      </c>
      <c r="D122">
        <f>LN(SRI_PL[[#This Row],[Price]]/B121)*100</f>
        <v>-2.5216143740533474</v>
      </c>
      <c r="E122">
        <v>1.99214</v>
      </c>
      <c r="F122">
        <f>LN(SRI_PL[[#This Row],[Risk-free instrument]]/E121)*100</f>
        <v>1.6443551949223387</v>
      </c>
      <c r="G122">
        <v>65021.36</v>
      </c>
      <c r="H122">
        <f>LN(SRI_PL[[#This Row],[WIG]]/G121)*100</f>
        <v>-2.7905540061306335</v>
      </c>
      <c r="I122">
        <f>SRI_PL[[#This Row],[Rate WIG]]*100%</f>
        <v>-2.7905540061306335</v>
      </c>
      <c r="J122">
        <f>MIN(0,(SRI_PL[[#This Row],[Logarithmic rate of return]]-0))</f>
        <v>-2.5216143740533474</v>
      </c>
      <c r="K122">
        <f>MIN(0,(SRI_PL[[#This Row],[Market rate of return]]-0))</f>
        <v>-2.7905540061306335</v>
      </c>
      <c r="L122">
        <f>MAX(0,(SRI_PL[[#This Row],[Logarithmic rate of return]]-0))</f>
        <v>0</v>
      </c>
    </row>
    <row r="123" spans="1:12" x14ac:dyDescent="0.25">
      <c r="A123" s="9">
        <v>43142</v>
      </c>
      <c r="B123">
        <v>177.49</v>
      </c>
      <c r="C123">
        <f>((SRI_PL[[#This Row],[Price]]-B122)/SRI_PL[[#This Row],[Price]])*100</f>
        <v>-3.9157135613273919</v>
      </c>
      <c r="D123">
        <f>LN(SRI_PL[[#This Row],[Price]]/B122)*100</f>
        <v>-3.8409938038249622</v>
      </c>
      <c r="E123">
        <v>2.0383100000000001</v>
      </c>
      <c r="F123">
        <f>LN(SRI_PL[[#This Row],[Risk-free instrument]]/E122)*100</f>
        <v>2.2911595327369541</v>
      </c>
      <c r="G123">
        <v>61952.62</v>
      </c>
      <c r="H123">
        <f>LN(SRI_PL[[#This Row],[WIG]]/G122)*100</f>
        <v>-4.8345931946074368</v>
      </c>
      <c r="I123">
        <f>SRI_PL[[#This Row],[Rate WIG]]*100%</f>
        <v>-4.8345931946074368</v>
      </c>
      <c r="J123">
        <f>MIN(0,(SRI_PL[[#This Row],[Logarithmic rate of return]]-0))</f>
        <v>-3.8409938038249622</v>
      </c>
      <c r="K123">
        <f>MIN(0,(SRI_PL[[#This Row],[Market rate of return]]-0))</f>
        <v>-4.8345931946074368</v>
      </c>
      <c r="L123">
        <f>MAX(0,(SRI_PL[[#This Row],[Logarithmic rate of return]]-0))</f>
        <v>0</v>
      </c>
    </row>
    <row r="124" spans="1:12" x14ac:dyDescent="0.25">
      <c r="A124" s="9">
        <v>43149</v>
      </c>
      <c r="B124">
        <v>178.47</v>
      </c>
      <c r="C124">
        <f>((SRI_PL[[#This Row],[Price]]-B123)/SRI_PL[[#This Row],[Price]])*100</f>
        <v>0.54911189555667039</v>
      </c>
      <c r="D124">
        <f>LN(SRI_PL[[#This Row],[Price]]/B123)*100</f>
        <v>0.55062505676688644</v>
      </c>
      <c r="E124">
        <v>2.1061299999999998</v>
      </c>
      <c r="F124">
        <f>LN(SRI_PL[[#This Row],[Risk-free instrument]]/E123)*100</f>
        <v>3.2731107057054794</v>
      </c>
      <c r="G124">
        <v>62818.71</v>
      </c>
      <c r="H124">
        <f>LN(SRI_PL[[#This Row],[WIG]]/G123)*100</f>
        <v>1.3883059686179655</v>
      </c>
      <c r="I124">
        <f>SRI_PL[[#This Row],[Rate WIG]]*100%</f>
        <v>1.3883059686179655</v>
      </c>
      <c r="J124">
        <f>MIN(0,(SRI_PL[[#This Row],[Logarithmic rate of return]]-0))</f>
        <v>0</v>
      </c>
      <c r="K124">
        <f>MIN(0,(SRI_PL[[#This Row],[Market rate of return]]-0))</f>
        <v>0</v>
      </c>
      <c r="L124">
        <f>MAX(0,(SRI_PL[[#This Row],[Logarithmic rate of return]]-0))</f>
        <v>0.55062505676688644</v>
      </c>
    </row>
    <row r="125" spans="1:12" x14ac:dyDescent="0.25">
      <c r="A125" s="9">
        <v>43156</v>
      </c>
      <c r="B125">
        <v>179.15</v>
      </c>
      <c r="C125">
        <f>((SRI_PL[[#This Row],[Price]]-B124)/SRI_PL[[#This Row],[Price]])*100</f>
        <v>0.3795701925760574</v>
      </c>
      <c r="D125">
        <f>LN(SRI_PL[[#This Row],[Price]]/B124)*100</f>
        <v>0.3802923883038839</v>
      </c>
      <c r="E125">
        <v>2.18188</v>
      </c>
      <c r="F125">
        <f>LN(SRI_PL[[#This Row],[Risk-free instrument]]/E124)*100</f>
        <v>3.533475027980078</v>
      </c>
      <c r="G125">
        <v>62665.06</v>
      </c>
      <c r="H125">
        <f>LN(SRI_PL[[#This Row],[WIG]]/G124)*100</f>
        <v>-0.24489235028479003</v>
      </c>
      <c r="I125">
        <f>SRI_PL[[#This Row],[Rate WIG]]*100%</f>
        <v>-0.24489235028479003</v>
      </c>
      <c r="J125">
        <f>MIN(0,(SRI_PL[[#This Row],[Logarithmic rate of return]]-0))</f>
        <v>0</v>
      </c>
      <c r="K125">
        <f>MIN(0,(SRI_PL[[#This Row],[Market rate of return]]-0))</f>
        <v>-0.24489235028479003</v>
      </c>
      <c r="L125">
        <f>MAX(0,(SRI_PL[[#This Row],[Logarithmic rate of return]]-0))</f>
        <v>0.3802923883038839</v>
      </c>
    </row>
    <row r="126" spans="1:12" x14ac:dyDescent="0.25">
      <c r="A126" s="9">
        <v>43163</v>
      </c>
      <c r="B126">
        <v>176.81</v>
      </c>
      <c r="C126">
        <f>((SRI_PL[[#This Row],[Price]]-B125)/SRI_PL[[#This Row],[Price]])*100</f>
        <v>-1.3234545557377995</v>
      </c>
      <c r="D126">
        <f>LN(SRI_PL[[#This Row],[Price]]/B125)*100</f>
        <v>-1.3147734060964817</v>
      </c>
      <c r="E126">
        <v>2.2284299999999999</v>
      </c>
      <c r="F126">
        <f>LN(SRI_PL[[#This Row],[Risk-free instrument]]/E125)*100</f>
        <v>2.1110411166420637</v>
      </c>
      <c r="G126">
        <v>60580.36</v>
      </c>
      <c r="H126">
        <f>LN(SRI_PL[[#This Row],[WIG]]/G125)*100</f>
        <v>-3.3833287398567196</v>
      </c>
      <c r="I126">
        <f>SRI_PL[[#This Row],[Rate WIG]]*100%</f>
        <v>-3.3833287398567196</v>
      </c>
      <c r="J126">
        <f>MIN(0,(SRI_PL[[#This Row],[Logarithmic rate of return]]-0))</f>
        <v>-1.3147734060964817</v>
      </c>
      <c r="K126">
        <f>MIN(0,(SRI_PL[[#This Row],[Market rate of return]]-0))</f>
        <v>-3.3833287398567196</v>
      </c>
      <c r="L126">
        <f>MAX(0,(SRI_PL[[#This Row],[Logarithmic rate of return]]-0))</f>
        <v>0</v>
      </c>
    </row>
    <row r="127" spans="1:12" x14ac:dyDescent="0.25">
      <c r="A127" s="9">
        <v>43170</v>
      </c>
      <c r="B127">
        <v>178.45</v>
      </c>
      <c r="C127">
        <f>((SRI_PL[[#This Row],[Price]]-B126)/SRI_PL[[#This Row],[Price]])*100</f>
        <v>0.91902493695712328</v>
      </c>
      <c r="D127">
        <f>LN(SRI_PL[[#This Row],[Price]]/B126)*100</f>
        <v>0.92327402461713659</v>
      </c>
      <c r="E127">
        <v>2.2686299999999999</v>
      </c>
      <c r="F127">
        <f>LN(SRI_PL[[#This Row],[Risk-free instrument]]/E126)*100</f>
        <v>1.7878823422231671</v>
      </c>
      <c r="G127">
        <v>61688.08</v>
      </c>
      <c r="H127">
        <f>LN(SRI_PL[[#This Row],[WIG]]/G126)*100</f>
        <v>1.8119971241743194</v>
      </c>
      <c r="I127">
        <f>SRI_PL[[#This Row],[Rate WIG]]*100%</f>
        <v>1.8119971241743194</v>
      </c>
      <c r="J127">
        <f>MIN(0,(SRI_PL[[#This Row],[Logarithmic rate of return]]-0))</f>
        <v>0</v>
      </c>
      <c r="K127">
        <f>MIN(0,(SRI_PL[[#This Row],[Market rate of return]]-0))</f>
        <v>0</v>
      </c>
      <c r="L127">
        <f>MAX(0,(SRI_PL[[#This Row],[Logarithmic rate of return]]-0))</f>
        <v>0.92327402461713659</v>
      </c>
    </row>
    <row r="128" spans="1:12" x14ac:dyDescent="0.25">
      <c r="A128" s="9">
        <v>43177</v>
      </c>
      <c r="B128">
        <v>174.71</v>
      </c>
      <c r="C128">
        <f>((SRI_PL[[#This Row],[Price]]-B127)/SRI_PL[[#This Row],[Price]])*100</f>
        <v>-2.1406902867609068</v>
      </c>
      <c r="D128">
        <f>LN(SRI_PL[[#This Row],[Price]]/B127)*100</f>
        <v>-2.1180993449816068</v>
      </c>
      <c r="E128">
        <v>2.3636300000000001</v>
      </c>
      <c r="F128">
        <f>LN(SRI_PL[[#This Row],[Risk-free instrument]]/E127)*100</f>
        <v>4.1022447841615426</v>
      </c>
      <c r="G128">
        <v>60391.42</v>
      </c>
      <c r="H128">
        <f>LN(SRI_PL[[#This Row],[WIG]]/G127)*100</f>
        <v>-2.1243677508319769</v>
      </c>
      <c r="I128">
        <f>SRI_PL[[#This Row],[Rate WIG]]*100%</f>
        <v>-2.1243677508319769</v>
      </c>
      <c r="J128">
        <f>MIN(0,(SRI_PL[[#This Row],[Logarithmic rate of return]]-0))</f>
        <v>-2.1180993449816068</v>
      </c>
      <c r="K128">
        <f>MIN(0,(SRI_PL[[#This Row],[Market rate of return]]-0))</f>
        <v>-2.1243677508319769</v>
      </c>
      <c r="L128">
        <f>MAX(0,(SRI_PL[[#This Row],[Logarithmic rate of return]]-0))</f>
        <v>0</v>
      </c>
    </row>
    <row r="129" spans="1:12" x14ac:dyDescent="0.25">
      <c r="A129" s="9">
        <v>43184</v>
      </c>
      <c r="B129">
        <v>170.99</v>
      </c>
      <c r="C129">
        <f>((SRI_PL[[#This Row],[Price]]-B128)/SRI_PL[[#This Row],[Price]])*100</f>
        <v>-2.1755658225627221</v>
      </c>
      <c r="D129">
        <f>LN(SRI_PL[[#This Row],[Price]]/B128)*100</f>
        <v>-2.1522381225851581</v>
      </c>
      <c r="E129">
        <v>2.4497100000000001</v>
      </c>
      <c r="F129">
        <f>LN(SRI_PL[[#This Row],[Risk-free instrument]]/E128)*100</f>
        <v>3.5771077291934641</v>
      </c>
      <c r="G129">
        <v>59436.36</v>
      </c>
      <c r="H129">
        <f>LN(SRI_PL[[#This Row],[WIG]]/G128)*100</f>
        <v>-1.5940881559207987</v>
      </c>
      <c r="I129">
        <f>SRI_PL[[#This Row],[Rate WIG]]*100%</f>
        <v>-1.5940881559207987</v>
      </c>
      <c r="J129">
        <f>MIN(0,(SRI_PL[[#This Row],[Logarithmic rate of return]]-0))</f>
        <v>-2.1522381225851581</v>
      </c>
      <c r="K129">
        <f>MIN(0,(SRI_PL[[#This Row],[Market rate of return]]-0))</f>
        <v>-1.5940881559207987</v>
      </c>
      <c r="L129">
        <f>MAX(0,(SRI_PL[[#This Row],[Logarithmic rate of return]]-0))</f>
        <v>0</v>
      </c>
    </row>
    <row r="130" spans="1:12" x14ac:dyDescent="0.25">
      <c r="A130" s="9">
        <v>43191</v>
      </c>
      <c r="B130">
        <v>169.27</v>
      </c>
      <c r="C130">
        <f>((SRI_PL[[#This Row],[Price]]-B129)/SRI_PL[[#This Row],[Price]])*100</f>
        <v>-1.0161280793997747</v>
      </c>
      <c r="D130">
        <f>LN(SRI_PL[[#This Row],[Price]]/B129)*100</f>
        <v>-1.0110002059495717</v>
      </c>
      <c r="E130">
        <v>2.4523999999999999</v>
      </c>
      <c r="F130">
        <f>LN(SRI_PL[[#This Row],[Risk-free instrument]]/E129)*100</f>
        <v>0.10974867026661808</v>
      </c>
      <c r="G130">
        <v>58377.42</v>
      </c>
      <c r="H130">
        <f>LN(SRI_PL[[#This Row],[WIG]]/G129)*100</f>
        <v>-1.7976989078384051</v>
      </c>
      <c r="I130">
        <f>SRI_PL[[#This Row],[Rate WIG]]*100%</f>
        <v>-1.7976989078384051</v>
      </c>
      <c r="J130">
        <f>MIN(0,(SRI_PL[[#This Row],[Logarithmic rate of return]]-0))</f>
        <v>-1.0110002059495717</v>
      </c>
      <c r="K130">
        <f>MIN(0,(SRI_PL[[#This Row],[Market rate of return]]-0))</f>
        <v>-1.7976989078384051</v>
      </c>
      <c r="L130">
        <f>MAX(0,(SRI_PL[[#This Row],[Logarithmic rate of return]]-0))</f>
        <v>0</v>
      </c>
    </row>
    <row r="131" spans="1:12" x14ac:dyDescent="0.25">
      <c r="A131" s="9">
        <v>43198</v>
      </c>
      <c r="B131">
        <v>169.12</v>
      </c>
      <c r="C131">
        <f>((SRI_PL[[#This Row],[Price]]-B130)/SRI_PL[[#This Row],[Price]])*100</f>
        <v>-8.869441816462019E-2</v>
      </c>
      <c r="D131">
        <f>LN(SRI_PL[[#This Row],[Price]]/B130)*100</f>
        <v>-8.8655107907837677E-2</v>
      </c>
      <c r="E131">
        <v>2.4721899999999999</v>
      </c>
      <c r="F131">
        <f>LN(SRI_PL[[#This Row],[Risk-free instrument]]/E130)*100</f>
        <v>0.80372605768293459</v>
      </c>
      <c r="G131">
        <v>59553.13</v>
      </c>
      <c r="H131">
        <f>LN(SRI_PL[[#This Row],[WIG]]/G130)*100</f>
        <v>1.9939684060686025</v>
      </c>
      <c r="I131">
        <f>SRI_PL[[#This Row],[Rate WIG]]*100%</f>
        <v>1.9939684060686025</v>
      </c>
      <c r="J131">
        <f>MIN(0,(SRI_PL[[#This Row],[Logarithmic rate of return]]-0))</f>
        <v>-8.8655107907837677E-2</v>
      </c>
      <c r="K131">
        <f>MIN(0,(SRI_PL[[#This Row],[Market rate of return]]-0))</f>
        <v>0</v>
      </c>
      <c r="L131">
        <f>MAX(0,(SRI_PL[[#This Row],[Logarithmic rate of return]]-0))</f>
        <v>0</v>
      </c>
    </row>
    <row r="132" spans="1:12" x14ac:dyDescent="0.25">
      <c r="A132" s="9">
        <v>43205</v>
      </c>
      <c r="B132">
        <v>164.87</v>
      </c>
      <c r="C132">
        <f>((SRI_PL[[#This Row],[Price]]-B131)/SRI_PL[[#This Row],[Price]])*100</f>
        <v>-2.5777885606841755</v>
      </c>
      <c r="D132">
        <f>LN(SRI_PL[[#This Row],[Price]]/B131)*100</f>
        <v>-2.5451237548840258</v>
      </c>
      <c r="E132">
        <v>2.4900000000000002</v>
      </c>
      <c r="F132">
        <f>LN(SRI_PL[[#This Row],[Risk-free instrument]]/E131)*100</f>
        <v>0.71783129933911338</v>
      </c>
      <c r="G132">
        <v>60477.53</v>
      </c>
      <c r="H132">
        <f>LN(SRI_PL[[#This Row],[WIG]]/G131)*100</f>
        <v>1.5403035796963722</v>
      </c>
      <c r="I132">
        <f>SRI_PL[[#This Row],[Rate WIG]]*100%</f>
        <v>1.5403035796963722</v>
      </c>
      <c r="J132">
        <f>MIN(0,(SRI_PL[[#This Row],[Logarithmic rate of return]]-0))</f>
        <v>-2.5451237548840258</v>
      </c>
      <c r="K132">
        <f>MIN(0,(SRI_PL[[#This Row],[Market rate of return]]-0))</f>
        <v>0</v>
      </c>
      <c r="L132">
        <f>MAX(0,(SRI_PL[[#This Row],[Logarithmic rate of return]]-0))</f>
        <v>0</v>
      </c>
    </row>
    <row r="133" spans="1:12" x14ac:dyDescent="0.25">
      <c r="A133" s="9">
        <v>43212</v>
      </c>
      <c r="B133">
        <v>166.46</v>
      </c>
      <c r="C133">
        <f>((SRI_PL[[#This Row],[Price]]-B132)/SRI_PL[[#This Row],[Price]])*100</f>
        <v>0.95518442869157949</v>
      </c>
      <c r="D133">
        <f>LN(SRI_PL[[#This Row],[Price]]/B132)*100</f>
        <v>0.95977557448618334</v>
      </c>
      <c r="E133">
        <v>2.51125</v>
      </c>
      <c r="F133">
        <f>LN(SRI_PL[[#This Row],[Risk-free instrument]]/E132)*100</f>
        <v>0.84979266703907563</v>
      </c>
      <c r="G133">
        <v>60144.37</v>
      </c>
      <c r="H133">
        <f>LN(SRI_PL[[#This Row],[WIG]]/G132)*100</f>
        <v>-0.55240523852132539</v>
      </c>
      <c r="I133">
        <f>SRI_PL[[#This Row],[Rate WIG]]*100%</f>
        <v>-0.55240523852132539</v>
      </c>
      <c r="J133">
        <f>MIN(0,(SRI_PL[[#This Row],[Logarithmic rate of return]]-0))</f>
        <v>0</v>
      </c>
      <c r="K133">
        <f>MIN(0,(SRI_PL[[#This Row],[Market rate of return]]-0))</f>
        <v>-0.55240523852132539</v>
      </c>
      <c r="L133">
        <f>MAX(0,(SRI_PL[[#This Row],[Logarithmic rate of return]]-0))</f>
        <v>0.95977557448618334</v>
      </c>
    </row>
    <row r="134" spans="1:12" x14ac:dyDescent="0.25">
      <c r="A134" s="9">
        <v>43219</v>
      </c>
      <c r="B134">
        <v>167.48</v>
      </c>
      <c r="C134">
        <f>((SRI_PL[[#This Row],[Price]]-B133)/SRI_PL[[#This Row],[Price]])*100</f>
        <v>0.60902794363505008</v>
      </c>
      <c r="D134">
        <f>LN(SRI_PL[[#This Row],[Price]]/B133)*100</f>
        <v>0.61089008329934591</v>
      </c>
      <c r="E134">
        <v>2.5195599999999998</v>
      </c>
      <c r="F134">
        <f>LN(SRI_PL[[#This Row],[Risk-free instrument]]/E133)*100</f>
        <v>0.33036459568128157</v>
      </c>
      <c r="G134">
        <v>59567.47</v>
      </c>
      <c r="H134">
        <f>LN(SRI_PL[[#This Row],[WIG]]/G133)*100</f>
        <v>-0.9638219008796195</v>
      </c>
      <c r="I134">
        <f>SRI_PL[[#This Row],[Rate WIG]]*100%</f>
        <v>-0.9638219008796195</v>
      </c>
      <c r="J134">
        <f>MIN(0,(SRI_PL[[#This Row],[Logarithmic rate of return]]-0))</f>
        <v>0</v>
      </c>
      <c r="K134">
        <f>MIN(0,(SRI_PL[[#This Row],[Market rate of return]]-0))</f>
        <v>-0.9638219008796195</v>
      </c>
      <c r="L134">
        <f>MAX(0,(SRI_PL[[#This Row],[Logarithmic rate of return]]-0))</f>
        <v>0.61089008329934591</v>
      </c>
    </row>
    <row r="135" spans="1:12" x14ac:dyDescent="0.25">
      <c r="A135" s="9">
        <v>43226</v>
      </c>
      <c r="B135">
        <v>161.37</v>
      </c>
      <c r="C135">
        <f>((SRI_PL[[#This Row],[Price]]-B134)/SRI_PL[[#This Row],[Price]])*100</f>
        <v>-3.7863295532007095</v>
      </c>
      <c r="D135">
        <f>LN(SRI_PL[[#This Row],[Price]]/B134)*100</f>
        <v>-3.7164076197681561</v>
      </c>
      <c r="E135">
        <v>2.5201899999999999</v>
      </c>
      <c r="F135">
        <f>LN(SRI_PL[[#This Row],[Risk-free instrument]]/E134)*100</f>
        <v>2.5001240271104931E-2</v>
      </c>
      <c r="G135">
        <v>58883.65</v>
      </c>
      <c r="H135">
        <f>LN(SRI_PL[[#This Row],[WIG]]/G134)*100</f>
        <v>-1.1546156707784445</v>
      </c>
      <c r="I135">
        <f>SRI_PL[[#This Row],[Rate WIG]]*100%</f>
        <v>-1.1546156707784445</v>
      </c>
      <c r="J135">
        <f>MIN(0,(SRI_PL[[#This Row],[Logarithmic rate of return]]-0))</f>
        <v>-3.7164076197681561</v>
      </c>
      <c r="K135">
        <f>MIN(0,(SRI_PL[[#This Row],[Market rate of return]]-0))</f>
        <v>-1.1546156707784445</v>
      </c>
      <c r="L135">
        <f>MAX(0,(SRI_PL[[#This Row],[Logarithmic rate of return]]-0))</f>
        <v>0</v>
      </c>
    </row>
    <row r="136" spans="1:12" x14ac:dyDescent="0.25">
      <c r="A136" s="9">
        <v>43233</v>
      </c>
      <c r="B136">
        <v>162.66</v>
      </c>
      <c r="C136">
        <f>((SRI_PL[[#This Row],[Price]]-B135)/SRI_PL[[#This Row],[Price]])*100</f>
        <v>0.79306528956104272</v>
      </c>
      <c r="D136">
        <f>LN(SRI_PL[[#This Row],[Price]]/B135)*100</f>
        <v>0.79622677853681456</v>
      </c>
      <c r="E136">
        <v>2.5150000000000001</v>
      </c>
      <c r="F136">
        <f>LN(SRI_PL[[#This Row],[Risk-free instrument]]/E135)*100</f>
        <v>-0.20614919548283384</v>
      </c>
      <c r="G136">
        <v>60784.11</v>
      </c>
      <c r="H136">
        <f>LN(SRI_PL[[#This Row],[WIG]]/G135)*100</f>
        <v>3.1764943141971611</v>
      </c>
      <c r="I136">
        <f>SRI_PL[[#This Row],[Rate WIG]]*100%</f>
        <v>3.1764943141971611</v>
      </c>
      <c r="J136">
        <f>MIN(0,(SRI_PL[[#This Row],[Logarithmic rate of return]]-0))</f>
        <v>0</v>
      </c>
      <c r="K136">
        <f>MIN(0,(SRI_PL[[#This Row],[Market rate of return]]-0))</f>
        <v>0</v>
      </c>
      <c r="L136">
        <f>MAX(0,(SRI_PL[[#This Row],[Logarithmic rate of return]]-0))</f>
        <v>0.79622677853681456</v>
      </c>
    </row>
    <row r="137" spans="1:12" x14ac:dyDescent="0.25">
      <c r="A137" s="9">
        <v>43240</v>
      </c>
      <c r="B137">
        <v>159.09</v>
      </c>
      <c r="C137">
        <f>((SRI_PL[[#This Row],[Price]]-B136)/SRI_PL[[#This Row],[Price]])*100</f>
        <v>-2.2440128229304124</v>
      </c>
      <c r="D137">
        <f>LN(SRI_PL[[#This Row],[Price]]/B136)*100</f>
        <v>-2.2192052921480787</v>
      </c>
      <c r="E137">
        <v>2.4987499999999998</v>
      </c>
      <c r="F137">
        <f>LN(SRI_PL[[#This Row],[Risk-free instrument]]/E136)*100</f>
        <v>-0.64821967192299279</v>
      </c>
      <c r="G137">
        <v>58740.33</v>
      </c>
      <c r="H137">
        <f>LN(SRI_PL[[#This Row],[WIG]]/G136)*100</f>
        <v>-3.4201862398170593</v>
      </c>
      <c r="I137">
        <f>SRI_PL[[#This Row],[Rate WIG]]*100%</f>
        <v>-3.4201862398170593</v>
      </c>
      <c r="J137">
        <f>MIN(0,(SRI_PL[[#This Row],[Logarithmic rate of return]]-0))</f>
        <v>-2.2192052921480787</v>
      </c>
      <c r="K137">
        <f>MIN(0,(SRI_PL[[#This Row],[Market rate of return]]-0))</f>
        <v>-3.4201862398170593</v>
      </c>
      <c r="L137">
        <f>MAX(0,(SRI_PL[[#This Row],[Logarithmic rate of return]]-0))</f>
        <v>0</v>
      </c>
    </row>
    <row r="138" spans="1:12" x14ac:dyDescent="0.25">
      <c r="A138" s="9">
        <v>43247</v>
      </c>
      <c r="B138">
        <v>154.88</v>
      </c>
      <c r="C138">
        <f>((SRI_PL[[#This Row],[Price]]-B137)/SRI_PL[[#This Row],[Price]])*100</f>
        <v>-2.7182334710743854</v>
      </c>
      <c r="D138">
        <f>LN(SRI_PL[[#This Row],[Price]]/B137)*100</f>
        <v>-2.681945628888144</v>
      </c>
      <c r="E138">
        <v>2.4818799999999999</v>
      </c>
      <c r="F138">
        <f>LN(SRI_PL[[#This Row],[Risk-free instrument]]/E137)*100</f>
        <v>-0.67742693252304775</v>
      </c>
      <c r="G138">
        <v>58233.23</v>
      </c>
      <c r="H138">
        <f>LN(SRI_PL[[#This Row],[WIG]]/G137)*100</f>
        <v>-0.86703897324153301</v>
      </c>
      <c r="I138">
        <f>SRI_PL[[#This Row],[Rate WIG]]*100%</f>
        <v>-0.86703897324153301</v>
      </c>
      <c r="J138">
        <f>MIN(0,(SRI_PL[[#This Row],[Logarithmic rate of return]]-0))</f>
        <v>-2.681945628888144</v>
      </c>
      <c r="K138">
        <f>MIN(0,(SRI_PL[[#This Row],[Market rate of return]]-0))</f>
        <v>-0.86703897324153301</v>
      </c>
      <c r="L138">
        <f>MAX(0,(SRI_PL[[#This Row],[Logarithmic rate of return]]-0))</f>
        <v>0</v>
      </c>
    </row>
    <row r="139" spans="1:12" x14ac:dyDescent="0.25">
      <c r="A139" s="9">
        <v>43254</v>
      </c>
      <c r="B139">
        <v>153.02000000000001</v>
      </c>
      <c r="C139">
        <f>((SRI_PL[[#This Row],[Price]]-B138)/SRI_PL[[#This Row],[Price]])*100</f>
        <v>-1.2155273820415535</v>
      </c>
      <c r="D139">
        <f>LN(SRI_PL[[#This Row],[Price]]/B138)*100</f>
        <v>-1.2081991724560965</v>
      </c>
      <c r="E139">
        <v>2.47438</v>
      </c>
      <c r="F139">
        <f>LN(SRI_PL[[#This Row],[Risk-free instrument]]/E138)*100</f>
        <v>-0.30264779187247648</v>
      </c>
      <c r="G139">
        <v>57890.11</v>
      </c>
      <c r="H139">
        <f>LN(SRI_PL[[#This Row],[WIG]]/G138)*100</f>
        <v>-0.59095957552307432</v>
      </c>
      <c r="I139">
        <f>SRI_PL[[#This Row],[Rate WIG]]*100%</f>
        <v>-0.59095957552307432</v>
      </c>
      <c r="J139">
        <f>MIN(0,(SRI_PL[[#This Row],[Logarithmic rate of return]]-0))</f>
        <v>-1.2081991724560965</v>
      </c>
      <c r="K139">
        <f>MIN(0,(SRI_PL[[#This Row],[Market rate of return]]-0))</f>
        <v>-0.59095957552307432</v>
      </c>
      <c r="L139">
        <f>MAX(0,(SRI_PL[[#This Row],[Logarithmic rate of return]]-0))</f>
        <v>0</v>
      </c>
    </row>
    <row r="140" spans="1:12" x14ac:dyDescent="0.25">
      <c r="A140" s="9">
        <v>43261</v>
      </c>
      <c r="B140">
        <v>153.4</v>
      </c>
      <c r="C140">
        <f>((SRI_PL[[#This Row],[Price]]-B139)/SRI_PL[[#This Row],[Price]])*100</f>
        <v>0.24771838331160068</v>
      </c>
      <c r="D140">
        <f>LN(SRI_PL[[#This Row],[Price]]/B139)*100</f>
        <v>0.24802571294499587</v>
      </c>
      <c r="E140">
        <v>2.48875</v>
      </c>
      <c r="F140">
        <f>LN(SRI_PL[[#This Row],[Risk-free instrument]]/E139)*100</f>
        <v>0.57907168077515592</v>
      </c>
      <c r="G140">
        <v>59015.21</v>
      </c>
      <c r="H140">
        <f>LN(SRI_PL[[#This Row],[WIG]]/G139)*100</f>
        <v>1.9248649047477548</v>
      </c>
      <c r="I140">
        <f>SRI_PL[[#This Row],[Rate WIG]]*100%</f>
        <v>1.9248649047477548</v>
      </c>
      <c r="J140">
        <f>MIN(0,(SRI_PL[[#This Row],[Logarithmic rate of return]]-0))</f>
        <v>0</v>
      </c>
      <c r="K140">
        <f>MIN(0,(SRI_PL[[#This Row],[Market rate of return]]-0))</f>
        <v>0</v>
      </c>
      <c r="L140">
        <f>MAX(0,(SRI_PL[[#This Row],[Logarithmic rate of return]]-0))</f>
        <v>0.24802571294499587</v>
      </c>
    </row>
    <row r="141" spans="1:12" x14ac:dyDescent="0.25">
      <c r="A141" s="9">
        <v>43268</v>
      </c>
      <c r="B141">
        <v>149.63999999999999</v>
      </c>
      <c r="C141">
        <f>((SRI_PL[[#This Row],[Price]]-B140)/SRI_PL[[#This Row],[Price]])*100</f>
        <v>-2.5126971398022051</v>
      </c>
      <c r="D141">
        <f>LN(SRI_PL[[#This Row],[Price]]/B140)*100</f>
        <v>-2.4816479453210496</v>
      </c>
      <c r="E141">
        <v>2.5037500000000001</v>
      </c>
      <c r="F141">
        <f>LN(SRI_PL[[#This Row],[Risk-free instrument]]/E140)*100</f>
        <v>0.60090316016220879</v>
      </c>
      <c r="G141">
        <v>57693.09</v>
      </c>
      <c r="H141">
        <f>LN(SRI_PL[[#This Row],[WIG]]/G140)*100</f>
        <v>-2.2657798315169337</v>
      </c>
      <c r="I141">
        <f>SRI_PL[[#This Row],[Rate WIG]]*100%</f>
        <v>-2.2657798315169337</v>
      </c>
      <c r="J141">
        <f>MIN(0,(SRI_PL[[#This Row],[Logarithmic rate of return]]-0))</f>
        <v>-2.4816479453210496</v>
      </c>
      <c r="K141">
        <f>MIN(0,(SRI_PL[[#This Row],[Market rate of return]]-0))</f>
        <v>-2.2657798315169337</v>
      </c>
      <c r="L141">
        <f>MAX(0,(SRI_PL[[#This Row],[Logarithmic rate of return]]-0))</f>
        <v>0</v>
      </c>
    </row>
    <row r="142" spans="1:12" x14ac:dyDescent="0.25">
      <c r="A142" s="9">
        <v>43275</v>
      </c>
      <c r="B142">
        <v>149.63999999999999</v>
      </c>
      <c r="C142">
        <f>((SRI_PL[[#This Row],[Price]]-B141)/SRI_PL[[#This Row],[Price]])*100</f>
        <v>0</v>
      </c>
      <c r="D142">
        <f>LN(SRI_PL[[#This Row],[Price]]/B141)*100</f>
        <v>0</v>
      </c>
      <c r="E142">
        <v>2.5074999999999998</v>
      </c>
      <c r="F142">
        <f>LN(SRI_PL[[#This Row],[Risk-free instrument]]/E141)*100</f>
        <v>0.14966328560624589</v>
      </c>
      <c r="G142">
        <v>56610.74</v>
      </c>
      <c r="H142">
        <f>LN(SRI_PL[[#This Row],[WIG]]/G141)*100</f>
        <v>-1.8938689118326524</v>
      </c>
      <c r="I142">
        <f>SRI_PL[[#This Row],[Rate WIG]]*100%</f>
        <v>-1.8938689118326524</v>
      </c>
      <c r="J142">
        <f>MIN(0,(SRI_PL[[#This Row],[Logarithmic rate of return]]-0))</f>
        <v>0</v>
      </c>
      <c r="K142">
        <f>MIN(0,(SRI_PL[[#This Row],[Market rate of return]]-0))</f>
        <v>-1.8938689118326524</v>
      </c>
      <c r="L142">
        <f>MAX(0,(SRI_PL[[#This Row],[Logarithmic rate of return]]-0))</f>
        <v>0</v>
      </c>
    </row>
    <row r="143" spans="1:12" x14ac:dyDescent="0.25">
      <c r="A143" s="9">
        <v>43282</v>
      </c>
      <c r="B143">
        <v>152.31</v>
      </c>
      <c r="C143">
        <f>((SRI_PL[[#This Row],[Price]]-B142)/SRI_PL[[#This Row],[Price]])*100</f>
        <v>1.7530037423675502</v>
      </c>
      <c r="D143">
        <f>LN(SRI_PL[[#This Row],[Price]]/B142)*100</f>
        <v>1.7685508147467284</v>
      </c>
      <c r="E143">
        <v>2.5012500000000002</v>
      </c>
      <c r="F143">
        <f>LN(SRI_PL[[#This Row],[Risk-free instrument]]/E142)*100</f>
        <v>-0.24956339381472409</v>
      </c>
      <c r="G143">
        <v>55954.44</v>
      </c>
      <c r="H143">
        <f>LN(SRI_PL[[#This Row],[WIG]]/G142)*100</f>
        <v>-1.1660931680823838</v>
      </c>
      <c r="I143">
        <f>SRI_PL[[#This Row],[Rate WIG]]*100%</f>
        <v>-1.1660931680823838</v>
      </c>
      <c r="J143">
        <f>MIN(0,(SRI_PL[[#This Row],[Logarithmic rate of return]]-0))</f>
        <v>0</v>
      </c>
      <c r="K143">
        <f>MIN(0,(SRI_PL[[#This Row],[Market rate of return]]-0))</f>
        <v>-1.1660931680823838</v>
      </c>
      <c r="L143">
        <f>MAX(0,(SRI_PL[[#This Row],[Logarithmic rate of return]]-0))</f>
        <v>1.7685508147467284</v>
      </c>
    </row>
    <row r="144" spans="1:12" x14ac:dyDescent="0.25">
      <c r="A144" s="9">
        <v>43289</v>
      </c>
      <c r="B144">
        <v>152.78</v>
      </c>
      <c r="C144">
        <f>((SRI_PL[[#This Row],[Price]]-B143)/SRI_PL[[#This Row],[Price]])*100</f>
        <v>0.30763188899070482</v>
      </c>
      <c r="D144">
        <f>LN(SRI_PL[[#This Row],[Price]]/B143)*100</f>
        <v>0.30810604858009943</v>
      </c>
      <c r="E144">
        <v>2.50813</v>
      </c>
      <c r="F144">
        <f>LN(SRI_PL[[#This Row],[Risk-free instrument]]/E143)*100</f>
        <v>0.27468486423074184</v>
      </c>
      <c r="G144">
        <v>56497.02</v>
      </c>
      <c r="H144">
        <f>LN(SRI_PL[[#This Row],[WIG]]/G143)*100</f>
        <v>0.96501052208502436</v>
      </c>
      <c r="I144">
        <f>SRI_PL[[#This Row],[Rate WIG]]*100%</f>
        <v>0.96501052208502436</v>
      </c>
      <c r="J144">
        <f>MIN(0,(SRI_PL[[#This Row],[Logarithmic rate of return]]-0))</f>
        <v>0</v>
      </c>
      <c r="K144">
        <f>MIN(0,(SRI_PL[[#This Row],[Market rate of return]]-0))</f>
        <v>0</v>
      </c>
      <c r="L144">
        <f>MAX(0,(SRI_PL[[#This Row],[Logarithmic rate of return]]-0))</f>
        <v>0.30810604858009943</v>
      </c>
    </row>
    <row r="145" spans="1:12" x14ac:dyDescent="0.25">
      <c r="A145" s="9">
        <v>43296</v>
      </c>
      <c r="B145">
        <v>143.04</v>
      </c>
      <c r="C145">
        <f>((SRI_PL[[#This Row],[Price]]-B144)/SRI_PL[[#This Row],[Price]])*100</f>
        <v>-6.8092841163311029</v>
      </c>
      <c r="D145">
        <f>LN(SRI_PL[[#This Row],[Price]]/B144)*100</f>
        <v>-6.5874666688009702</v>
      </c>
      <c r="E145">
        <v>2.52088</v>
      </c>
      <c r="F145">
        <f>LN(SRI_PL[[#This Row],[Risk-free instrument]]/E144)*100</f>
        <v>0.50705913560784655</v>
      </c>
      <c r="G145">
        <v>56594.71</v>
      </c>
      <c r="H145">
        <f>LN(SRI_PL[[#This Row],[WIG]]/G144)*100</f>
        <v>0.17276245450986302</v>
      </c>
      <c r="I145">
        <f>SRI_PL[[#This Row],[Rate WIG]]*100%</f>
        <v>0.17276245450986302</v>
      </c>
      <c r="J145">
        <f>MIN(0,(SRI_PL[[#This Row],[Logarithmic rate of return]]-0))</f>
        <v>-6.5874666688009702</v>
      </c>
      <c r="K145">
        <f>MIN(0,(SRI_PL[[#This Row],[Market rate of return]]-0))</f>
        <v>0</v>
      </c>
      <c r="L145">
        <f>MAX(0,(SRI_PL[[#This Row],[Logarithmic rate of return]]-0))</f>
        <v>0</v>
      </c>
    </row>
    <row r="146" spans="1:12" x14ac:dyDescent="0.25">
      <c r="A146" s="9">
        <v>43303</v>
      </c>
      <c r="B146">
        <v>145.91999999999999</v>
      </c>
      <c r="C146">
        <f>((SRI_PL[[#This Row],[Price]]-B145)/SRI_PL[[#This Row],[Price]])*100</f>
        <v>1.9736842105263128</v>
      </c>
      <c r="D146">
        <f>LN(SRI_PL[[#This Row],[Price]]/B145)*100</f>
        <v>1.9934214900817111</v>
      </c>
      <c r="E146">
        <v>2.5242499999999999</v>
      </c>
      <c r="F146">
        <f>LN(SRI_PL[[#This Row],[Risk-free instrument]]/E145)*100</f>
        <v>0.13359419881012857</v>
      </c>
      <c r="G146">
        <v>57303.81</v>
      </c>
      <c r="H146">
        <f>LN(SRI_PL[[#This Row],[WIG]]/G145)*100</f>
        <v>1.2451595713103871</v>
      </c>
      <c r="I146">
        <f>SRI_PL[[#This Row],[Rate WIG]]*100%</f>
        <v>1.2451595713103871</v>
      </c>
      <c r="J146">
        <f>MIN(0,(SRI_PL[[#This Row],[Logarithmic rate of return]]-0))</f>
        <v>0</v>
      </c>
      <c r="K146">
        <f>MIN(0,(SRI_PL[[#This Row],[Market rate of return]]-0))</f>
        <v>0</v>
      </c>
      <c r="L146">
        <f>MAX(0,(SRI_PL[[#This Row],[Logarithmic rate of return]]-0))</f>
        <v>1.9934214900817111</v>
      </c>
    </row>
    <row r="147" spans="1:12" x14ac:dyDescent="0.25">
      <c r="A147" s="9">
        <v>43310</v>
      </c>
      <c r="B147">
        <v>148.65</v>
      </c>
      <c r="C147">
        <f>((SRI_PL[[#This Row],[Price]]-B146)/SRI_PL[[#This Row],[Price]])*100</f>
        <v>1.8365287588294774</v>
      </c>
      <c r="D147">
        <f>LN(SRI_PL[[#This Row],[Price]]/B146)*100</f>
        <v>1.8536023118085623</v>
      </c>
      <c r="E147">
        <v>2.5298799999999999</v>
      </c>
      <c r="F147">
        <f>LN(SRI_PL[[#This Row],[Risk-free instrument]]/E146)*100</f>
        <v>0.22278818822186169</v>
      </c>
      <c r="G147">
        <v>59650.51</v>
      </c>
      <c r="H147">
        <f>LN(SRI_PL[[#This Row],[WIG]]/G146)*100</f>
        <v>4.013558472485582</v>
      </c>
      <c r="I147">
        <f>SRI_PL[[#This Row],[Rate WIG]]*100%</f>
        <v>4.013558472485582</v>
      </c>
      <c r="J147">
        <f>MIN(0,(SRI_PL[[#This Row],[Logarithmic rate of return]]-0))</f>
        <v>0</v>
      </c>
      <c r="K147">
        <f>MIN(0,(SRI_PL[[#This Row],[Market rate of return]]-0))</f>
        <v>0</v>
      </c>
      <c r="L147">
        <f>MAX(0,(SRI_PL[[#This Row],[Logarithmic rate of return]]-0))</f>
        <v>1.8536023118085623</v>
      </c>
    </row>
    <row r="148" spans="1:12" x14ac:dyDescent="0.25">
      <c r="A148" s="9">
        <v>43317</v>
      </c>
      <c r="B148">
        <v>146.37</v>
      </c>
      <c r="C148">
        <f>((SRI_PL[[#This Row],[Price]]-B147)/SRI_PL[[#This Row],[Price]])*100</f>
        <v>-1.5576962492314006</v>
      </c>
      <c r="D148">
        <f>LN(SRI_PL[[#This Row],[Price]]/B147)*100</f>
        <v>-1.5456886948251161</v>
      </c>
      <c r="E148">
        <v>2.52475</v>
      </c>
      <c r="F148">
        <f>LN(SRI_PL[[#This Row],[Risk-free instrument]]/E147)*100</f>
        <v>-0.20298228599826049</v>
      </c>
      <c r="G148">
        <v>59605.67</v>
      </c>
      <c r="H148">
        <f>LN(SRI_PL[[#This Row],[WIG]]/G147)*100</f>
        <v>-7.5199460712345012E-2</v>
      </c>
      <c r="I148">
        <f>SRI_PL[[#This Row],[Rate WIG]]*100%</f>
        <v>-7.5199460712345012E-2</v>
      </c>
      <c r="J148">
        <f>MIN(0,(SRI_PL[[#This Row],[Logarithmic rate of return]]-0))</f>
        <v>-1.5456886948251161</v>
      </c>
      <c r="K148">
        <f>MIN(0,(SRI_PL[[#This Row],[Market rate of return]]-0))</f>
        <v>-7.5199460712345012E-2</v>
      </c>
      <c r="L148">
        <f>MAX(0,(SRI_PL[[#This Row],[Logarithmic rate of return]]-0))</f>
        <v>0</v>
      </c>
    </row>
    <row r="149" spans="1:12" x14ac:dyDescent="0.25">
      <c r="A149" s="9">
        <v>43324</v>
      </c>
      <c r="B149">
        <v>136.97999999999999</v>
      </c>
      <c r="C149">
        <f>((SRI_PL[[#This Row],[Price]]-B148)/SRI_PL[[#This Row],[Price]])*100</f>
        <v>-6.8550153307052231</v>
      </c>
      <c r="D149">
        <f>LN(SRI_PL[[#This Row],[Price]]/B148)*100</f>
        <v>-6.6302732726096423</v>
      </c>
      <c r="E149">
        <v>2.51213</v>
      </c>
      <c r="F149">
        <f>LN(SRI_PL[[#This Row],[Risk-free instrument]]/E148)*100</f>
        <v>-0.50110490652878426</v>
      </c>
      <c r="G149">
        <v>58783.91</v>
      </c>
      <c r="H149">
        <f>LN(SRI_PL[[#This Row],[WIG]]/G148)*100</f>
        <v>-1.3882525771826455</v>
      </c>
      <c r="I149">
        <f>SRI_PL[[#This Row],[Rate WIG]]*100%</f>
        <v>-1.3882525771826455</v>
      </c>
      <c r="J149">
        <f>MIN(0,(SRI_PL[[#This Row],[Logarithmic rate of return]]-0))</f>
        <v>-6.6302732726096423</v>
      </c>
      <c r="K149">
        <f>MIN(0,(SRI_PL[[#This Row],[Market rate of return]]-0))</f>
        <v>-1.3882525771826455</v>
      </c>
      <c r="L149">
        <f>MAX(0,(SRI_PL[[#This Row],[Logarithmic rate of return]]-0))</f>
        <v>0</v>
      </c>
    </row>
    <row r="150" spans="1:12" x14ac:dyDescent="0.25">
      <c r="A150" s="9">
        <v>43331</v>
      </c>
      <c r="B150">
        <v>134.32</v>
      </c>
      <c r="C150">
        <f>((SRI_PL[[#This Row],[Price]]-B149)/SRI_PL[[#This Row],[Price]])*100</f>
        <v>-1.9803454437164956</v>
      </c>
      <c r="D150">
        <f>LN(SRI_PL[[#This Row],[Price]]/B149)*100</f>
        <v>-1.9609917000473813</v>
      </c>
      <c r="E150">
        <v>2.5107499999999998</v>
      </c>
      <c r="F150">
        <f>LN(SRI_PL[[#This Row],[Risk-free instrument]]/E149)*100</f>
        <v>-5.4948556793018404E-2</v>
      </c>
      <c r="G150">
        <v>58130.92</v>
      </c>
      <c r="H150">
        <f>LN(SRI_PL[[#This Row],[WIG]]/G149)*100</f>
        <v>-1.1170469819110149</v>
      </c>
      <c r="I150">
        <f>SRI_PL[[#This Row],[Rate WIG]]*100%</f>
        <v>-1.1170469819110149</v>
      </c>
      <c r="J150">
        <f>MIN(0,(SRI_PL[[#This Row],[Logarithmic rate of return]]-0))</f>
        <v>-1.9609917000473813</v>
      </c>
      <c r="K150">
        <f>MIN(0,(SRI_PL[[#This Row],[Market rate of return]]-0))</f>
        <v>-1.1170469819110149</v>
      </c>
      <c r="L150">
        <f>MAX(0,(SRI_PL[[#This Row],[Logarithmic rate of return]]-0))</f>
        <v>0</v>
      </c>
    </row>
    <row r="151" spans="1:12" x14ac:dyDescent="0.25">
      <c r="A151" s="9">
        <v>43338</v>
      </c>
      <c r="B151">
        <v>134.88</v>
      </c>
      <c r="C151">
        <f>((SRI_PL[[#This Row],[Price]]-B150)/SRI_PL[[#This Row],[Price]])*100</f>
        <v>0.41518386714116423</v>
      </c>
      <c r="D151">
        <f>LN(SRI_PL[[#This Row],[Price]]/B150)*100</f>
        <v>0.41604814842598853</v>
      </c>
      <c r="E151">
        <v>2.5230000000000001</v>
      </c>
      <c r="F151">
        <f>LN(SRI_PL[[#This Row],[Risk-free instrument]]/E150)*100</f>
        <v>0.48671563676095636</v>
      </c>
      <c r="G151">
        <v>59900.47</v>
      </c>
      <c r="H151">
        <f>LN(SRI_PL[[#This Row],[WIG]]/G150)*100</f>
        <v>2.9986643317723609</v>
      </c>
      <c r="I151">
        <f>SRI_PL[[#This Row],[Rate WIG]]*100%</f>
        <v>2.9986643317723609</v>
      </c>
      <c r="J151">
        <f>MIN(0,(SRI_PL[[#This Row],[Logarithmic rate of return]]-0))</f>
        <v>0</v>
      </c>
      <c r="K151">
        <f>MIN(0,(SRI_PL[[#This Row],[Market rate of return]]-0))</f>
        <v>0</v>
      </c>
      <c r="L151">
        <f>MAX(0,(SRI_PL[[#This Row],[Logarithmic rate of return]]-0))</f>
        <v>0.41604814842598853</v>
      </c>
    </row>
    <row r="152" spans="1:12" x14ac:dyDescent="0.25">
      <c r="A152" s="9">
        <v>43345</v>
      </c>
      <c r="B152">
        <v>133.63</v>
      </c>
      <c r="C152">
        <f>((SRI_PL[[#This Row],[Price]]-B151)/SRI_PL[[#This Row],[Price]])*100</f>
        <v>-0.93541869340716899</v>
      </c>
      <c r="D152">
        <f>LN(SRI_PL[[#This Row],[Price]]/B151)*100</f>
        <v>-0.93107074605758222</v>
      </c>
      <c r="E152">
        <v>2.5356299999999998</v>
      </c>
      <c r="F152">
        <f>LN(SRI_PL[[#This Row],[Risk-free instrument]]/E151)*100</f>
        <v>0.49934572181286085</v>
      </c>
      <c r="G152">
        <v>60201.08</v>
      </c>
      <c r="H152">
        <f>LN(SRI_PL[[#This Row],[WIG]]/G151)*100</f>
        <v>0.50059408518821402</v>
      </c>
      <c r="I152">
        <f>SRI_PL[[#This Row],[Rate WIG]]*100%</f>
        <v>0.50059408518821402</v>
      </c>
      <c r="J152">
        <f>MIN(0,(SRI_PL[[#This Row],[Logarithmic rate of return]]-0))</f>
        <v>-0.93107074605758222</v>
      </c>
      <c r="K152">
        <f>MIN(0,(SRI_PL[[#This Row],[Market rate of return]]-0))</f>
        <v>0</v>
      </c>
      <c r="L152">
        <f>MAX(0,(SRI_PL[[#This Row],[Logarithmic rate of return]]-0))</f>
        <v>0</v>
      </c>
    </row>
    <row r="153" spans="1:12" x14ac:dyDescent="0.25">
      <c r="A153" s="9">
        <v>43352</v>
      </c>
      <c r="B153">
        <v>134.30000000000001</v>
      </c>
      <c r="C153">
        <f>((SRI_PL[[#This Row],[Price]]-B152)/SRI_PL[[#This Row],[Price]])*100</f>
        <v>0.49888309754282639</v>
      </c>
      <c r="D153">
        <f>LN(SRI_PL[[#This Row],[Price]]/B152)*100</f>
        <v>0.5001316736222422</v>
      </c>
      <c r="E153">
        <v>2.5415000000000001</v>
      </c>
      <c r="F153">
        <f>LN(SRI_PL[[#This Row],[Risk-free instrument]]/E152)*100</f>
        <v>0.23123310277708573</v>
      </c>
      <c r="G153">
        <v>57580.05</v>
      </c>
      <c r="H153">
        <f>LN(SRI_PL[[#This Row],[WIG]]/G152)*100</f>
        <v>-4.4514138812466166</v>
      </c>
      <c r="I153">
        <f>SRI_PL[[#This Row],[Rate WIG]]*100%</f>
        <v>-4.4514138812466166</v>
      </c>
      <c r="J153">
        <f>MIN(0,(SRI_PL[[#This Row],[Logarithmic rate of return]]-0))</f>
        <v>0</v>
      </c>
      <c r="K153">
        <f>MIN(0,(SRI_PL[[#This Row],[Market rate of return]]-0))</f>
        <v>-4.4514138812466166</v>
      </c>
      <c r="L153">
        <f>MAX(0,(SRI_PL[[#This Row],[Logarithmic rate of return]]-0))</f>
        <v>0.5001316736222422</v>
      </c>
    </row>
    <row r="154" spans="1:12" x14ac:dyDescent="0.25">
      <c r="A154" s="9">
        <v>43359</v>
      </c>
      <c r="B154">
        <v>137.08000000000001</v>
      </c>
      <c r="C154">
        <f>((SRI_PL[[#This Row],[Price]]-B153)/SRI_PL[[#This Row],[Price]])*100</f>
        <v>2.0280128392179755</v>
      </c>
      <c r="D154">
        <f>LN(SRI_PL[[#This Row],[Price]]/B153)*100</f>
        <v>2.0488593477216135</v>
      </c>
      <c r="E154">
        <v>2.5687500000000001</v>
      </c>
      <c r="F154">
        <f>LN(SRI_PL[[#This Row],[Risk-free instrument]]/E153)*100</f>
        <v>1.0664941357587616</v>
      </c>
      <c r="G154">
        <v>57632.29</v>
      </c>
      <c r="H154">
        <f>LN(SRI_PL[[#This Row],[WIG]]/G153)*100</f>
        <v>9.0684736687167602E-2</v>
      </c>
      <c r="I154">
        <f>SRI_PL[[#This Row],[Rate WIG]]*100%</f>
        <v>9.0684736687167602E-2</v>
      </c>
      <c r="J154">
        <f>MIN(0,(SRI_PL[[#This Row],[Logarithmic rate of return]]-0))</f>
        <v>0</v>
      </c>
      <c r="K154">
        <f>MIN(0,(SRI_PL[[#This Row],[Market rate of return]]-0))</f>
        <v>0</v>
      </c>
      <c r="L154">
        <f>MAX(0,(SRI_PL[[#This Row],[Logarithmic rate of return]]-0))</f>
        <v>2.0488593477216135</v>
      </c>
    </row>
    <row r="155" spans="1:12" x14ac:dyDescent="0.25">
      <c r="A155" s="9">
        <v>43366</v>
      </c>
      <c r="B155">
        <v>137.25</v>
      </c>
      <c r="C155">
        <f>((SRI_PL[[#This Row],[Price]]-B154)/SRI_PL[[#This Row],[Price]])*100</f>
        <v>0.12386156648450819</v>
      </c>
      <c r="D155">
        <f>LN(SRI_PL[[#This Row],[Price]]/B154)*100</f>
        <v>0.12393833832318911</v>
      </c>
      <c r="E155">
        <v>2.5920000000000001</v>
      </c>
      <c r="F155">
        <f>LN(SRI_PL[[#This Row],[Risk-free instrument]]/E154)*100</f>
        <v>0.90103792276205519</v>
      </c>
      <c r="G155">
        <v>58237.83</v>
      </c>
      <c r="H155">
        <f>LN(SRI_PL[[#This Row],[WIG]]/G154)*100</f>
        <v>1.0452142671296329</v>
      </c>
      <c r="I155">
        <f>SRI_PL[[#This Row],[Rate WIG]]*100%</f>
        <v>1.0452142671296329</v>
      </c>
      <c r="J155">
        <f>MIN(0,(SRI_PL[[#This Row],[Logarithmic rate of return]]-0))</f>
        <v>0</v>
      </c>
      <c r="K155">
        <f>MIN(0,(SRI_PL[[#This Row],[Market rate of return]]-0))</f>
        <v>0</v>
      </c>
      <c r="L155">
        <f>MAX(0,(SRI_PL[[#This Row],[Logarithmic rate of return]]-0))</f>
        <v>0.12393833832318911</v>
      </c>
    </row>
    <row r="156" spans="1:12" x14ac:dyDescent="0.25">
      <c r="A156" s="9">
        <v>43373</v>
      </c>
      <c r="B156">
        <v>142.31</v>
      </c>
      <c r="C156">
        <f>((SRI_PL[[#This Row],[Price]]-B155)/SRI_PL[[#This Row],[Price]])*100</f>
        <v>3.5556180170051315</v>
      </c>
      <c r="D156">
        <f>LN(SRI_PL[[#This Row],[Price]]/B155)*100</f>
        <v>3.6203696305928506</v>
      </c>
      <c r="E156">
        <v>2.6038800000000002</v>
      </c>
      <c r="F156">
        <f>LN(SRI_PL[[#This Row],[Risk-free instrument]]/E155)*100</f>
        <v>0.45728618451341119</v>
      </c>
      <c r="G156">
        <v>58974.76</v>
      </c>
      <c r="H156">
        <f>LN(SRI_PL[[#This Row],[WIG]]/G155)*100</f>
        <v>1.2574412185585557</v>
      </c>
      <c r="I156">
        <f>SRI_PL[[#This Row],[Rate WIG]]*100%</f>
        <v>1.2574412185585557</v>
      </c>
      <c r="J156">
        <f>MIN(0,(SRI_PL[[#This Row],[Logarithmic rate of return]]-0))</f>
        <v>0</v>
      </c>
      <c r="K156">
        <f>MIN(0,(SRI_PL[[#This Row],[Market rate of return]]-0))</f>
        <v>0</v>
      </c>
      <c r="L156">
        <f>MAX(0,(SRI_PL[[#This Row],[Logarithmic rate of return]]-0))</f>
        <v>3.6203696305928506</v>
      </c>
    </row>
    <row r="157" spans="1:12" x14ac:dyDescent="0.25">
      <c r="A157" s="9">
        <v>43380</v>
      </c>
      <c r="B157">
        <v>138.94999999999999</v>
      </c>
      <c r="C157">
        <f>((SRI_PL[[#This Row],[Price]]-B156)/SRI_PL[[#This Row],[Price]])*100</f>
        <v>-2.4181360201511435</v>
      </c>
      <c r="D157">
        <f>LN(SRI_PL[[#This Row],[Price]]/B156)*100</f>
        <v>-2.3893620507055924</v>
      </c>
      <c r="E157">
        <v>2.6228799999999999</v>
      </c>
      <c r="F157">
        <f>LN(SRI_PL[[#This Row],[Risk-free instrument]]/E156)*100</f>
        <v>0.72703103608466912</v>
      </c>
      <c r="G157">
        <v>58415.839999999997</v>
      </c>
      <c r="H157">
        <f>LN(SRI_PL[[#This Row],[WIG]]/G156)*100</f>
        <v>-0.95224698305679434</v>
      </c>
      <c r="I157">
        <f>SRI_PL[[#This Row],[Rate WIG]]*100%</f>
        <v>-0.95224698305679434</v>
      </c>
      <c r="J157">
        <f>MIN(0,(SRI_PL[[#This Row],[Logarithmic rate of return]]-0))</f>
        <v>-2.3893620507055924</v>
      </c>
      <c r="K157">
        <f>MIN(0,(SRI_PL[[#This Row],[Market rate of return]]-0))</f>
        <v>-0.95224698305679434</v>
      </c>
      <c r="L157">
        <f>MAX(0,(SRI_PL[[#This Row],[Logarithmic rate of return]]-0))</f>
        <v>0</v>
      </c>
    </row>
    <row r="158" spans="1:12" x14ac:dyDescent="0.25">
      <c r="A158" s="9">
        <v>43387</v>
      </c>
      <c r="B158">
        <v>139</v>
      </c>
      <c r="C158">
        <f>((SRI_PL[[#This Row],[Price]]-B157)/SRI_PL[[#This Row],[Price]])*100</f>
        <v>3.5971223021590913E-2</v>
      </c>
      <c r="D158">
        <f>LN(SRI_PL[[#This Row],[Price]]/B157)*100</f>
        <v>3.5977694217920221E-2</v>
      </c>
      <c r="E158">
        <v>2.6521300000000001</v>
      </c>
      <c r="F158">
        <f>LN(SRI_PL[[#This Row],[Risk-free instrument]]/E157)*100</f>
        <v>1.1090140034028566</v>
      </c>
      <c r="G158">
        <v>56516.02</v>
      </c>
      <c r="H158">
        <f>LN(SRI_PL[[#This Row],[WIG]]/G157)*100</f>
        <v>-3.306294814832162</v>
      </c>
      <c r="I158">
        <f>SRI_PL[[#This Row],[Rate WIG]]*100%</f>
        <v>-3.306294814832162</v>
      </c>
      <c r="J158">
        <f>MIN(0,(SRI_PL[[#This Row],[Logarithmic rate of return]]-0))</f>
        <v>0</v>
      </c>
      <c r="K158">
        <f>MIN(0,(SRI_PL[[#This Row],[Market rate of return]]-0))</f>
        <v>-3.306294814832162</v>
      </c>
      <c r="L158">
        <f>MAX(0,(SRI_PL[[#This Row],[Logarithmic rate of return]]-0))</f>
        <v>3.5977694217920221E-2</v>
      </c>
    </row>
    <row r="159" spans="1:12" x14ac:dyDescent="0.25">
      <c r="A159" s="9">
        <v>43394</v>
      </c>
      <c r="B159">
        <v>143.66</v>
      </c>
      <c r="C159">
        <f>((SRI_PL[[#This Row],[Price]]-B158)/SRI_PL[[#This Row],[Price]])*100</f>
        <v>3.2437700125295814</v>
      </c>
      <c r="D159">
        <f>LN(SRI_PL[[#This Row],[Price]]/B158)*100</f>
        <v>3.2975463515963819</v>
      </c>
      <c r="E159">
        <v>2.7235</v>
      </c>
      <c r="F159">
        <f>LN(SRI_PL[[#This Row],[Risk-free instrument]]/E158)*100</f>
        <v>2.6554727111554577</v>
      </c>
      <c r="G159">
        <v>56642.84</v>
      </c>
      <c r="H159">
        <f>LN(SRI_PL[[#This Row],[WIG]]/G158)*100</f>
        <v>0.22414515857868667</v>
      </c>
      <c r="I159">
        <f>SRI_PL[[#This Row],[Rate WIG]]*100%</f>
        <v>0.22414515857868667</v>
      </c>
      <c r="J159">
        <f>MIN(0,(SRI_PL[[#This Row],[Logarithmic rate of return]]-0))</f>
        <v>0</v>
      </c>
      <c r="K159">
        <f>MIN(0,(SRI_PL[[#This Row],[Market rate of return]]-0))</f>
        <v>0</v>
      </c>
      <c r="L159">
        <f>MAX(0,(SRI_PL[[#This Row],[Logarithmic rate of return]]-0))</f>
        <v>3.2975463515963819</v>
      </c>
    </row>
    <row r="160" spans="1:12" x14ac:dyDescent="0.25">
      <c r="A160" s="9">
        <v>43401</v>
      </c>
      <c r="B160">
        <v>136.26</v>
      </c>
      <c r="C160">
        <f>((SRI_PL[[#This Row],[Price]]-B159)/SRI_PL[[#This Row],[Price]])*100</f>
        <v>-5.430794070159993</v>
      </c>
      <c r="D160">
        <f>LN(SRI_PL[[#This Row],[Price]]/B159)*100</f>
        <v>-5.2884571301133461</v>
      </c>
      <c r="E160">
        <v>2.7767499999999998</v>
      </c>
      <c r="F160">
        <f>LN(SRI_PL[[#This Row],[Risk-free instrument]]/E159)*100</f>
        <v>1.93633612235002</v>
      </c>
      <c r="G160">
        <v>54027.32</v>
      </c>
      <c r="H160">
        <f>LN(SRI_PL[[#This Row],[WIG]]/G159)*100</f>
        <v>-4.7275744818543588</v>
      </c>
      <c r="I160">
        <f>SRI_PL[[#This Row],[Rate WIG]]*100%</f>
        <v>-4.7275744818543588</v>
      </c>
      <c r="J160">
        <f>MIN(0,(SRI_PL[[#This Row],[Logarithmic rate of return]]-0))</f>
        <v>-5.2884571301133461</v>
      </c>
      <c r="K160">
        <f>MIN(0,(SRI_PL[[#This Row],[Market rate of return]]-0))</f>
        <v>-4.7275744818543588</v>
      </c>
      <c r="L160">
        <f>MAX(0,(SRI_PL[[#This Row],[Logarithmic rate of return]]-0))</f>
        <v>0</v>
      </c>
    </row>
    <row r="161" spans="1:12" x14ac:dyDescent="0.25">
      <c r="A161" s="9">
        <v>43408</v>
      </c>
      <c r="B161">
        <v>144.55000000000001</v>
      </c>
      <c r="C161">
        <f>((SRI_PL[[#This Row],[Price]]-B160)/SRI_PL[[#This Row],[Price]])*100</f>
        <v>5.735039778623328</v>
      </c>
      <c r="D161">
        <f>LN(SRI_PL[[#This Row],[Price]]/B160)*100</f>
        <v>5.9060643116833162</v>
      </c>
      <c r="E161">
        <v>2.8288799999999998</v>
      </c>
      <c r="F161">
        <f>LN(SRI_PL[[#This Row],[Risk-free instrument]]/E160)*100</f>
        <v>1.8599694539194376</v>
      </c>
      <c r="G161">
        <v>56321.58</v>
      </c>
      <c r="H161">
        <f>LN(SRI_PL[[#This Row],[WIG]]/G160)*100</f>
        <v>4.1587920880725902</v>
      </c>
      <c r="I161">
        <f>SRI_PL[[#This Row],[Rate WIG]]*100%</f>
        <v>4.1587920880725902</v>
      </c>
      <c r="J161">
        <f>MIN(0,(SRI_PL[[#This Row],[Logarithmic rate of return]]-0))</f>
        <v>0</v>
      </c>
      <c r="K161">
        <f>MIN(0,(SRI_PL[[#This Row],[Market rate of return]]-0))</f>
        <v>0</v>
      </c>
      <c r="L161">
        <f>MAX(0,(SRI_PL[[#This Row],[Logarithmic rate of return]]-0))</f>
        <v>5.9060643116833162</v>
      </c>
    </row>
    <row r="162" spans="1:12" x14ac:dyDescent="0.25">
      <c r="A162" s="9">
        <v>43415</v>
      </c>
      <c r="B162">
        <v>145.19999999999999</v>
      </c>
      <c r="C162">
        <f>((SRI_PL[[#This Row],[Price]]-B161)/SRI_PL[[#This Row],[Price]])*100</f>
        <v>0.44765840220384112</v>
      </c>
      <c r="D162">
        <f>LN(SRI_PL[[#This Row],[Price]]/B161)*100</f>
        <v>0.4486633928340536</v>
      </c>
      <c r="E162">
        <v>2.8580000000000001</v>
      </c>
      <c r="F162">
        <f>LN(SRI_PL[[#This Row],[Risk-free instrument]]/E161)*100</f>
        <v>1.0241205903389048</v>
      </c>
      <c r="G162">
        <v>56924.39</v>
      </c>
      <c r="H162">
        <f>LN(SRI_PL[[#This Row],[WIG]]/G161)*100</f>
        <v>1.0646130604639708</v>
      </c>
      <c r="I162">
        <f>SRI_PL[[#This Row],[Rate WIG]]*100%</f>
        <v>1.0646130604639708</v>
      </c>
      <c r="J162">
        <f>MIN(0,(SRI_PL[[#This Row],[Logarithmic rate of return]]-0))</f>
        <v>0</v>
      </c>
      <c r="K162">
        <f>MIN(0,(SRI_PL[[#This Row],[Market rate of return]]-0))</f>
        <v>0</v>
      </c>
      <c r="L162">
        <f>MAX(0,(SRI_PL[[#This Row],[Logarithmic rate of return]]-0))</f>
        <v>0.4486633928340536</v>
      </c>
    </row>
    <row r="163" spans="1:12" x14ac:dyDescent="0.25">
      <c r="A163" s="9">
        <v>43422</v>
      </c>
      <c r="B163">
        <v>146.82</v>
      </c>
      <c r="C163">
        <f>((SRI_PL[[#This Row],[Price]]-B162)/SRI_PL[[#This Row],[Price]])*100</f>
        <v>1.1033919084593411</v>
      </c>
      <c r="D163">
        <f>LN(SRI_PL[[#This Row],[Price]]/B162)*100</f>
        <v>1.1095244291939688</v>
      </c>
      <c r="E163">
        <v>2.8626299999999998</v>
      </c>
      <c r="F163">
        <f>LN(SRI_PL[[#This Row],[Risk-free instrument]]/E162)*100</f>
        <v>0.16187031886208747</v>
      </c>
      <c r="G163">
        <v>55442.1</v>
      </c>
      <c r="H163">
        <f>LN(SRI_PL[[#This Row],[WIG]]/G162)*100</f>
        <v>-2.6384663086050582</v>
      </c>
      <c r="I163">
        <f>SRI_PL[[#This Row],[Rate WIG]]*100%</f>
        <v>-2.6384663086050582</v>
      </c>
      <c r="J163">
        <f>MIN(0,(SRI_PL[[#This Row],[Logarithmic rate of return]]-0))</f>
        <v>0</v>
      </c>
      <c r="K163">
        <f>MIN(0,(SRI_PL[[#This Row],[Market rate of return]]-0))</f>
        <v>-2.6384663086050582</v>
      </c>
      <c r="L163">
        <f>MAX(0,(SRI_PL[[#This Row],[Logarithmic rate of return]]-0))</f>
        <v>1.1095244291939688</v>
      </c>
    </row>
    <row r="164" spans="1:12" x14ac:dyDescent="0.25">
      <c r="A164" s="9">
        <v>43429</v>
      </c>
      <c r="B164">
        <v>146.13999999999999</v>
      </c>
      <c r="C164">
        <f>((SRI_PL[[#This Row],[Price]]-B163)/SRI_PL[[#This Row],[Price]])*100</f>
        <v>-0.46530723963323312</v>
      </c>
      <c r="D164">
        <f>LN(SRI_PL[[#This Row],[Price]]/B163)*100</f>
        <v>-0.46422803195635953</v>
      </c>
      <c r="E164">
        <v>2.88625</v>
      </c>
      <c r="F164">
        <f>LN(SRI_PL[[#This Row],[Risk-free instrument]]/E163)*100</f>
        <v>0.82172989902714877</v>
      </c>
      <c r="G164">
        <v>56788.04</v>
      </c>
      <c r="H164">
        <f>LN(SRI_PL[[#This Row],[WIG]]/G163)*100</f>
        <v>2.3986507223099749</v>
      </c>
      <c r="I164">
        <f>SRI_PL[[#This Row],[Rate WIG]]*100%</f>
        <v>2.3986507223099749</v>
      </c>
      <c r="J164">
        <f>MIN(0,(SRI_PL[[#This Row],[Logarithmic rate of return]]-0))</f>
        <v>-0.46422803195635953</v>
      </c>
      <c r="K164">
        <f>MIN(0,(SRI_PL[[#This Row],[Market rate of return]]-0))</f>
        <v>0</v>
      </c>
      <c r="L164">
        <f>MAX(0,(SRI_PL[[#This Row],[Logarithmic rate of return]]-0))</f>
        <v>0</v>
      </c>
    </row>
    <row r="165" spans="1:12" x14ac:dyDescent="0.25">
      <c r="A165" s="9">
        <v>43436</v>
      </c>
      <c r="B165">
        <v>150.44999999999999</v>
      </c>
      <c r="C165">
        <f>((SRI_PL[[#This Row],[Price]]-B164)/SRI_PL[[#This Row],[Price]])*100</f>
        <v>2.8647391159853788</v>
      </c>
      <c r="D165">
        <f>LN(SRI_PL[[#This Row],[Price]]/B164)*100</f>
        <v>2.906573671298248</v>
      </c>
      <c r="E165">
        <v>2.8946299999999998</v>
      </c>
      <c r="F165">
        <f>LN(SRI_PL[[#This Row],[Risk-free instrument]]/E164)*100</f>
        <v>0.28992146073960956</v>
      </c>
      <c r="G165">
        <v>58203.39</v>
      </c>
      <c r="H165">
        <f>LN(SRI_PL[[#This Row],[WIG]]/G164)*100</f>
        <v>2.4617860288514208</v>
      </c>
      <c r="I165">
        <f>SRI_PL[[#This Row],[Rate WIG]]*100%</f>
        <v>2.4617860288514208</v>
      </c>
      <c r="J165">
        <f>MIN(0,(SRI_PL[[#This Row],[Logarithmic rate of return]]-0))</f>
        <v>0</v>
      </c>
      <c r="K165">
        <f>MIN(0,(SRI_PL[[#This Row],[Market rate of return]]-0))</f>
        <v>0</v>
      </c>
      <c r="L165">
        <f>MAX(0,(SRI_PL[[#This Row],[Logarithmic rate of return]]-0))</f>
        <v>2.906573671298248</v>
      </c>
    </row>
    <row r="166" spans="1:12" x14ac:dyDescent="0.25">
      <c r="A166" s="9">
        <v>43443</v>
      </c>
      <c r="B166">
        <v>144.58000000000001</v>
      </c>
      <c r="C166">
        <f>((SRI_PL[[#This Row],[Price]]-B165)/SRI_PL[[#This Row],[Price]])*100</f>
        <v>-4.0600359662470433</v>
      </c>
      <c r="D166">
        <f>LN(SRI_PL[[#This Row],[Price]]/B165)*100</f>
        <v>-3.979781550390296</v>
      </c>
      <c r="E166">
        <v>2.8858100000000002</v>
      </c>
      <c r="F166">
        <f>LN(SRI_PL[[#This Row],[Risk-free instrument]]/E165)*100</f>
        <v>-0.3051673175343006</v>
      </c>
      <c r="G166">
        <v>58180.45</v>
      </c>
      <c r="H166">
        <f>LN(SRI_PL[[#This Row],[WIG]]/G165)*100</f>
        <v>-3.9421280990699296E-2</v>
      </c>
      <c r="I166">
        <f>SRI_PL[[#This Row],[Rate WIG]]*100%</f>
        <v>-3.9421280990699296E-2</v>
      </c>
      <c r="J166">
        <f>MIN(0,(SRI_PL[[#This Row],[Logarithmic rate of return]]-0))</f>
        <v>-3.979781550390296</v>
      </c>
      <c r="K166">
        <f>MIN(0,(SRI_PL[[#This Row],[Market rate of return]]-0))</f>
        <v>-3.9421280990699296E-2</v>
      </c>
      <c r="L166">
        <f>MAX(0,(SRI_PL[[#This Row],[Logarithmic rate of return]]-0))</f>
        <v>0</v>
      </c>
    </row>
    <row r="167" spans="1:12" x14ac:dyDescent="0.25">
      <c r="A167" s="9">
        <v>43450</v>
      </c>
      <c r="B167">
        <v>143.97999999999999</v>
      </c>
      <c r="C167">
        <f>((SRI_PL[[#This Row],[Price]]-B166)/SRI_PL[[#This Row],[Price]])*100</f>
        <v>-0.41672454507572076</v>
      </c>
      <c r="D167">
        <f>LN(SRI_PL[[#This Row],[Price]]/B166)*100</f>
        <v>-0.41585865309943465</v>
      </c>
      <c r="E167">
        <v>2.90056</v>
      </c>
      <c r="F167">
        <f>LN(SRI_PL[[#This Row],[Risk-free instrument]]/E166)*100</f>
        <v>0.50981986800121337</v>
      </c>
      <c r="G167">
        <v>58780.55</v>
      </c>
      <c r="H167">
        <f>LN(SRI_PL[[#This Row],[WIG]]/G166)*100</f>
        <v>1.0261630217269238</v>
      </c>
      <c r="I167">
        <f>SRI_PL[[#This Row],[Rate WIG]]*100%</f>
        <v>1.0261630217269238</v>
      </c>
      <c r="J167">
        <f>MIN(0,(SRI_PL[[#This Row],[Logarithmic rate of return]]-0))</f>
        <v>-0.41585865309943465</v>
      </c>
      <c r="K167">
        <f>MIN(0,(SRI_PL[[#This Row],[Market rate of return]]-0))</f>
        <v>0</v>
      </c>
      <c r="L167">
        <f>MAX(0,(SRI_PL[[#This Row],[Logarithmic rate of return]]-0))</f>
        <v>0</v>
      </c>
    </row>
    <row r="168" spans="1:12" x14ac:dyDescent="0.25">
      <c r="A168" s="9">
        <v>43457</v>
      </c>
      <c r="B168">
        <v>139.82</v>
      </c>
      <c r="C168">
        <f>((SRI_PL[[#This Row],[Price]]-B167)/SRI_PL[[#This Row],[Price]])*100</f>
        <v>-2.975253897868686</v>
      </c>
      <c r="D168">
        <f>LN(SRI_PL[[#This Row],[Price]]/B167)*100</f>
        <v>-2.9318519957317704</v>
      </c>
      <c r="E168">
        <v>2.90788</v>
      </c>
      <c r="F168">
        <f>LN(SRI_PL[[#This Row],[Risk-free instrument]]/E167)*100</f>
        <v>0.25204715466435967</v>
      </c>
      <c r="G168">
        <v>57331.35</v>
      </c>
      <c r="H168">
        <f>LN(SRI_PL[[#This Row],[WIG]]/G167)*100</f>
        <v>-2.4963423347384381</v>
      </c>
      <c r="I168">
        <f>SRI_PL[[#This Row],[Rate WIG]]*100%</f>
        <v>-2.4963423347384381</v>
      </c>
      <c r="J168">
        <f>MIN(0,(SRI_PL[[#This Row],[Logarithmic rate of return]]-0))</f>
        <v>-2.9318519957317704</v>
      </c>
      <c r="K168">
        <f>MIN(0,(SRI_PL[[#This Row],[Market rate of return]]-0))</f>
        <v>-2.4963423347384381</v>
      </c>
      <c r="L168">
        <f>MAX(0,(SRI_PL[[#This Row],[Logarithmic rate of return]]-0))</f>
        <v>0</v>
      </c>
    </row>
    <row r="169" spans="1:12" x14ac:dyDescent="0.25">
      <c r="A169" s="9">
        <v>43464</v>
      </c>
      <c r="B169">
        <v>140.24</v>
      </c>
      <c r="C169">
        <f>((SRI_PL[[#This Row],[Price]]-B168)/SRI_PL[[#This Row],[Price]])*100</f>
        <v>0.29948659440959491</v>
      </c>
      <c r="D169">
        <f>LN(SRI_PL[[#This Row],[Price]]/B168)*100</f>
        <v>0.2999359529140021</v>
      </c>
      <c r="E169">
        <v>2.8731300000000002</v>
      </c>
      <c r="F169">
        <f>LN(SRI_PL[[#This Row],[Risk-free instrument]]/E168)*100</f>
        <v>-1.2022265503045151</v>
      </c>
      <c r="G169">
        <v>57690.5</v>
      </c>
      <c r="H169">
        <f>LN(SRI_PL[[#This Row],[WIG]]/G168)*100</f>
        <v>0.62449207208517854</v>
      </c>
      <c r="I169">
        <f>SRI_PL[[#This Row],[Rate WIG]]*100%</f>
        <v>0.62449207208517854</v>
      </c>
      <c r="J169">
        <f>MIN(0,(SRI_PL[[#This Row],[Logarithmic rate of return]]-0))</f>
        <v>0</v>
      </c>
      <c r="K169">
        <f>MIN(0,(SRI_PL[[#This Row],[Market rate of return]]-0))</f>
        <v>0</v>
      </c>
      <c r="L169">
        <f>MAX(0,(SRI_PL[[#This Row],[Logarithmic rate of return]]-0))</f>
        <v>0.2999359529140021</v>
      </c>
    </row>
    <row r="170" spans="1:12" x14ac:dyDescent="0.25">
      <c r="A170" s="9">
        <v>43471</v>
      </c>
      <c r="B170">
        <v>140.44</v>
      </c>
      <c r="C170">
        <f>((SRI_PL[[#This Row],[Price]]-B169)/SRI_PL[[#This Row],[Price]])*100</f>
        <v>0.14240956992309073</v>
      </c>
      <c r="D170">
        <f>LN(SRI_PL[[#This Row],[Price]]/B169)*100</f>
        <v>0.14251106872522876</v>
      </c>
      <c r="E170">
        <v>2.85575</v>
      </c>
      <c r="F170">
        <f>LN(SRI_PL[[#This Row],[Risk-free instrument]]/E169)*100</f>
        <v>-0.60675222103122572</v>
      </c>
      <c r="G170">
        <v>57947.51</v>
      </c>
      <c r="H170">
        <f>LN(SRI_PL[[#This Row],[WIG]]/G169)*100</f>
        <v>0.44450855420920687</v>
      </c>
      <c r="I170">
        <f>SRI_PL[[#This Row],[Rate WIG]]*100%</f>
        <v>0.44450855420920687</v>
      </c>
      <c r="J170">
        <f>MIN(0,(SRI_PL[[#This Row],[Logarithmic rate of return]]-0))</f>
        <v>0</v>
      </c>
      <c r="K170">
        <f>MIN(0,(SRI_PL[[#This Row],[Market rate of return]]-0))</f>
        <v>0</v>
      </c>
      <c r="L170">
        <f>MAX(0,(SRI_PL[[#This Row],[Logarithmic rate of return]]-0))</f>
        <v>0.14251106872522876</v>
      </c>
    </row>
    <row r="171" spans="1:12" x14ac:dyDescent="0.25">
      <c r="A171" s="9">
        <v>43478</v>
      </c>
      <c r="B171">
        <v>142.16</v>
      </c>
      <c r="C171">
        <f>((SRI_PL[[#This Row],[Price]]-B170)/SRI_PL[[#This Row],[Price]])*100</f>
        <v>1.2099043331457504</v>
      </c>
      <c r="D171">
        <f>LN(SRI_PL[[#This Row],[Price]]/B170)*100</f>
        <v>1.2172832546164443</v>
      </c>
      <c r="E171">
        <v>2.86463</v>
      </c>
      <c r="F171">
        <f>LN(SRI_PL[[#This Row],[Risk-free instrument]]/E170)*100</f>
        <v>0.31046913432112327</v>
      </c>
      <c r="G171">
        <v>59322.53</v>
      </c>
      <c r="H171">
        <f>LN(SRI_PL[[#This Row],[WIG]]/G170)*100</f>
        <v>2.3451565607281033</v>
      </c>
      <c r="I171">
        <f>SRI_PL[[#This Row],[Rate WIG]]*100%</f>
        <v>2.3451565607281033</v>
      </c>
      <c r="J171">
        <f>MIN(0,(SRI_PL[[#This Row],[Logarithmic rate of return]]-0))</f>
        <v>0</v>
      </c>
      <c r="K171">
        <f>MIN(0,(SRI_PL[[#This Row],[Market rate of return]]-0))</f>
        <v>0</v>
      </c>
      <c r="L171">
        <f>MAX(0,(SRI_PL[[#This Row],[Logarithmic rate of return]]-0))</f>
        <v>1.2172832546164443</v>
      </c>
    </row>
    <row r="172" spans="1:12" x14ac:dyDescent="0.25">
      <c r="A172" s="9">
        <v>43485</v>
      </c>
      <c r="B172">
        <v>149.22</v>
      </c>
      <c r="C172">
        <f>((SRI_PL[[#This Row],[Price]]-B171)/SRI_PL[[#This Row],[Price]])*100</f>
        <v>4.7312692668543104</v>
      </c>
      <c r="D172">
        <f>LN(SRI_PL[[#This Row],[Price]]/B171)*100</f>
        <v>4.8468543196972478</v>
      </c>
      <c r="E172">
        <v>2.85188</v>
      </c>
      <c r="F172">
        <f>LN(SRI_PL[[#This Row],[Risk-free instrument]]/E171)*100</f>
        <v>-0.44607710446150378</v>
      </c>
      <c r="G172">
        <v>60289.51</v>
      </c>
      <c r="H172">
        <f>LN(SRI_PL[[#This Row],[WIG]]/G171)*100</f>
        <v>1.6168958690017783</v>
      </c>
      <c r="I172">
        <f>SRI_PL[[#This Row],[Rate WIG]]*100%</f>
        <v>1.6168958690017783</v>
      </c>
      <c r="J172">
        <f>MIN(0,(SRI_PL[[#This Row],[Logarithmic rate of return]]-0))</f>
        <v>0</v>
      </c>
      <c r="K172">
        <f>MIN(0,(SRI_PL[[#This Row],[Market rate of return]]-0))</f>
        <v>0</v>
      </c>
      <c r="L172">
        <f>MAX(0,(SRI_PL[[#This Row],[Logarithmic rate of return]]-0))</f>
        <v>4.8468543196972478</v>
      </c>
    </row>
    <row r="173" spans="1:12" x14ac:dyDescent="0.25">
      <c r="A173" s="9">
        <v>43492</v>
      </c>
      <c r="B173">
        <v>152.06</v>
      </c>
      <c r="C173">
        <f>((SRI_PL[[#This Row],[Price]]-B172)/SRI_PL[[#This Row],[Price]])*100</f>
        <v>1.8676838090227563</v>
      </c>
      <c r="D173">
        <f>LN(SRI_PL[[#This Row],[Price]]/B172)*100</f>
        <v>1.8853452756922386</v>
      </c>
      <c r="E173">
        <v>2.8322500000000002</v>
      </c>
      <c r="F173">
        <f>LN(SRI_PL[[#This Row],[Risk-free instrument]]/E172)*100</f>
        <v>-0.6906977159054466</v>
      </c>
      <c r="G173">
        <v>60661.36</v>
      </c>
      <c r="H173">
        <f>LN(SRI_PL[[#This Row],[WIG]]/G172)*100</f>
        <v>0.61487969712907709</v>
      </c>
      <c r="I173">
        <f>SRI_PL[[#This Row],[Rate WIG]]*100%</f>
        <v>0.61487969712907709</v>
      </c>
      <c r="J173">
        <f>MIN(0,(SRI_PL[[#This Row],[Logarithmic rate of return]]-0))</f>
        <v>0</v>
      </c>
      <c r="K173">
        <f>MIN(0,(SRI_PL[[#This Row],[Market rate of return]]-0))</f>
        <v>0</v>
      </c>
      <c r="L173">
        <f>MAX(0,(SRI_PL[[#This Row],[Logarithmic rate of return]]-0))</f>
        <v>1.8853452756922386</v>
      </c>
    </row>
    <row r="174" spans="1:12" x14ac:dyDescent="0.25">
      <c r="A174" s="9">
        <v>43499</v>
      </c>
      <c r="B174">
        <v>152.13</v>
      </c>
      <c r="C174">
        <f>((SRI_PL[[#This Row],[Price]]-B173)/SRI_PL[[#This Row],[Price]])*100</f>
        <v>4.6013278117395105E-2</v>
      </c>
      <c r="D174">
        <f>LN(SRI_PL[[#This Row],[Price]]/B173)*100</f>
        <v>4.6023867474667579E-2</v>
      </c>
      <c r="E174">
        <v>2.79</v>
      </c>
      <c r="F174">
        <f>LN(SRI_PL[[#This Row],[Risk-free instrument]]/E173)*100</f>
        <v>-1.5029852938186703</v>
      </c>
      <c r="G174">
        <v>60660.31</v>
      </c>
      <c r="H174">
        <f>LN(SRI_PL[[#This Row],[WIG]]/G173)*100</f>
        <v>-1.7309356193802694E-3</v>
      </c>
      <c r="I174">
        <f>SRI_PL[[#This Row],[Rate WIG]]*100%</f>
        <v>-1.7309356193802694E-3</v>
      </c>
      <c r="J174">
        <f>MIN(0,(SRI_PL[[#This Row],[Logarithmic rate of return]]-0))</f>
        <v>0</v>
      </c>
      <c r="K174">
        <f>MIN(0,(SRI_PL[[#This Row],[Market rate of return]]-0))</f>
        <v>-1.7309356193802694E-3</v>
      </c>
      <c r="L174">
        <f>MAX(0,(SRI_PL[[#This Row],[Logarithmic rate of return]]-0))</f>
        <v>4.6023867474667579E-2</v>
      </c>
    </row>
    <row r="175" spans="1:12" x14ac:dyDescent="0.25">
      <c r="A175" s="9">
        <v>43506</v>
      </c>
      <c r="B175">
        <v>151.66999999999999</v>
      </c>
      <c r="C175">
        <f>((SRI_PL[[#This Row],[Price]]-B174)/SRI_PL[[#This Row],[Price]])*100</f>
        <v>-0.30329003758159689</v>
      </c>
      <c r="D175">
        <f>LN(SRI_PL[[#This Row],[Price]]/B174)*100</f>
        <v>-0.30283104117318965</v>
      </c>
      <c r="E175">
        <v>2.7418800000000001</v>
      </c>
      <c r="F175">
        <f>LN(SRI_PL[[#This Row],[Risk-free instrument]]/E174)*100</f>
        <v>-1.7397779326957945</v>
      </c>
      <c r="G175">
        <v>60280.51</v>
      </c>
      <c r="H175">
        <f>LN(SRI_PL[[#This Row],[WIG]]/G174)*100</f>
        <v>-0.62807784589853111</v>
      </c>
      <c r="I175">
        <f>SRI_PL[[#This Row],[Rate WIG]]*100%</f>
        <v>-0.62807784589853111</v>
      </c>
      <c r="J175">
        <f>MIN(0,(SRI_PL[[#This Row],[Logarithmic rate of return]]-0))</f>
        <v>-0.30283104117318965</v>
      </c>
      <c r="K175">
        <f>MIN(0,(SRI_PL[[#This Row],[Market rate of return]]-0))</f>
        <v>-0.62807784589853111</v>
      </c>
      <c r="L175">
        <f>MAX(0,(SRI_PL[[#This Row],[Logarithmic rate of return]]-0))</f>
        <v>0</v>
      </c>
    </row>
    <row r="176" spans="1:12" x14ac:dyDescent="0.25">
      <c r="A176" s="9">
        <v>43513</v>
      </c>
      <c r="B176">
        <v>153.38</v>
      </c>
      <c r="C176">
        <f>((SRI_PL[[#This Row],[Price]]-B175)/SRI_PL[[#This Row],[Price]])*100</f>
        <v>1.1148780805841754</v>
      </c>
      <c r="D176">
        <f>LN(SRI_PL[[#This Row],[Price]]/B175)*100</f>
        <v>1.1211394273407731</v>
      </c>
      <c r="E176">
        <v>2.7537500000000001</v>
      </c>
      <c r="F176">
        <f>LN(SRI_PL[[#This Row],[Risk-free instrument]]/E175)*100</f>
        <v>0.43198026280995222</v>
      </c>
      <c r="G176">
        <v>59814.26</v>
      </c>
      <c r="H176">
        <f>LN(SRI_PL[[#This Row],[WIG]]/G175)*100</f>
        <v>-0.77647401724752352</v>
      </c>
      <c r="I176">
        <f>SRI_PL[[#This Row],[Rate WIG]]*100%</f>
        <v>-0.77647401724752352</v>
      </c>
      <c r="J176">
        <f>MIN(0,(SRI_PL[[#This Row],[Logarithmic rate of return]]-0))</f>
        <v>0</v>
      </c>
      <c r="K176">
        <f>MIN(0,(SRI_PL[[#This Row],[Market rate of return]]-0))</f>
        <v>-0.77647401724752352</v>
      </c>
      <c r="L176">
        <f>MAX(0,(SRI_PL[[#This Row],[Logarithmic rate of return]]-0))</f>
        <v>1.1211394273407731</v>
      </c>
    </row>
    <row r="177" spans="1:12" x14ac:dyDescent="0.25">
      <c r="A177" s="9">
        <v>43520</v>
      </c>
      <c r="B177">
        <v>153.29</v>
      </c>
      <c r="C177">
        <f>((SRI_PL[[#This Row],[Price]]-B176)/SRI_PL[[#This Row],[Price]])*100</f>
        <v>-5.8712244764827073E-2</v>
      </c>
      <c r="D177">
        <f>LN(SRI_PL[[#This Row],[Price]]/B176)*100</f>
        <v>-5.8695015869715733E-2</v>
      </c>
      <c r="E177">
        <v>2.706</v>
      </c>
      <c r="F177">
        <f>LN(SRI_PL[[#This Row],[Risk-free instrument]]/E176)*100</f>
        <v>-1.7492089385819569</v>
      </c>
      <c r="G177">
        <v>60274.559999999998</v>
      </c>
      <c r="H177">
        <f>LN(SRI_PL[[#This Row],[WIG]]/G176)*100</f>
        <v>0.76660300974061624</v>
      </c>
      <c r="I177">
        <f>SRI_PL[[#This Row],[Rate WIG]]*100%</f>
        <v>0.76660300974061624</v>
      </c>
      <c r="J177">
        <f>MIN(0,(SRI_PL[[#This Row],[Logarithmic rate of return]]-0))</f>
        <v>-5.8695015869715733E-2</v>
      </c>
      <c r="K177">
        <f>MIN(0,(SRI_PL[[#This Row],[Market rate of return]]-0))</f>
        <v>0</v>
      </c>
      <c r="L177">
        <f>MAX(0,(SRI_PL[[#This Row],[Logarithmic rate of return]]-0))</f>
        <v>0</v>
      </c>
    </row>
    <row r="178" spans="1:12" x14ac:dyDescent="0.25">
      <c r="A178" s="9">
        <v>43527</v>
      </c>
      <c r="B178">
        <v>152.86000000000001</v>
      </c>
      <c r="C178">
        <f>((SRI_PL[[#This Row],[Price]]-B177)/SRI_PL[[#This Row],[Price]])*100</f>
        <v>-0.28130315321207533</v>
      </c>
      <c r="D178">
        <f>LN(SRI_PL[[#This Row],[Price]]/B177)*100</f>
        <v>-0.28090823632778317</v>
      </c>
      <c r="E178">
        <v>2.6821299999999999</v>
      </c>
      <c r="F178">
        <f>LN(SRI_PL[[#This Row],[Risk-free instrument]]/E177)*100</f>
        <v>-0.88602747737224796</v>
      </c>
      <c r="G178">
        <v>60076.61</v>
      </c>
      <c r="H178">
        <f>LN(SRI_PL[[#This Row],[WIG]]/G177)*100</f>
        <v>-0.32895430680553045</v>
      </c>
      <c r="I178">
        <f>SRI_PL[[#This Row],[Rate WIG]]*100%</f>
        <v>-0.32895430680553045</v>
      </c>
      <c r="J178">
        <f>MIN(0,(SRI_PL[[#This Row],[Logarithmic rate of return]]-0))</f>
        <v>-0.28090823632778317</v>
      </c>
      <c r="K178">
        <f>MIN(0,(SRI_PL[[#This Row],[Market rate of return]]-0))</f>
        <v>-0.32895430680553045</v>
      </c>
      <c r="L178">
        <f>MAX(0,(SRI_PL[[#This Row],[Logarithmic rate of return]]-0))</f>
        <v>0</v>
      </c>
    </row>
    <row r="179" spans="1:12" x14ac:dyDescent="0.25">
      <c r="A179" s="9">
        <v>43534</v>
      </c>
      <c r="B179">
        <v>149.75</v>
      </c>
      <c r="C179">
        <f>((SRI_PL[[#This Row],[Price]]-B178)/SRI_PL[[#This Row],[Price]])*100</f>
        <v>-2.0767946577629472</v>
      </c>
      <c r="D179">
        <f>LN(SRI_PL[[#This Row],[Price]]/B178)*100</f>
        <v>-2.0555232819179414</v>
      </c>
      <c r="E179">
        <v>2.6789999999999998</v>
      </c>
      <c r="F179">
        <f>LN(SRI_PL[[#This Row],[Risk-free instrument]]/E178)*100</f>
        <v>-0.11676644124021185</v>
      </c>
      <c r="G179">
        <v>59436.39</v>
      </c>
      <c r="H179">
        <f>LN(SRI_PL[[#This Row],[WIG]]/G178)*100</f>
        <v>-1.0713916044601675</v>
      </c>
      <c r="I179">
        <f>SRI_PL[[#This Row],[Rate WIG]]*100%</f>
        <v>-1.0713916044601675</v>
      </c>
      <c r="J179">
        <f>MIN(0,(SRI_PL[[#This Row],[Logarithmic rate of return]]-0))</f>
        <v>-2.0555232819179414</v>
      </c>
      <c r="K179">
        <f>MIN(0,(SRI_PL[[#This Row],[Market rate of return]]-0))</f>
        <v>-1.0713916044601675</v>
      </c>
      <c r="L179">
        <f>MAX(0,(SRI_PL[[#This Row],[Logarithmic rate of return]]-0))</f>
        <v>0</v>
      </c>
    </row>
    <row r="180" spans="1:12" x14ac:dyDescent="0.25">
      <c r="A180" s="9">
        <v>43541</v>
      </c>
      <c r="B180">
        <v>152.16</v>
      </c>
      <c r="C180">
        <f>((SRI_PL[[#This Row],[Price]]-B179)/SRI_PL[[#This Row],[Price]])*100</f>
        <v>1.5838590956887464</v>
      </c>
      <c r="D180">
        <f>LN(SRI_PL[[#This Row],[Price]]/B179)*100</f>
        <v>1.5965361801521365</v>
      </c>
      <c r="E180">
        <v>2.6717499999999998</v>
      </c>
      <c r="F180">
        <f>LN(SRI_PL[[#This Row],[Risk-free instrument]]/E179)*100</f>
        <v>-0.27099021396026424</v>
      </c>
      <c r="G180">
        <v>60706.57</v>
      </c>
      <c r="H180">
        <f>LN(SRI_PL[[#This Row],[WIG]]/G179)*100</f>
        <v>2.114526438815266</v>
      </c>
      <c r="I180">
        <f>SRI_PL[[#This Row],[Rate WIG]]*100%</f>
        <v>2.114526438815266</v>
      </c>
      <c r="J180">
        <f>MIN(0,(SRI_PL[[#This Row],[Logarithmic rate of return]]-0))</f>
        <v>0</v>
      </c>
      <c r="K180">
        <f>MIN(0,(SRI_PL[[#This Row],[Market rate of return]]-0))</f>
        <v>0</v>
      </c>
      <c r="L180">
        <f>MAX(0,(SRI_PL[[#This Row],[Logarithmic rate of return]]-0))</f>
        <v>1.5965361801521365</v>
      </c>
    </row>
    <row r="181" spans="1:12" x14ac:dyDescent="0.25">
      <c r="A181" s="9">
        <v>43548</v>
      </c>
      <c r="B181">
        <v>148.49</v>
      </c>
      <c r="C181">
        <f>((SRI_PL[[#This Row],[Price]]-B180)/SRI_PL[[#This Row],[Price]])*100</f>
        <v>-2.4715469055155146</v>
      </c>
      <c r="D181">
        <f>LN(SRI_PL[[#This Row],[Price]]/B180)*100</f>
        <v>-2.4414982889109966</v>
      </c>
      <c r="E181">
        <v>2.6760000000000002</v>
      </c>
      <c r="F181">
        <f>LN(SRI_PL[[#This Row],[Risk-free instrument]]/E180)*100</f>
        <v>0.15894538431131436</v>
      </c>
      <c r="G181">
        <v>60097.1</v>
      </c>
      <c r="H181">
        <f>LN(SRI_PL[[#This Row],[WIG]]/G180)*100</f>
        <v>-1.0090341975376922</v>
      </c>
      <c r="I181">
        <f>SRI_PL[[#This Row],[Rate WIG]]*100%</f>
        <v>-1.0090341975376922</v>
      </c>
      <c r="J181">
        <f>MIN(0,(SRI_PL[[#This Row],[Logarithmic rate of return]]-0))</f>
        <v>-2.4414982889109966</v>
      </c>
      <c r="K181">
        <f>MIN(0,(SRI_PL[[#This Row],[Market rate of return]]-0))</f>
        <v>-1.0090341975376922</v>
      </c>
      <c r="L181">
        <f>MAX(0,(SRI_PL[[#This Row],[Logarithmic rate of return]]-0))</f>
        <v>0</v>
      </c>
    </row>
    <row r="182" spans="1:12" x14ac:dyDescent="0.25">
      <c r="A182" s="9">
        <v>43555</v>
      </c>
      <c r="B182">
        <v>144.97</v>
      </c>
      <c r="C182">
        <f>((SRI_PL[[#This Row],[Price]]-B181)/SRI_PL[[#This Row],[Price]])*100</f>
        <v>-2.4280885700489829</v>
      </c>
      <c r="D182">
        <f>LN(SRI_PL[[#This Row],[Price]]/B181)*100</f>
        <v>-2.3990791445164068</v>
      </c>
      <c r="E182">
        <v>2.6595</v>
      </c>
      <c r="F182">
        <f>LN(SRI_PL[[#This Row],[Risk-free instrument]]/E181)*100</f>
        <v>-0.61850070657468992</v>
      </c>
      <c r="G182">
        <v>59668.03</v>
      </c>
      <c r="H182">
        <f>LN(SRI_PL[[#This Row],[WIG]]/G181)*100</f>
        <v>-0.71652213915206808</v>
      </c>
      <c r="I182">
        <f>SRI_PL[[#This Row],[Rate WIG]]*100%</f>
        <v>-0.71652213915206808</v>
      </c>
      <c r="J182">
        <f>MIN(0,(SRI_PL[[#This Row],[Logarithmic rate of return]]-0))</f>
        <v>-2.3990791445164068</v>
      </c>
      <c r="K182">
        <f>MIN(0,(SRI_PL[[#This Row],[Market rate of return]]-0))</f>
        <v>-0.71652213915206808</v>
      </c>
      <c r="L182">
        <f>MAX(0,(SRI_PL[[#This Row],[Logarithmic rate of return]]-0))</f>
        <v>0</v>
      </c>
    </row>
    <row r="183" spans="1:12" x14ac:dyDescent="0.25">
      <c r="A183" s="9">
        <v>43562</v>
      </c>
      <c r="B183">
        <v>147.5</v>
      </c>
      <c r="C183">
        <f>((SRI_PL[[#This Row],[Price]]-B182)/SRI_PL[[#This Row],[Price]])*100</f>
        <v>1.7152542372881365</v>
      </c>
      <c r="D183">
        <f>LN(SRI_PL[[#This Row],[Price]]/B182)*100</f>
        <v>1.7301351317068479</v>
      </c>
      <c r="E183">
        <v>2.64588</v>
      </c>
      <c r="F183">
        <f>LN(SRI_PL[[#This Row],[Risk-free instrument]]/E182)*100</f>
        <v>-0.51344220098034055</v>
      </c>
      <c r="G183">
        <v>60755.88</v>
      </c>
      <c r="H183">
        <f>LN(SRI_PL[[#This Row],[WIG]]/G182)*100</f>
        <v>1.8067501586634542</v>
      </c>
      <c r="I183">
        <f>SRI_PL[[#This Row],[Rate WIG]]*100%</f>
        <v>1.8067501586634542</v>
      </c>
      <c r="J183">
        <f>MIN(0,(SRI_PL[[#This Row],[Logarithmic rate of return]]-0))</f>
        <v>0</v>
      </c>
      <c r="K183">
        <f>MIN(0,(SRI_PL[[#This Row],[Market rate of return]]-0))</f>
        <v>0</v>
      </c>
      <c r="L183">
        <f>MAX(0,(SRI_PL[[#This Row],[Logarithmic rate of return]]-0))</f>
        <v>1.7301351317068479</v>
      </c>
    </row>
    <row r="184" spans="1:12" x14ac:dyDescent="0.25">
      <c r="A184" s="9">
        <v>43569</v>
      </c>
      <c r="B184">
        <v>147.26</v>
      </c>
      <c r="C184">
        <f>((SRI_PL[[#This Row],[Price]]-B183)/SRI_PL[[#This Row],[Price]])*100</f>
        <v>-0.16297704739916413</v>
      </c>
      <c r="D184">
        <f>LN(SRI_PL[[#This Row],[Price]]/B183)*100</f>
        <v>-0.16284438393037756</v>
      </c>
      <c r="E184">
        <v>2.63775</v>
      </c>
      <c r="F184">
        <f>LN(SRI_PL[[#This Row],[Risk-free instrument]]/E183)*100</f>
        <v>-0.30774321503673624</v>
      </c>
      <c r="G184">
        <v>60969.26</v>
      </c>
      <c r="H184">
        <f>LN(SRI_PL[[#This Row],[WIG]]/G183)*100</f>
        <v>0.35059350692018537</v>
      </c>
      <c r="I184">
        <f>SRI_PL[[#This Row],[Rate WIG]]*100%</f>
        <v>0.35059350692018537</v>
      </c>
      <c r="J184">
        <f>MIN(0,(SRI_PL[[#This Row],[Logarithmic rate of return]]-0))</f>
        <v>-0.16284438393037756</v>
      </c>
      <c r="K184">
        <f>MIN(0,(SRI_PL[[#This Row],[Market rate of return]]-0))</f>
        <v>0</v>
      </c>
      <c r="L184">
        <f>MAX(0,(SRI_PL[[#This Row],[Logarithmic rate of return]]-0))</f>
        <v>0</v>
      </c>
    </row>
    <row r="185" spans="1:12" x14ac:dyDescent="0.25">
      <c r="A185" s="9">
        <v>43576</v>
      </c>
      <c r="B185">
        <v>147.71</v>
      </c>
      <c r="C185">
        <f>((SRI_PL[[#This Row],[Price]]-B184)/SRI_PL[[#This Row],[Price]])*100</f>
        <v>0.30465100534832917</v>
      </c>
      <c r="D185">
        <f>LN(SRI_PL[[#This Row],[Price]]/B184)*100</f>
        <v>0.30511601119376697</v>
      </c>
      <c r="E185">
        <v>2.629</v>
      </c>
      <c r="F185">
        <f>LN(SRI_PL[[#This Row],[Risk-free instrument]]/E184)*100</f>
        <v>-0.33227352923203834</v>
      </c>
      <c r="G185">
        <v>60910.11</v>
      </c>
      <c r="H185">
        <f>LN(SRI_PL[[#This Row],[WIG]]/G184)*100</f>
        <v>-9.7063193949715992E-2</v>
      </c>
      <c r="I185">
        <f>SRI_PL[[#This Row],[Rate WIG]]*100%</f>
        <v>-9.7063193949715992E-2</v>
      </c>
      <c r="J185">
        <f>MIN(0,(SRI_PL[[#This Row],[Logarithmic rate of return]]-0))</f>
        <v>0</v>
      </c>
      <c r="K185">
        <f>MIN(0,(SRI_PL[[#This Row],[Market rate of return]]-0))</f>
        <v>-9.7063193949715992E-2</v>
      </c>
      <c r="L185">
        <f>MAX(0,(SRI_PL[[#This Row],[Logarithmic rate of return]]-0))</f>
        <v>0.30511601119376697</v>
      </c>
    </row>
    <row r="186" spans="1:12" x14ac:dyDescent="0.25">
      <c r="A186" s="9">
        <v>43583</v>
      </c>
      <c r="B186">
        <v>147.86000000000001</v>
      </c>
      <c r="C186">
        <f>((SRI_PL[[#This Row],[Price]]-B185)/SRI_PL[[#This Row],[Price]])*100</f>
        <v>0.10144731502773276</v>
      </c>
      <c r="D186">
        <f>LN(SRI_PL[[#This Row],[Price]]/B185)*100</f>
        <v>0.10149880764457034</v>
      </c>
      <c r="E186">
        <v>2.6157499999999998</v>
      </c>
      <c r="F186">
        <f>LN(SRI_PL[[#This Row],[Risk-free instrument]]/E185)*100</f>
        <v>-0.50526824687245853</v>
      </c>
      <c r="G186">
        <v>60990.17</v>
      </c>
      <c r="H186">
        <f>LN(SRI_PL[[#This Row],[WIG]]/G185)*100</f>
        <v>0.13135328567101362</v>
      </c>
      <c r="I186">
        <f>SRI_PL[[#This Row],[Rate WIG]]*100%</f>
        <v>0.13135328567101362</v>
      </c>
      <c r="J186">
        <f>MIN(0,(SRI_PL[[#This Row],[Logarithmic rate of return]]-0))</f>
        <v>0</v>
      </c>
      <c r="K186">
        <f>MIN(0,(SRI_PL[[#This Row],[Market rate of return]]-0))</f>
        <v>0</v>
      </c>
      <c r="L186">
        <f>MAX(0,(SRI_PL[[#This Row],[Logarithmic rate of return]]-0))</f>
        <v>0.10149880764457034</v>
      </c>
    </row>
    <row r="187" spans="1:12" x14ac:dyDescent="0.25">
      <c r="A187" s="9">
        <v>43590</v>
      </c>
      <c r="B187">
        <v>145.62</v>
      </c>
      <c r="C187">
        <f>((SRI_PL[[#This Row],[Price]]-B186)/SRI_PL[[#This Row],[Price]])*100</f>
        <v>-1.5382502403516063</v>
      </c>
      <c r="D187">
        <f>LN(SRI_PL[[#This Row],[Price]]/B186)*100</f>
        <v>-1.5265391162389013</v>
      </c>
      <c r="E187">
        <v>2.6173799999999998</v>
      </c>
      <c r="F187">
        <f>LN(SRI_PL[[#This Row],[Risk-free instrument]]/E186)*100</f>
        <v>6.2295416040235516E-2</v>
      </c>
      <c r="G187">
        <v>59744.3</v>
      </c>
      <c r="H187">
        <f>LN(SRI_PL[[#This Row],[WIG]]/G186)*100</f>
        <v>-2.0638914875217109</v>
      </c>
      <c r="I187">
        <f>SRI_PL[[#This Row],[Rate WIG]]*100%</f>
        <v>-2.0638914875217109</v>
      </c>
      <c r="J187">
        <f>MIN(0,(SRI_PL[[#This Row],[Logarithmic rate of return]]-0))</f>
        <v>-1.5265391162389013</v>
      </c>
      <c r="K187">
        <f>MIN(0,(SRI_PL[[#This Row],[Market rate of return]]-0))</f>
        <v>-2.0638914875217109</v>
      </c>
      <c r="L187">
        <f>MAX(0,(SRI_PL[[#This Row],[Logarithmic rate of return]]-0))</f>
        <v>0</v>
      </c>
    </row>
    <row r="188" spans="1:12" x14ac:dyDescent="0.25">
      <c r="A188" s="9">
        <v>43597</v>
      </c>
      <c r="B188">
        <v>140.26</v>
      </c>
      <c r="C188">
        <f>((SRI_PL[[#This Row],[Price]]-B187)/SRI_PL[[#This Row],[Price]])*100</f>
        <v>-3.8214744046770379</v>
      </c>
      <c r="D188">
        <f>LN(SRI_PL[[#This Row],[Price]]/B187)*100</f>
        <v>-3.7502645857800743</v>
      </c>
      <c r="E188">
        <v>2.5870000000000002</v>
      </c>
      <c r="F188">
        <f>LN(SRI_PL[[#This Row],[Risk-free instrument]]/E187)*100</f>
        <v>-1.1674914235529767</v>
      </c>
      <c r="G188">
        <v>56913.26</v>
      </c>
      <c r="H188">
        <f>LN(SRI_PL[[#This Row],[WIG]]/G187)*100</f>
        <v>-4.8545434367073685</v>
      </c>
      <c r="I188">
        <f>SRI_PL[[#This Row],[Rate WIG]]*100%</f>
        <v>-4.8545434367073685</v>
      </c>
      <c r="J188">
        <f>MIN(0,(SRI_PL[[#This Row],[Logarithmic rate of return]]-0))</f>
        <v>-3.7502645857800743</v>
      </c>
      <c r="K188">
        <f>MIN(0,(SRI_PL[[#This Row],[Market rate of return]]-0))</f>
        <v>-4.8545434367073685</v>
      </c>
      <c r="L188">
        <f>MAX(0,(SRI_PL[[#This Row],[Logarithmic rate of return]]-0))</f>
        <v>0</v>
      </c>
    </row>
    <row r="189" spans="1:12" x14ac:dyDescent="0.25">
      <c r="A189" s="9">
        <v>43604</v>
      </c>
      <c r="B189">
        <v>140.38999999999999</v>
      </c>
      <c r="C189">
        <f>((SRI_PL[[#This Row],[Price]]-B188)/SRI_PL[[#This Row],[Price]])*100</f>
        <v>9.2599187976348363E-2</v>
      </c>
      <c r="D189">
        <f>LN(SRI_PL[[#This Row],[Price]]/B188)*100</f>
        <v>9.2642087509541546E-2</v>
      </c>
      <c r="E189">
        <v>2.55375</v>
      </c>
      <c r="F189">
        <f>LN(SRI_PL[[#This Row],[Risk-free instrument]]/E188)*100</f>
        <v>-1.2936036054197406</v>
      </c>
      <c r="G189">
        <v>56561.79</v>
      </c>
      <c r="H189">
        <f>LN(SRI_PL[[#This Row],[WIG]]/G188)*100</f>
        <v>-0.61946855092027242</v>
      </c>
      <c r="I189">
        <f>SRI_PL[[#This Row],[Rate WIG]]*100%</f>
        <v>-0.61946855092027242</v>
      </c>
      <c r="J189">
        <f>MIN(0,(SRI_PL[[#This Row],[Logarithmic rate of return]]-0))</f>
        <v>0</v>
      </c>
      <c r="K189">
        <f>MIN(0,(SRI_PL[[#This Row],[Market rate of return]]-0))</f>
        <v>-0.61946855092027242</v>
      </c>
      <c r="L189">
        <f>MAX(0,(SRI_PL[[#This Row],[Logarithmic rate of return]]-0))</f>
        <v>9.2642087509541546E-2</v>
      </c>
    </row>
    <row r="190" spans="1:12" x14ac:dyDescent="0.25">
      <c r="A190" s="9">
        <v>43611</v>
      </c>
      <c r="B190">
        <v>140.22999999999999</v>
      </c>
      <c r="C190">
        <f>((SRI_PL[[#This Row],[Price]]-B189)/SRI_PL[[#This Row],[Price]])*100</f>
        <v>-0.1140982671325655</v>
      </c>
      <c r="D190">
        <f>LN(SRI_PL[[#This Row],[Price]]/B189)*100</f>
        <v>-0.11403322453004208</v>
      </c>
      <c r="E190">
        <v>2.5486300000000002</v>
      </c>
      <c r="F190">
        <f>LN(SRI_PL[[#This Row],[Risk-free instrument]]/E189)*100</f>
        <v>-0.20069072544479272</v>
      </c>
      <c r="G190">
        <v>56753.79</v>
      </c>
      <c r="H190">
        <f>LN(SRI_PL[[#This Row],[WIG]]/G189)*100</f>
        <v>0.33887693773459304</v>
      </c>
      <c r="I190">
        <f>SRI_PL[[#This Row],[Rate WIG]]*100%</f>
        <v>0.33887693773459304</v>
      </c>
      <c r="J190">
        <f>MIN(0,(SRI_PL[[#This Row],[Logarithmic rate of return]]-0))</f>
        <v>-0.11403322453004208</v>
      </c>
      <c r="K190">
        <f>MIN(0,(SRI_PL[[#This Row],[Market rate of return]]-0))</f>
        <v>0</v>
      </c>
      <c r="L190">
        <f>MAX(0,(SRI_PL[[#This Row],[Logarithmic rate of return]]-0))</f>
        <v>0</v>
      </c>
    </row>
    <row r="191" spans="1:12" x14ac:dyDescent="0.25">
      <c r="A191" s="9">
        <v>43618</v>
      </c>
      <c r="B191">
        <v>142.62</v>
      </c>
      <c r="C191">
        <f>((SRI_PL[[#This Row],[Price]]-B190)/SRI_PL[[#This Row],[Price]])*100</f>
        <v>1.6757817977843321</v>
      </c>
      <c r="D191">
        <f>LN(SRI_PL[[#This Row],[Price]]/B190)*100</f>
        <v>1.6899818861598315</v>
      </c>
      <c r="E191">
        <v>2.5166300000000001</v>
      </c>
      <c r="F191">
        <f>LN(SRI_PL[[#This Row],[Risk-free instrument]]/E190)*100</f>
        <v>-1.2635254944983605</v>
      </c>
      <c r="G191">
        <v>57909.95</v>
      </c>
      <c r="H191">
        <f>LN(SRI_PL[[#This Row],[WIG]]/G190)*100</f>
        <v>2.0166779556068279</v>
      </c>
      <c r="I191">
        <f>SRI_PL[[#This Row],[Rate WIG]]*100%</f>
        <v>2.0166779556068279</v>
      </c>
      <c r="J191">
        <f>MIN(0,(SRI_PL[[#This Row],[Logarithmic rate of return]]-0))</f>
        <v>0</v>
      </c>
      <c r="K191">
        <f>MIN(0,(SRI_PL[[#This Row],[Market rate of return]]-0))</f>
        <v>0</v>
      </c>
      <c r="L191">
        <f>MAX(0,(SRI_PL[[#This Row],[Logarithmic rate of return]]-0))</f>
        <v>1.6899818861598315</v>
      </c>
    </row>
    <row r="192" spans="1:12" x14ac:dyDescent="0.25">
      <c r="A192" s="9">
        <v>43625</v>
      </c>
      <c r="B192">
        <v>144.84</v>
      </c>
      <c r="C192">
        <f>((SRI_PL[[#This Row],[Price]]-B191)/SRI_PL[[#This Row],[Price]])*100</f>
        <v>1.5327257663628824</v>
      </c>
      <c r="D192">
        <f>LN(SRI_PL[[#This Row],[Price]]/B191)*100</f>
        <v>1.5445934297282877</v>
      </c>
      <c r="E192">
        <v>2.37175</v>
      </c>
      <c r="F192">
        <f>LN(SRI_PL[[#This Row],[Risk-free instrument]]/E191)*100</f>
        <v>-5.9292625659414009</v>
      </c>
      <c r="G192">
        <v>58852.53</v>
      </c>
      <c r="H192">
        <f>LN(SRI_PL[[#This Row],[WIG]]/G191)*100</f>
        <v>1.614560560783157</v>
      </c>
      <c r="I192">
        <f>SRI_PL[[#This Row],[Rate WIG]]*100%</f>
        <v>1.614560560783157</v>
      </c>
      <c r="J192">
        <f>MIN(0,(SRI_PL[[#This Row],[Logarithmic rate of return]]-0))</f>
        <v>0</v>
      </c>
      <c r="K192">
        <f>MIN(0,(SRI_PL[[#This Row],[Market rate of return]]-0))</f>
        <v>0</v>
      </c>
      <c r="L192">
        <f>MAX(0,(SRI_PL[[#This Row],[Logarithmic rate of return]]-0))</f>
        <v>1.5445934297282877</v>
      </c>
    </row>
    <row r="193" spans="1:12" x14ac:dyDescent="0.25">
      <c r="A193" s="9">
        <v>43632</v>
      </c>
      <c r="B193">
        <v>144.91</v>
      </c>
      <c r="C193">
        <f>((SRI_PL[[#This Row],[Price]]-B192)/SRI_PL[[#This Row],[Price]])*100</f>
        <v>4.8305845007241173E-2</v>
      </c>
      <c r="D193">
        <f>LN(SRI_PL[[#This Row],[Price]]/B192)*100</f>
        <v>4.8317516039235946E-2</v>
      </c>
      <c r="E193">
        <v>2.27738</v>
      </c>
      <c r="F193">
        <f>LN(SRI_PL[[#This Row],[Risk-free instrument]]/E192)*100</f>
        <v>-4.0602419879365561</v>
      </c>
      <c r="G193">
        <v>59092.01</v>
      </c>
      <c r="H193">
        <f>LN(SRI_PL[[#This Row],[WIG]]/G192)*100</f>
        <v>0.40608972505727992</v>
      </c>
      <c r="I193">
        <f>SRI_PL[[#This Row],[Rate WIG]]*100%</f>
        <v>0.40608972505727992</v>
      </c>
      <c r="J193">
        <f>MIN(0,(SRI_PL[[#This Row],[Logarithmic rate of return]]-0))</f>
        <v>0</v>
      </c>
      <c r="K193">
        <f>MIN(0,(SRI_PL[[#This Row],[Market rate of return]]-0))</f>
        <v>0</v>
      </c>
      <c r="L193">
        <f>MAX(0,(SRI_PL[[#This Row],[Logarithmic rate of return]]-0))</f>
        <v>4.8317516039235946E-2</v>
      </c>
    </row>
    <row r="194" spans="1:12" x14ac:dyDescent="0.25">
      <c r="A194" s="9">
        <v>43639</v>
      </c>
      <c r="B194">
        <v>145.97999999999999</v>
      </c>
      <c r="C194">
        <f>((SRI_PL[[#This Row],[Price]]-B193)/SRI_PL[[#This Row],[Price]])*100</f>
        <v>0.73297712015344108</v>
      </c>
      <c r="D194">
        <f>LN(SRI_PL[[#This Row],[Price]]/B193)*100</f>
        <v>0.73567659656533413</v>
      </c>
      <c r="E194">
        <v>2.2201300000000002</v>
      </c>
      <c r="F194">
        <f>LN(SRI_PL[[#This Row],[Risk-free instrument]]/E193)*100</f>
        <v>-2.5459906683222329</v>
      </c>
      <c r="G194">
        <v>59433.13</v>
      </c>
      <c r="H194">
        <f>LN(SRI_PL[[#This Row],[WIG]]/G193)*100</f>
        <v>0.575609430791585</v>
      </c>
      <c r="I194">
        <f>SRI_PL[[#This Row],[Rate WIG]]*100%</f>
        <v>0.575609430791585</v>
      </c>
      <c r="J194">
        <f>MIN(0,(SRI_PL[[#This Row],[Logarithmic rate of return]]-0))</f>
        <v>0</v>
      </c>
      <c r="K194">
        <f>MIN(0,(SRI_PL[[#This Row],[Market rate of return]]-0))</f>
        <v>0</v>
      </c>
      <c r="L194">
        <f>MAX(0,(SRI_PL[[#This Row],[Logarithmic rate of return]]-0))</f>
        <v>0.73567659656533413</v>
      </c>
    </row>
    <row r="195" spans="1:12" x14ac:dyDescent="0.25">
      <c r="A195" s="9">
        <v>43646</v>
      </c>
      <c r="B195">
        <v>145.79</v>
      </c>
      <c r="C195">
        <f>((SRI_PL[[#This Row],[Price]]-B194)/SRI_PL[[#This Row],[Price]])*100</f>
        <v>-0.13032443926195059</v>
      </c>
      <c r="D195">
        <f>LN(SRI_PL[[#This Row],[Price]]/B194)*100</f>
        <v>-0.13023959067556626</v>
      </c>
      <c r="E195">
        <v>2.2004999999999999</v>
      </c>
      <c r="F195">
        <f>LN(SRI_PL[[#This Row],[Risk-free instrument]]/E194)*100</f>
        <v>-0.88811454592522021</v>
      </c>
      <c r="G195">
        <v>60187.43</v>
      </c>
      <c r="H195">
        <f>LN(SRI_PL[[#This Row],[WIG]]/G194)*100</f>
        <v>1.2611711530568523</v>
      </c>
      <c r="I195">
        <f>SRI_PL[[#This Row],[Rate WIG]]*100%</f>
        <v>1.2611711530568523</v>
      </c>
      <c r="J195">
        <f>MIN(0,(SRI_PL[[#This Row],[Logarithmic rate of return]]-0))</f>
        <v>-0.13023959067556626</v>
      </c>
      <c r="K195">
        <f>MIN(0,(SRI_PL[[#This Row],[Market rate of return]]-0))</f>
        <v>0</v>
      </c>
      <c r="L195">
        <f>MAX(0,(SRI_PL[[#This Row],[Logarithmic rate of return]]-0))</f>
        <v>0</v>
      </c>
    </row>
    <row r="196" spans="1:12" x14ac:dyDescent="0.25">
      <c r="A196" s="9">
        <v>43653</v>
      </c>
      <c r="B196">
        <v>147.5</v>
      </c>
      <c r="C196">
        <f>((SRI_PL[[#This Row],[Price]]-B195)/SRI_PL[[#This Row],[Price]])*100</f>
        <v>1.1593220338983106</v>
      </c>
      <c r="D196">
        <f>LN(SRI_PL[[#This Row],[Price]]/B195)*100</f>
        <v>1.1660945663144038</v>
      </c>
      <c r="E196">
        <v>2.2097500000000001</v>
      </c>
      <c r="F196">
        <f>LN(SRI_PL[[#This Row],[Risk-free instrument]]/E195)*100</f>
        <v>0.41947796899113293</v>
      </c>
      <c r="G196">
        <v>60628.11</v>
      </c>
      <c r="H196">
        <f>LN(SRI_PL[[#This Row],[WIG]]/G195)*100</f>
        <v>0.72951203854954272</v>
      </c>
      <c r="I196">
        <f>SRI_PL[[#This Row],[Rate WIG]]*100%</f>
        <v>0.72951203854954272</v>
      </c>
      <c r="J196">
        <f>MIN(0,(SRI_PL[[#This Row],[Logarithmic rate of return]]-0))</f>
        <v>0</v>
      </c>
      <c r="K196">
        <f>MIN(0,(SRI_PL[[#This Row],[Market rate of return]]-0))</f>
        <v>0</v>
      </c>
      <c r="L196">
        <f>MAX(0,(SRI_PL[[#This Row],[Logarithmic rate of return]]-0))</f>
        <v>1.1660945663144038</v>
      </c>
    </row>
    <row r="197" spans="1:12" x14ac:dyDescent="0.25">
      <c r="A197" s="9">
        <v>43660</v>
      </c>
      <c r="B197">
        <v>146.81</v>
      </c>
      <c r="C197">
        <f>((SRI_PL[[#This Row],[Price]]-B196)/SRI_PL[[#This Row],[Price]])*100</f>
        <v>-0.46999523193242809</v>
      </c>
      <c r="D197">
        <f>LN(SRI_PL[[#This Row],[Price]]/B196)*100</f>
        <v>-0.46889420285055422</v>
      </c>
      <c r="E197">
        <v>2.22925</v>
      </c>
      <c r="F197">
        <f>LN(SRI_PL[[#This Row],[Risk-free instrument]]/E196)*100</f>
        <v>0.8785819073931308</v>
      </c>
      <c r="G197">
        <v>60378</v>
      </c>
      <c r="H197">
        <f>LN(SRI_PL[[#This Row],[WIG]]/G196)*100</f>
        <v>-0.41338467317211991</v>
      </c>
      <c r="I197">
        <f>SRI_PL[[#This Row],[Rate WIG]]*100%</f>
        <v>-0.41338467317211991</v>
      </c>
      <c r="J197">
        <f>MIN(0,(SRI_PL[[#This Row],[Logarithmic rate of return]]-0))</f>
        <v>-0.46889420285055422</v>
      </c>
      <c r="K197">
        <f>MIN(0,(SRI_PL[[#This Row],[Market rate of return]]-0))</f>
        <v>-0.41338467317211991</v>
      </c>
      <c r="L197">
        <f>MAX(0,(SRI_PL[[#This Row],[Logarithmic rate of return]]-0))</f>
        <v>0</v>
      </c>
    </row>
    <row r="198" spans="1:12" x14ac:dyDescent="0.25">
      <c r="A198" s="9">
        <v>43667</v>
      </c>
      <c r="B198">
        <v>147.76</v>
      </c>
      <c r="C198">
        <f>((SRI_PL[[#This Row],[Price]]-B197)/SRI_PL[[#This Row],[Price]])*100</f>
        <v>0.64293448835949418</v>
      </c>
      <c r="D198">
        <f>LN(SRI_PL[[#This Row],[Price]]/B197)*100</f>
        <v>0.64501021396154723</v>
      </c>
      <c r="E198">
        <v>2.14425</v>
      </c>
      <c r="F198">
        <f>LN(SRI_PL[[#This Row],[Risk-free instrument]]/E197)*100</f>
        <v>-3.8875365144457956</v>
      </c>
      <c r="G198">
        <v>60902.04</v>
      </c>
      <c r="H198">
        <f>LN(SRI_PL[[#This Row],[WIG]]/G197)*100</f>
        <v>0.86418715125159795</v>
      </c>
      <c r="I198">
        <f>SRI_PL[[#This Row],[Rate WIG]]*100%</f>
        <v>0.86418715125159795</v>
      </c>
      <c r="J198">
        <f>MIN(0,(SRI_PL[[#This Row],[Logarithmic rate of return]]-0))</f>
        <v>0</v>
      </c>
      <c r="K198">
        <f>MIN(0,(SRI_PL[[#This Row],[Market rate of return]]-0))</f>
        <v>0</v>
      </c>
      <c r="L198">
        <f>MAX(0,(SRI_PL[[#This Row],[Logarithmic rate of return]]-0))</f>
        <v>0.64501021396154723</v>
      </c>
    </row>
    <row r="199" spans="1:12" x14ac:dyDescent="0.25">
      <c r="A199" s="9">
        <v>43674</v>
      </c>
      <c r="B199">
        <v>147.47</v>
      </c>
      <c r="C199">
        <f>((SRI_PL[[#This Row],[Price]]-B198)/SRI_PL[[#This Row],[Price]])*100</f>
        <v>-0.19665016613547981</v>
      </c>
      <c r="D199">
        <f>LN(SRI_PL[[#This Row],[Price]]/B198)*100</f>
        <v>-0.19645706281349967</v>
      </c>
      <c r="E199">
        <v>2.2048800000000002</v>
      </c>
      <c r="F199">
        <f>LN(SRI_PL[[#This Row],[Risk-free instrument]]/E198)*100</f>
        <v>2.7883244760789871</v>
      </c>
      <c r="G199">
        <v>60146.67</v>
      </c>
      <c r="H199">
        <f>LN(SRI_PL[[#This Row],[WIG]]/G198)*100</f>
        <v>-1.2480592399599026</v>
      </c>
      <c r="I199">
        <f>SRI_PL[[#This Row],[Rate WIG]]*100%</f>
        <v>-1.2480592399599026</v>
      </c>
      <c r="J199">
        <f>MIN(0,(SRI_PL[[#This Row],[Logarithmic rate of return]]-0))</f>
        <v>-0.19645706281349967</v>
      </c>
      <c r="K199">
        <f>MIN(0,(SRI_PL[[#This Row],[Market rate of return]]-0))</f>
        <v>-1.2480592399599026</v>
      </c>
      <c r="L199">
        <f>MAX(0,(SRI_PL[[#This Row],[Logarithmic rate of return]]-0))</f>
        <v>0</v>
      </c>
    </row>
    <row r="200" spans="1:12" x14ac:dyDescent="0.25">
      <c r="A200" s="9">
        <v>43681</v>
      </c>
      <c r="B200">
        <v>144.04</v>
      </c>
      <c r="C200">
        <f>((SRI_PL[[#This Row],[Price]]-B199)/SRI_PL[[#This Row],[Price]])*100</f>
        <v>-2.3812829769508519</v>
      </c>
      <c r="D200">
        <f>LN(SRI_PL[[#This Row],[Price]]/B199)*100</f>
        <v>-2.3533726482175008</v>
      </c>
      <c r="E200">
        <v>2.133</v>
      </c>
      <c r="F200">
        <f>LN(SRI_PL[[#This Row],[Risk-free instrument]]/E199)*100</f>
        <v>-3.3143646159970221</v>
      </c>
      <c r="G200">
        <v>58360.55</v>
      </c>
      <c r="H200">
        <f>LN(SRI_PL[[#This Row],[WIG]]/G199)*100</f>
        <v>-3.0145931418797312</v>
      </c>
      <c r="I200">
        <f>SRI_PL[[#This Row],[Rate WIG]]*100%</f>
        <v>-3.0145931418797312</v>
      </c>
      <c r="J200">
        <f>MIN(0,(SRI_PL[[#This Row],[Logarithmic rate of return]]-0))</f>
        <v>-2.3533726482175008</v>
      </c>
      <c r="K200">
        <f>MIN(0,(SRI_PL[[#This Row],[Market rate of return]]-0))</f>
        <v>-3.0145931418797312</v>
      </c>
      <c r="L200">
        <f>MAX(0,(SRI_PL[[#This Row],[Logarithmic rate of return]]-0))</f>
        <v>0</v>
      </c>
    </row>
    <row r="201" spans="1:12" x14ac:dyDescent="0.25">
      <c r="A201" s="9">
        <v>43688</v>
      </c>
      <c r="B201">
        <v>140.27000000000001</v>
      </c>
      <c r="C201">
        <f>((SRI_PL[[#This Row],[Price]]-B200)/SRI_PL[[#This Row],[Price]])*100</f>
        <v>-2.6876737720111081</v>
      </c>
      <c r="D201">
        <f>LN(SRI_PL[[#This Row],[Price]]/B200)*100</f>
        <v>-2.6521902049094384</v>
      </c>
      <c r="E201">
        <v>2.052</v>
      </c>
      <c r="F201">
        <f>LN(SRI_PL[[#This Row],[Risk-free instrument]]/E200)*100</f>
        <v>-3.8714512180690392</v>
      </c>
      <c r="G201">
        <v>56316.19</v>
      </c>
      <c r="H201">
        <f>LN(SRI_PL[[#This Row],[WIG]]/G200)*100</f>
        <v>-3.5658087459617938</v>
      </c>
      <c r="I201">
        <f>SRI_PL[[#This Row],[Rate WIG]]*100%</f>
        <v>-3.5658087459617938</v>
      </c>
      <c r="J201">
        <f>MIN(0,(SRI_PL[[#This Row],[Logarithmic rate of return]]-0))</f>
        <v>-2.6521902049094384</v>
      </c>
      <c r="K201">
        <f>MIN(0,(SRI_PL[[#This Row],[Market rate of return]]-0))</f>
        <v>-3.5658087459617938</v>
      </c>
      <c r="L201">
        <f>MAX(0,(SRI_PL[[#This Row],[Logarithmic rate of return]]-0))</f>
        <v>0</v>
      </c>
    </row>
    <row r="202" spans="1:12" x14ac:dyDescent="0.25">
      <c r="A202" s="9">
        <v>43695</v>
      </c>
      <c r="B202">
        <v>138.13999999999999</v>
      </c>
      <c r="C202">
        <f>((SRI_PL[[#This Row],[Price]]-B201)/SRI_PL[[#This Row],[Price]])*100</f>
        <v>-1.5419140002895788</v>
      </c>
      <c r="D202">
        <f>LN(SRI_PL[[#This Row],[Price]]/B201)*100</f>
        <v>-1.5301473070753309</v>
      </c>
      <c r="E202">
        <v>2.01675</v>
      </c>
      <c r="F202">
        <f>LN(SRI_PL[[#This Row],[Risk-free instrument]]/E201)*100</f>
        <v>-1.7327622473576456</v>
      </c>
      <c r="G202">
        <v>55227.6</v>
      </c>
      <c r="H202">
        <f>LN(SRI_PL[[#This Row],[WIG]]/G201)*100</f>
        <v>-1.9519232089052276</v>
      </c>
      <c r="I202">
        <f>SRI_PL[[#This Row],[Rate WIG]]*100%</f>
        <v>-1.9519232089052276</v>
      </c>
      <c r="J202">
        <f>MIN(0,(SRI_PL[[#This Row],[Logarithmic rate of return]]-0))</f>
        <v>-1.5301473070753309</v>
      </c>
      <c r="K202">
        <f>MIN(0,(SRI_PL[[#This Row],[Market rate of return]]-0))</f>
        <v>-1.9519232089052276</v>
      </c>
      <c r="L202">
        <f>MAX(0,(SRI_PL[[#This Row],[Logarithmic rate of return]]-0))</f>
        <v>0</v>
      </c>
    </row>
    <row r="203" spans="1:12" x14ac:dyDescent="0.25">
      <c r="A203" s="9">
        <v>43702</v>
      </c>
      <c r="B203">
        <v>139.5</v>
      </c>
      <c r="C203">
        <f>((SRI_PL[[#This Row],[Price]]-B202)/SRI_PL[[#This Row],[Price]])*100</f>
        <v>0.97491039426524273</v>
      </c>
      <c r="D203">
        <f>LN(SRI_PL[[#This Row],[Price]]/B202)*100</f>
        <v>0.97969376005936049</v>
      </c>
      <c r="E203">
        <v>2.08013</v>
      </c>
      <c r="F203">
        <f>LN(SRI_PL[[#This Row],[Risk-free instrument]]/E202)*100</f>
        <v>3.0943086925236187</v>
      </c>
      <c r="G203">
        <v>56047.39</v>
      </c>
      <c r="H203">
        <f>LN(SRI_PL[[#This Row],[WIG]]/G202)*100</f>
        <v>1.4734754542800201</v>
      </c>
      <c r="I203">
        <f>SRI_PL[[#This Row],[Rate WIG]]*100%</f>
        <v>1.4734754542800201</v>
      </c>
      <c r="J203">
        <f>MIN(0,(SRI_PL[[#This Row],[Logarithmic rate of return]]-0))</f>
        <v>0</v>
      </c>
      <c r="K203">
        <f>MIN(0,(SRI_PL[[#This Row],[Market rate of return]]-0))</f>
        <v>0</v>
      </c>
      <c r="L203">
        <f>MAX(0,(SRI_PL[[#This Row],[Logarithmic rate of return]]-0))</f>
        <v>0.97969376005936049</v>
      </c>
    </row>
    <row r="204" spans="1:12" x14ac:dyDescent="0.25">
      <c r="A204" s="9">
        <v>43709</v>
      </c>
      <c r="B204">
        <v>141.33000000000001</v>
      </c>
      <c r="C204">
        <f>((SRI_PL[[#This Row],[Price]]-B203)/SRI_PL[[#This Row],[Price]])*100</f>
        <v>1.2948418594778266</v>
      </c>
      <c r="D204">
        <f>LN(SRI_PL[[#This Row],[Price]]/B203)*100</f>
        <v>1.3032980118639172</v>
      </c>
      <c r="E204">
        <v>2.0365000000000002</v>
      </c>
      <c r="F204">
        <f>LN(SRI_PL[[#This Row],[Risk-free instrument]]/E203)*100</f>
        <v>-2.1197743653852723</v>
      </c>
      <c r="G204">
        <v>56739.53</v>
      </c>
      <c r="H204">
        <f>LN(SRI_PL[[#This Row],[WIG]]/G203)*100</f>
        <v>1.2273563080941434</v>
      </c>
      <c r="I204">
        <f>SRI_PL[[#This Row],[Rate WIG]]*100%</f>
        <v>1.2273563080941434</v>
      </c>
      <c r="J204">
        <f>MIN(0,(SRI_PL[[#This Row],[Logarithmic rate of return]]-0))</f>
        <v>0</v>
      </c>
      <c r="K204">
        <f>MIN(0,(SRI_PL[[#This Row],[Market rate of return]]-0))</f>
        <v>0</v>
      </c>
      <c r="L204">
        <f>MAX(0,(SRI_PL[[#This Row],[Logarithmic rate of return]]-0))</f>
        <v>1.3032980118639172</v>
      </c>
    </row>
    <row r="205" spans="1:12" x14ac:dyDescent="0.25">
      <c r="A205" s="9">
        <v>43716</v>
      </c>
      <c r="B205">
        <v>140.72</v>
      </c>
      <c r="C205">
        <f>((SRI_PL[[#This Row],[Price]]-B204)/SRI_PL[[#This Row],[Price]])*100</f>
        <v>-0.43348493462195398</v>
      </c>
      <c r="D205">
        <f>LN(SRI_PL[[#This Row],[Price]]/B204)*100</f>
        <v>-0.43254809507567993</v>
      </c>
      <c r="E205">
        <v>2.0341300000000002</v>
      </c>
      <c r="F205">
        <f>LN(SRI_PL[[#This Row],[Risk-free instrument]]/E204)*100</f>
        <v>-0.11644390513477808</v>
      </c>
      <c r="G205">
        <v>56593.23</v>
      </c>
      <c r="H205">
        <f>LN(SRI_PL[[#This Row],[WIG]]/G204)*100</f>
        <v>-0.25817792007282842</v>
      </c>
      <c r="I205">
        <f>SRI_PL[[#This Row],[Rate WIG]]*100%</f>
        <v>-0.25817792007282842</v>
      </c>
      <c r="J205">
        <f>MIN(0,(SRI_PL[[#This Row],[Logarithmic rate of return]]-0))</f>
        <v>-0.43254809507567993</v>
      </c>
      <c r="K205">
        <f>MIN(0,(SRI_PL[[#This Row],[Market rate of return]]-0))</f>
        <v>-0.25817792007282842</v>
      </c>
      <c r="L205">
        <f>MAX(0,(SRI_PL[[#This Row],[Logarithmic rate of return]]-0))</f>
        <v>0</v>
      </c>
    </row>
    <row r="206" spans="1:12" x14ac:dyDescent="0.25">
      <c r="A206" s="9">
        <v>43723</v>
      </c>
      <c r="B206">
        <v>142.69</v>
      </c>
      <c r="C206">
        <f>((SRI_PL[[#This Row],[Price]]-B205)/SRI_PL[[#This Row],[Price]])*100</f>
        <v>1.3806153199243105</v>
      </c>
      <c r="D206">
        <f>LN(SRI_PL[[#This Row],[Price]]/B205)*100</f>
        <v>1.3902344513181089</v>
      </c>
      <c r="E206">
        <v>2.0702500000000001</v>
      </c>
      <c r="F206">
        <f>LN(SRI_PL[[#This Row],[Risk-free instrument]]/E205)*100</f>
        <v>1.7601163876689967</v>
      </c>
      <c r="G206">
        <v>58144.639999999999</v>
      </c>
      <c r="H206">
        <f>LN(SRI_PL[[#This Row],[WIG]]/G205)*100</f>
        <v>2.7044332560119106</v>
      </c>
      <c r="I206">
        <f>SRI_PL[[#This Row],[Rate WIG]]*100%</f>
        <v>2.7044332560119106</v>
      </c>
      <c r="J206">
        <f>MIN(0,(SRI_PL[[#This Row],[Logarithmic rate of return]]-0))</f>
        <v>0</v>
      </c>
      <c r="K206">
        <f>MIN(0,(SRI_PL[[#This Row],[Market rate of return]]-0))</f>
        <v>0</v>
      </c>
      <c r="L206">
        <f>MAX(0,(SRI_PL[[#This Row],[Logarithmic rate of return]]-0))</f>
        <v>1.3902344513181089</v>
      </c>
    </row>
    <row r="207" spans="1:12" x14ac:dyDescent="0.25">
      <c r="A207" s="9">
        <v>43730</v>
      </c>
      <c r="B207">
        <v>141.69999999999999</v>
      </c>
      <c r="C207">
        <f>((SRI_PL[[#This Row],[Price]]-B206)/SRI_PL[[#This Row],[Price]])*100</f>
        <v>-0.69865913902611798</v>
      </c>
      <c r="D207">
        <f>LN(SRI_PL[[#This Row],[Price]]/B206)*100</f>
        <v>-0.69622982458491267</v>
      </c>
      <c r="E207">
        <v>2.0703800000000001</v>
      </c>
      <c r="F207">
        <f>LN(SRI_PL[[#This Row],[Risk-free instrument]]/E206)*100</f>
        <v>6.279237702596174E-3</v>
      </c>
      <c r="G207">
        <v>57485.19</v>
      </c>
      <c r="H207">
        <f>LN(SRI_PL[[#This Row],[WIG]]/G206)*100</f>
        <v>-1.1406349897536772</v>
      </c>
      <c r="I207">
        <f>SRI_PL[[#This Row],[Rate WIG]]*100%</f>
        <v>-1.1406349897536772</v>
      </c>
      <c r="J207">
        <f>MIN(0,(SRI_PL[[#This Row],[Logarithmic rate of return]]-0))</f>
        <v>-0.69622982458491267</v>
      </c>
      <c r="K207">
        <f>MIN(0,(SRI_PL[[#This Row],[Market rate of return]]-0))</f>
        <v>-1.1406349897536772</v>
      </c>
      <c r="L207">
        <f>MAX(0,(SRI_PL[[#This Row],[Logarithmic rate of return]]-0))</f>
        <v>0</v>
      </c>
    </row>
    <row r="208" spans="1:12" x14ac:dyDescent="0.25">
      <c r="A208" s="9">
        <v>43737</v>
      </c>
      <c r="B208">
        <v>142.04</v>
      </c>
      <c r="C208">
        <f>((SRI_PL[[#This Row],[Price]]-B207)/SRI_PL[[#This Row],[Price]])*100</f>
        <v>0.23936919177696667</v>
      </c>
      <c r="D208">
        <f>LN(SRI_PL[[#This Row],[Price]]/B207)*100</f>
        <v>0.23965613782523368</v>
      </c>
      <c r="E208">
        <v>2.0630000000000002</v>
      </c>
      <c r="F208">
        <f>LN(SRI_PL[[#This Row],[Risk-free instrument]]/E207)*100</f>
        <v>-0.35709312195836318</v>
      </c>
      <c r="G208">
        <v>57666.04</v>
      </c>
      <c r="H208">
        <f>LN(SRI_PL[[#This Row],[WIG]]/G207)*100</f>
        <v>0.31410893083030883</v>
      </c>
      <c r="I208">
        <f>SRI_PL[[#This Row],[Rate WIG]]*100%</f>
        <v>0.31410893083030883</v>
      </c>
      <c r="J208">
        <f>MIN(0,(SRI_PL[[#This Row],[Logarithmic rate of return]]-0))</f>
        <v>0</v>
      </c>
      <c r="K208">
        <f>MIN(0,(SRI_PL[[#This Row],[Market rate of return]]-0))</f>
        <v>0</v>
      </c>
      <c r="L208">
        <f>MAX(0,(SRI_PL[[#This Row],[Logarithmic rate of return]]-0))</f>
        <v>0.23965613782523368</v>
      </c>
    </row>
    <row r="209" spans="1:12" x14ac:dyDescent="0.25">
      <c r="A209" s="9">
        <v>43744</v>
      </c>
      <c r="B209">
        <v>137.91999999999999</v>
      </c>
      <c r="C209">
        <f>((SRI_PL[[#This Row],[Price]]-B208)/SRI_PL[[#This Row],[Price]])*100</f>
        <v>-2.9872389791183331</v>
      </c>
      <c r="D209">
        <f>LN(SRI_PL[[#This Row],[Price]]/B208)*100</f>
        <v>-2.9434901159504161</v>
      </c>
      <c r="E209">
        <v>1.9506300000000001</v>
      </c>
      <c r="F209">
        <f>LN(SRI_PL[[#This Row],[Risk-free instrument]]/E208)*100</f>
        <v>-5.6008836768493548</v>
      </c>
      <c r="G209">
        <v>55980.47</v>
      </c>
      <c r="H209">
        <f>LN(SRI_PL[[#This Row],[WIG]]/G208)*100</f>
        <v>-2.966555881087404</v>
      </c>
      <c r="I209">
        <f>SRI_PL[[#This Row],[Rate WIG]]*100%</f>
        <v>-2.966555881087404</v>
      </c>
      <c r="J209">
        <f>MIN(0,(SRI_PL[[#This Row],[Logarithmic rate of return]]-0))</f>
        <v>-2.9434901159504161</v>
      </c>
      <c r="K209">
        <f>MIN(0,(SRI_PL[[#This Row],[Market rate of return]]-0))</f>
        <v>-2.966555881087404</v>
      </c>
      <c r="L209">
        <f>MAX(0,(SRI_PL[[#This Row],[Logarithmic rate of return]]-0))</f>
        <v>0</v>
      </c>
    </row>
    <row r="210" spans="1:12" x14ac:dyDescent="0.25">
      <c r="A210" s="9">
        <v>43751</v>
      </c>
      <c r="B210">
        <v>139.11000000000001</v>
      </c>
      <c r="C210">
        <f>((SRI_PL[[#This Row],[Price]]-B209)/SRI_PL[[#This Row],[Price]])*100</f>
        <v>0.85543814247719496</v>
      </c>
      <c r="D210">
        <f>LN(SRI_PL[[#This Row],[Price]]/B209)*100</f>
        <v>0.85911801560963152</v>
      </c>
      <c r="E210">
        <v>1.97563</v>
      </c>
      <c r="F210">
        <f>LN(SRI_PL[[#This Row],[Risk-free instrument]]/E209)*100</f>
        <v>1.273493750859062</v>
      </c>
      <c r="G210">
        <v>56895.37</v>
      </c>
      <c r="H210">
        <f>LN(SRI_PL[[#This Row],[WIG]]/G209)*100</f>
        <v>1.6211087087764295</v>
      </c>
      <c r="I210">
        <f>SRI_PL[[#This Row],[Rate WIG]]*100%</f>
        <v>1.6211087087764295</v>
      </c>
      <c r="J210">
        <f>MIN(0,(SRI_PL[[#This Row],[Logarithmic rate of return]]-0))</f>
        <v>0</v>
      </c>
      <c r="K210">
        <f>MIN(0,(SRI_PL[[#This Row],[Market rate of return]]-0))</f>
        <v>0</v>
      </c>
      <c r="L210">
        <f>MAX(0,(SRI_PL[[#This Row],[Logarithmic rate of return]]-0))</f>
        <v>0.85911801560963152</v>
      </c>
    </row>
    <row r="211" spans="1:12" x14ac:dyDescent="0.25">
      <c r="A211" s="9">
        <v>43758</v>
      </c>
      <c r="B211">
        <v>139.13999999999999</v>
      </c>
      <c r="C211">
        <f>((SRI_PL[[#This Row],[Price]]-B210)/SRI_PL[[#This Row],[Price]])*100</f>
        <v>2.156101768001489E-2</v>
      </c>
      <c r="D211">
        <f>LN(SRI_PL[[#This Row],[Price]]/B210)*100</f>
        <v>2.1563342401595971E-2</v>
      </c>
      <c r="E211">
        <v>1.9517500000000001</v>
      </c>
      <c r="F211">
        <f>LN(SRI_PL[[#This Row],[Risk-free instrument]]/E210)*100</f>
        <v>-1.2160928810948621</v>
      </c>
      <c r="G211">
        <v>57024.61</v>
      </c>
      <c r="H211">
        <f>LN(SRI_PL[[#This Row],[WIG]]/G210)*100</f>
        <v>0.22689620459199769</v>
      </c>
      <c r="I211">
        <f>SRI_PL[[#This Row],[Rate WIG]]*100%</f>
        <v>0.22689620459199769</v>
      </c>
      <c r="J211">
        <f>MIN(0,(SRI_PL[[#This Row],[Logarithmic rate of return]]-0))</f>
        <v>0</v>
      </c>
      <c r="K211">
        <f>MIN(0,(SRI_PL[[#This Row],[Market rate of return]]-0))</f>
        <v>0</v>
      </c>
      <c r="L211">
        <f>MAX(0,(SRI_PL[[#This Row],[Logarithmic rate of return]]-0))</f>
        <v>2.1563342401595971E-2</v>
      </c>
    </row>
    <row r="212" spans="1:12" x14ac:dyDescent="0.25">
      <c r="A212" s="9">
        <v>43765</v>
      </c>
      <c r="B212">
        <v>141.6</v>
      </c>
      <c r="C212">
        <f>((SRI_PL[[#This Row],[Price]]-B211)/SRI_PL[[#This Row],[Price]])*100</f>
        <v>1.7372881355932259</v>
      </c>
      <c r="D212">
        <f>LN(SRI_PL[[#This Row],[Price]]/B211)*100</f>
        <v>1.7525560764124259</v>
      </c>
      <c r="E212">
        <v>1.9332499999999999</v>
      </c>
      <c r="F212">
        <f>LN(SRI_PL[[#This Row],[Risk-free instrument]]/E211)*100</f>
        <v>-0.95238815112555897</v>
      </c>
      <c r="G212">
        <v>57329.09</v>
      </c>
      <c r="H212">
        <f>LN(SRI_PL[[#This Row],[WIG]]/G211)*100</f>
        <v>0.53252447370311828</v>
      </c>
      <c r="I212">
        <f>SRI_PL[[#This Row],[Rate WIG]]*100%</f>
        <v>0.53252447370311828</v>
      </c>
      <c r="J212">
        <f>MIN(0,(SRI_PL[[#This Row],[Logarithmic rate of return]]-0))</f>
        <v>0</v>
      </c>
      <c r="K212">
        <f>MIN(0,(SRI_PL[[#This Row],[Market rate of return]]-0))</f>
        <v>0</v>
      </c>
      <c r="L212">
        <f>MAX(0,(SRI_PL[[#This Row],[Logarithmic rate of return]]-0))</f>
        <v>1.7525560764124259</v>
      </c>
    </row>
    <row r="213" spans="1:12" x14ac:dyDescent="0.25">
      <c r="A213" s="9">
        <v>43772</v>
      </c>
      <c r="B213">
        <v>142.41999999999999</v>
      </c>
      <c r="C213">
        <f>((SRI_PL[[#This Row],[Price]]-B212)/SRI_PL[[#This Row],[Price]])*100</f>
        <v>0.5757618312034779</v>
      </c>
      <c r="D213">
        <f>LN(SRI_PL[[#This Row],[Price]]/B212)*100</f>
        <v>0.57742572943591586</v>
      </c>
      <c r="E213">
        <v>1.90238</v>
      </c>
      <c r="F213">
        <f>LN(SRI_PL[[#This Row],[Risk-free instrument]]/E212)*100</f>
        <v>-1.6096790644054573</v>
      </c>
      <c r="G213">
        <v>57783.02</v>
      </c>
      <c r="H213">
        <f>LN(SRI_PL[[#This Row],[WIG]]/G212)*100</f>
        <v>0.7886787114256536</v>
      </c>
      <c r="I213">
        <f>SRI_PL[[#This Row],[Rate WIG]]*100%</f>
        <v>0.7886787114256536</v>
      </c>
      <c r="J213">
        <f>MIN(0,(SRI_PL[[#This Row],[Logarithmic rate of return]]-0))</f>
        <v>0</v>
      </c>
      <c r="K213">
        <f>MIN(0,(SRI_PL[[#This Row],[Market rate of return]]-0))</f>
        <v>0</v>
      </c>
      <c r="L213">
        <f>MAX(0,(SRI_PL[[#This Row],[Logarithmic rate of return]]-0))</f>
        <v>0.57742572943591586</v>
      </c>
    </row>
    <row r="214" spans="1:12" x14ac:dyDescent="0.25">
      <c r="A214" s="9">
        <v>43779</v>
      </c>
      <c r="B214">
        <v>144.82</v>
      </c>
      <c r="C214">
        <f>((SRI_PL[[#This Row],[Price]]-B213)/SRI_PL[[#This Row],[Price]])*100</f>
        <v>1.6572296644109969</v>
      </c>
      <c r="D214">
        <f>LN(SRI_PL[[#This Row],[Price]]/B213)*100</f>
        <v>1.6711153406696075</v>
      </c>
      <c r="E214">
        <v>1.923</v>
      </c>
      <c r="F214">
        <f>LN(SRI_PL[[#This Row],[Risk-free instrument]]/E213)*100</f>
        <v>1.0780732743689556</v>
      </c>
      <c r="G214">
        <v>59191.71</v>
      </c>
      <c r="H214">
        <f>LN(SRI_PL[[#This Row],[WIG]]/G213)*100</f>
        <v>2.4086537407833388</v>
      </c>
      <c r="I214">
        <f>SRI_PL[[#This Row],[Rate WIG]]*100%</f>
        <v>2.4086537407833388</v>
      </c>
      <c r="J214">
        <f>MIN(0,(SRI_PL[[#This Row],[Logarithmic rate of return]]-0))</f>
        <v>0</v>
      </c>
      <c r="K214">
        <f>MIN(0,(SRI_PL[[#This Row],[Market rate of return]]-0))</f>
        <v>0</v>
      </c>
      <c r="L214">
        <f>MAX(0,(SRI_PL[[#This Row],[Logarithmic rate of return]]-0))</f>
        <v>1.6711153406696075</v>
      </c>
    </row>
    <row r="215" spans="1:12" x14ac:dyDescent="0.25">
      <c r="A215" s="9">
        <v>43786</v>
      </c>
      <c r="B215">
        <v>144</v>
      </c>
      <c r="C215">
        <f>((SRI_PL[[#This Row],[Price]]-B214)/SRI_PL[[#This Row],[Price]])*100</f>
        <v>-0.56944444444443965</v>
      </c>
      <c r="D215">
        <f>LN(SRI_PL[[#This Row],[Price]]/B214)*100</f>
        <v>-0.56782923846740818</v>
      </c>
      <c r="E215">
        <v>1.9185000000000001</v>
      </c>
      <c r="F215">
        <f>LN(SRI_PL[[#This Row],[Risk-free instrument]]/E214)*100</f>
        <v>-0.23428359017726072</v>
      </c>
      <c r="G215">
        <v>58751.67</v>
      </c>
      <c r="H215">
        <f>LN(SRI_PL[[#This Row],[WIG]]/G214)*100</f>
        <v>-0.74619201483450126</v>
      </c>
      <c r="I215">
        <f>SRI_PL[[#This Row],[Rate WIG]]*100%</f>
        <v>-0.74619201483450126</v>
      </c>
      <c r="J215">
        <f>MIN(0,(SRI_PL[[#This Row],[Logarithmic rate of return]]-0))</f>
        <v>-0.56782923846740818</v>
      </c>
      <c r="K215">
        <f>MIN(0,(SRI_PL[[#This Row],[Market rate of return]]-0))</f>
        <v>-0.74619201483450126</v>
      </c>
      <c r="L215">
        <f>MAX(0,(SRI_PL[[#This Row],[Logarithmic rate of return]]-0))</f>
        <v>0</v>
      </c>
    </row>
    <row r="216" spans="1:12" x14ac:dyDescent="0.25">
      <c r="A216" s="9">
        <v>43793</v>
      </c>
      <c r="B216">
        <v>142.69999999999999</v>
      </c>
      <c r="C216">
        <f>((SRI_PL[[#This Row],[Price]]-B215)/SRI_PL[[#This Row],[Price]])*100</f>
        <v>-0.91100210231255185</v>
      </c>
      <c r="D216">
        <f>LN(SRI_PL[[#This Row],[Price]]/B215)*100</f>
        <v>-0.90687750932099664</v>
      </c>
      <c r="E216">
        <v>1.9072499999999999</v>
      </c>
      <c r="F216">
        <f>LN(SRI_PL[[#This Row],[Risk-free instrument]]/E215)*100</f>
        <v>-0.58812167166684948</v>
      </c>
      <c r="G216">
        <v>57863.03</v>
      </c>
      <c r="H216">
        <f>LN(SRI_PL[[#This Row],[WIG]]/G215)*100</f>
        <v>-1.5240912191034022</v>
      </c>
      <c r="I216">
        <f>SRI_PL[[#This Row],[Rate WIG]]*100%</f>
        <v>-1.5240912191034022</v>
      </c>
      <c r="J216">
        <f>MIN(0,(SRI_PL[[#This Row],[Logarithmic rate of return]]-0))</f>
        <v>-0.90687750932099664</v>
      </c>
      <c r="K216">
        <f>MIN(0,(SRI_PL[[#This Row],[Market rate of return]]-0))</f>
        <v>-1.5240912191034022</v>
      </c>
      <c r="L216">
        <f>MAX(0,(SRI_PL[[#This Row],[Logarithmic rate of return]]-0))</f>
        <v>0</v>
      </c>
    </row>
    <row r="217" spans="1:12" x14ac:dyDescent="0.25">
      <c r="A217" s="9">
        <v>43800</v>
      </c>
      <c r="B217">
        <v>142.83000000000001</v>
      </c>
      <c r="C217">
        <f>((SRI_PL[[#This Row],[Price]]-B216)/SRI_PL[[#This Row],[Price]])*100</f>
        <v>9.1017293285740986E-2</v>
      </c>
      <c r="D217">
        <f>LN(SRI_PL[[#This Row],[Price]]/B216)*100</f>
        <v>9.1058739174646339E-2</v>
      </c>
      <c r="E217">
        <v>1.8968799999999999</v>
      </c>
      <c r="F217">
        <f>LN(SRI_PL[[#This Row],[Risk-free instrument]]/E216)*100</f>
        <v>-0.54519828116168489</v>
      </c>
      <c r="G217">
        <v>57502.14</v>
      </c>
      <c r="H217">
        <f>LN(SRI_PL[[#This Row],[WIG]]/G216)*100</f>
        <v>-0.6256501459092193</v>
      </c>
      <c r="I217">
        <f>SRI_PL[[#This Row],[Rate WIG]]*100%</f>
        <v>-0.6256501459092193</v>
      </c>
      <c r="J217">
        <f>MIN(0,(SRI_PL[[#This Row],[Logarithmic rate of return]]-0))</f>
        <v>0</v>
      </c>
      <c r="K217">
        <f>MIN(0,(SRI_PL[[#This Row],[Market rate of return]]-0))</f>
        <v>-0.6256501459092193</v>
      </c>
      <c r="L217">
        <f>MAX(0,(SRI_PL[[#This Row],[Logarithmic rate of return]]-0))</f>
        <v>9.1058739174646339E-2</v>
      </c>
    </row>
    <row r="218" spans="1:12" x14ac:dyDescent="0.25">
      <c r="A218" s="9">
        <v>43807</v>
      </c>
      <c r="B218">
        <v>140.16999999999999</v>
      </c>
      <c r="C218">
        <f>((SRI_PL[[#This Row],[Price]]-B217)/SRI_PL[[#This Row],[Price]])*100</f>
        <v>-1.8976956552757547</v>
      </c>
      <c r="D218">
        <f>LN(SRI_PL[[#This Row],[Price]]/B217)*100</f>
        <v>-1.8799140199570912</v>
      </c>
      <c r="E218">
        <v>1.8867499999999999</v>
      </c>
      <c r="F218">
        <f>LN(SRI_PL[[#This Row],[Risk-free instrument]]/E217)*100</f>
        <v>-0.53546589937440681</v>
      </c>
      <c r="G218">
        <v>55994.68</v>
      </c>
      <c r="H218">
        <f>LN(SRI_PL[[#This Row],[WIG]]/G217)*100</f>
        <v>-2.6565478279695784</v>
      </c>
      <c r="I218">
        <f>SRI_PL[[#This Row],[Rate WIG]]*100%</f>
        <v>-2.6565478279695784</v>
      </c>
      <c r="J218">
        <f>MIN(0,(SRI_PL[[#This Row],[Logarithmic rate of return]]-0))</f>
        <v>-1.8799140199570912</v>
      </c>
      <c r="K218">
        <f>MIN(0,(SRI_PL[[#This Row],[Market rate of return]]-0))</f>
        <v>-2.6565478279695784</v>
      </c>
      <c r="L218">
        <f>MAX(0,(SRI_PL[[#This Row],[Logarithmic rate of return]]-0))</f>
        <v>0</v>
      </c>
    </row>
    <row r="219" spans="1:12" x14ac:dyDescent="0.25">
      <c r="A219" s="9">
        <v>43814</v>
      </c>
      <c r="B219">
        <v>141.88999999999999</v>
      </c>
      <c r="C219">
        <f>((SRI_PL[[#This Row],[Price]]-B218)/SRI_PL[[#This Row],[Price]])*100</f>
        <v>1.2122066389456616</v>
      </c>
      <c r="D219">
        <f>LN(SRI_PL[[#This Row],[Price]]/B218)*100</f>
        <v>1.2196137844255723</v>
      </c>
      <c r="E219">
        <v>1.9028799999999999</v>
      </c>
      <c r="F219">
        <f>LN(SRI_PL[[#This Row],[Risk-free instrument]]/E218)*100</f>
        <v>0.85127558139573345</v>
      </c>
      <c r="G219">
        <v>56729.11</v>
      </c>
      <c r="H219">
        <f>LN(SRI_PL[[#This Row],[WIG]]/G218)*100</f>
        <v>1.3030796644732463</v>
      </c>
      <c r="I219">
        <f>SRI_PL[[#This Row],[Rate WIG]]*100%</f>
        <v>1.3030796644732463</v>
      </c>
      <c r="J219">
        <f>MIN(0,(SRI_PL[[#This Row],[Logarithmic rate of return]]-0))</f>
        <v>0</v>
      </c>
      <c r="K219">
        <f>MIN(0,(SRI_PL[[#This Row],[Market rate of return]]-0))</f>
        <v>0</v>
      </c>
      <c r="L219">
        <f>MAX(0,(SRI_PL[[#This Row],[Logarithmic rate of return]]-0))</f>
        <v>1.2196137844255723</v>
      </c>
    </row>
    <row r="220" spans="1:12" x14ac:dyDescent="0.25">
      <c r="A220" s="9">
        <v>43821</v>
      </c>
      <c r="B220">
        <v>143.35</v>
      </c>
      <c r="C220">
        <f>((SRI_PL[[#This Row],[Price]]-B219)/SRI_PL[[#This Row],[Price]])*100</f>
        <v>1.0184862225322693</v>
      </c>
      <c r="D220">
        <f>LN(SRI_PL[[#This Row],[Price]]/B219)*100</f>
        <v>1.023708281015683</v>
      </c>
      <c r="E220">
        <v>1.9205000000000001</v>
      </c>
      <c r="F220">
        <f>LN(SRI_PL[[#This Row],[Risk-free instrument]]/E219)*100</f>
        <v>0.92170408070244514</v>
      </c>
      <c r="G220">
        <v>57202.89</v>
      </c>
      <c r="H220">
        <f>LN(SRI_PL[[#This Row],[WIG]]/G219)*100</f>
        <v>0.83169387178625731</v>
      </c>
      <c r="I220">
        <f>SRI_PL[[#This Row],[Rate WIG]]*100%</f>
        <v>0.83169387178625731</v>
      </c>
      <c r="J220">
        <f>MIN(0,(SRI_PL[[#This Row],[Logarithmic rate of return]]-0))</f>
        <v>0</v>
      </c>
      <c r="K220">
        <f>MIN(0,(SRI_PL[[#This Row],[Market rate of return]]-0))</f>
        <v>0</v>
      </c>
      <c r="L220">
        <f>MAX(0,(SRI_PL[[#This Row],[Logarithmic rate of return]]-0))</f>
        <v>1.023708281015683</v>
      </c>
    </row>
    <row r="221" spans="1:12" x14ac:dyDescent="0.25">
      <c r="A221" s="9">
        <v>43828</v>
      </c>
      <c r="B221">
        <v>144.28</v>
      </c>
      <c r="C221">
        <f>((SRI_PL[[#This Row],[Price]]-B220)/SRI_PL[[#This Row],[Price]])*100</f>
        <v>0.64457998336568256</v>
      </c>
      <c r="D221">
        <f>LN(SRI_PL[[#This Row],[Price]]/B220)*100</f>
        <v>0.64666637059594667</v>
      </c>
      <c r="E221">
        <v>1.92075</v>
      </c>
      <c r="F221">
        <f>LN(SRI_PL[[#This Row],[Risk-free instrument]]/E220)*100</f>
        <v>1.3016596178480605E-2</v>
      </c>
      <c r="G221">
        <v>57877.81</v>
      </c>
      <c r="H221">
        <f>LN(SRI_PL[[#This Row],[WIG]]/G220)*100</f>
        <v>1.1729642558551734</v>
      </c>
      <c r="I221">
        <f>SRI_PL[[#This Row],[Rate WIG]]*100%</f>
        <v>1.1729642558551734</v>
      </c>
      <c r="J221">
        <f>MIN(0,(SRI_PL[[#This Row],[Logarithmic rate of return]]-0))</f>
        <v>0</v>
      </c>
      <c r="K221">
        <f>MIN(0,(SRI_PL[[#This Row],[Market rate of return]]-0))</f>
        <v>0</v>
      </c>
      <c r="L221">
        <f>MAX(0,(SRI_PL[[#This Row],[Logarithmic rate of return]]-0))</f>
        <v>0.64666637059594667</v>
      </c>
    </row>
    <row r="222" spans="1:12" x14ac:dyDescent="0.25">
      <c r="A222" s="9">
        <v>43835</v>
      </c>
      <c r="B222">
        <v>145.43</v>
      </c>
      <c r="C222">
        <f>((SRI_PL[[#This Row],[Price]]-B221)/SRI_PL[[#This Row],[Price]])*100</f>
        <v>0.79075844048683597</v>
      </c>
      <c r="D222">
        <f>LN(SRI_PL[[#This Row],[Price]]/B221)*100</f>
        <v>0.79390151542805021</v>
      </c>
      <c r="E222">
        <v>1.8928799999999999</v>
      </c>
      <c r="F222">
        <f>LN(SRI_PL[[#This Row],[Risk-free instrument]]/E221)*100</f>
        <v>-1.4616255989899203</v>
      </c>
      <c r="G222">
        <v>58603.27</v>
      </c>
      <c r="H222">
        <f>LN(SRI_PL[[#This Row],[WIG]]/G221)*100</f>
        <v>1.245643293036182</v>
      </c>
      <c r="I222">
        <f>SRI_PL[[#This Row],[Rate WIG]]*100%</f>
        <v>1.245643293036182</v>
      </c>
      <c r="J222">
        <f>MIN(0,(SRI_PL[[#This Row],[Logarithmic rate of return]]-0))</f>
        <v>0</v>
      </c>
      <c r="K222">
        <f>MIN(0,(SRI_PL[[#This Row],[Market rate of return]]-0))</f>
        <v>0</v>
      </c>
      <c r="L222">
        <f>MAX(0,(SRI_PL[[#This Row],[Logarithmic rate of return]]-0))</f>
        <v>0.79390151542805021</v>
      </c>
    </row>
    <row r="223" spans="1:12" x14ac:dyDescent="0.25">
      <c r="A223" s="9">
        <v>43842</v>
      </c>
      <c r="B223">
        <v>145.68</v>
      </c>
      <c r="C223">
        <f>((SRI_PL[[#This Row],[Price]]-B222)/SRI_PL[[#This Row],[Price]])*100</f>
        <v>0.171609006040637</v>
      </c>
      <c r="D223">
        <f>LN(SRI_PL[[#This Row],[Price]]/B222)*100</f>
        <v>0.17175642297337926</v>
      </c>
      <c r="E223">
        <v>1.8721300000000001</v>
      </c>
      <c r="F223">
        <f>LN(SRI_PL[[#This Row],[Risk-free instrument]]/E222)*100</f>
        <v>-1.1022658687017091</v>
      </c>
      <c r="G223">
        <v>58732.09</v>
      </c>
      <c r="H223">
        <f>LN(SRI_PL[[#This Row],[WIG]]/G222)*100</f>
        <v>0.21957584100348845</v>
      </c>
      <c r="I223">
        <f>SRI_PL[[#This Row],[Rate WIG]]*100%</f>
        <v>0.21957584100348845</v>
      </c>
      <c r="J223">
        <f>MIN(0,(SRI_PL[[#This Row],[Logarithmic rate of return]]-0))</f>
        <v>0</v>
      </c>
      <c r="K223">
        <f>MIN(0,(SRI_PL[[#This Row],[Market rate of return]]-0))</f>
        <v>0</v>
      </c>
      <c r="L223">
        <f>MAX(0,(SRI_PL[[#This Row],[Logarithmic rate of return]]-0))</f>
        <v>0.17175642297337926</v>
      </c>
    </row>
    <row r="224" spans="1:12" x14ac:dyDescent="0.25">
      <c r="A224" s="9">
        <v>43849</v>
      </c>
      <c r="B224">
        <v>146.26</v>
      </c>
      <c r="C224">
        <f>((SRI_PL[[#This Row],[Price]]-B223)/SRI_PL[[#This Row],[Price]])*100</f>
        <v>0.39655408177217566</v>
      </c>
      <c r="D224">
        <f>LN(SRI_PL[[#This Row],[Price]]/B223)*100</f>
        <v>0.39734244234525329</v>
      </c>
      <c r="E224">
        <v>1.8448800000000001</v>
      </c>
      <c r="F224">
        <f>LN(SRI_PL[[#This Row],[Risk-free instrument]]/E223)*100</f>
        <v>-1.4662585361841702</v>
      </c>
      <c r="G224">
        <v>59039.839999999997</v>
      </c>
      <c r="H224">
        <f>LN(SRI_PL[[#This Row],[WIG]]/G223)*100</f>
        <v>0.52262147775375301</v>
      </c>
      <c r="I224">
        <f>SRI_PL[[#This Row],[Rate WIG]]*100%</f>
        <v>0.52262147775375301</v>
      </c>
      <c r="J224">
        <f>MIN(0,(SRI_PL[[#This Row],[Logarithmic rate of return]]-0))</f>
        <v>0</v>
      </c>
      <c r="K224">
        <f>MIN(0,(SRI_PL[[#This Row],[Market rate of return]]-0))</f>
        <v>0</v>
      </c>
      <c r="L224">
        <f>MAX(0,(SRI_PL[[#This Row],[Logarithmic rate of return]]-0))</f>
        <v>0.39734244234525329</v>
      </c>
    </row>
    <row r="225" spans="1:12" x14ac:dyDescent="0.25">
      <c r="A225" s="9">
        <v>43856</v>
      </c>
      <c r="B225">
        <v>146.41</v>
      </c>
      <c r="C225">
        <f>((SRI_PL[[#This Row],[Price]]-B224)/SRI_PL[[#This Row],[Price]])*100</f>
        <v>0.10245201830476448</v>
      </c>
      <c r="D225">
        <f>LN(SRI_PL[[#This Row],[Price]]/B224)*100</f>
        <v>0.10250453625857961</v>
      </c>
      <c r="E225">
        <v>1.80525</v>
      </c>
      <c r="F225">
        <f>LN(SRI_PL[[#This Row],[Risk-free instrument]]/E224)*100</f>
        <v>-2.1715148377695193</v>
      </c>
      <c r="G225">
        <v>58607.31</v>
      </c>
      <c r="H225">
        <f>LN(SRI_PL[[#This Row],[WIG]]/G224)*100</f>
        <v>-0.73530374310631819</v>
      </c>
      <c r="I225">
        <f>SRI_PL[[#This Row],[Rate WIG]]*100%</f>
        <v>-0.73530374310631819</v>
      </c>
      <c r="J225">
        <f>MIN(0,(SRI_PL[[#This Row],[Logarithmic rate of return]]-0))</f>
        <v>0</v>
      </c>
      <c r="K225">
        <f>MIN(0,(SRI_PL[[#This Row],[Market rate of return]]-0))</f>
        <v>-0.73530374310631819</v>
      </c>
      <c r="L225">
        <f>MAX(0,(SRI_PL[[#This Row],[Logarithmic rate of return]]-0))</f>
        <v>0.10250453625857961</v>
      </c>
    </row>
    <row r="226" spans="1:12" x14ac:dyDescent="0.25">
      <c r="A226" s="9">
        <v>43863</v>
      </c>
      <c r="B226">
        <v>143.13</v>
      </c>
      <c r="C226">
        <f>((SRI_PL[[#This Row],[Price]]-B225)/SRI_PL[[#This Row],[Price]])*100</f>
        <v>-2.2916230000698672</v>
      </c>
      <c r="D226">
        <f>LN(SRI_PL[[#This Row],[Price]]/B225)*100</f>
        <v>-2.2657597009265529</v>
      </c>
      <c r="E226">
        <v>1.74525</v>
      </c>
      <c r="F226">
        <f>LN(SRI_PL[[#This Row],[Risk-free instrument]]/E225)*100</f>
        <v>-3.3801274480780283</v>
      </c>
      <c r="G226">
        <v>56681.27</v>
      </c>
      <c r="H226">
        <f>LN(SRI_PL[[#This Row],[WIG]]/G225)*100</f>
        <v>-3.3415611766333613</v>
      </c>
      <c r="I226">
        <f>SRI_PL[[#This Row],[Rate WIG]]*100%</f>
        <v>-3.3415611766333613</v>
      </c>
      <c r="J226">
        <f>MIN(0,(SRI_PL[[#This Row],[Logarithmic rate of return]]-0))</f>
        <v>-2.2657597009265529</v>
      </c>
      <c r="K226">
        <f>MIN(0,(SRI_PL[[#This Row],[Market rate of return]]-0))</f>
        <v>-3.3415611766333613</v>
      </c>
      <c r="L226">
        <f>MAX(0,(SRI_PL[[#This Row],[Logarithmic rate of return]]-0))</f>
        <v>0</v>
      </c>
    </row>
    <row r="227" spans="1:12" x14ac:dyDescent="0.25">
      <c r="A227" s="9">
        <v>43870</v>
      </c>
      <c r="B227">
        <v>146.22</v>
      </c>
      <c r="C227">
        <f>((SRI_PL[[#This Row],[Price]]-B226)/SRI_PL[[#This Row],[Price]])*100</f>
        <v>2.1132540008206835</v>
      </c>
      <c r="D227">
        <f>LN(SRI_PL[[#This Row],[Price]]/B226)*100</f>
        <v>2.1359028669044644</v>
      </c>
      <c r="E227">
        <v>1.74038</v>
      </c>
      <c r="F227">
        <f>LN(SRI_PL[[#This Row],[Risk-free instrument]]/E226)*100</f>
        <v>-0.27943316811386792</v>
      </c>
      <c r="G227">
        <v>57816.25</v>
      </c>
      <c r="H227">
        <f>LN(SRI_PL[[#This Row],[WIG]]/G226)*100</f>
        <v>1.9826056969826484</v>
      </c>
      <c r="I227">
        <f>SRI_PL[[#This Row],[Rate WIG]]*100%</f>
        <v>1.9826056969826484</v>
      </c>
      <c r="J227">
        <f>MIN(0,(SRI_PL[[#This Row],[Logarithmic rate of return]]-0))</f>
        <v>0</v>
      </c>
      <c r="K227">
        <f>MIN(0,(SRI_PL[[#This Row],[Market rate of return]]-0))</f>
        <v>0</v>
      </c>
      <c r="L227">
        <f>MAX(0,(SRI_PL[[#This Row],[Logarithmic rate of return]]-0))</f>
        <v>2.1359028669044644</v>
      </c>
    </row>
    <row r="228" spans="1:12" x14ac:dyDescent="0.25">
      <c r="A228" s="9">
        <v>43877</v>
      </c>
      <c r="B228">
        <v>147.88</v>
      </c>
      <c r="C228">
        <f>((SRI_PL[[#This Row],[Price]]-B227)/SRI_PL[[#This Row],[Price]])*100</f>
        <v>1.1225317825263705</v>
      </c>
      <c r="D228">
        <f>LN(SRI_PL[[#This Row],[Price]]/B227)*100</f>
        <v>1.1288797203261303</v>
      </c>
      <c r="E228">
        <v>1.71</v>
      </c>
      <c r="F228">
        <f>LN(SRI_PL[[#This Row],[Risk-free instrument]]/E227)*100</f>
        <v>-1.7610109672666616</v>
      </c>
      <c r="G228">
        <v>57895.19</v>
      </c>
      <c r="H228">
        <f>LN(SRI_PL[[#This Row],[WIG]]/G227)*100</f>
        <v>0.13644288282414949</v>
      </c>
      <c r="I228">
        <f>SRI_PL[[#This Row],[Rate WIG]]*100%</f>
        <v>0.13644288282414949</v>
      </c>
      <c r="J228">
        <f>MIN(0,(SRI_PL[[#This Row],[Logarithmic rate of return]]-0))</f>
        <v>0</v>
      </c>
      <c r="K228">
        <f>MIN(0,(SRI_PL[[#This Row],[Market rate of return]]-0))</f>
        <v>0</v>
      </c>
      <c r="L228">
        <f>MAX(0,(SRI_PL[[#This Row],[Logarithmic rate of return]]-0))</f>
        <v>1.1288797203261303</v>
      </c>
    </row>
    <row r="229" spans="1:12" x14ac:dyDescent="0.25">
      <c r="A229" s="9">
        <v>43884</v>
      </c>
      <c r="B229">
        <v>149.33000000000001</v>
      </c>
      <c r="C229">
        <f>((SRI_PL[[#This Row],[Price]]-B228)/SRI_PL[[#This Row],[Price]])*100</f>
        <v>0.97100381704949901</v>
      </c>
      <c r="D229">
        <f>LN(SRI_PL[[#This Row],[Price]]/B228)*100</f>
        <v>0.97574880007462672</v>
      </c>
      <c r="E229">
        <v>1.67475</v>
      </c>
      <c r="F229">
        <f>LN(SRI_PL[[#This Row],[Risk-free instrument]]/E228)*100</f>
        <v>-2.0829470108328589</v>
      </c>
      <c r="G229">
        <v>57424.47</v>
      </c>
      <c r="H229">
        <f>LN(SRI_PL[[#This Row],[WIG]]/G228)*100</f>
        <v>-0.81637877592362051</v>
      </c>
      <c r="I229">
        <f>SRI_PL[[#This Row],[Rate WIG]]*100%</f>
        <v>-0.81637877592362051</v>
      </c>
      <c r="J229">
        <f>MIN(0,(SRI_PL[[#This Row],[Logarithmic rate of return]]-0))</f>
        <v>0</v>
      </c>
      <c r="K229">
        <f>MIN(0,(SRI_PL[[#This Row],[Market rate of return]]-0))</f>
        <v>-0.81637877592362051</v>
      </c>
      <c r="L229">
        <f>MAX(0,(SRI_PL[[#This Row],[Logarithmic rate of return]]-0))</f>
        <v>0.97574880007462672</v>
      </c>
    </row>
    <row r="230" spans="1:12" x14ac:dyDescent="0.25">
      <c r="A230" s="9">
        <v>43891</v>
      </c>
      <c r="B230">
        <v>131.03</v>
      </c>
      <c r="C230">
        <f>((SRI_PL[[#This Row],[Price]]-B229)/SRI_PL[[#This Row],[Price]])*100</f>
        <v>-13.966267267038091</v>
      </c>
      <c r="D230">
        <f>LN(SRI_PL[[#This Row],[Price]]/B229)*100</f>
        <v>-13.073231745268346</v>
      </c>
      <c r="E230">
        <v>1.3972500000000001</v>
      </c>
      <c r="F230">
        <f>LN(SRI_PL[[#This Row],[Risk-free instrument]]/E229)*100</f>
        <v>-18.115788123856934</v>
      </c>
      <c r="G230">
        <v>49276.54</v>
      </c>
      <c r="H230">
        <f>LN(SRI_PL[[#This Row],[WIG]]/G229)*100</f>
        <v>-15.302241338148661</v>
      </c>
      <c r="I230">
        <f>SRI_PL[[#This Row],[Rate WIG]]*100%</f>
        <v>-15.302241338148661</v>
      </c>
      <c r="J230">
        <f>MIN(0,(SRI_PL[[#This Row],[Logarithmic rate of return]]-0))</f>
        <v>-13.073231745268346</v>
      </c>
      <c r="K230">
        <f>MIN(0,(SRI_PL[[#This Row],[Market rate of return]]-0))</f>
        <v>-15.302241338148661</v>
      </c>
      <c r="L230">
        <f>MAX(0,(SRI_PL[[#This Row],[Logarithmic rate of return]]-0))</f>
        <v>0</v>
      </c>
    </row>
    <row r="231" spans="1:12" x14ac:dyDescent="0.25">
      <c r="A231" s="9">
        <v>43898</v>
      </c>
      <c r="B231">
        <v>132.96</v>
      </c>
      <c r="C231">
        <f>((SRI_PL[[#This Row],[Price]]-B230)/SRI_PL[[#This Row],[Price]])*100</f>
        <v>1.4515643802647462</v>
      </c>
      <c r="D231">
        <f>LN(SRI_PL[[#This Row],[Price]]/B230)*100</f>
        <v>1.462202649064424</v>
      </c>
      <c r="E231">
        <v>0.87988</v>
      </c>
      <c r="F231">
        <f>LN(SRI_PL[[#This Row],[Risk-free instrument]]/E230)*100</f>
        <v>-46.247576361228504</v>
      </c>
      <c r="G231">
        <v>49326.23</v>
      </c>
      <c r="H231">
        <f>LN(SRI_PL[[#This Row],[WIG]]/G230)*100</f>
        <v>0.10078825210766275</v>
      </c>
      <c r="I231">
        <f>SRI_PL[[#This Row],[Rate WIG]]*100%</f>
        <v>0.10078825210766275</v>
      </c>
      <c r="J231">
        <f>MIN(0,(SRI_PL[[#This Row],[Logarithmic rate of return]]-0))</f>
        <v>0</v>
      </c>
      <c r="K231">
        <f>MIN(0,(SRI_PL[[#This Row],[Market rate of return]]-0))</f>
        <v>0</v>
      </c>
      <c r="L231">
        <f>MAX(0,(SRI_PL[[#This Row],[Logarithmic rate of return]]-0))</f>
        <v>1.462202649064424</v>
      </c>
    </row>
    <row r="232" spans="1:12" x14ac:dyDescent="0.25">
      <c r="A232" s="9">
        <v>43905</v>
      </c>
      <c r="B232">
        <v>107.86</v>
      </c>
      <c r="C232">
        <f>((SRI_PL[[#This Row],[Price]]-B231)/SRI_PL[[#This Row],[Price]])*100</f>
        <v>-23.270906730947534</v>
      </c>
      <c r="D232">
        <f>LN(SRI_PL[[#This Row],[Price]]/B231)*100</f>
        <v>-20.921424119805717</v>
      </c>
      <c r="E232">
        <v>0.82138</v>
      </c>
      <c r="F232">
        <f>LN(SRI_PL[[#This Row],[Risk-free instrument]]/E231)*100</f>
        <v>-6.8799681984495402</v>
      </c>
      <c r="G232">
        <v>38629.629999999997</v>
      </c>
      <c r="H232">
        <f>LN(SRI_PL[[#This Row],[WIG]]/G231)*100</f>
        <v>-24.443638965829866</v>
      </c>
      <c r="I232">
        <f>SRI_PL[[#This Row],[Rate WIG]]*100%</f>
        <v>-24.443638965829866</v>
      </c>
      <c r="J232">
        <f>MIN(0,(SRI_PL[[#This Row],[Logarithmic rate of return]]-0))</f>
        <v>-20.921424119805717</v>
      </c>
      <c r="K232">
        <f>MIN(0,(SRI_PL[[#This Row],[Market rate of return]]-0))</f>
        <v>-24.443638965829866</v>
      </c>
      <c r="L232">
        <f>MAX(0,(SRI_PL[[#This Row],[Logarithmic rate of return]]-0))</f>
        <v>0</v>
      </c>
    </row>
    <row r="233" spans="1:12" x14ac:dyDescent="0.25">
      <c r="A233" s="9">
        <v>43912</v>
      </c>
      <c r="B233">
        <v>113.34</v>
      </c>
      <c r="C233">
        <f>((SRI_PL[[#This Row],[Price]]-B232)/SRI_PL[[#This Row],[Price]])*100</f>
        <v>4.8350097053114558</v>
      </c>
      <c r="D233">
        <f>LN(SRI_PL[[#This Row],[Price]]/B232)*100</f>
        <v>4.9558060832392226</v>
      </c>
      <c r="E233">
        <v>0.99424999999999997</v>
      </c>
      <c r="F233">
        <f>LN(SRI_PL[[#This Row],[Risk-free instrument]]/E232)*100</f>
        <v>19.100283153477278</v>
      </c>
      <c r="G233">
        <v>41153.199999999997</v>
      </c>
      <c r="H233">
        <f>LN(SRI_PL[[#This Row],[WIG]]/G232)*100</f>
        <v>6.3282089792458436</v>
      </c>
      <c r="I233">
        <f>SRI_PL[[#This Row],[Rate WIG]]*100%</f>
        <v>6.3282089792458436</v>
      </c>
      <c r="J233">
        <f>MIN(0,(SRI_PL[[#This Row],[Logarithmic rate of return]]-0))</f>
        <v>0</v>
      </c>
      <c r="K233">
        <f>MIN(0,(SRI_PL[[#This Row],[Market rate of return]]-0))</f>
        <v>0</v>
      </c>
      <c r="L233">
        <f>MAX(0,(SRI_PL[[#This Row],[Logarithmic rate of return]]-0))</f>
        <v>4.9558060832392226</v>
      </c>
    </row>
    <row r="234" spans="1:12" x14ac:dyDescent="0.25">
      <c r="A234" s="9">
        <v>43919</v>
      </c>
      <c r="B234">
        <v>113.5</v>
      </c>
      <c r="C234">
        <f>((SRI_PL[[#This Row],[Price]]-B233)/SRI_PL[[#This Row],[Price]])*100</f>
        <v>0.1409691629955917</v>
      </c>
      <c r="D234">
        <f>LN(SRI_PL[[#This Row],[Price]]/B233)*100</f>
        <v>0.14106861799841297</v>
      </c>
      <c r="E234">
        <v>1.0720000000000001</v>
      </c>
      <c r="F234">
        <f>LN(SRI_PL[[#This Row],[Risk-free instrument]]/E233)*100</f>
        <v>7.5292657542947392</v>
      </c>
      <c r="G234">
        <v>40886.9</v>
      </c>
      <c r="H234">
        <f>LN(SRI_PL[[#This Row],[WIG]]/G233)*100</f>
        <v>-0.64919700312921536</v>
      </c>
      <c r="I234">
        <f>SRI_PL[[#This Row],[Rate WIG]]*100%</f>
        <v>-0.64919700312921536</v>
      </c>
      <c r="J234">
        <f>MIN(0,(SRI_PL[[#This Row],[Logarithmic rate of return]]-0))</f>
        <v>0</v>
      </c>
      <c r="K234">
        <f>MIN(0,(SRI_PL[[#This Row],[Market rate of return]]-0))</f>
        <v>-0.64919700312921536</v>
      </c>
      <c r="L234">
        <f>MAX(0,(SRI_PL[[#This Row],[Logarithmic rate of return]]-0))</f>
        <v>0.14106861799841297</v>
      </c>
    </row>
    <row r="235" spans="1:12" x14ac:dyDescent="0.25">
      <c r="A235" s="9">
        <v>43926</v>
      </c>
      <c r="B235">
        <v>115.77</v>
      </c>
      <c r="C235">
        <f>((SRI_PL[[#This Row],[Price]]-B234)/SRI_PL[[#This Row],[Price]])*100</f>
        <v>1.9607843137254868</v>
      </c>
      <c r="D235">
        <f>LN(SRI_PL[[#This Row],[Price]]/B234)*100</f>
        <v>1.9802627296179729</v>
      </c>
      <c r="E235">
        <v>1.20888</v>
      </c>
      <c r="F235">
        <f>LN(SRI_PL[[#This Row],[Risk-free instrument]]/E234)*100</f>
        <v>12.01682484747573</v>
      </c>
      <c r="G235">
        <v>41532.370000000003</v>
      </c>
      <c r="H235">
        <f>LN(SRI_PL[[#This Row],[WIG]]/G234)*100</f>
        <v>1.5663404849407019</v>
      </c>
      <c r="I235">
        <f>SRI_PL[[#This Row],[Rate WIG]]*100%</f>
        <v>1.5663404849407019</v>
      </c>
      <c r="J235">
        <f>MIN(0,(SRI_PL[[#This Row],[Logarithmic rate of return]]-0))</f>
        <v>0</v>
      </c>
      <c r="K235">
        <f>MIN(0,(SRI_PL[[#This Row],[Market rate of return]]-0))</f>
        <v>0</v>
      </c>
      <c r="L235">
        <f>MAX(0,(SRI_PL[[#This Row],[Logarithmic rate of return]]-0))</f>
        <v>1.9802627296179729</v>
      </c>
    </row>
    <row r="236" spans="1:12" x14ac:dyDescent="0.25">
      <c r="A236" s="9">
        <v>43933</v>
      </c>
      <c r="B236">
        <v>121.21</v>
      </c>
      <c r="C236">
        <f>((SRI_PL[[#This Row],[Price]]-B235)/SRI_PL[[#This Row],[Price]])*100</f>
        <v>4.4880785413744722</v>
      </c>
      <c r="D236">
        <f>LN(SRI_PL[[#This Row],[Price]]/B235)*100</f>
        <v>4.59191142647835</v>
      </c>
      <c r="E236">
        <v>1.2258800000000001</v>
      </c>
      <c r="F236">
        <f>LN(SRI_PL[[#This Row],[Risk-free instrument]]/E235)*100</f>
        <v>1.3964642317943885</v>
      </c>
      <c r="G236">
        <v>44499.23</v>
      </c>
      <c r="H236">
        <f>LN(SRI_PL[[#This Row],[WIG]]/G235)*100</f>
        <v>6.8998762456958946</v>
      </c>
      <c r="I236">
        <f>SRI_PL[[#This Row],[Rate WIG]]*100%</f>
        <v>6.8998762456958946</v>
      </c>
      <c r="J236">
        <f>MIN(0,(SRI_PL[[#This Row],[Logarithmic rate of return]]-0))</f>
        <v>0</v>
      </c>
      <c r="K236">
        <f>MIN(0,(SRI_PL[[#This Row],[Market rate of return]]-0))</f>
        <v>0</v>
      </c>
      <c r="L236">
        <f>MAX(0,(SRI_PL[[#This Row],[Logarithmic rate of return]]-0))</f>
        <v>4.59191142647835</v>
      </c>
    </row>
    <row r="237" spans="1:12" x14ac:dyDescent="0.25">
      <c r="A237" s="9">
        <v>43940</v>
      </c>
      <c r="B237">
        <v>124.8</v>
      </c>
      <c r="C237">
        <f>((SRI_PL[[#This Row],[Price]]-B236)/SRI_PL[[#This Row],[Price]])*100</f>
        <v>2.876602564102567</v>
      </c>
      <c r="D237">
        <f>LN(SRI_PL[[#This Row],[Price]]/B236)*100</f>
        <v>2.9187877452906639</v>
      </c>
      <c r="E237">
        <v>1.1025</v>
      </c>
      <c r="F237">
        <f>LN(SRI_PL[[#This Row],[Risk-free instrument]]/E236)*100</f>
        <v>-10.607862510244754</v>
      </c>
      <c r="G237">
        <v>45353.23</v>
      </c>
      <c r="H237">
        <f>LN(SRI_PL[[#This Row],[WIG]]/G236)*100</f>
        <v>1.9009512187921247</v>
      </c>
      <c r="I237">
        <f>SRI_PL[[#This Row],[Rate WIG]]*100%</f>
        <v>1.9009512187921247</v>
      </c>
      <c r="J237">
        <f>MIN(0,(SRI_PL[[#This Row],[Logarithmic rate of return]]-0))</f>
        <v>0</v>
      </c>
      <c r="K237">
        <f>MIN(0,(SRI_PL[[#This Row],[Market rate of return]]-0))</f>
        <v>0</v>
      </c>
      <c r="L237">
        <f>MAX(0,(SRI_PL[[#This Row],[Logarithmic rate of return]]-0))</f>
        <v>2.9187877452906639</v>
      </c>
    </row>
    <row r="238" spans="1:12" x14ac:dyDescent="0.25">
      <c r="A238" s="9">
        <v>43947</v>
      </c>
      <c r="B238">
        <v>124.08</v>
      </c>
      <c r="C238">
        <f>((SRI_PL[[#This Row],[Price]]-B237)/SRI_PL[[#This Row],[Price]])*100</f>
        <v>-0.58027079303674955</v>
      </c>
      <c r="D238">
        <f>LN(SRI_PL[[#This Row],[Price]]/B237)*100</f>
        <v>-0.5785937067043887</v>
      </c>
      <c r="E238">
        <v>0.92225000000000001</v>
      </c>
      <c r="F238">
        <f>LN(SRI_PL[[#This Row],[Risk-free instrument]]/E237)*100</f>
        <v>-17.8519270844216</v>
      </c>
      <c r="G238">
        <v>44884.25</v>
      </c>
      <c r="H238">
        <f>LN(SRI_PL[[#This Row],[WIG]]/G237)*100</f>
        <v>-1.0394444138961312</v>
      </c>
      <c r="I238">
        <f>SRI_PL[[#This Row],[Rate WIG]]*100%</f>
        <v>-1.0394444138961312</v>
      </c>
      <c r="J238">
        <f>MIN(0,(SRI_PL[[#This Row],[Logarithmic rate of return]]-0))</f>
        <v>-0.5785937067043887</v>
      </c>
      <c r="K238">
        <f>MIN(0,(SRI_PL[[#This Row],[Market rate of return]]-0))</f>
        <v>-1.0394444138961312</v>
      </c>
      <c r="L238">
        <f>MAX(0,(SRI_PL[[#This Row],[Logarithmic rate of return]]-0))</f>
        <v>0</v>
      </c>
    </row>
    <row r="239" spans="1:12" x14ac:dyDescent="0.25">
      <c r="A239" s="9">
        <v>43954</v>
      </c>
      <c r="B239">
        <v>127.86</v>
      </c>
      <c r="C239">
        <f>((SRI_PL[[#This Row],[Price]]-B238)/SRI_PL[[#This Row],[Price]])*100</f>
        <v>2.9563585171281095</v>
      </c>
      <c r="D239">
        <f>LN(SRI_PL[[#This Row],[Price]]/B238)*100</f>
        <v>3.0009396470297323</v>
      </c>
      <c r="E239">
        <v>0.71299999999999997</v>
      </c>
      <c r="F239">
        <f>LN(SRI_PL[[#This Row],[Risk-free instrument]]/E238)*100</f>
        <v>-25.733491606248922</v>
      </c>
      <c r="G239">
        <v>46117</v>
      </c>
      <c r="H239">
        <f>LN(SRI_PL[[#This Row],[WIG]]/G238)*100</f>
        <v>2.7094691882854138</v>
      </c>
      <c r="I239">
        <f>SRI_PL[[#This Row],[Rate WIG]]*100%</f>
        <v>2.7094691882854138</v>
      </c>
      <c r="J239">
        <f>MIN(0,(SRI_PL[[#This Row],[Logarithmic rate of return]]-0))</f>
        <v>0</v>
      </c>
      <c r="K239">
        <f>MIN(0,(SRI_PL[[#This Row],[Market rate of return]]-0))</f>
        <v>0</v>
      </c>
      <c r="L239">
        <f>MAX(0,(SRI_PL[[#This Row],[Logarithmic rate of return]]-0))</f>
        <v>3.0009396470297323</v>
      </c>
    </row>
    <row r="240" spans="1:12" x14ac:dyDescent="0.25">
      <c r="A240" s="9">
        <v>43961</v>
      </c>
      <c r="B240">
        <v>126.05</v>
      </c>
      <c r="C240">
        <f>((SRI_PL[[#This Row],[Price]]-B239)/SRI_PL[[#This Row],[Price]])*100</f>
        <v>-1.4359381197937344</v>
      </c>
      <c r="D240">
        <f>LN(SRI_PL[[#This Row],[Price]]/B239)*100</f>
        <v>-1.4257261704651927</v>
      </c>
      <c r="E240">
        <v>0.68799999999999994</v>
      </c>
      <c r="F240">
        <f>LN(SRI_PL[[#This Row],[Risk-free instrument]]/E239)*100</f>
        <v>-3.5692582480952306</v>
      </c>
      <c r="G240">
        <v>45228.14</v>
      </c>
      <c r="H240">
        <f>LN(SRI_PL[[#This Row],[WIG]]/G239)*100</f>
        <v>-1.9462186087697824</v>
      </c>
      <c r="I240">
        <f>SRI_PL[[#This Row],[Rate WIG]]*100%</f>
        <v>-1.9462186087697824</v>
      </c>
      <c r="J240">
        <f>MIN(0,(SRI_PL[[#This Row],[Logarithmic rate of return]]-0))</f>
        <v>-1.4257261704651927</v>
      </c>
      <c r="K240">
        <f>MIN(0,(SRI_PL[[#This Row],[Market rate of return]]-0))</f>
        <v>-1.9462186087697824</v>
      </c>
      <c r="L240">
        <f>MAX(0,(SRI_PL[[#This Row],[Logarithmic rate of return]]-0))</f>
        <v>0</v>
      </c>
    </row>
    <row r="241" spans="1:12" x14ac:dyDescent="0.25">
      <c r="A241" s="9">
        <v>43968</v>
      </c>
      <c r="B241">
        <v>123.82</v>
      </c>
      <c r="C241">
        <f>((SRI_PL[[#This Row],[Price]]-B240)/SRI_PL[[#This Row],[Price]])*100</f>
        <v>-1.8010014537231496</v>
      </c>
      <c r="D241">
        <f>LN(SRI_PL[[#This Row],[Price]]/B240)*100</f>
        <v>-1.7849755542842749</v>
      </c>
      <c r="E241">
        <v>0.65900000000000003</v>
      </c>
      <c r="F241">
        <f>LN(SRI_PL[[#This Row],[Risk-free instrument]]/E240)*100</f>
        <v>-4.3065303430836286</v>
      </c>
      <c r="G241">
        <v>44348.22</v>
      </c>
      <c r="H241">
        <f>LN(SRI_PL[[#This Row],[WIG]]/G240)*100</f>
        <v>-1.9646886833158701</v>
      </c>
      <c r="I241">
        <f>SRI_PL[[#This Row],[Rate WIG]]*100%</f>
        <v>-1.9646886833158701</v>
      </c>
      <c r="J241">
        <f>MIN(0,(SRI_PL[[#This Row],[Logarithmic rate of return]]-0))</f>
        <v>-1.7849755542842749</v>
      </c>
      <c r="K241">
        <f>MIN(0,(SRI_PL[[#This Row],[Market rate of return]]-0))</f>
        <v>-1.9646886833158701</v>
      </c>
      <c r="L241">
        <f>MAX(0,(SRI_PL[[#This Row],[Logarithmic rate of return]]-0))</f>
        <v>0</v>
      </c>
    </row>
    <row r="242" spans="1:12" x14ac:dyDescent="0.25">
      <c r="A242" s="9">
        <v>43975</v>
      </c>
      <c r="B242">
        <v>128.44999999999999</v>
      </c>
      <c r="C242">
        <f>((SRI_PL[[#This Row],[Price]]-B241)/SRI_PL[[#This Row],[Price]])*100</f>
        <v>3.6045153756325385</v>
      </c>
      <c r="D242">
        <f>LN(SRI_PL[[#This Row],[Price]]/B241)*100</f>
        <v>3.6710825464806551</v>
      </c>
      <c r="E242">
        <v>0.56999999999999995</v>
      </c>
      <c r="F242">
        <f>LN(SRI_PL[[#This Row],[Risk-free instrument]]/E241)*100</f>
        <v>-14.508717367391148</v>
      </c>
      <c r="G242">
        <v>45915.72</v>
      </c>
      <c r="H242">
        <f>LN(SRI_PL[[#This Row],[WIG]]/G241)*100</f>
        <v>3.4734969429828206</v>
      </c>
      <c r="I242">
        <f>SRI_PL[[#This Row],[Rate WIG]]*100%</f>
        <v>3.4734969429828206</v>
      </c>
      <c r="J242">
        <f>MIN(0,(SRI_PL[[#This Row],[Logarithmic rate of return]]-0))</f>
        <v>0</v>
      </c>
      <c r="K242">
        <f>MIN(0,(SRI_PL[[#This Row],[Market rate of return]]-0))</f>
        <v>0</v>
      </c>
      <c r="L242">
        <f>MAX(0,(SRI_PL[[#This Row],[Logarithmic rate of return]]-0))</f>
        <v>3.6710825464806551</v>
      </c>
    </row>
    <row r="243" spans="1:12" x14ac:dyDescent="0.25">
      <c r="A243" s="9">
        <v>43982</v>
      </c>
      <c r="B243">
        <v>130.58000000000001</v>
      </c>
      <c r="C243">
        <f>((SRI_PL[[#This Row],[Price]]-B242)/SRI_PL[[#This Row],[Price]])*100</f>
        <v>1.6311839485373132</v>
      </c>
      <c r="D243">
        <f>LN(SRI_PL[[#This Row],[Price]]/B242)*100</f>
        <v>1.6446342202594999</v>
      </c>
      <c r="E243">
        <v>0.50975000000000004</v>
      </c>
      <c r="F243">
        <f>LN(SRI_PL[[#This Row],[Risk-free instrument]]/E242)*100</f>
        <v>-11.171595137403109</v>
      </c>
      <c r="G243">
        <v>48127.64</v>
      </c>
      <c r="H243">
        <f>LN(SRI_PL[[#This Row],[WIG]]/G242)*100</f>
        <v>4.7049106153718734</v>
      </c>
      <c r="I243">
        <f>SRI_PL[[#This Row],[Rate WIG]]*100%</f>
        <v>4.7049106153718734</v>
      </c>
      <c r="J243">
        <f>MIN(0,(SRI_PL[[#This Row],[Logarithmic rate of return]]-0))</f>
        <v>0</v>
      </c>
      <c r="K243">
        <f>MIN(0,(SRI_PL[[#This Row],[Market rate of return]]-0))</f>
        <v>0</v>
      </c>
      <c r="L243">
        <f>MAX(0,(SRI_PL[[#This Row],[Logarithmic rate of return]]-0))</f>
        <v>1.6446342202594999</v>
      </c>
    </row>
    <row r="244" spans="1:12" x14ac:dyDescent="0.25">
      <c r="A244" s="9">
        <v>43989</v>
      </c>
      <c r="B244">
        <v>136.72</v>
      </c>
      <c r="C244">
        <f>((SRI_PL[[#This Row],[Price]]-B243)/SRI_PL[[#This Row],[Price]])*100</f>
        <v>4.4909303686366195</v>
      </c>
      <c r="D244">
        <f>LN(SRI_PL[[#This Row],[Price]]/B243)*100</f>
        <v>4.5948973048847837</v>
      </c>
      <c r="E244">
        <v>0.48125000000000001</v>
      </c>
      <c r="F244">
        <f>LN(SRI_PL[[#This Row],[Risk-free instrument]]/E243)*100</f>
        <v>-5.7533523852570596</v>
      </c>
      <c r="G244">
        <v>51494.63</v>
      </c>
      <c r="H244">
        <f>LN(SRI_PL[[#This Row],[WIG]]/G243)*100</f>
        <v>6.7620882142136161</v>
      </c>
      <c r="I244">
        <f>SRI_PL[[#This Row],[Rate WIG]]*100%</f>
        <v>6.7620882142136161</v>
      </c>
      <c r="J244">
        <f>MIN(0,(SRI_PL[[#This Row],[Logarithmic rate of return]]-0))</f>
        <v>0</v>
      </c>
      <c r="K244">
        <f>MIN(0,(SRI_PL[[#This Row],[Market rate of return]]-0))</f>
        <v>0</v>
      </c>
      <c r="L244">
        <f>MAX(0,(SRI_PL[[#This Row],[Logarithmic rate of return]]-0))</f>
        <v>4.5948973048847837</v>
      </c>
    </row>
    <row r="245" spans="1:12" x14ac:dyDescent="0.25">
      <c r="A245" s="9">
        <v>43996</v>
      </c>
      <c r="B245">
        <v>132.84</v>
      </c>
      <c r="C245">
        <f>((SRI_PL[[#This Row],[Price]]-B244)/SRI_PL[[#This Row],[Price]])*100</f>
        <v>-2.9208069858476327</v>
      </c>
      <c r="D245">
        <f>LN(SRI_PL[[#This Row],[Price]]/B244)*100</f>
        <v>-2.8789642298789602</v>
      </c>
      <c r="E245">
        <v>0.432</v>
      </c>
      <c r="F245">
        <f>LN(SRI_PL[[#This Row],[Risk-free instrument]]/E244)*100</f>
        <v>-10.796129735788373</v>
      </c>
      <c r="G245">
        <v>50169.11</v>
      </c>
      <c r="H245">
        <f>LN(SRI_PL[[#This Row],[WIG]]/G244)*100</f>
        <v>-2.607803173460276</v>
      </c>
      <c r="I245">
        <f>SRI_PL[[#This Row],[Rate WIG]]*100%</f>
        <v>-2.607803173460276</v>
      </c>
      <c r="J245">
        <f>MIN(0,(SRI_PL[[#This Row],[Logarithmic rate of return]]-0))</f>
        <v>-2.8789642298789602</v>
      </c>
      <c r="K245">
        <f>MIN(0,(SRI_PL[[#This Row],[Market rate of return]]-0))</f>
        <v>-2.607803173460276</v>
      </c>
      <c r="L245">
        <f>MAX(0,(SRI_PL[[#This Row],[Logarithmic rate of return]]-0))</f>
        <v>0</v>
      </c>
    </row>
    <row r="246" spans="1:12" x14ac:dyDescent="0.25">
      <c r="A246" s="9">
        <v>44003</v>
      </c>
      <c r="B246">
        <v>135.08000000000001</v>
      </c>
      <c r="C246">
        <f>((SRI_PL[[#This Row],[Price]]-B245)/SRI_PL[[#This Row],[Price]])*100</f>
        <v>1.6582765768433587</v>
      </c>
      <c r="D246">
        <f>LN(SRI_PL[[#This Row],[Price]]/B245)*100</f>
        <v>1.6721799008821168</v>
      </c>
      <c r="E246">
        <v>0.41449999999999998</v>
      </c>
      <c r="F246">
        <f>LN(SRI_PL[[#This Row],[Risk-free instrument]]/E245)*100</f>
        <v>-4.1352613668760689</v>
      </c>
      <c r="G246">
        <v>50670.080000000002</v>
      </c>
      <c r="H246">
        <f>LN(SRI_PL[[#This Row],[WIG]]/G245)*100</f>
        <v>0.99360996763284448</v>
      </c>
      <c r="I246">
        <f>SRI_PL[[#This Row],[Rate WIG]]*100%</f>
        <v>0.99360996763284448</v>
      </c>
      <c r="J246">
        <f>MIN(0,(SRI_PL[[#This Row],[Logarithmic rate of return]]-0))</f>
        <v>0</v>
      </c>
      <c r="K246">
        <f>MIN(0,(SRI_PL[[#This Row],[Market rate of return]]-0))</f>
        <v>0</v>
      </c>
      <c r="L246">
        <f>MAX(0,(SRI_PL[[#This Row],[Logarithmic rate of return]]-0))</f>
        <v>1.6721799008821168</v>
      </c>
    </row>
    <row r="247" spans="1:12" x14ac:dyDescent="0.25">
      <c r="A247" s="9">
        <v>44010</v>
      </c>
      <c r="B247">
        <v>135.30000000000001</v>
      </c>
      <c r="C247">
        <f>((SRI_PL[[#This Row],[Price]]-B246)/SRI_PL[[#This Row],[Price]])*100</f>
        <v>0.16260162601625933</v>
      </c>
      <c r="D247">
        <f>LN(SRI_PL[[#This Row],[Price]]/B246)*100</f>
        <v>0.16273396593754075</v>
      </c>
      <c r="E247">
        <v>0.36137999999999998</v>
      </c>
      <c r="F247">
        <f>LN(SRI_PL[[#This Row],[Risk-free instrument]]/E246)*100</f>
        <v>-13.714293829166499</v>
      </c>
      <c r="G247">
        <v>49725.89</v>
      </c>
      <c r="H247">
        <f>LN(SRI_PL[[#This Row],[WIG]]/G246)*100</f>
        <v>-1.8809875308780633</v>
      </c>
      <c r="I247">
        <f>SRI_PL[[#This Row],[Rate WIG]]*100%</f>
        <v>-1.8809875308780633</v>
      </c>
      <c r="J247">
        <f>MIN(0,(SRI_PL[[#This Row],[Logarithmic rate of return]]-0))</f>
        <v>0</v>
      </c>
      <c r="K247">
        <f>MIN(0,(SRI_PL[[#This Row],[Market rate of return]]-0))</f>
        <v>-1.8809875308780633</v>
      </c>
      <c r="L247">
        <f>MAX(0,(SRI_PL[[#This Row],[Logarithmic rate of return]]-0))</f>
        <v>0.16273396593754075</v>
      </c>
    </row>
    <row r="248" spans="1:12" x14ac:dyDescent="0.25">
      <c r="A248" s="9">
        <v>44017</v>
      </c>
      <c r="B248">
        <v>139.38</v>
      </c>
      <c r="C248">
        <f>((SRI_PL[[#This Row],[Price]]-B247)/SRI_PL[[#This Row],[Price]])*100</f>
        <v>2.9272492466637856</v>
      </c>
      <c r="D248">
        <f>LN(SRI_PL[[#This Row],[Price]]/B247)*100</f>
        <v>2.9709480833630306</v>
      </c>
      <c r="E248">
        <v>0.36625000000000002</v>
      </c>
      <c r="F248">
        <f>LN(SRI_PL[[#This Row],[Risk-free instrument]]/E247)*100</f>
        <v>1.3386124047592549</v>
      </c>
      <c r="G248">
        <v>50959.44</v>
      </c>
      <c r="H248">
        <f>LN(SRI_PL[[#This Row],[WIG]]/G247)*100</f>
        <v>2.4504299171250814</v>
      </c>
      <c r="I248">
        <f>SRI_PL[[#This Row],[Rate WIG]]*100%</f>
        <v>2.4504299171250814</v>
      </c>
      <c r="J248">
        <f>MIN(0,(SRI_PL[[#This Row],[Logarithmic rate of return]]-0))</f>
        <v>0</v>
      </c>
      <c r="K248">
        <f>MIN(0,(SRI_PL[[#This Row],[Market rate of return]]-0))</f>
        <v>0</v>
      </c>
      <c r="L248">
        <f>MAX(0,(SRI_PL[[#This Row],[Logarithmic rate of return]]-0))</f>
        <v>2.9709480833630306</v>
      </c>
    </row>
    <row r="249" spans="1:12" x14ac:dyDescent="0.25">
      <c r="A249" s="9">
        <v>44024</v>
      </c>
      <c r="B249">
        <v>141.24</v>
      </c>
      <c r="C249">
        <f>((SRI_PL[[#This Row],[Price]]-B248)/SRI_PL[[#This Row],[Price]])*100</f>
        <v>1.3169073916737564</v>
      </c>
      <c r="D249">
        <f>LN(SRI_PL[[#This Row],[Price]]/B248)*100</f>
        <v>1.3256555049812935</v>
      </c>
      <c r="E249">
        <v>0.34538000000000002</v>
      </c>
      <c r="F249">
        <f>LN(SRI_PL[[#This Row],[Risk-free instrument]]/E248)*100</f>
        <v>-5.8670900174753164</v>
      </c>
      <c r="G249">
        <v>50933.53</v>
      </c>
      <c r="H249">
        <f>LN(SRI_PL[[#This Row],[WIG]]/G248)*100</f>
        <v>-5.0857287913900442E-2</v>
      </c>
      <c r="I249">
        <f>SRI_PL[[#This Row],[Rate WIG]]*100%</f>
        <v>-5.0857287913900442E-2</v>
      </c>
      <c r="J249">
        <f>MIN(0,(SRI_PL[[#This Row],[Logarithmic rate of return]]-0))</f>
        <v>0</v>
      </c>
      <c r="K249">
        <f>MIN(0,(SRI_PL[[#This Row],[Market rate of return]]-0))</f>
        <v>-5.0857287913900442E-2</v>
      </c>
      <c r="L249">
        <f>MAX(0,(SRI_PL[[#This Row],[Logarithmic rate of return]]-0))</f>
        <v>1.3256555049812935</v>
      </c>
    </row>
    <row r="250" spans="1:12" x14ac:dyDescent="0.25">
      <c r="A250" s="9">
        <v>44031</v>
      </c>
      <c r="B250">
        <v>142.88</v>
      </c>
      <c r="C250">
        <f>((SRI_PL[[#This Row],[Price]]-B249)/SRI_PL[[#This Row],[Price]])*100</f>
        <v>1.1478163493840889</v>
      </c>
      <c r="D250">
        <f>LN(SRI_PL[[#This Row],[Price]]/B249)*100</f>
        <v>1.154454606800323</v>
      </c>
      <c r="E250">
        <v>0.33362999999999998</v>
      </c>
      <c r="F250">
        <f>LN(SRI_PL[[#This Row],[Risk-free instrument]]/E249)*100</f>
        <v>-3.4612665657663757</v>
      </c>
      <c r="G250">
        <v>51046.47</v>
      </c>
      <c r="H250">
        <f>LN(SRI_PL[[#This Row],[WIG]]/G249)*100</f>
        <v>0.22149450122271572</v>
      </c>
      <c r="I250">
        <f>SRI_PL[[#This Row],[Rate WIG]]*100%</f>
        <v>0.22149450122271572</v>
      </c>
      <c r="J250">
        <f>MIN(0,(SRI_PL[[#This Row],[Logarithmic rate of return]]-0))</f>
        <v>0</v>
      </c>
      <c r="K250">
        <f>MIN(0,(SRI_PL[[#This Row],[Market rate of return]]-0))</f>
        <v>0</v>
      </c>
      <c r="L250">
        <f>MAX(0,(SRI_PL[[#This Row],[Logarithmic rate of return]]-0))</f>
        <v>1.154454606800323</v>
      </c>
    </row>
    <row r="251" spans="1:12" x14ac:dyDescent="0.25">
      <c r="A251" s="9">
        <v>44038</v>
      </c>
      <c r="B251">
        <v>145.04</v>
      </c>
      <c r="C251">
        <f>((SRI_PL[[#This Row],[Price]]-B250)/SRI_PL[[#This Row],[Price]])*100</f>
        <v>1.4892443463872012</v>
      </c>
      <c r="D251">
        <f>LN(SRI_PL[[#This Row],[Price]]/B250)*100</f>
        <v>1.5004449318406741</v>
      </c>
      <c r="E251">
        <v>0.31850000000000001</v>
      </c>
      <c r="F251">
        <f>LN(SRI_PL[[#This Row],[Risk-free instrument]]/E250)*100</f>
        <v>-4.6410119486642154</v>
      </c>
      <c r="G251">
        <v>51672.44</v>
      </c>
      <c r="H251">
        <f>LN(SRI_PL[[#This Row],[WIG]]/G250)*100</f>
        <v>1.218816961832849</v>
      </c>
      <c r="I251">
        <f>SRI_PL[[#This Row],[Rate WIG]]*100%</f>
        <v>1.218816961832849</v>
      </c>
      <c r="J251">
        <f>MIN(0,(SRI_PL[[#This Row],[Logarithmic rate of return]]-0))</f>
        <v>0</v>
      </c>
      <c r="K251">
        <f>MIN(0,(SRI_PL[[#This Row],[Market rate of return]]-0))</f>
        <v>0</v>
      </c>
      <c r="L251">
        <f>MAX(0,(SRI_PL[[#This Row],[Logarithmic rate of return]]-0))</f>
        <v>1.5004449318406741</v>
      </c>
    </row>
    <row r="252" spans="1:12" x14ac:dyDescent="0.25">
      <c r="A252" s="9">
        <v>44045</v>
      </c>
      <c r="B252">
        <v>142.28</v>
      </c>
      <c r="C252">
        <f>((SRI_PL[[#This Row],[Price]]-B251)/SRI_PL[[#This Row],[Price]])*100</f>
        <v>-1.9398369412426137</v>
      </c>
      <c r="D252">
        <f>LN(SRI_PL[[#This Row],[Price]]/B251)*100</f>
        <v>-1.921261936634111</v>
      </c>
      <c r="E252">
        <v>0.30613000000000001</v>
      </c>
      <c r="F252">
        <f>LN(SRI_PL[[#This Row],[Risk-free instrument]]/E251)*100</f>
        <v>-3.9612626676047999</v>
      </c>
      <c r="G252">
        <v>50468.160000000003</v>
      </c>
      <c r="H252">
        <f>LN(SRI_PL[[#This Row],[WIG]]/G251)*100</f>
        <v>-2.358192155773545</v>
      </c>
      <c r="I252">
        <f>SRI_PL[[#This Row],[Rate WIG]]*100%</f>
        <v>-2.358192155773545</v>
      </c>
      <c r="J252">
        <f>MIN(0,(SRI_PL[[#This Row],[Logarithmic rate of return]]-0))</f>
        <v>-1.921261936634111</v>
      </c>
      <c r="K252">
        <f>MIN(0,(SRI_PL[[#This Row],[Market rate of return]]-0))</f>
        <v>-2.358192155773545</v>
      </c>
      <c r="L252">
        <f>MAX(0,(SRI_PL[[#This Row],[Logarithmic rate of return]]-0))</f>
        <v>0</v>
      </c>
    </row>
    <row r="253" spans="1:12" x14ac:dyDescent="0.25">
      <c r="A253" s="9">
        <v>44052</v>
      </c>
      <c r="B253">
        <v>145.9</v>
      </c>
      <c r="C253">
        <f>((SRI_PL[[#This Row],[Price]]-B252)/SRI_PL[[#This Row],[Price]])*100</f>
        <v>2.4811514736120661</v>
      </c>
      <c r="D253">
        <f>LN(SRI_PL[[#This Row],[Price]]/B252)*100</f>
        <v>2.5124508448485519</v>
      </c>
      <c r="E253">
        <v>0.30913000000000002</v>
      </c>
      <c r="F253">
        <f>LN(SRI_PL[[#This Row],[Risk-free instrument]]/E252)*100</f>
        <v>0.97520520612169059</v>
      </c>
      <c r="G253">
        <v>51732.44</v>
      </c>
      <c r="H253">
        <f>LN(SRI_PL[[#This Row],[WIG]]/G252)*100</f>
        <v>2.4742408504456868</v>
      </c>
      <c r="I253">
        <f>SRI_PL[[#This Row],[Rate WIG]]*100%</f>
        <v>2.4742408504456868</v>
      </c>
      <c r="J253">
        <f>MIN(0,(SRI_PL[[#This Row],[Logarithmic rate of return]]-0))</f>
        <v>0</v>
      </c>
      <c r="K253">
        <f>MIN(0,(SRI_PL[[#This Row],[Market rate of return]]-0))</f>
        <v>0</v>
      </c>
      <c r="L253">
        <f>MAX(0,(SRI_PL[[#This Row],[Logarithmic rate of return]]-0))</f>
        <v>2.5124508448485519</v>
      </c>
    </row>
    <row r="254" spans="1:12" x14ac:dyDescent="0.25">
      <c r="A254" s="9">
        <v>44059</v>
      </c>
      <c r="B254">
        <v>148.41</v>
      </c>
      <c r="C254">
        <f>((SRI_PL[[#This Row],[Price]]-B253)/SRI_PL[[#This Row],[Price]])*100</f>
        <v>1.691260696718544</v>
      </c>
      <c r="D254">
        <f>LN(SRI_PL[[#This Row],[Price]]/B253)*100</f>
        <v>1.7057258378986924</v>
      </c>
      <c r="E254">
        <v>0.33250000000000002</v>
      </c>
      <c r="F254">
        <f>LN(SRI_PL[[#This Row],[Risk-free instrument]]/E253)*100</f>
        <v>7.2877959698521968</v>
      </c>
      <c r="G254">
        <v>52631.64</v>
      </c>
      <c r="H254">
        <f>LN(SRI_PL[[#This Row],[WIG]]/G253)*100</f>
        <v>1.7232408924346414</v>
      </c>
      <c r="I254">
        <f>SRI_PL[[#This Row],[Rate WIG]]*100%</f>
        <v>1.7232408924346414</v>
      </c>
      <c r="J254">
        <f>MIN(0,(SRI_PL[[#This Row],[Logarithmic rate of return]]-0))</f>
        <v>0</v>
      </c>
      <c r="K254">
        <f>MIN(0,(SRI_PL[[#This Row],[Market rate of return]]-0))</f>
        <v>0</v>
      </c>
      <c r="L254">
        <f>MAX(0,(SRI_PL[[#This Row],[Logarithmic rate of return]]-0))</f>
        <v>1.7057258378986924</v>
      </c>
    </row>
    <row r="255" spans="1:12" x14ac:dyDescent="0.25">
      <c r="A255" s="9">
        <v>44066</v>
      </c>
      <c r="B255">
        <v>146.97</v>
      </c>
      <c r="C255">
        <f>((SRI_PL[[#This Row],[Price]]-B254)/SRI_PL[[#This Row],[Price]])*100</f>
        <v>-0.97979179424372165</v>
      </c>
      <c r="D255">
        <f>LN(SRI_PL[[#This Row],[Price]]/B254)*100</f>
        <v>-0.97502295891337543</v>
      </c>
      <c r="E255">
        <v>0.31437999999999999</v>
      </c>
      <c r="F255">
        <f>LN(SRI_PL[[#This Row],[Risk-free instrument]]/E254)*100</f>
        <v>-5.6037414795817</v>
      </c>
      <c r="G255">
        <v>51920.09</v>
      </c>
      <c r="H255">
        <f>LN(SRI_PL[[#This Row],[WIG]]/G254)*100</f>
        <v>-1.3611653984636256</v>
      </c>
      <c r="I255">
        <f>SRI_PL[[#This Row],[Rate WIG]]*100%</f>
        <v>-1.3611653984636256</v>
      </c>
      <c r="J255">
        <f>MIN(0,(SRI_PL[[#This Row],[Logarithmic rate of return]]-0))</f>
        <v>-0.97502295891337543</v>
      </c>
      <c r="K255">
        <f>MIN(0,(SRI_PL[[#This Row],[Market rate of return]]-0))</f>
        <v>-1.3611653984636256</v>
      </c>
      <c r="L255">
        <f>MAX(0,(SRI_PL[[#This Row],[Logarithmic rate of return]]-0))</f>
        <v>0</v>
      </c>
    </row>
    <row r="256" spans="1:12" x14ac:dyDescent="0.25">
      <c r="A256" s="9">
        <v>44073</v>
      </c>
      <c r="B256">
        <v>147.01</v>
      </c>
      <c r="C256">
        <f>((SRI_PL[[#This Row],[Price]]-B255)/SRI_PL[[#This Row],[Price]])*100</f>
        <v>2.7209033399083087E-2</v>
      </c>
      <c r="D256">
        <f>LN(SRI_PL[[#This Row],[Price]]/B255)*100</f>
        <v>2.7212735728165672E-2</v>
      </c>
      <c r="E256">
        <v>0.30987999999999999</v>
      </c>
      <c r="F256">
        <f>LN(SRI_PL[[#This Row],[Risk-free instrument]]/E255)*100</f>
        <v>-1.4417319536390103</v>
      </c>
      <c r="G256">
        <v>52237.26</v>
      </c>
      <c r="H256">
        <f>LN(SRI_PL[[#This Row],[WIG]]/G255)*100</f>
        <v>0.60902275325176913</v>
      </c>
      <c r="I256">
        <f>SRI_PL[[#This Row],[Rate WIG]]*100%</f>
        <v>0.60902275325176913</v>
      </c>
      <c r="J256">
        <f>MIN(0,(SRI_PL[[#This Row],[Logarithmic rate of return]]-0))</f>
        <v>0</v>
      </c>
      <c r="K256">
        <f>MIN(0,(SRI_PL[[#This Row],[Market rate of return]]-0))</f>
        <v>0</v>
      </c>
      <c r="L256">
        <f>MAX(0,(SRI_PL[[#This Row],[Logarithmic rate of return]]-0))</f>
        <v>2.7212735728165672E-2</v>
      </c>
    </row>
    <row r="257" spans="1:12" x14ac:dyDescent="0.25">
      <c r="A257" s="9">
        <v>44080</v>
      </c>
      <c r="B257">
        <v>144.41999999999999</v>
      </c>
      <c r="C257">
        <f>((SRI_PL[[#This Row],[Price]]-B256)/SRI_PL[[#This Row],[Price]])*100</f>
        <v>-1.7933804182246251</v>
      </c>
      <c r="D257">
        <f>LN(SRI_PL[[#This Row],[Price]]/B256)*100</f>
        <v>-1.777489065283929</v>
      </c>
      <c r="E257">
        <v>0.29213</v>
      </c>
      <c r="F257">
        <f>LN(SRI_PL[[#This Row],[Risk-free instrument]]/E256)*100</f>
        <v>-5.8986217090522768</v>
      </c>
      <c r="G257">
        <v>50522.18</v>
      </c>
      <c r="H257">
        <f>LN(SRI_PL[[#This Row],[WIG]]/G256)*100</f>
        <v>-3.3383585584365552</v>
      </c>
      <c r="I257">
        <f>SRI_PL[[#This Row],[Rate WIG]]*100%</f>
        <v>-3.3383585584365552</v>
      </c>
      <c r="J257">
        <f>MIN(0,(SRI_PL[[#This Row],[Logarithmic rate of return]]-0))</f>
        <v>-1.777489065283929</v>
      </c>
      <c r="K257">
        <f>MIN(0,(SRI_PL[[#This Row],[Market rate of return]]-0))</f>
        <v>-3.3383585584365552</v>
      </c>
      <c r="L257">
        <f>MAX(0,(SRI_PL[[#This Row],[Logarithmic rate of return]]-0))</f>
        <v>0</v>
      </c>
    </row>
    <row r="258" spans="1:12" x14ac:dyDescent="0.25">
      <c r="A258" s="9">
        <v>44087</v>
      </c>
      <c r="B258">
        <v>143.43</v>
      </c>
      <c r="C258">
        <f>((SRI_PL[[#This Row],[Price]]-B257)/SRI_PL[[#This Row],[Price]])*100</f>
        <v>-0.69023216900228723</v>
      </c>
      <c r="D258">
        <f>LN(SRI_PL[[#This Row],[Price]]/B257)*100</f>
        <v>-0.68786097169137117</v>
      </c>
      <c r="E258">
        <v>0.28188000000000002</v>
      </c>
      <c r="F258">
        <f>LN(SRI_PL[[#This Row],[Risk-free instrument]]/E257)*100</f>
        <v>-3.5717460214357164</v>
      </c>
      <c r="G258">
        <v>50737.57</v>
      </c>
      <c r="H258">
        <f>LN(SRI_PL[[#This Row],[WIG]]/G257)*100</f>
        <v>0.42542140356848529</v>
      </c>
      <c r="I258">
        <f>SRI_PL[[#This Row],[Rate WIG]]*100%</f>
        <v>0.42542140356848529</v>
      </c>
      <c r="J258">
        <f>MIN(0,(SRI_PL[[#This Row],[Logarithmic rate of return]]-0))</f>
        <v>-0.68786097169137117</v>
      </c>
      <c r="K258">
        <f>MIN(0,(SRI_PL[[#This Row],[Market rate of return]]-0))</f>
        <v>0</v>
      </c>
      <c r="L258">
        <f>MAX(0,(SRI_PL[[#This Row],[Logarithmic rate of return]]-0))</f>
        <v>0</v>
      </c>
    </row>
    <row r="259" spans="1:12" x14ac:dyDescent="0.25">
      <c r="A259" s="9">
        <v>44094</v>
      </c>
      <c r="B259">
        <v>143.47999999999999</v>
      </c>
      <c r="C259">
        <f>((SRI_PL[[#This Row],[Price]]-B258)/SRI_PL[[#This Row],[Price]])*100</f>
        <v>3.4848062447716023E-2</v>
      </c>
      <c r="D259">
        <f>LN(SRI_PL[[#This Row],[Price]]/B258)*100</f>
        <v>3.485413579599566E-2</v>
      </c>
      <c r="E259">
        <v>0.27524999999999999</v>
      </c>
      <c r="F259">
        <f>LN(SRI_PL[[#This Row],[Risk-free instrument]]/E258)*100</f>
        <v>-2.3801672856032505</v>
      </c>
      <c r="G259">
        <v>49825.58</v>
      </c>
      <c r="H259">
        <f>LN(SRI_PL[[#This Row],[WIG]]/G258)*100</f>
        <v>-1.8138155040519897</v>
      </c>
      <c r="I259">
        <f>SRI_PL[[#This Row],[Rate WIG]]*100%</f>
        <v>-1.8138155040519897</v>
      </c>
      <c r="J259">
        <f>MIN(0,(SRI_PL[[#This Row],[Logarithmic rate of return]]-0))</f>
        <v>0</v>
      </c>
      <c r="K259">
        <f>MIN(0,(SRI_PL[[#This Row],[Market rate of return]]-0))</f>
        <v>-1.8138155040519897</v>
      </c>
      <c r="L259">
        <f>MAX(0,(SRI_PL[[#This Row],[Logarithmic rate of return]]-0))</f>
        <v>3.485413579599566E-2</v>
      </c>
    </row>
    <row r="260" spans="1:12" x14ac:dyDescent="0.25">
      <c r="A260" s="9">
        <v>44101</v>
      </c>
      <c r="B260">
        <v>143.58000000000001</v>
      </c>
      <c r="C260">
        <f>((SRI_PL[[#This Row],[Price]]-B259)/SRI_PL[[#This Row],[Price]])*100</f>
        <v>6.9647583228877791E-2</v>
      </c>
      <c r="D260">
        <f>LN(SRI_PL[[#This Row],[Price]]/B259)*100</f>
        <v>6.9671848425525706E-2</v>
      </c>
      <c r="E260">
        <v>0.27124999999999999</v>
      </c>
      <c r="F260">
        <f>LN(SRI_PL[[#This Row],[Risk-free instrument]]/E259)*100</f>
        <v>-1.463887074812003</v>
      </c>
      <c r="G260">
        <v>48294.74</v>
      </c>
      <c r="H260">
        <f>LN(SRI_PL[[#This Row],[WIG]]/G259)*100</f>
        <v>-3.1205854737017749</v>
      </c>
      <c r="I260">
        <f>SRI_PL[[#This Row],[Rate WIG]]*100%</f>
        <v>-3.1205854737017749</v>
      </c>
      <c r="J260">
        <f>MIN(0,(SRI_PL[[#This Row],[Logarithmic rate of return]]-0))</f>
        <v>0</v>
      </c>
      <c r="K260">
        <f>MIN(0,(SRI_PL[[#This Row],[Market rate of return]]-0))</f>
        <v>-3.1205854737017749</v>
      </c>
      <c r="L260">
        <f>MAX(0,(SRI_PL[[#This Row],[Logarithmic rate of return]]-0))</f>
        <v>6.9671848425525706E-2</v>
      </c>
    </row>
    <row r="261" spans="1:12" x14ac:dyDescent="0.25">
      <c r="A261" s="9">
        <v>44108</v>
      </c>
      <c r="B261">
        <v>145.86000000000001</v>
      </c>
      <c r="C261">
        <f>((SRI_PL[[#This Row],[Price]]-B260)/SRI_PL[[#This Row],[Price]])*100</f>
        <v>1.5631427396133286</v>
      </c>
      <c r="D261">
        <f>LN(SRI_PL[[#This Row],[Price]]/B260)*100</f>
        <v>1.5754886407750059</v>
      </c>
      <c r="E261">
        <v>0.24475</v>
      </c>
      <c r="F261">
        <f>LN(SRI_PL[[#This Row],[Risk-free instrument]]/E260)*100</f>
        <v>-10.280362344404947</v>
      </c>
      <c r="G261">
        <v>49043.26</v>
      </c>
      <c r="H261">
        <f>LN(SRI_PL[[#This Row],[WIG]]/G260)*100</f>
        <v>1.5380113727654878</v>
      </c>
      <c r="I261">
        <f>SRI_PL[[#This Row],[Rate WIG]]*100%</f>
        <v>1.5380113727654878</v>
      </c>
      <c r="J261">
        <f>MIN(0,(SRI_PL[[#This Row],[Logarithmic rate of return]]-0))</f>
        <v>0</v>
      </c>
      <c r="K261">
        <f>MIN(0,(SRI_PL[[#This Row],[Market rate of return]]-0))</f>
        <v>0</v>
      </c>
      <c r="L261">
        <f>MAX(0,(SRI_PL[[#This Row],[Logarithmic rate of return]]-0))</f>
        <v>1.5754886407750059</v>
      </c>
    </row>
    <row r="262" spans="1:12" x14ac:dyDescent="0.25">
      <c r="A262" s="9">
        <v>44115</v>
      </c>
      <c r="B262">
        <v>148.16999999999999</v>
      </c>
      <c r="C262">
        <f>((SRI_PL[[#This Row],[Price]]-B261)/SRI_PL[[#This Row],[Price]])*100</f>
        <v>1.5590200445434124</v>
      </c>
      <c r="D262">
        <f>LN(SRI_PL[[#This Row],[Price]]/B261)*100</f>
        <v>1.5713005664555895</v>
      </c>
      <c r="E262">
        <v>0.24575</v>
      </c>
      <c r="F262">
        <f>LN(SRI_PL[[#This Row],[Risk-free instrument]]/E261)*100</f>
        <v>0.40774776166560789</v>
      </c>
      <c r="G262">
        <v>49191.09</v>
      </c>
      <c r="H262">
        <f>LN(SRI_PL[[#This Row],[WIG]]/G261)*100</f>
        <v>0.30097437728015691</v>
      </c>
      <c r="I262">
        <f>SRI_PL[[#This Row],[Rate WIG]]*100%</f>
        <v>0.30097437728015691</v>
      </c>
      <c r="J262">
        <f>MIN(0,(SRI_PL[[#This Row],[Logarithmic rate of return]]-0))</f>
        <v>0</v>
      </c>
      <c r="K262">
        <f>MIN(0,(SRI_PL[[#This Row],[Market rate of return]]-0))</f>
        <v>0</v>
      </c>
      <c r="L262">
        <f>MAX(0,(SRI_PL[[#This Row],[Logarithmic rate of return]]-0))</f>
        <v>1.5713005664555895</v>
      </c>
    </row>
    <row r="263" spans="1:12" x14ac:dyDescent="0.25">
      <c r="A263" s="9">
        <v>44122</v>
      </c>
      <c r="B263">
        <v>150.44999999999999</v>
      </c>
      <c r="C263">
        <f>((SRI_PL[[#This Row],[Price]]-B262)/SRI_PL[[#This Row],[Price]])*100</f>
        <v>1.5154536390827527</v>
      </c>
      <c r="D263">
        <f>LN(SRI_PL[[#This Row],[Price]]/B262)*100</f>
        <v>1.5270539855411116</v>
      </c>
      <c r="E263">
        <v>0.25750000000000001</v>
      </c>
      <c r="F263">
        <f>LN(SRI_PL[[#This Row],[Risk-free instrument]]/E262)*100</f>
        <v>4.6704961076514948</v>
      </c>
      <c r="G263">
        <v>48210.12</v>
      </c>
      <c r="H263">
        <f>LN(SRI_PL[[#This Row],[WIG]]/G262)*100</f>
        <v>-2.0143552012567127</v>
      </c>
      <c r="I263">
        <f>SRI_PL[[#This Row],[Rate WIG]]*100%</f>
        <v>-2.0143552012567127</v>
      </c>
      <c r="J263">
        <f>MIN(0,(SRI_PL[[#This Row],[Logarithmic rate of return]]-0))</f>
        <v>0</v>
      </c>
      <c r="K263">
        <f>MIN(0,(SRI_PL[[#This Row],[Market rate of return]]-0))</f>
        <v>-2.0143552012567127</v>
      </c>
      <c r="L263">
        <f>MAX(0,(SRI_PL[[#This Row],[Logarithmic rate of return]]-0))</f>
        <v>1.5270539855411116</v>
      </c>
    </row>
    <row r="264" spans="1:12" x14ac:dyDescent="0.25">
      <c r="A264" s="9">
        <v>44129</v>
      </c>
      <c r="B264">
        <v>148.87</v>
      </c>
      <c r="C264">
        <f>((SRI_PL[[#This Row],[Price]]-B263)/SRI_PL[[#This Row],[Price]])*100</f>
        <v>-1.0613286760260523</v>
      </c>
      <c r="D264">
        <f>LN(SRI_PL[[#This Row],[Price]]/B263)*100</f>
        <v>-1.0557361187088312</v>
      </c>
      <c r="E264">
        <v>0.24937999999999999</v>
      </c>
      <c r="F264">
        <f>LN(SRI_PL[[#This Row],[Risk-free instrument]]/E263)*100</f>
        <v>-3.2041882535350776</v>
      </c>
      <c r="G264">
        <v>47846.25</v>
      </c>
      <c r="H264">
        <f>LN(SRI_PL[[#This Row],[WIG]]/G263)*100</f>
        <v>-0.75762126026506127</v>
      </c>
      <c r="I264">
        <f>SRI_PL[[#This Row],[Rate WIG]]*100%</f>
        <v>-0.75762126026506127</v>
      </c>
      <c r="J264">
        <f>MIN(0,(SRI_PL[[#This Row],[Logarithmic rate of return]]-0))</f>
        <v>-1.0557361187088312</v>
      </c>
      <c r="K264">
        <f>MIN(0,(SRI_PL[[#This Row],[Market rate of return]]-0))</f>
        <v>-0.75762126026506127</v>
      </c>
      <c r="L264">
        <f>MAX(0,(SRI_PL[[#This Row],[Logarithmic rate of return]]-0))</f>
        <v>0</v>
      </c>
    </row>
    <row r="265" spans="1:12" x14ac:dyDescent="0.25">
      <c r="A265" s="9">
        <v>44136</v>
      </c>
      <c r="B265">
        <v>138.26</v>
      </c>
      <c r="C265">
        <f>((SRI_PL[[#This Row],[Price]]-B264)/SRI_PL[[#This Row],[Price]])*100</f>
        <v>-7.673947634890796</v>
      </c>
      <c r="D265">
        <f>LN(SRI_PL[[#This Row],[Price]]/B264)*100</f>
        <v>-7.3937471371847003</v>
      </c>
      <c r="E265">
        <v>0.24213000000000001</v>
      </c>
      <c r="F265">
        <f>LN(SRI_PL[[#This Row],[Risk-free instrument]]/E264)*100</f>
        <v>-2.9503065564049322</v>
      </c>
      <c r="G265">
        <v>44097.98</v>
      </c>
      <c r="H265">
        <f>LN(SRI_PL[[#This Row],[WIG]]/G264)*100</f>
        <v>-8.1578768506867885</v>
      </c>
      <c r="I265">
        <f>SRI_PL[[#This Row],[Rate WIG]]*100%</f>
        <v>-8.1578768506867885</v>
      </c>
      <c r="J265">
        <f>MIN(0,(SRI_PL[[#This Row],[Logarithmic rate of return]]-0))</f>
        <v>-7.3937471371847003</v>
      </c>
      <c r="K265">
        <f>MIN(0,(SRI_PL[[#This Row],[Market rate of return]]-0))</f>
        <v>-8.1578768506867885</v>
      </c>
      <c r="L265">
        <f>MAX(0,(SRI_PL[[#This Row],[Logarithmic rate of return]]-0))</f>
        <v>0</v>
      </c>
    </row>
    <row r="266" spans="1:12" x14ac:dyDescent="0.25">
      <c r="A266" s="9">
        <v>44143</v>
      </c>
      <c r="B266">
        <v>150.88</v>
      </c>
      <c r="C266">
        <f>((SRI_PL[[#This Row],[Price]]-B265)/SRI_PL[[#This Row],[Price]])*100</f>
        <v>8.3642629904559946</v>
      </c>
      <c r="D266">
        <f>LN(SRI_PL[[#This Row],[Price]]/B265)*100</f>
        <v>8.7348848368028484</v>
      </c>
      <c r="E266">
        <v>0.24338000000000001</v>
      </c>
      <c r="F266">
        <f>LN(SRI_PL[[#This Row],[Risk-free instrument]]/E265)*100</f>
        <v>0.51492359042633007</v>
      </c>
      <c r="G266">
        <v>48962.48</v>
      </c>
      <c r="H266">
        <f>LN(SRI_PL[[#This Row],[WIG]]/G265)*100</f>
        <v>10.464031410093417</v>
      </c>
      <c r="I266">
        <f>SRI_PL[[#This Row],[Rate WIG]]*100%</f>
        <v>10.464031410093417</v>
      </c>
      <c r="J266">
        <f>MIN(0,(SRI_PL[[#This Row],[Logarithmic rate of return]]-0))</f>
        <v>0</v>
      </c>
      <c r="K266">
        <f>MIN(0,(SRI_PL[[#This Row],[Market rate of return]]-0))</f>
        <v>0</v>
      </c>
      <c r="L266">
        <f>MAX(0,(SRI_PL[[#This Row],[Logarithmic rate of return]]-0))</f>
        <v>8.7348848368028484</v>
      </c>
    </row>
    <row r="267" spans="1:12" x14ac:dyDescent="0.25">
      <c r="A267" s="9">
        <v>44150</v>
      </c>
      <c r="B267">
        <v>152.57</v>
      </c>
      <c r="C267">
        <f>((SRI_PL[[#This Row],[Price]]-B266)/SRI_PL[[#This Row],[Price]])*100</f>
        <v>1.107688274234776</v>
      </c>
      <c r="D267">
        <f>LN(SRI_PL[[#This Row],[Price]]/B266)*100</f>
        <v>1.1138688239963495</v>
      </c>
      <c r="E267">
        <v>0.246</v>
      </c>
      <c r="F267">
        <f>LN(SRI_PL[[#This Row],[Risk-free instrument]]/E266)*100</f>
        <v>1.0707528023708759</v>
      </c>
      <c r="G267">
        <v>50636.31</v>
      </c>
      <c r="H267">
        <f>LN(SRI_PL[[#This Row],[WIG]]/G266)*100</f>
        <v>3.3614617366399901</v>
      </c>
      <c r="I267">
        <f>SRI_PL[[#This Row],[Rate WIG]]*100%</f>
        <v>3.3614617366399901</v>
      </c>
      <c r="J267">
        <f>MIN(0,(SRI_PL[[#This Row],[Logarithmic rate of return]]-0))</f>
        <v>0</v>
      </c>
      <c r="K267">
        <f>MIN(0,(SRI_PL[[#This Row],[Market rate of return]]-0))</f>
        <v>0</v>
      </c>
      <c r="L267">
        <f>MAX(0,(SRI_PL[[#This Row],[Logarithmic rate of return]]-0))</f>
        <v>1.1138688239963495</v>
      </c>
    </row>
    <row r="268" spans="1:12" x14ac:dyDescent="0.25">
      <c r="A268" s="9">
        <v>44157</v>
      </c>
      <c r="B268">
        <v>156.18</v>
      </c>
      <c r="C268">
        <f>((SRI_PL[[#This Row],[Price]]-B267)/SRI_PL[[#This Row],[Price]])*100</f>
        <v>2.3114355231143637</v>
      </c>
      <c r="D268">
        <f>LN(SRI_PL[[#This Row],[Price]]/B267)*100</f>
        <v>2.3385681109418335</v>
      </c>
      <c r="E268">
        <v>0.24875</v>
      </c>
      <c r="F268">
        <f>LN(SRI_PL[[#This Row],[Risk-free instrument]]/E267)*100</f>
        <v>1.1116840106339394</v>
      </c>
      <c r="G268">
        <v>52353.64</v>
      </c>
      <c r="H268">
        <f>LN(SRI_PL[[#This Row],[WIG]]/G267)*100</f>
        <v>3.3352559013096319</v>
      </c>
      <c r="I268">
        <f>SRI_PL[[#This Row],[Rate WIG]]*100%</f>
        <v>3.3352559013096319</v>
      </c>
      <c r="J268">
        <f>MIN(0,(SRI_PL[[#This Row],[Logarithmic rate of return]]-0))</f>
        <v>0</v>
      </c>
      <c r="K268">
        <f>MIN(0,(SRI_PL[[#This Row],[Market rate of return]]-0))</f>
        <v>0</v>
      </c>
      <c r="L268">
        <f>MAX(0,(SRI_PL[[#This Row],[Logarithmic rate of return]]-0))</f>
        <v>2.3385681109418335</v>
      </c>
    </row>
    <row r="269" spans="1:12" x14ac:dyDescent="0.25">
      <c r="A269" s="9">
        <v>44164</v>
      </c>
      <c r="B269">
        <v>157.9</v>
      </c>
      <c r="C269">
        <f>((SRI_PL[[#This Row],[Price]]-B268)/SRI_PL[[#This Row],[Price]])*100</f>
        <v>1.0892970234325516</v>
      </c>
      <c r="D269">
        <f>LN(SRI_PL[[#This Row],[Price]]/B268)*100</f>
        <v>1.0952733027067407</v>
      </c>
      <c r="E269">
        <v>0.25738</v>
      </c>
      <c r="F269">
        <f>LN(SRI_PL[[#This Row],[Risk-free instrument]]/E268)*100</f>
        <v>3.4105216026816669</v>
      </c>
      <c r="G269">
        <v>53302.48</v>
      </c>
      <c r="H269">
        <f>LN(SRI_PL[[#This Row],[WIG]]/G268)*100</f>
        <v>1.7961392274542041</v>
      </c>
      <c r="I269">
        <f>SRI_PL[[#This Row],[Rate WIG]]*100%</f>
        <v>1.7961392274542041</v>
      </c>
      <c r="J269">
        <f>MIN(0,(SRI_PL[[#This Row],[Logarithmic rate of return]]-0))</f>
        <v>0</v>
      </c>
      <c r="K269">
        <f>MIN(0,(SRI_PL[[#This Row],[Market rate of return]]-0))</f>
        <v>0</v>
      </c>
      <c r="L269">
        <f>MAX(0,(SRI_PL[[#This Row],[Logarithmic rate of return]]-0))</f>
        <v>1.0952733027067407</v>
      </c>
    </row>
    <row r="270" spans="1:12" x14ac:dyDescent="0.25">
      <c r="A270" s="9">
        <v>44171</v>
      </c>
      <c r="B270">
        <v>159.79</v>
      </c>
      <c r="C270">
        <f>((SRI_PL[[#This Row],[Price]]-B269)/SRI_PL[[#This Row],[Price]])*100</f>
        <v>1.1828024281869869</v>
      </c>
      <c r="D270">
        <f>LN(SRI_PL[[#This Row],[Price]]/B269)*100</f>
        <v>1.1898531889700654</v>
      </c>
      <c r="E270">
        <v>0.25574999999999998</v>
      </c>
      <c r="F270">
        <f>LN(SRI_PL[[#This Row],[Risk-free instrument]]/E269)*100</f>
        <v>-0.63531872337829776</v>
      </c>
      <c r="G270">
        <v>55304.72</v>
      </c>
      <c r="H270">
        <f>LN(SRI_PL[[#This Row],[WIG]]/G269)*100</f>
        <v>3.6875398337992666</v>
      </c>
      <c r="I270">
        <f>SRI_PL[[#This Row],[Rate WIG]]*100%</f>
        <v>3.6875398337992666</v>
      </c>
      <c r="J270">
        <f>MIN(0,(SRI_PL[[#This Row],[Logarithmic rate of return]]-0))</f>
        <v>0</v>
      </c>
      <c r="K270">
        <f>MIN(0,(SRI_PL[[#This Row],[Market rate of return]]-0))</f>
        <v>0</v>
      </c>
      <c r="L270">
        <f>MAX(0,(SRI_PL[[#This Row],[Logarithmic rate of return]]-0))</f>
        <v>1.1898531889700654</v>
      </c>
    </row>
    <row r="271" spans="1:12" x14ac:dyDescent="0.25">
      <c r="A271" s="9">
        <v>44178</v>
      </c>
      <c r="B271">
        <v>159.19999999999999</v>
      </c>
      <c r="C271">
        <f>((SRI_PL[[#This Row],[Price]]-B270)/SRI_PL[[#This Row],[Price]])*100</f>
        <v>-0.37060301507537907</v>
      </c>
      <c r="D271">
        <f>LN(SRI_PL[[#This Row],[Price]]/B270)*100</f>
        <v>-0.36991797410145333</v>
      </c>
      <c r="E271">
        <v>0.24875</v>
      </c>
      <c r="F271">
        <f>LN(SRI_PL[[#This Row],[Risk-free instrument]]/E270)*100</f>
        <v>-2.775202879303357</v>
      </c>
      <c r="G271">
        <v>55501.03</v>
      </c>
      <c r="H271">
        <f>LN(SRI_PL[[#This Row],[WIG]]/G270)*100</f>
        <v>0.35433216307167187</v>
      </c>
      <c r="I271">
        <f>SRI_PL[[#This Row],[Rate WIG]]*100%</f>
        <v>0.35433216307167187</v>
      </c>
      <c r="J271">
        <f>MIN(0,(SRI_PL[[#This Row],[Logarithmic rate of return]]-0))</f>
        <v>-0.36991797410145333</v>
      </c>
      <c r="K271">
        <f>MIN(0,(SRI_PL[[#This Row],[Market rate of return]]-0))</f>
        <v>0</v>
      </c>
      <c r="L271">
        <f>MAX(0,(SRI_PL[[#This Row],[Logarithmic rate of return]]-0))</f>
        <v>0</v>
      </c>
    </row>
    <row r="272" spans="1:12" x14ac:dyDescent="0.25">
      <c r="A272" s="9">
        <v>44185</v>
      </c>
      <c r="B272">
        <v>160</v>
      </c>
      <c r="C272">
        <f>((SRI_PL[[#This Row],[Price]]-B271)/SRI_PL[[#This Row],[Price]])*100</f>
        <v>0.50000000000000711</v>
      </c>
      <c r="D272">
        <f>LN(SRI_PL[[#This Row],[Price]]/B271)*100</f>
        <v>0.50125418235444141</v>
      </c>
      <c r="E272">
        <v>0.25850000000000001</v>
      </c>
      <c r="F272">
        <f>LN(SRI_PL[[#This Row],[Risk-free instrument]]/E271)*100</f>
        <v>3.8447317909781598</v>
      </c>
      <c r="G272">
        <v>55607.24</v>
      </c>
      <c r="H272">
        <f>LN(SRI_PL[[#This Row],[WIG]]/G271)*100</f>
        <v>0.19118294677903849</v>
      </c>
      <c r="I272">
        <f>SRI_PL[[#This Row],[Rate WIG]]*100%</f>
        <v>0.19118294677903849</v>
      </c>
      <c r="J272">
        <f>MIN(0,(SRI_PL[[#This Row],[Logarithmic rate of return]]-0))</f>
        <v>0</v>
      </c>
      <c r="K272">
        <f>MIN(0,(SRI_PL[[#This Row],[Market rate of return]]-0))</f>
        <v>0</v>
      </c>
      <c r="L272">
        <f>MAX(0,(SRI_PL[[#This Row],[Logarithmic rate of return]]-0))</f>
        <v>0.50125418235444141</v>
      </c>
    </row>
    <row r="273" spans="1:12" x14ac:dyDescent="0.25">
      <c r="A273" s="9">
        <v>44192</v>
      </c>
      <c r="B273">
        <v>160.76</v>
      </c>
      <c r="C273">
        <f>((SRI_PL[[#This Row],[Price]]-B272)/SRI_PL[[#This Row],[Price]])*100</f>
        <v>0.47275441652151717</v>
      </c>
      <c r="D273">
        <f>LN(SRI_PL[[#This Row],[Price]]/B272)*100</f>
        <v>0.473875434717347</v>
      </c>
      <c r="E273">
        <v>0.26662999999999998</v>
      </c>
      <c r="F273">
        <f>LN(SRI_PL[[#This Row],[Risk-free instrument]]/E272)*100</f>
        <v>3.0966235597342027</v>
      </c>
      <c r="G273">
        <v>55843.46</v>
      </c>
      <c r="H273">
        <f>LN(SRI_PL[[#This Row],[WIG]]/G272)*100</f>
        <v>0.42390106786914528</v>
      </c>
      <c r="I273">
        <f>SRI_PL[[#This Row],[Rate WIG]]*100%</f>
        <v>0.42390106786914528</v>
      </c>
      <c r="J273">
        <f>MIN(0,(SRI_PL[[#This Row],[Logarithmic rate of return]]-0))</f>
        <v>0</v>
      </c>
      <c r="K273">
        <f>MIN(0,(SRI_PL[[#This Row],[Market rate of return]]-0))</f>
        <v>0</v>
      </c>
      <c r="L273">
        <f>MAX(0,(SRI_PL[[#This Row],[Logarithmic rate of return]]-0))</f>
        <v>0.473875434717347</v>
      </c>
    </row>
    <row r="274" spans="1:12" x14ac:dyDescent="0.25">
      <c r="A274" s="9">
        <v>44199</v>
      </c>
      <c r="B274">
        <v>164.16</v>
      </c>
      <c r="C274">
        <f>((SRI_PL[[#This Row],[Price]]-B273)/SRI_PL[[#This Row],[Price]])*100</f>
        <v>2.0711500974658903</v>
      </c>
      <c r="D274">
        <f>LN(SRI_PL[[#This Row],[Price]]/B273)*100</f>
        <v>2.0928992401404316</v>
      </c>
      <c r="E274">
        <v>0.25763000000000003</v>
      </c>
      <c r="F274">
        <f>LN(SRI_PL[[#This Row],[Risk-free instrument]]/E273)*100</f>
        <v>-3.4337482469193992</v>
      </c>
      <c r="G274">
        <v>57025.84</v>
      </c>
      <c r="H274">
        <f>LN(SRI_PL[[#This Row],[WIG]]/G273)*100</f>
        <v>2.0952079158150996</v>
      </c>
      <c r="I274">
        <f>SRI_PL[[#This Row],[Rate WIG]]*100%</f>
        <v>2.0952079158150996</v>
      </c>
      <c r="J274">
        <f>MIN(0,(SRI_PL[[#This Row],[Logarithmic rate of return]]-0))</f>
        <v>0</v>
      </c>
      <c r="K274">
        <f>MIN(0,(SRI_PL[[#This Row],[Market rate of return]]-0))</f>
        <v>0</v>
      </c>
      <c r="L274">
        <f>MAX(0,(SRI_PL[[#This Row],[Logarithmic rate of return]]-0))</f>
        <v>2.0928992401404316</v>
      </c>
    </row>
    <row r="275" spans="1:12" x14ac:dyDescent="0.25">
      <c r="A275" s="9">
        <v>44206</v>
      </c>
      <c r="B275">
        <v>171.09</v>
      </c>
      <c r="C275">
        <f>((SRI_PL[[#This Row],[Price]]-B274)/SRI_PL[[#This Row],[Price]])*100</f>
        <v>4.05049973698054</v>
      </c>
      <c r="D275">
        <f>LN(SRI_PL[[#This Row],[Price]]/B274)*100</f>
        <v>4.1348171854152547</v>
      </c>
      <c r="E275">
        <v>0.2465</v>
      </c>
      <c r="F275">
        <f>LN(SRI_PL[[#This Row],[Risk-free instrument]]/E274)*100</f>
        <v>-4.4162453593887117</v>
      </c>
      <c r="G275">
        <v>59843.23</v>
      </c>
      <c r="H275">
        <f>LN(SRI_PL[[#This Row],[WIG]]/G274)*100</f>
        <v>4.8223811038856335</v>
      </c>
      <c r="I275">
        <f>SRI_PL[[#This Row],[Rate WIG]]*100%</f>
        <v>4.8223811038856335</v>
      </c>
      <c r="J275">
        <f>MIN(0,(SRI_PL[[#This Row],[Logarithmic rate of return]]-0))</f>
        <v>0</v>
      </c>
      <c r="K275">
        <f>MIN(0,(SRI_PL[[#This Row],[Market rate of return]]-0))</f>
        <v>0</v>
      </c>
      <c r="L275">
        <f>MAX(0,(SRI_PL[[#This Row],[Logarithmic rate of return]]-0))</f>
        <v>4.1348171854152547</v>
      </c>
    </row>
    <row r="276" spans="1:12" x14ac:dyDescent="0.25">
      <c r="A276" s="9">
        <v>44213</v>
      </c>
      <c r="B276">
        <v>166.21</v>
      </c>
      <c r="C276">
        <f>((SRI_PL[[#This Row],[Price]]-B275)/SRI_PL[[#This Row],[Price]])*100</f>
        <v>-2.9360447626496571</v>
      </c>
      <c r="D276">
        <f>LN(SRI_PL[[#This Row],[Price]]/B275)*100</f>
        <v>-2.8937684753538395</v>
      </c>
      <c r="E276">
        <v>0.24812999999999999</v>
      </c>
      <c r="F276">
        <f>LN(SRI_PL[[#This Row],[Risk-free instrument]]/E275)*100</f>
        <v>0.6590808889179961</v>
      </c>
      <c r="G276">
        <v>57872.92</v>
      </c>
      <c r="H276">
        <f>LN(SRI_PL[[#This Row],[WIG]]/G275)*100</f>
        <v>-3.3478737246508605</v>
      </c>
      <c r="I276">
        <f>SRI_PL[[#This Row],[Rate WIG]]*100%</f>
        <v>-3.3478737246508605</v>
      </c>
      <c r="J276">
        <f>MIN(0,(SRI_PL[[#This Row],[Logarithmic rate of return]]-0))</f>
        <v>-2.8937684753538395</v>
      </c>
      <c r="K276">
        <f>MIN(0,(SRI_PL[[#This Row],[Market rate of return]]-0))</f>
        <v>-3.3478737246508605</v>
      </c>
      <c r="L276">
        <f>MAX(0,(SRI_PL[[#This Row],[Logarithmic rate of return]]-0))</f>
        <v>0</v>
      </c>
    </row>
    <row r="277" spans="1:12" x14ac:dyDescent="0.25">
      <c r="A277" s="9">
        <v>44220</v>
      </c>
      <c r="B277">
        <v>165.59</v>
      </c>
      <c r="C277">
        <f>((SRI_PL[[#This Row],[Price]]-B276)/SRI_PL[[#This Row],[Price]])*100</f>
        <v>-0.37441874509330547</v>
      </c>
      <c r="D277">
        <f>LN(SRI_PL[[#This Row],[Price]]/B276)*100</f>
        <v>-0.37371954286258885</v>
      </c>
      <c r="E277">
        <v>0.23599999999999999</v>
      </c>
      <c r="F277">
        <f>LN(SRI_PL[[#This Row],[Risk-free instrument]]/E276)*100</f>
        <v>-5.012099734631474</v>
      </c>
      <c r="G277">
        <v>57304.69</v>
      </c>
      <c r="H277">
        <f>LN(SRI_PL[[#This Row],[WIG]]/G276)*100</f>
        <v>-0.98671019518073722</v>
      </c>
      <c r="I277">
        <f>SRI_PL[[#This Row],[Rate WIG]]*100%</f>
        <v>-0.98671019518073722</v>
      </c>
      <c r="J277">
        <f>MIN(0,(SRI_PL[[#This Row],[Logarithmic rate of return]]-0))</f>
        <v>-0.37371954286258885</v>
      </c>
      <c r="K277">
        <f>MIN(0,(SRI_PL[[#This Row],[Market rate of return]]-0))</f>
        <v>-0.98671019518073722</v>
      </c>
      <c r="L277">
        <f>MAX(0,(SRI_PL[[#This Row],[Logarithmic rate of return]]-0))</f>
        <v>0</v>
      </c>
    </row>
    <row r="278" spans="1:12" x14ac:dyDescent="0.25">
      <c r="A278" s="9">
        <v>44227</v>
      </c>
      <c r="B278">
        <v>164.06</v>
      </c>
      <c r="C278">
        <f>((SRI_PL[[#This Row],[Price]]-B277)/SRI_PL[[#This Row],[Price]])*100</f>
        <v>-0.9325856394002201</v>
      </c>
      <c r="D278">
        <f>LN(SRI_PL[[#This Row],[Price]]/B277)*100</f>
        <v>-0.92826390797890113</v>
      </c>
      <c r="E278">
        <v>0.22325</v>
      </c>
      <c r="F278">
        <f>LN(SRI_PL[[#This Row],[Risk-free instrument]]/E277)*100</f>
        <v>-5.5539585269001543</v>
      </c>
      <c r="G278">
        <v>56978.68</v>
      </c>
      <c r="H278">
        <f>LN(SRI_PL[[#This Row],[WIG]]/G277)*100</f>
        <v>-0.57053075056527758</v>
      </c>
      <c r="I278">
        <f>SRI_PL[[#This Row],[Rate WIG]]*100%</f>
        <v>-0.57053075056527758</v>
      </c>
      <c r="J278">
        <f>MIN(0,(SRI_PL[[#This Row],[Logarithmic rate of return]]-0))</f>
        <v>-0.92826390797890113</v>
      </c>
      <c r="K278">
        <f>MIN(0,(SRI_PL[[#This Row],[Market rate of return]]-0))</f>
        <v>-0.57053075056527758</v>
      </c>
      <c r="L278">
        <f>MAX(0,(SRI_PL[[#This Row],[Logarithmic rate of return]]-0))</f>
        <v>0</v>
      </c>
    </row>
    <row r="279" spans="1:12" x14ac:dyDescent="0.25">
      <c r="A279" s="9">
        <v>44234</v>
      </c>
      <c r="B279">
        <v>166.18</v>
      </c>
      <c r="C279">
        <f>((SRI_PL[[#This Row],[Price]]-B278)/SRI_PL[[#This Row],[Price]])*100</f>
        <v>1.2757251173426432</v>
      </c>
      <c r="D279">
        <f>LN(SRI_PL[[#This Row],[Price]]/B278)*100</f>
        <v>1.2839323662231406</v>
      </c>
      <c r="E279">
        <v>0.20699999999999999</v>
      </c>
      <c r="F279">
        <f>LN(SRI_PL[[#This Row],[Risk-free instrument]]/E278)*100</f>
        <v>-7.5573426491239397</v>
      </c>
      <c r="G279">
        <v>57453.85</v>
      </c>
      <c r="H279">
        <f>LN(SRI_PL[[#This Row],[WIG]]/G278)*100</f>
        <v>0.8304854066588041</v>
      </c>
      <c r="I279">
        <f>SRI_PL[[#This Row],[Rate WIG]]*100%</f>
        <v>0.8304854066588041</v>
      </c>
      <c r="J279">
        <f>MIN(0,(SRI_PL[[#This Row],[Logarithmic rate of return]]-0))</f>
        <v>0</v>
      </c>
      <c r="K279">
        <f>MIN(0,(SRI_PL[[#This Row],[Market rate of return]]-0))</f>
        <v>0</v>
      </c>
      <c r="L279">
        <f>MAX(0,(SRI_PL[[#This Row],[Logarithmic rate of return]]-0))</f>
        <v>1.2839323662231406</v>
      </c>
    </row>
    <row r="280" spans="1:12" x14ac:dyDescent="0.25">
      <c r="A280" s="9">
        <v>44241</v>
      </c>
      <c r="B280">
        <v>166.32</v>
      </c>
      <c r="C280">
        <f>((SRI_PL[[#This Row],[Price]]-B279)/SRI_PL[[#This Row],[Price]])*100</f>
        <v>8.4175084175075979E-2</v>
      </c>
      <c r="D280">
        <f>LN(SRI_PL[[#This Row],[Price]]/B279)*100</f>
        <v>8.4210531292208929E-2</v>
      </c>
      <c r="E280">
        <v>0.20075000000000001</v>
      </c>
      <c r="F280">
        <f>LN(SRI_PL[[#This Row],[Risk-free instrument]]/E279)*100</f>
        <v>-3.0658440438497929</v>
      </c>
      <c r="G280">
        <v>57428.07</v>
      </c>
      <c r="H280">
        <f>LN(SRI_PL[[#This Row],[WIG]]/G279)*100</f>
        <v>-4.4880866254217541E-2</v>
      </c>
      <c r="I280">
        <f>SRI_PL[[#This Row],[Rate WIG]]*100%</f>
        <v>-4.4880866254217541E-2</v>
      </c>
      <c r="J280">
        <f>MIN(0,(SRI_PL[[#This Row],[Logarithmic rate of return]]-0))</f>
        <v>0</v>
      </c>
      <c r="K280">
        <f>MIN(0,(SRI_PL[[#This Row],[Market rate of return]]-0))</f>
        <v>-4.4880866254217541E-2</v>
      </c>
      <c r="L280">
        <f>MAX(0,(SRI_PL[[#This Row],[Logarithmic rate of return]]-0))</f>
        <v>8.4210531292208929E-2</v>
      </c>
    </row>
    <row r="281" spans="1:12" x14ac:dyDescent="0.25">
      <c r="A281" s="9">
        <v>44248</v>
      </c>
      <c r="B281">
        <v>166.27</v>
      </c>
      <c r="C281">
        <f>((SRI_PL[[#This Row],[Price]]-B280)/SRI_PL[[#This Row],[Price]])*100</f>
        <v>-3.0071570337392762E-2</v>
      </c>
      <c r="D281">
        <f>LN(SRI_PL[[#This Row],[Price]]/B280)*100</f>
        <v>-3.0067049746937059E-2</v>
      </c>
      <c r="E281">
        <v>0.19500000000000001</v>
      </c>
      <c r="F281">
        <f>LN(SRI_PL[[#This Row],[Risk-free instrument]]/E280)*100</f>
        <v>-2.9060794263124254</v>
      </c>
      <c r="G281">
        <v>58712.53</v>
      </c>
      <c r="H281">
        <f>LN(SRI_PL[[#This Row],[WIG]]/G280)*100</f>
        <v>2.2119954135122528</v>
      </c>
      <c r="I281">
        <f>SRI_PL[[#This Row],[Rate WIG]]*100%</f>
        <v>2.2119954135122528</v>
      </c>
      <c r="J281">
        <f>MIN(0,(SRI_PL[[#This Row],[Logarithmic rate of return]]-0))</f>
        <v>-3.0067049746937059E-2</v>
      </c>
      <c r="K281">
        <f>MIN(0,(SRI_PL[[#This Row],[Market rate of return]]-0))</f>
        <v>0</v>
      </c>
      <c r="L281">
        <f>MAX(0,(SRI_PL[[#This Row],[Logarithmic rate of return]]-0))</f>
        <v>0</v>
      </c>
    </row>
    <row r="282" spans="1:12" x14ac:dyDescent="0.25">
      <c r="A282" s="9">
        <v>44255</v>
      </c>
      <c r="B282">
        <v>163.47999999999999</v>
      </c>
      <c r="C282">
        <f>((SRI_PL[[#This Row],[Price]]-B281)/SRI_PL[[#This Row],[Price]])*100</f>
        <v>-1.706630780523624</v>
      </c>
      <c r="D282">
        <f>LN(SRI_PL[[#This Row],[Price]]/B281)*100</f>
        <v>-1.6922314356211627</v>
      </c>
      <c r="E282">
        <v>0.20300000000000001</v>
      </c>
      <c r="F282">
        <f>LN(SRI_PL[[#This Row],[Risk-free instrument]]/E281)*100</f>
        <v>4.0206420478040608</v>
      </c>
      <c r="G282">
        <v>56970.3</v>
      </c>
      <c r="H282">
        <f>LN(SRI_PL[[#This Row],[WIG]]/G281)*100</f>
        <v>-3.0123082909552421</v>
      </c>
      <c r="I282">
        <f>SRI_PL[[#This Row],[Rate WIG]]*100%</f>
        <v>-3.0123082909552421</v>
      </c>
      <c r="J282">
        <f>MIN(0,(SRI_PL[[#This Row],[Logarithmic rate of return]]-0))</f>
        <v>-1.6922314356211627</v>
      </c>
      <c r="K282">
        <f>MIN(0,(SRI_PL[[#This Row],[Market rate of return]]-0))</f>
        <v>-3.0123082909552421</v>
      </c>
      <c r="L282">
        <f>MAX(0,(SRI_PL[[#This Row],[Logarithmic rate of return]]-0))</f>
        <v>0</v>
      </c>
    </row>
    <row r="283" spans="1:12" x14ac:dyDescent="0.25">
      <c r="A283" s="9">
        <v>44262</v>
      </c>
      <c r="B283">
        <v>164.49</v>
      </c>
      <c r="C283">
        <f>((SRI_PL[[#This Row],[Price]]-B282)/SRI_PL[[#This Row],[Price]])*100</f>
        <v>0.61401908930635252</v>
      </c>
      <c r="D283">
        <f>LN(SRI_PL[[#This Row],[Price]]/B282)*100</f>
        <v>0.6159119387990325</v>
      </c>
      <c r="E283">
        <v>0.19588</v>
      </c>
      <c r="F283">
        <f>LN(SRI_PL[[#This Row],[Risk-free instrument]]/E282)*100</f>
        <v>-3.5703752207670756</v>
      </c>
      <c r="G283">
        <v>57643.55</v>
      </c>
      <c r="H283">
        <f>LN(SRI_PL[[#This Row],[WIG]]/G282)*100</f>
        <v>1.1748279001094761</v>
      </c>
      <c r="I283">
        <f>SRI_PL[[#This Row],[Rate WIG]]*100%</f>
        <v>1.1748279001094761</v>
      </c>
      <c r="J283">
        <f>MIN(0,(SRI_PL[[#This Row],[Logarithmic rate of return]]-0))</f>
        <v>0</v>
      </c>
      <c r="K283">
        <f>MIN(0,(SRI_PL[[#This Row],[Market rate of return]]-0))</f>
        <v>0</v>
      </c>
      <c r="L283">
        <f>MAX(0,(SRI_PL[[#This Row],[Logarithmic rate of return]]-0))</f>
        <v>0.6159119387990325</v>
      </c>
    </row>
    <row r="284" spans="1:12" x14ac:dyDescent="0.25">
      <c r="A284" s="9">
        <v>44269</v>
      </c>
      <c r="B284">
        <v>169.93</v>
      </c>
      <c r="C284">
        <f>((SRI_PL[[#This Row],[Price]]-B283)/SRI_PL[[#This Row],[Price]])*100</f>
        <v>3.2013181898428749</v>
      </c>
      <c r="D284">
        <f>LN(SRI_PL[[#This Row],[Price]]/B283)*100</f>
        <v>3.2536809461947307</v>
      </c>
      <c r="E284">
        <v>0.19400000000000001</v>
      </c>
      <c r="F284">
        <f>LN(SRI_PL[[#This Row],[Risk-free instrument]]/E283)*100</f>
        <v>-0.96440677707884059</v>
      </c>
      <c r="G284">
        <v>59443.12</v>
      </c>
      <c r="H284">
        <f>LN(SRI_PL[[#This Row],[WIG]]/G283)*100</f>
        <v>3.0741530528773491</v>
      </c>
      <c r="I284">
        <f>SRI_PL[[#This Row],[Rate WIG]]*100%</f>
        <v>3.0741530528773491</v>
      </c>
      <c r="J284">
        <f>MIN(0,(SRI_PL[[#This Row],[Logarithmic rate of return]]-0))</f>
        <v>0</v>
      </c>
      <c r="K284">
        <f>MIN(0,(SRI_PL[[#This Row],[Market rate of return]]-0))</f>
        <v>0</v>
      </c>
      <c r="L284">
        <f>MAX(0,(SRI_PL[[#This Row],[Logarithmic rate of return]]-0))</f>
        <v>3.2536809461947307</v>
      </c>
    </row>
    <row r="285" spans="1:12" x14ac:dyDescent="0.25">
      <c r="A285" s="9">
        <v>44276</v>
      </c>
      <c r="B285">
        <v>166.33</v>
      </c>
      <c r="C285">
        <f>((SRI_PL[[#This Row],[Price]]-B284)/SRI_PL[[#This Row],[Price]])*100</f>
        <v>-2.1643720315036341</v>
      </c>
      <c r="D285">
        <f>LN(SRI_PL[[#This Row],[Price]]/B284)*100</f>
        <v>-2.1412820743570506</v>
      </c>
      <c r="E285">
        <v>0.20238</v>
      </c>
      <c r="F285">
        <f>LN(SRI_PL[[#This Row],[Risk-free instrument]]/E284)*100</f>
        <v>4.2288959238285688</v>
      </c>
      <c r="G285">
        <v>57595.05</v>
      </c>
      <c r="H285">
        <f>LN(SRI_PL[[#This Row],[WIG]]/G284)*100</f>
        <v>-3.1583262428737142</v>
      </c>
      <c r="I285">
        <f>SRI_PL[[#This Row],[Rate WIG]]*100%</f>
        <v>-3.1583262428737142</v>
      </c>
      <c r="J285">
        <f>MIN(0,(SRI_PL[[#This Row],[Logarithmic rate of return]]-0))</f>
        <v>-2.1412820743570506</v>
      </c>
      <c r="K285">
        <f>MIN(0,(SRI_PL[[#This Row],[Market rate of return]]-0))</f>
        <v>-3.1583262428737142</v>
      </c>
      <c r="L285">
        <f>MAX(0,(SRI_PL[[#This Row],[Logarithmic rate of return]]-0))</f>
        <v>0</v>
      </c>
    </row>
    <row r="286" spans="1:12" x14ac:dyDescent="0.25">
      <c r="A286" s="9">
        <v>44283</v>
      </c>
      <c r="B286">
        <v>167.09</v>
      </c>
      <c r="C286">
        <f>((SRI_PL[[#This Row],[Price]]-B285)/SRI_PL[[#This Row],[Price]])*100</f>
        <v>0.45484469447602549</v>
      </c>
      <c r="D286">
        <f>LN(SRI_PL[[#This Row],[Price]]/B285)*100</f>
        <v>0.45588226036084389</v>
      </c>
      <c r="E286">
        <v>0.20324999999999999</v>
      </c>
      <c r="F286">
        <f>LN(SRI_PL[[#This Row],[Risk-free instrument]]/E285)*100</f>
        <v>0.42896301263059394</v>
      </c>
      <c r="G286">
        <v>57525.64</v>
      </c>
      <c r="H286">
        <f>LN(SRI_PL[[#This Row],[WIG]]/G285)*100</f>
        <v>-0.12058650519002503</v>
      </c>
      <c r="I286">
        <f>SRI_PL[[#This Row],[Rate WIG]]*100%</f>
        <v>-0.12058650519002503</v>
      </c>
      <c r="J286">
        <f>MIN(0,(SRI_PL[[#This Row],[Logarithmic rate of return]]-0))</f>
        <v>0</v>
      </c>
      <c r="K286">
        <f>MIN(0,(SRI_PL[[#This Row],[Market rate of return]]-0))</f>
        <v>-0.12058650519002503</v>
      </c>
      <c r="L286">
        <f>MAX(0,(SRI_PL[[#This Row],[Logarithmic rate of return]]-0))</f>
        <v>0.45588226036084389</v>
      </c>
    </row>
    <row r="287" spans="1:12" x14ac:dyDescent="0.25">
      <c r="A287" s="9">
        <v>44290</v>
      </c>
      <c r="B287">
        <v>169.73</v>
      </c>
      <c r="C287">
        <f>((SRI_PL[[#This Row],[Price]]-B286)/SRI_PL[[#This Row],[Price]])*100</f>
        <v>1.5554115359688838</v>
      </c>
      <c r="D287">
        <f>LN(SRI_PL[[#This Row],[Price]]/B286)*100</f>
        <v>1.5676349767387916</v>
      </c>
      <c r="E287">
        <v>0.20125000000000001</v>
      </c>
      <c r="F287">
        <f>LN(SRI_PL[[#This Row],[Risk-free instrument]]/E286)*100</f>
        <v>-0.98888321292470871</v>
      </c>
      <c r="G287">
        <v>58512.71</v>
      </c>
      <c r="H287">
        <f>LN(SRI_PL[[#This Row],[WIG]]/G286)*100</f>
        <v>1.7013234139356097</v>
      </c>
      <c r="I287">
        <f>SRI_PL[[#This Row],[Rate WIG]]*100%</f>
        <v>1.7013234139356097</v>
      </c>
      <c r="J287">
        <f>MIN(0,(SRI_PL[[#This Row],[Logarithmic rate of return]]-0))</f>
        <v>0</v>
      </c>
      <c r="K287">
        <f>MIN(0,(SRI_PL[[#This Row],[Market rate of return]]-0))</f>
        <v>0</v>
      </c>
      <c r="L287">
        <f>MAX(0,(SRI_PL[[#This Row],[Logarithmic rate of return]]-0))</f>
        <v>1.5676349767387916</v>
      </c>
    </row>
    <row r="288" spans="1:12" x14ac:dyDescent="0.25">
      <c r="A288" s="9">
        <v>44297</v>
      </c>
      <c r="B288">
        <v>170.93</v>
      </c>
      <c r="C288">
        <f>((SRI_PL[[#This Row],[Price]]-B287)/SRI_PL[[#This Row],[Price]])*100</f>
        <v>0.70204177148541336</v>
      </c>
      <c r="D288">
        <f>LN(SRI_PL[[#This Row],[Price]]/B287)*100</f>
        <v>0.70451767947368416</v>
      </c>
      <c r="E288">
        <v>0.21138000000000001</v>
      </c>
      <c r="F288">
        <f>LN(SRI_PL[[#This Row],[Risk-free instrument]]/E287)*100</f>
        <v>4.9109545282528524</v>
      </c>
      <c r="G288">
        <v>59389.97</v>
      </c>
      <c r="H288">
        <f>LN(SRI_PL[[#This Row],[WIG]]/G287)*100</f>
        <v>1.4881361295633497</v>
      </c>
      <c r="I288">
        <f>SRI_PL[[#This Row],[Rate WIG]]*100%</f>
        <v>1.4881361295633497</v>
      </c>
      <c r="J288">
        <f>MIN(0,(SRI_PL[[#This Row],[Logarithmic rate of return]]-0))</f>
        <v>0</v>
      </c>
      <c r="K288">
        <f>MIN(0,(SRI_PL[[#This Row],[Market rate of return]]-0))</f>
        <v>0</v>
      </c>
      <c r="L288">
        <f>MAX(0,(SRI_PL[[#This Row],[Logarithmic rate of return]]-0))</f>
        <v>0.70451767947368416</v>
      </c>
    </row>
    <row r="289" spans="1:12" x14ac:dyDescent="0.25">
      <c r="A289" s="9">
        <v>44304</v>
      </c>
      <c r="B289">
        <v>171.78</v>
      </c>
      <c r="C289">
        <f>((SRI_PL[[#This Row],[Price]]-B288)/SRI_PL[[#This Row],[Price]])*100</f>
        <v>0.49481895447665292</v>
      </c>
      <c r="D289">
        <f>LN(SRI_PL[[#This Row],[Price]]/B288)*100</f>
        <v>0.49604723699018316</v>
      </c>
      <c r="E289">
        <v>0.22363</v>
      </c>
      <c r="F289">
        <f>LN(SRI_PL[[#This Row],[Risk-free instrument]]/E288)*100</f>
        <v>5.6335438857424407</v>
      </c>
      <c r="G289">
        <v>60158.720000000001</v>
      </c>
      <c r="H289">
        <f>LN(SRI_PL[[#This Row],[WIG]]/G288)*100</f>
        <v>1.2861045927393167</v>
      </c>
      <c r="I289">
        <f>SRI_PL[[#This Row],[Rate WIG]]*100%</f>
        <v>1.2861045927393167</v>
      </c>
      <c r="J289">
        <f>MIN(0,(SRI_PL[[#This Row],[Logarithmic rate of return]]-0))</f>
        <v>0</v>
      </c>
      <c r="K289">
        <f>MIN(0,(SRI_PL[[#This Row],[Market rate of return]]-0))</f>
        <v>0</v>
      </c>
      <c r="L289">
        <f>MAX(0,(SRI_PL[[#This Row],[Logarithmic rate of return]]-0))</f>
        <v>0.49604723699018316</v>
      </c>
    </row>
    <row r="290" spans="1:12" x14ac:dyDescent="0.25">
      <c r="A290" s="9">
        <v>44311</v>
      </c>
      <c r="B290">
        <v>169.04</v>
      </c>
      <c r="C290">
        <f>((SRI_PL[[#This Row],[Price]]-B289)/SRI_PL[[#This Row],[Price]])*100</f>
        <v>-1.6209181258873693</v>
      </c>
      <c r="D290">
        <f>LN(SRI_PL[[#This Row],[Price]]/B289)*100</f>
        <v>-1.6079215030277441</v>
      </c>
      <c r="E290">
        <v>0.20413000000000001</v>
      </c>
      <c r="F290">
        <f>LN(SRI_PL[[#This Row],[Risk-free instrument]]/E289)*100</f>
        <v>-9.1235854653133099</v>
      </c>
      <c r="G290">
        <v>59355.67</v>
      </c>
      <c r="H290">
        <f>LN(SRI_PL[[#This Row],[WIG]]/G289)*100</f>
        <v>-1.3438751364897323</v>
      </c>
      <c r="I290">
        <f>SRI_PL[[#This Row],[Rate WIG]]*100%</f>
        <v>-1.3438751364897323</v>
      </c>
      <c r="J290">
        <f>MIN(0,(SRI_PL[[#This Row],[Logarithmic rate of return]]-0))</f>
        <v>-1.6079215030277441</v>
      </c>
      <c r="K290">
        <f>MIN(0,(SRI_PL[[#This Row],[Market rate of return]]-0))</f>
        <v>-1.3438751364897323</v>
      </c>
      <c r="L290">
        <f>MAX(0,(SRI_PL[[#This Row],[Logarithmic rate of return]]-0))</f>
        <v>0</v>
      </c>
    </row>
    <row r="291" spans="1:12" x14ac:dyDescent="0.25">
      <c r="A291" s="9">
        <v>44318</v>
      </c>
      <c r="B291">
        <v>171.66</v>
      </c>
      <c r="C291">
        <f>((SRI_PL[[#This Row],[Price]]-B290)/SRI_PL[[#This Row],[Price]])*100</f>
        <v>1.5262728649656325</v>
      </c>
      <c r="D291">
        <f>LN(SRI_PL[[#This Row],[Price]]/B290)*100</f>
        <v>1.5380402982272638</v>
      </c>
      <c r="E291">
        <v>0.20488000000000001</v>
      </c>
      <c r="F291">
        <f>LN(SRI_PL[[#This Row],[Risk-free instrument]]/E290)*100</f>
        <v>0.36673961057771753</v>
      </c>
      <c r="G291">
        <v>60810.55</v>
      </c>
      <c r="H291">
        <f>LN(SRI_PL[[#This Row],[WIG]]/G290)*100</f>
        <v>2.4215642201562861</v>
      </c>
      <c r="I291">
        <f>SRI_PL[[#This Row],[Rate WIG]]*100%</f>
        <v>2.4215642201562861</v>
      </c>
      <c r="J291">
        <f>MIN(0,(SRI_PL[[#This Row],[Logarithmic rate of return]]-0))</f>
        <v>0</v>
      </c>
      <c r="K291">
        <f>MIN(0,(SRI_PL[[#This Row],[Market rate of return]]-0))</f>
        <v>0</v>
      </c>
      <c r="L291">
        <f>MAX(0,(SRI_PL[[#This Row],[Logarithmic rate of return]]-0))</f>
        <v>1.5380402982272638</v>
      </c>
    </row>
    <row r="292" spans="1:12" x14ac:dyDescent="0.25">
      <c r="A292" s="9">
        <v>44325</v>
      </c>
      <c r="B292">
        <v>173.21</v>
      </c>
      <c r="C292">
        <f>((SRI_PL[[#This Row],[Price]]-B291)/SRI_PL[[#This Row],[Price]])*100</f>
        <v>0.89486750187634156</v>
      </c>
      <c r="D292">
        <f>LN(SRI_PL[[#This Row],[Price]]/B291)*100</f>
        <v>0.89889548921148388</v>
      </c>
      <c r="E292">
        <v>0.19275</v>
      </c>
      <c r="F292">
        <f>LN(SRI_PL[[#This Row],[Risk-free instrument]]/E291)*100</f>
        <v>-6.1030429447830974</v>
      </c>
      <c r="G292">
        <v>62109</v>
      </c>
      <c r="H292">
        <f>LN(SRI_PL[[#This Row],[WIG]]/G291)*100</f>
        <v>2.1127612318529025</v>
      </c>
      <c r="I292">
        <f>SRI_PL[[#This Row],[Rate WIG]]*100%</f>
        <v>2.1127612318529025</v>
      </c>
      <c r="J292">
        <f>MIN(0,(SRI_PL[[#This Row],[Logarithmic rate of return]]-0))</f>
        <v>0</v>
      </c>
      <c r="K292">
        <f>MIN(0,(SRI_PL[[#This Row],[Market rate of return]]-0))</f>
        <v>0</v>
      </c>
      <c r="L292">
        <f>MAX(0,(SRI_PL[[#This Row],[Logarithmic rate of return]]-0))</f>
        <v>0.89889548921148388</v>
      </c>
    </row>
    <row r="293" spans="1:12" x14ac:dyDescent="0.25">
      <c r="A293" s="9">
        <v>44332</v>
      </c>
      <c r="B293">
        <v>174.23</v>
      </c>
      <c r="C293">
        <f>((SRI_PL[[#This Row],[Price]]-B292)/SRI_PL[[#This Row],[Price]])*100</f>
        <v>0.58543304826951836</v>
      </c>
      <c r="D293">
        <f>LN(SRI_PL[[#This Row],[Price]]/B292)*100</f>
        <v>0.58715342526250081</v>
      </c>
      <c r="E293">
        <v>0.18762999999999999</v>
      </c>
      <c r="F293">
        <f>LN(SRI_PL[[#This Row],[Risk-free instrument]]/E292)*100</f>
        <v>-2.6922073944155684</v>
      </c>
      <c r="G293">
        <v>62237.55</v>
      </c>
      <c r="H293">
        <f>LN(SRI_PL[[#This Row],[WIG]]/G292)*100</f>
        <v>0.20676093674658144</v>
      </c>
      <c r="I293">
        <f>SRI_PL[[#This Row],[Rate WIG]]*100%</f>
        <v>0.20676093674658144</v>
      </c>
      <c r="J293">
        <f>MIN(0,(SRI_PL[[#This Row],[Logarithmic rate of return]]-0))</f>
        <v>0</v>
      </c>
      <c r="K293">
        <f>MIN(0,(SRI_PL[[#This Row],[Market rate of return]]-0))</f>
        <v>0</v>
      </c>
      <c r="L293">
        <f>MAX(0,(SRI_PL[[#This Row],[Logarithmic rate of return]]-0))</f>
        <v>0.58715342526250081</v>
      </c>
    </row>
    <row r="294" spans="1:12" x14ac:dyDescent="0.25">
      <c r="A294" s="9">
        <v>44339</v>
      </c>
      <c r="B294">
        <v>178.46</v>
      </c>
      <c r="C294">
        <f>((SRI_PL[[#This Row],[Price]]-B293)/SRI_PL[[#This Row],[Price]])*100</f>
        <v>2.3702790541297869</v>
      </c>
      <c r="D294">
        <f>LN(SRI_PL[[#This Row],[Price]]/B293)*100</f>
        <v>2.3988221037191515</v>
      </c>
      <c r="E294">
        <v>0.17874999999999999</v>
      </c>
      <c r="F294">
        <f>LN(SRI_PL[[#This Row],[Risk-free instrument]]/E293)*100</f>
        <v>-4.8483756925166235</v>
      </c>
      <c r="G294">
        <v>63626.19</v>
      </c>
      <c r="H294">
        <f>LN(SRI_PL[[#This Row],[WIG]]/G293)*100</f>
        <v>2.2066662693513739</v>
      </c>
      <c r="I294">
        <f>SRI_PL[[#This Row],[Rate WIG]]*100%</f>
        <v>2.2066662693513739</v>
      </c>
      <c r="J294">
        <f>MIN(0,(SRI_PL[[#This Row],[Logarithmic rate of return]]-0))</f>
        <v>0</v>
      </c>
      <c r="K294">
        <f>MIN(0,(SRI_PL[[#This Row],[Market rate of return]]-0))</f>
        <v>0</v>
      </c>
      <c r="L294">
        <f>MAX(0,(SRI_PL[[#This Row],[Logarithmic rate of return]]-0))</f>
        <v>2.3988221037191515</v>
      </c>
    </row>
    <row r="295" spans="1:12" x14ac:dyDescent="0.25">
      <c r="A295" s="9">
        <v>44346</v>
      </c>
      <c r="B295">
        <v>183.8</v>
      </c>
      <c r="C295">
        <f>((SRI_PL[[#This Row],[Price]]-B294)/SRI_PL[[#This Row],[Price]])*100</f>
        <v>2.9053318824809593</v>
      </c>
      <c r="D295">
        <f>LN(SRI_PL[[#This Row],[Price]]/B294)*100</f>
        <v>2.9483723449581403</v>
      </c>
      <c r="E295">
        <v>0.17100000000000001</v>
      </c>
      <c r="F295">
        <f>LN(SRI_PL[[#This Row],[Risk-free instrument]]/E294)*100</f>
        <v>-4.4324625071457078</v>
      </c>
      <c r="G295">
        <v>66195.47</v>
      </c>
      <c r="H295">
        <f>LN(SRI_PL[[#This Row],[WIG]]/G294)*100</f>
        <v>3.958685356290665</v>
      </c>
      <c r="I295">
        <f>SRI_PL[[#This Row],[Rate WIG]]*100%</f>
        <v>3.958685356290665</v>
      </c>
      <c r="J295">
        <f>MIN(0,(SRI_PL[[#This Row],[Logarithmic rate of return]]-0))</f>
        <v>0</v>
      </c>
      <c r="K295">
        <f>MIN(0,(SRI_PL[[#This Row],[Market rate of return]]-0))</f>
        <v>0</v>
      </c>
      <c r="L295">
        <f>MAX(0,(SRI_PL[[#This Row],[Logarithmic rate of return]]-0))</f>
        <v>2.9483723449581403</v>
      </c>
    </row>
    <row r="296" spans="1:12" x14ac:dyDescent="0.25">
      <c r="A296" s="9">
        <v>44353</v>
      </c>
      <c r="B296">
        <v>185.49</v>
      </c>
      <c r="C296">
        <f>((SRI_PL[[#This Row],[Price]]-B295)/SRI_PL[[#This Row],[Price]])*100</f>
        <v>0.91110032885869729</v>
      </c>
      <c r="D296">
        <f>LN(SRI_PL[[#This Row],[Price]]/B295)*100</f>
        <v>0.91527623170002492</v>
      </c>
      <c r="E296">
        <v>0.16488</v>
      </c>
      <c r="F296">
        <f>LN(SRI_PL[[#This Row],[Risk-free instrument]]/E295)*100</f>
        <v>-3.6445619920456322</v>
      </c>
      <c r="G296">
        <v>66877.179999999993</v>
      </c>
      <c r="H296">
        <f>LN(SRI_PL[[#This Row],[WIG]]/G295)*100</f>
        <v>1.0245771217133834</v>
      </c>
      <c r="I296">
        <f>SRI_PL[[#This Row],[Rate WIG]]*100%</f>
        <v>1.0245771217133834</v>
      </c>
      <c r="J296">
        <f>MIN(0,(SRI_PL[[#This Row],[Logarithmic rate of return]]-0))</f>
        <v>0</v>
      </c>
      <c r="K296">
        <f>MIN(0,(SRI_PL[[#This Row],[Market rate of return]]-0))</f>
        <v>0</v>
      </c>
      <c r="L296">
        <f>MAX(0,(SRI_PL[[#This Row],[Logarithmic rate of return]]-0))</f>
        <v>0.91527623170002492</v>
      </c>
    </row>
    <row r="297" spans="1:12" x14ac:dyDescent="0.25">
      <c r="A297" s="9">
        <v>44360</v>
      </c>
      <c r="B297">
        <v>185.08</v>
      </c>
      <c r="C297">
        <f>((SRI_PL[[#This Row],[Price]]-B296)/SRI_PL[[#This Row],[Price]])*100</f>
        <v>-0.22152582666954646</v>
      </c>
      <c r="D297">
        <f>LN(SRI_PL[[#This Row],[Price]]/B296)*100</f>
        <v>-0.22128081997882204</v>
      </c>
      <c r="E297">
        <v>0.1525</v>
      </c>
      <c r="F297">
        <f>LN(SRI_PL[[#This Row],[Risk-free instrument]]/E296)*100</f>
        <v>-7.805334053473727</v>
      </c>
      <c r="G297">
        <v>66210.63</v>
      </c>
      <c r="H297">
        <f>LN(SRI_PL[[#This Row],[WIG]]/G296)*100</f>
        <v>-1.0016778745242343</v>
      </c>
      <c r="I297">
        <f>SRI_PL[[#This Row],[Rate WIG]]*100%</f>
        <v>-1.0016778745242343</v>
      </c>
      <c r="J297">
        <f>MIN(0,(SRI_PL[[#This Row],[Logarithmic rate of return]]-0))</f>
        <v>-0.22128081997882204</v>
      </c>
      <c r="K297">
        <f>MIN(0,(SRI_PL[[#This Row],[Market rate of return]]-0))</f>
        <v>-1.0016778745242343</v>
      </c>
      <c r="L297">
        <f>MAX(0,(SRI_PL[[#This Row],[Logarithmic rate of return]]-0))</f>
        <v>0</v>
      </c>
    </row>
    <row r="298" spans="1:12" x14ac:dyDescent="0.25">
      <c r="A298" s="9">
        <v>44367</v>
      </c>
      <c r="B298">
        <v>185.06</v>
      </c>
      <c r="C298">
        <f>((SRI_PL[[#This Row],[Price]]-B297)/SRI_PL[[#This Row],[Price]])*100</f>
        <v>-1.0807305738684877E-2</v>
      </c>
      <c r="D298">
        <f>LN(SRI_PL[[#This Row],[Price]]/B297)*100</f>
        <v>-1.0806721791466654E-2</v>
      </c>
      <c r="E298">
        <v>0.15625</v>
      </c>
      <c r="F298">
        <f>LN(SRI_PL[[#This Row],[Risk-free instrument]]/E297)*100</f>
        <v>2.4292692569044485</v>
      </c>
      <c r="G298">
        <v>65988.89</v>
      </c>
      <c r="H298">
        <f>LN(SRI_PL[[#This Row],[WIG]]/G297)*100</f>
        <v>-0.33546295470153004</v>
      </c>
      <c r="I298">
        <f>SRI_PL[[#This Row],[Rate WIG]]*100%</f>
        <v>-0.33546295470153004</v>
      </c>
      <c r="J298">
        <f>MIN(0,(SRI_PL[[#This Row],[Logarithmic rate of return]]-0))</f>
        <v>-1.0806721791466654E-2</v>
      </c>
      <c r="K298">
        <f>MIN(0,(SRI_PL[[#This Row],[Market rate of return]]-0))</f>
        <v>-0.33546295470153004</v>
      </c>
      <c r="L298">
        <f>MAX(0,(SRI_PL[[#This Row],[Logarithmic rate of return]]-0))</f>
        <v>0</v>
      </c>
    </row>
    <row r="299" spans="1:12" x14ac:dyDescent="0.25">
      <c r="A299" s="9">
        <v>44374</v>
      </c>
      <c r="B299">
        <v>189.2</v>
      </c>
      <c r="C299">
        <f>((SRI_PL[[#This Row],[Price]]-B298)/SRI_PL[[#This Row],[Price]])*100</f>
        <v>2.1881606765327626</v>
      </c>
      <c r="D299">
        <f>LN(SRI_PL[[#This Row],[Price]]/B298)*100</f>
        <v>2.2124559796893637</v>
      </c>
      <c r="E299">
        <v>0.16550000000000001</v>
      </c>
      <c r="F299">
        <f>LN(SRI_PL[[#This Row],[Risk-free instrument]]/E298)*100</f>
        <v>5.7513906200606844</v>
      </c>
      <c r="G299">
        <v>67947.66</v>
      </c>
      <c r="H299">
        <f>LN(SRI_PL[[#This Row],[WIG]]/G298)*100</f>
        <v>2.925130839464344</v>
      </c>
      <c r="I299">
        <f>SRI_PL[[#This Row],[Rate WIG]]*100%</f>
        <v>2.925130839464344</v>
      </c>
      <c r="J299">
        <f>MIN(0,(SRI_PL[[#This Row],[Logarithmic rate of return]]-0))</f>
        <v>0</v>
      </c>
      <c r="K299">
        <f>MIN(0,(SRI_PL[[#This Row],[Market rate of return]]-0))</f>
        <v>0</v>
      </c>
      <c r="L299">
        <f>MAX(0,(SRI_PL[[#This Row],[Logarithmic rate of return]]-0))</f>
        <v>2.2124559796893637</v>
      </c>
    </row>
    <row r="300" spans="1:12" x14ac:dyDescent="0.25">
      <c r="A300" s="9">
        <v>44381</v>
      </c>
      <c r="B300">
        <v>188.08</v>
      </c>
      <c r="C300">
        <f>((SRI_PL[[#This Row],[Price]]-B299)/SRI_PL[[#This Row],[Price]])*100</f>
        <v>-0.59549128030623988</v>
      </c>
      <c r="D300">
        <f>LN(SRI_PL[[#This Row],[Price]]/B299)*100</f>
        <v>-0.59372523859637427</v>
      </c>
      <c r="E300">
        <v>0.16300000000000001</v>
      </c>
      <c r="F300">
        <f>LN(SRI_PL[[#This Row],[Risk-free instrument]]/E299)*100</f>
        <v>-1.5220994010355242</v>
      </c>
      <c r="G300">
        <v>67027.89</v>
      </c>
      <c r="H300">
        <f>LN(SRI_PL[[#This Row],[WIG]]/G299)*100</f>
        <v>-1.3628901486168699</v>
      </c>
      <c r="I300">
        <f>SRI_PL[[#This Row],[Rate WIG]]*100%</f>
        <v>-1.3628901486168699</v>
      </c>
      <c r="J300">
        <f>MIN(0,(SRI_PL[[#This Row],[Logarithmic rate of return]]-0))</f>
        <v>-0.59372523859637427</v>
      </c>
      <c r="K300">
        <f>MIN(0,(SRI_PL[[#This Row],[Market rate of return]]-0))</f>
        <v>-1.3628901486168699</v>
      </c>
      <c r="L300">
        <f>MAX(0,(SRI_PL[[#This Row],[Logarithmic rate of return]]-0))</f>
        <v>0</v>
      </c>
    </row>
    <row r="301" spans="1:12" x14ac:dyDescent="0.25">
      <c r="A301" s="9">
        <v>44388</v>
      </c>
      <c r="B301">
        <v>187.67</v>
      </c>
      <c r="C301">
        <f>((SRI_PL[[#This Row],[Price]]-B300)/SRI_PL[[#This Row],[Price]])*100</f>
        <v>-0.21846858847979167</v>
      </c>
      <c r="D301">
        <f>LN(SRI_PL[[#This Row],[Price]]/B300)*100</f>
        <v>-0.21823029286329346</v>
      </c>
      <c r="E301">
        <v>0.151</v>
      </c>
      <c r="F301">
        <f>LN(SRI_PL[[#This Row],[Risk-free instrument]]/E300)*100</f>
        <v>-7.6470363991838024</v>
      </c>
      <c r="G301">
        <v>67128.800000000003</v>
      </c>
      <c r="H301">
        <f>LN(SRI_PL[[#This Row],[WIG]]/G300)*100</f>
        <v>0.15043605955215117</v>
      </c>
      <c r="I301">
        <f>SRI_PL[[#This Row],[Rate WIG]]*100%</f>
        <v>0.15043605955215117</v>
      </c>
      <c r="J301">
        <f>MIN(0,(SRI_PL[[#This Row],[Logarithmic rate of return]]-0))</f>
        <v>-0.21823029286329346</v>
      </c>
      <c r="K301">
        <f>MIN(0,(SRI_PL[[#This Row],[Market rate of return]]-0))</f>
        <v>0</v>
      </c>
      <c r="L301">
        <f>MAX(0,(SRI_PL[[#This Row],[Logarithmic rate of return]]-0))</f>
        <v>0</v>
      </c>
    </row>
    <row r="302" spans="1:12" x14ac:dyDescent="0.25">
      <c r="A302" s="9">
        <v>44395</v>
      </c>
      <c r="B302">
        <v>190.11</v>
      </c>
      <c r="C302">
        <f>((SRI_PL[[#This Row],[Price]]-B301)/SRI_PL[[#This Row],[Price]])*100</f>
        <v>1.2834674662037904</v>
      </c>
      <c r="D302">
        <f>LN(SRI_PL[[#This Row],[Price]]/B301)*100</f>
        <v>1.2917750700354251</v>
      </c>
      <c r="E302">
        <v>0.15212999999999999</v>
      </c>
      <c r="F302">
        <f>LN(SRI_PL[[#This Row],[Risk-free instrument]]/E301)*100</f>
        <v>0.7455581660113102</v>
      </c>
      <c r="G302">
        <v>67329.440000000002</v>
      </c>
      <c r="H302">
        <f>LN(SRI_PL[[#This Row],[WIG]]/G301)*100</f>
        <v>0.29844232517304009</v>
      </c>
      <c r="I302">
        <f>SRI_PL[[#This Row],[Rate WIG]]*100%</f>
        <v>0.29844232517304009</v>
      </c>
      <c r="J302">
        <f>MIN(0,(SRI_PL[[#This Row],[Logarithmic rate of return]]-0))</f>
        <v>0</v>
      </c>
      <c r="K302">
        <f>MIN(0,(SRI_PL[[#This Row],[Market rate of return]]-0))</f>
        <v>0</v>
      </c>
      <c r="L302">
        <f>MAX(0,(SRI_PL[[#This Row],[Logarithmic rate of return]]-0))</f>
        <v>1.2917750700354251</v>
      </c>
    </row>
    <row r="303" spans="1:12" x14ac:dyDescent="0.25">
      <c r="A303" s="9">
        <v>44402</v>
      </c>
      <c r="B303">
        <v>189.21</v>
      </c>
      <c r="C303">
        <f>((SRI_PL[[#This Row],[Price]]-B302)/SRI_PL[[#This Row],[Price]])*100</f>
        <v>-0.47566196289836987</v>
      </c>
      <c r="D303">
        <f>LN(SRI_PL[[#This Row],[Price]]/B302)*100</f>
        <v>-0.47453426598657561</v>
      </c>
      <c r="E303">
        <v>0.1585</v>
      </c>
      <c r="F303">
        <f>LN(SRI_PL[[#This Row],[Risk-free instrument]]/E302)*100</f>
        <v>4.101917484229805</v>
      </c>
      <c r="G303">
        <v>67190.720000000001</v>
      </c>
      <c r="H303">
        <f>LN(SRI_PL[[#This Row],[WIG]]/G302)*100</f>
        <v>-0.20624425241898731</v>
      </c>
      <c r="I303">
        <f>SRI_PL[[#This Row],[Rate WIG]]*100%</f>
        <v>-0.20624425241898731</v>
      </c>
      <c r="J303">
        <f>MIN(0,(SRI_PL[[#This Row],[Logarithmic rate of return]]-0))</f>
        <v>-0.47453426598657561</v>
      </c>
      <c r="K303">
        <f>MIN(0,(SRI_PL[[#This Row],[Market rate of return]]-0))</f>
        <v>-0.20624425241898731</v>
      </c>
      <c r="L303">
        <f>MAX(0,(SRI_PL[[#This Row],[Logarithmic rate of return]]-0))</f>
        <v>0</v>
      </c>
    </row>
    <row r="304" spans="1:12" x14ac:dyDescent="0.25">
      <c r="A304" s="9">
        <v>44409</v>
      </c>
      <c r="B304">
        <v>191.24</v>
      </c>
      <c r="C304">
        <f>((SRI_PL[[#This Row],[Price]]-B303)/SRI_PL[[#This Row],[Price]])*100</f>
        <v>1.0614934114202055</v>
      </c>
      <c r="D304">
        <f>LN(SRI_PL[[#This Row],[Price]]/B303)*100</f>
        <v>1.0671674414233125</v>
      </c>
      <c r="E304">
        <v>0.15312999999999999</v>
      </c>
      <c r="F304">
        <f>LN(SRI_PL[[#This Row],[Risk-free instrument]]/E303)*100</f>
        <v>-3.446735949021912</v>
      </c>
      <c r="G304">
        <v>67637.95</v>
      </c>
      <c r="H304">
        <f>LN(SRI_PL[[#This Row],[WIG]]/G303)*100</f>
        <v>0.66340733057654044</v>
      </c>
      <c r="I304">
        <f>SRI_PL[[#This Row],[Rate WIG]]*100%</f>
        <v>0.66340733057654044</v>
      </c>
      <c r="J304">
        <f>MIN(0,(SRI_PL[[#This Row],[Logarithmic rate of return]]-0))</f>
        <v>0</v>
      </c>
      <c r="K304">
        <f>MIN(0,(SRI_PL[[#This Row],[Market rate of return]]-0))</f>
        <v>0</v>
      </c>
      <c r="L304">
        <f>MAX(0,(SRI_PL[[#This Row],[Logarithmic rate of return]]-0))</f>
        <v>1.0671674414233125</v>
      </c>
    </row>
    <row r="305" spans="1:12" x14ac:dyDescent="0.25">
      <c r="A305" s="9">
        <v>44416</v>
      </c>
      <c r="B305">
        <v>192.71</v>
      </c>
      <c r="C305">
        <f>((SRI_PL[[#This Row],[Price]]-B304)/SRI_PL[[#This Row],[Price]])*100</f>
        <v>0.76280421358517914</v>
      </c>
      <c r="D305">
        <f>LN(SRI_PL[[#This Row],[Price]]/B304)*100</f>
        <v>0.76572844519266392</v>
      </c>
      <c r="E305">
        <v>0.14938000000000001</v>
      </c>
      <c r="F305">
        <f>LN(SRI_PL[[#This Row],[Risk-free instrument]]/E304)*100</f>
        <v>-2.4793838898195566</v>
      </c>
      <c r="G305">
        <v>68387.12</v>
      </c>
      <c r="H305">
        <f>LN(SRI_PL[[#This Row],[WIG]]/G304)*100</f>
        <v>1.1015286742746841</v>
      </c>
      <c r="I305">
        <f>SRI_PL[[#This Row],[Rate WIG]]*100%</f>
        <v>1.1015286742746841</v>
      </c>
      <c r="J305">
        <f>MIN(0,(SRI_PL[[#This Row],[Logarithmic rate of return]]-0))</f>
        <v>0</v>
      </c>
      <c r="K305">
        <f>MIN(0,(SRI_PL[[#This Row],[Market rate of return]]-0))</f>
        <v>0</v>
      </c>
      <c r="L305">
        <f>MAX(0,(SRI_PL[[#This Row],[Logarithmic rate of return]]-0))</f>
        <v>0.76572844519266392</v>
      </c>
    </row>
    <row r="306" spans="1:12" x14ac:dyDescent="0.25">
      <c r="A306" s="9">
        <v>44423</v>
      </c>
      <c r="B306">
        <v>195.43</v>
      </c>
      <c r="C306">
        <f>((SRI_PL[[#This Row],[Price]]-B305)/SRI_PL[[#This Row],[Price]])*100</f>
        <v>1.3918026915007926</v>
      </c>
      <c r="D306">
        <f>LN(SRI_PL[[#This Row],[Price]]/B305)*100</f>
        <v>1.4015790832156281</v>
      </c>
      <c r="E306">
        <v>0.15662999999999999</v>
      </c>
      <c r="F306">
        <f>LN(SRI_PL[[#This Row],[Risk-free instrument]]/E305)*100</f>
        <v>4.7392941161649951</v>
      </c>
      <c r="G306">
        <v>69254.399999999994</v>
      </c>
      <c r="H306">
        <f>LN(SRI_PL[[#This Row],[WIG]]/G305)*100</f>
        <v>1.2602178151642143</v>
      </c>
      <c r="I306">
        <f>SRI_PL[[#This Row],[Rate WIG]]*100%</f>
        <v>1.2602178151642143</v>
      </c>
      <c r="J306">
        <f>MIN(0,(SRI_PL[[#This Row],[Logarithmic rate of return]]-0))</f>
        <v>0</v>
      </c>
      <c r="K306">
        <f>MIN(0,(SRI_PL[[#This Row],[Market rate of return]]-0))</f>
        <v>0</v>
      </c>
      <c r="L306">
        <f>MAX(0,(SRI_PL[[#This Row],[Logarithmic rate of return]]-0))</f>
        <v>1.4015790832156281</v>
      </c>
    </row>
    <row r="307" spans="1:12" x14ac:dyDescent="0.25">
      <c r="A307" s="9">
        <v>44430</v>
      </c>
      <c r="B307">
        <v>192.28</v>
      </c>
      <c r="C307">
        <f>((SRI_PL[[#This Row],[Price]]-B306)/SRI_PL[[#This Row],[Price]])*100</f>
        <v>-1.6382359059704625</v>
      </c>
      <c r="D307">
        <f>LN(SRI_PL[[#This Row],[Price]]/B306)*100</f>
        <v>-1.6249616016225537</v>
      </c>
      <c r="E307">
        <v>0.15262999999999999</v>
      </c>
      <c r="F307">
        <f>LN(SRI_PL[[#This Row],[Risk-free instrument]]/E306)*100</f>
        <v>-2.5869644163540069</v>
      </c>
      <c r="G307">
        <v>67966.14</v>
      </c>
      <c r="H307">
        <f>LN(SRI_PL[[#This Row],[WIG]]/G306)*100</f>
        <v>-1.8777040969378715</v>
      </c>
      <c r="I307">
        <f>SRI_PL[[#This Row],[Rate WIG]]*100%</f>
        <v>-1.8777040969378715</v>
      </c>
      <c r="J307">
        <f>MIN(0,(SRI_PL[[#This Row],[Logarithmic rate of return]]-0))</f>
        <v>-1.6249616016225537</v>
      </c>
      <c r="K307">
        <f>MIN(0,(SRI_PL[[#This Row],[Market rate of return]]-0))</f>
        <v>-1.8777040969378715</v>
      </c>
      <c r="L307">
        <f>MAX(0,(SRI_PL[[#This Row],[Logarithmic rate of return]]-0))</f>
        <v>0</v>
      </c>
    </row>
    <row r="308" spans="1:12" x14ac:dyDescent="0.25">
      <c r="A308" s="9">
        <v>44437</v>
      </c>
      <c r="B308">
        <v>195.51</v>
      </c>
      <c r="C308">
        <f>((SRI_PL[[#This Row],[Price]]-B307)/SRI_PL[[#This Row],[Price]])*100</f>
        <v>1.6520894071914427</v>
      </c>
      <c r="D308">
        <f>LN(SRI_PL[[#This Row],[Price]]/B307)*100</f>
        <v>1.6658885986638765</v>
      </c>
      <c r="E308">
        <v>0.15475</v>
      </c>
      <c r="F308">
        <f>LN(SRI_PL[[#This Row],[Risk-free instrument]]/E307)*100</f>
        <v>1.3794219637674847</v>
      </c>
      <c r="G308">
        <v>69774.86</v>
      </c>
      <c r="H308">
        <f>LN(SRI_PL[[#This Row],[WIG]]/G307)*100</f>
        <v>2.6264132985312614</v>
      </c>
      <c r="I308">
        <f>SRI_PL[[#This Row],[Rate WIG]]*100%</f>
        <v>2.6264132985312614</v>
      </c>
      <c r="J308">
        <f>MIN(0,(SRI_PL[[#This Row],[Logarithmic rate of return]]-0))</f>
        <v>0</v>
      </c>
      <c r="K308">
        <f>MIN(0,(SRI_PL[[#This Row],[Market rate of return]]-0))</f>
        <v>0</v>
      </c>
      <c r="L308">
        <f>MAX(0,(SRI_PL[[#This Row],[Logarithmic rate of return]]-0))</f>
        <v>1.6658885986638765</v>
      </c>
    </row>
    <row r="309" spans="1:12" x14ac:dyDescent="0.25">
      <c r="A309" s="9">
        <v>44444</v>
      </c>
      <c r="B309">
        <v>198.68</v>
      </c>
      <c r="C309">
        <f>((SRI_PL[[#This Row],[Price]]-B308)/SRI_PL[[#This Row],[Price]])*100</f>
        <v>1.5955305013086447</v>
      </c>
      <c r="D309">
        <f>LN(SRI_PL[[#This Row],[Price]]/B308)*100</f>
        <v>1.6083961226751056</v>
      </c>
      <c r="E309">
        <v>0.14838000000000001</v>
      </c>
      <c r="F309">
        <f>LN(SRI_PL[[#This Row],[Risk-free instrument]]/E308)*100</f>
        <v>-4.2034360803325583</v>
      </c>
      <c r="G309">
        <v>71177.34</v>
      </c>
      <c r="H309">
        <f>LN(SRI_PL[[#This Row],[WIG]]/G308)*100</f>
        <v>1.9900736364931153</v>
      </c>
      <c r="I309">
        <f>SRI_PL[[#This Row],[Rate WIG]]*100%</f>
        <v>1.9900736364931153</v>
      </c>
      <c r="J309">
        <f>MIN(0,(SRI_PL[[#This Row],[Logarithmic rate of return]]-0))</f>
        <v>0</v>
      </c>
      <c r="K309">
        <f>MIN(0,(SRI_PL[[#This Row],[Market rate of return]]-0))</f>
        <v>0</v>
      </c>
      <c r="L309">
        <f>MAX(0,(SRI_PL[[#This Row],[Logarithmic rate of return]]-0))</f>
        <v>1.6083961226751056</v>
      </c>
    </row>
    <row r="310" spans="1:12" x14ac:dyDescent="0.25">
      <c r="A310" s="9">
        <v>44451</v>
      </c>
      <c r="B310">
        <v>198.6</v>
      </c>
      <c r="C310">
        <f>((SRI_PL[[#This Row],[Price]]-B309)/SRI_PL[[#This Row],[Price]])*100</f>
        <v>-4.028197381672332E-2</v>
      </c>
      <c r="D310">
        <f>LN(SRI_PL[[#This Row],[Price]]/B309)*100</f>
        <v>-4.027386280776496E-2</v>
      </c>
      <c r="E310">
        <v>0.14938000000000001</v>
      </c>
      <c r="F310">
        <f>LN(SRI_PL[[#This Row],[Risk-free instrument]]/E309)*100</f>
        <v>0.67168441675407686</v>
      </c>
      <c r="G310">
        <v>71091.23</v>
      </c>
      <c r="H310">
        <f>LN(SRI_PL[[#This Row],[WIG]]/G309)*100</f>
        <v>-0.12105275327544632</v>
      </c>
      <c r="I310">
        <f>SRI_PL[[#This Row],[Rate WIG]]*100%</f>
        <v>-0.12105275327544632</v>
      </c>
      <c r="J310">
        <f>MIN(0,(SRI_PL[[#This Row],[Logarithmic rate of return]]-0))</f>
        <v>-4.027386280776496E-2</v>
      </c>
      <c r="K310">
        <f>MIN(0,(SRI_PL[[#This Row],[Market rate of return]]-0))</f>
        <v>-0.12105275327544632</v>
      </c>
      <c r="L310">
        <f>MAX(0,(SRI_PL[[#This Row],[Logarithmic rate of return]]-0))</f>
        <v>0</v>
      </c>
    </row>
    <row r="311" spans="1:12" x14ac:dyDescent="0.25">
      <c r="A311" s="9">
        <v>44458</v>
      </c>
      <c r="B311">
        <v>198.58</v>
      </c>
      <c r="C311">
        <f>((SRI_PL[[#This Row],[Price]]-B310)/SRI_PL[[#This Row],[Price]])*100</f>
        <v>-1.0071507704694234E-2</v>
      </c>
      <c r="D311">
        <f>LN(SRI_PL[[#This Row],[Price]]/B310)*100</f>
        <v>-1.0071000562410753E-2</v>
      </c>
      <c r="E311">
        <v>0.15225</v>
      </c>
      <c r="F311">
        <f>LN(SRI_PL[[#This Row],[Risk-free instrument]]/E310)*100</f>
        <v>1.9030511661085687</v>
      </c>
      <c r="G311">
        <v>71107.64</v>
      </c>
      <c r="H311">
        <f>LN(SRI_PL[[#This Row],[WIG]]/G310)*100</f>
        <v>2.3080352288094491E-2</v>
      </c>
      <c r="I311">
        <f>SRI_PL[[#This Row],[Rate WIG]]*100%</f>
        <v>2.3080352288094491E-2</v>
      </c>
      <c r="J311">
        <f>MIN(0,(SRI_PL[[#This Row],[Logarithmic rate of return]]-0))</f>
        <v>-1.0071000562410753E-2</v>
      </c>
      <c r="K311">
        <f>MIN(0,(SRI_PL[[#This Row],[Market rate of return]]-0))</f>
        <v>0</v>
      </c>
      <c r="L311">
        <f>MAX(0,(SRI_PL[[#This Row],[Logarithmic rate of return]]-0))</f>
        <v>0</v>
      </c>
    </row>
    <row r="312" spans="1:12" x14ac:dyDescent="0.25">
      <c r="A312" s="9">
        <v>44465</v>
      </c>
      <c r="B312">
        <v>196.81</v>
      </c>
      <c r="C312">
        <f>((SRI_PL[[#This Row],[Price]]-B311)/SRI_PL[[#This Row],[Price]])*100</f>
        <v>-0.89934454550074194</v>
      </c>
      <c r="D312">
        <f>LN(SRI_PL[[#This Row],[Price]]/B311)*100</f>
        <v>-0.89532452701021426</v>
      </c>
      <c r="E312">
        <v>0.15537999999999999</v>
      </c>
      <c r="F312">
        <f>LN(SRI_PL[[#This Row],[Risk-free instrument]]/E311)*100</f>
        <v>2.0349822932268218</v>
      </c>
      <c r="G312">
        <v>70162.59</v>
      </c>
      <c r="H312">
        <f>LN(SRI_PL[[#This Row],[WIG]]/G311)*100</f>
        <v>-1.3379522322129767</v>
      </c>
      <c r="I312">
        <f>SRI_PL[[#This Row],[Rate WIG]]*100%</f>
        <v>-1.3379522322129767</v>
      </c>
      <c r="J312">
        <f>MIN(0,(SRI_PL[[#This Row],[Logarithmic rate of return]]-0))</f>
        <v>-0.89532452701021426</v>
      </c>
      <c r="K312">
        <f>MIN(0,(SRI_PL[[#This Row],[Market rate of return]]-0))</f>
        <v>-1.3379522322129767</v>
      </c>
      <c r="L312">
        <f>MAX(0,(SRI_PL[[#This Row],[Logarithmic rate of return]]-0))</f>
        <v>0</v>
      </c>
    </row>
    <row r="313" spans="1:12" x14ac:dyDescent="0.25">
      <c r="A313" s="9">
        <v>44472</v>
      </c>
      <c r="B313">
        <v>197.78</v>
      </c>
      <c r="C313">
        <f>((SRI_PL[[#This Row],[Price]]-B312)/SRI_PL[[#This Row],[Price]])*100</f>
        <v>0.49044392759631855</v>
      </c>
      <c r="D313">
        <f>LN(SRI_PL[[#This Row],[Price]]/B312)*100</f>
        <v>0.49165055064987212</v>
      </c>
      <c r="E313">
        <v>0.157</v>
      </c>
      <c r="F313">
        <f>LN(SRI_PL[[#This Row],[Risk-free instrument]]/E312)*100</f>
        <v>1.0372075826033427</v>
      </c>
      <c r="G313">
        <v>70811.97</v>
      </c>
      <c r="H313">
        <f>LN(SRI_PL[[#This Row],[WIG]]/G312)*100</f>
        <v>0.92127912019354286</v>
      </c>
      <c r="I313">
        <f>SRI_PL[[#This Row],[Rate WIG]]*100%</f>
        <v>0.92127912019354286</v>
      </c>
      <c r="J313">
        <f>MIN(0,(SRI_PL[[#This Row],[Logarithmic rate of return]]-0))</f>
        <v>0</v>
      </c>
      <c r="K313">
        <f>MIN(0,(SRI_PL[[#This Row],[Market rate of return]]-0))</f>
        <v>0</v>
      </c>
      <c r="L313">
        <f>MAX(0,(SRI_PL[[#This Row],[Logarithmic rate of return]]-0))</f>
        <v>0.49165055064987212</v>
      </c>
    </row>
    <row r="314" spans="1:12" x14ac:dyDescent="0.25">
      <c r="A314" s="9">
        <v>44479</v>
      </c>
      <c r="B314">
        <v>204.31</v>
      </c>
      <c r="C314">
        <f>((SRI_PL[[#This Row],[Price]]-B313)/SRI_PL[[#This Row],[Price]])*100</f>
        <v>3.1961235377612458</v>
      </c>
      <c r="D314">
        <f>LN(SRI_PL[[#This Row],[Price]]/B313)*100</f>
        <v>3.2483146409875858</v>
      </c>
      <c r="E314">
        <v>0.1565</v>
      </c>
      <c r="F314">
        <f>LN(SRI_PL[[#This Row],[Risk-free instrument]]/E313)*100</f>
        <v>-0.31897953681001495</v>
      </c>
      <c r="G314">
        <v>73327.72</v>
      </c>
      <c r="H314">
        <f>LN(SRI_PL[[#This Row],[WIG]]/G313)*100</f>
        <v>3.4910655094018548</v>
      </c>
      <c r="I314">
        <f>SRI_PL[[#This Row],[Rate WIG]]*100%</f>
        <v>3.4910655094018548</v>
      </c>
      <c r="J314">
        <f>MIN(0,(SRI_PL[[#This Row],[Logarithmic rate of return]]-0))</f>
        <v>0</v>
      </c>
      <c r="K314">
        <f>MIN(0,(SRI_PL[[#This Row],[Market rate of return]]-0))</f>
        <v>0</v>
      </c>
      <c r="L314">
        <f>MAX(0,(SRI_PL[[#This Row],[Logarithmic rate of return]]-0))</f>
        <v>3.2483146409875858</v>
      </c>
    </row>
    <row r="315" spans="1:12" x14ac:dyDescent="0.25">
      <c r="A315" s="9">
        <v>44486</v>
      </c>
      <c r="B315">
        <v>206.61</v>
      </c>
      <c r="C315">
        <f>((SRI_PL[[#This Row],[Price]]-B314)/SRI_PL[[#This Row],[Price]])*100</f>
        <v>1.1132084603843044</v>
      </c>
      <c r="D315">
        <f>LN(SRI_PL[[#This Row],[Price]]/B314)*100</f>
        <v>1.1194509972996078</v>
      </c>
      <c r="E315">
        <v>0.1605</v>
      </c>
      <c r="F315">
        <f>LN(SRI_PL[[#This Row],[Risk-free instrument]]/E314)*100</f>
        <v>2.5237932589862755</v>
      </c>
      <c r="G315">
        <v>74444.83</v>
      </c>
      <c r="H315">
        <f>LN(SRI_PL[[#This Row],[WIG]]/G314)*100</f>
        <v>1.5119604839904885</v>
      </c>
      <c r="I315">
        <f>SRI_PL[[#This Row],[Rate WIG]]*100%</f>
        <v>1.5119604839904885</v>
      </c>
      <c r="J315">
        <f>MIN(0,(SRI_PL[[#This Row],[Logarithmic rate of return]]-0))</f>
        <v>0</v>
      </c>
      <c r="K315">
        <f>MIN(0,(SRI_PL[[#This Row],[Market rate of return]]-0))</f>
        <v>0</v>
      </c>
      <c r="L315">
        <f>MAX(0,(SRI_PL[[#This Row],[Logarithmic rate of return]]-0))</f>
        <v>1.1194509972996078</v>
      </c>
    </row>
    <row r="316" spans="1:12" x14ac:dyDescent="0.25">
      <c r="A316" s="9">
        <v>44493</v>
      </c>
      <c r="B316">
        <v>206.54</v>
      </c>
      <c r="C316">
        <f>((SRI_PL[[#This Row],[Price]]-B315)/SRI_PL[[#This Row],[Price]])*100</f>
        <v>-3.3891740098780675E-2</v>
      </c>
      <c r="D316">
        <f>LN(SRI_PL[[#This Row],[Price]]/B315)*100</f>
        <v>-3.3885998145878254E-2</v>
      </c>
      <c r="E316">
        <v>0.17199999999999999</v>
      </c>
      <c r="F316">
        <f>LN(SRI_PL[[#This Row],[Risk-free instrument]]/E315)*100</f>
        <v>6.9200534243382394</v>
      </c>
      <c r="G316">
        <v>73602.06</v>
      </c>
      <c r="H316">
        <f>LN(SRI_PL[[#This Row],[WIG]]/G315)*100</f>
        <v>-1.1385299666281612</v>
      </c>
      <c r="I316">
        <f>SRI_PL[[#This Row],[Rate WIG]]*100%</f>
        <v>-1.1385299666281612</v>
      </c>
      <c r="J316">
        <f>MIN(0,(SRI_PL[[#This Row],[Logarithmic rate of return]]-0))</f>
        <v>-3.3885998145878254E-2</v>
      </c>
      <c r="K316">
        <f>MIN(0,(SRI_PL[[#This Row],[Market rate of return]]-0))</f>
        <v>-1.1385299666281612</v>
      </c>
      <c r="L316">
        <f>MAX(0,(SRI_PL[[#This Row],[Logarithmic rate of return]]-0))</f>
        <v>0</v>
      </c>
    </row>
    <row r="317" spans="1:12" x14ac:dyDescent="0.25">
      <c r="A317" s="9">
        <v>44500</v>
      </c>
      <c r="B317">
        <v>207.22</v>
      </c>
      <c r="C317">
        <f>((SRI_PL[[#This Row],[Price]]-B316)/SRI_PL[[#This Row],[Price]])*100</f>
        <v>0.32815365312228878</v>
      </c>
      <c r="D317">
        <f>LN(SRI_PL[[#This Row],[Price]]/B316)*100</f>
        <v>0.32869325803478772</v>
      </c>
      <c r="E317">
        <v>0.20100000000000001</v>
      </c>
      <c r="F317">
        <f>LN(SRI_PL[[#This Row],[Risk-free instrument]]/E316)*100</f>
        <v>15.581043124562278</v>
      </c>
      <c r="G317">
        <v>73586.320000000007</v>
      </c>
      <c r="H317">
        <f>LN(SRI_PL[[#This Row],[WIG]]/G316)*100</f>
        <v>-2.1387557985203167E-2</v>
      </c>
      <c r="I317">
        <f>SRI_PL[[#This Row],[Rate WIG]]*100%</f>
        <v>-2.1387557985203167E-2</v>
      </c>
      <c r="J317">
        <f>MIN(0,(SRI_PL[[#This Row],[Logarithmic rate of return]]-0))</f>
        <v>0</v>
      </c>
      <c r="K317">
        <f>MIN(0,(SRI_PL[[#This Row],[Market rate of return]]-0))</f>
        <v>-2.1387557985203167E-2</v>
      </c>
      <c r="L317">
        <f>MAX(0,(SRI_PL[[#This Row],[Logarithmic rate of return]]-0))</f>
        <v>0.32869325803478772</v>
      </c>
    </row>
    <row r="318" spans="1:12" x14ac:dyDescent="0.25">
      <c r="A318" s="9">
        <v>44507</v>
      </c>
      <c r="B318">
        <v>211.3</v>
      </c>
      <c r="C318">
        <f>((SRI_PL[[#This Row],[Price]]-B317)/SRI_PL[[#This Row],[Price]])*100</f>
        <v>1.9309039280643692</v>
      </c>
      <c r="D318">
        <f>LN(SRI_PL[[#This Row],[Price]]/B317)*100</f>
        <v>1.9497893798405403</v>
      </c>
      <c r="E318">
        <v>0.22087999999999999</v>
      </c>
      <c r="F318">
        <f>LN(SRI_PL[[#This Row],[Risk-free instrument]]/E317)*100</f>
        <v>9.4314659562823238</v>
      </c>
      <c r="G318">
        <v>74813.240000000005</v>
      </c>
      <c r="H318">
        <f>LN(SRI_PL[[#This Row],[WIG]]/G317)*100</f>
        <v>1.6535735770702145</v>
      </c>
      <c r="I318">
        <f>SRI_PL[[#This Row],[Rate WIG]]*100%</f>
        <v>1.6535735770702145</v>
      </c>
      <c r="J318">
        <f>MIN(0,(SRI_PL[[#This Row],[Logarithmic rate of return]]-0))</f>
        <v>0</v>
      </c>
      <c r="K318">
        <f>MIN(0,(SRI_PL[[#This Row],[Market rate of return]]-0))</f>
        <v>0</v>
      </c>
      <c r="L318">
        <f>MAX(0,(SRI_PL[[#This Row],[Logarithmic rate of return]]-0))</f>
        <v>1.9497893798405403</v>
      </c>
    </row>
    <row r="319" spans="1:12" x14ac:dyDescent="0.25">
      <c r="A319" s="9">
        <v>44514</v>
      </c>
      <c r="B319">
        <v>205.65</v>
      </c>
      <c r="C319">
        <f>((SRI_PL[[#This Row],[Price]]-B318)/SRI_PL[[#This Row],[Price]])*100</f>
        <v>-2.747386336007783</v>
      </c>
      <c r="D319">
        <f>LN(SRI_PL[[#This Row],[Price]]/B318)*100</f>
        <v>-2.7103229945577962</v>
      </c>
      <c r="E319">
        <v>0.22600000000000001</v>
      </c>
      <c r="F319">
        <f>LN(SRI_PL[[#This Row],[Risk-free instrument]]/E318)*100</f>
        <v>2.2915431650386866</v>
      </c>
      <c r="G319">
        <v>72574.53</v>
      </c>
      <c r="H319">
        <f>LN(SRI_PL[[#This Row],[WIG]]/G318)*100</f>
        <v>-3.038084083395229</v>
      </c>
      <c r="I319">
        <f>SRI_PL[[#This Row],[Rate WIG]]*100%</f>
        <v>-3.038084083395229</v>
      </c>
      <c r="J319">
        <f>MIN(0,(SRI_PL[[#This Row],[Logarithmic rate of return]]-0))</f>
        <v>-2.7103229945577962</v>
      </c>
      <c r="K319">
        <f>MIN(0,(SRI_PL[[#This Row],[Market rate of return]]-0))</f>
        <v>-3.038084083395229</v>
      </c>
      <c r="L319">
        <f>MAX(0,(SRI_PL[[#This Row],[Logarithmic rate of return]]-0))</f>
        <v>0</v>
      </c>
    </row>
    <row r="320" spans="1:12" x14ac:dyDescent="0.25">
      <c r="A320" s="9">
        <v>44521</v>
      </c>
      <c r="B320">
        <v>199.08</v>
      </c>
      <c r="C320">
        <f>((SRI_PL[[#This Row],[Price]]-B319)/SRI_PL[[#This Row],[Price]])*100</f>
        <v>-3.3001808318263977</v>
      </c>
      <c r="D320">
        <f>LN(SRI_PL[[#This Row],[Price]]/B319)*100</f>
        <v>-3.2468940686079639</v>
      </c>
      <c r="E320">
        <v>0.22938</v>
      </c>
      <c r="F320">
        <f>LN(SRI_PL[[#This Row],[Risk-free instrument]]/E319)*100</f>
        <v>1.4845017664090485</v>
      </c>
      <c r="G320">
        <v>69415.67</v>
      </c>
      <c r="H320">
        <f>LN(SRI_PL[[#This Row],[WIG]]/G319)*100</f>
        <v>-4.4501399297803035</v>
      </c>
      <c r="I320">
        <f>SRI_PL[[#This Row],[Rate WIG]]*100%</f>
        <v>-4.4501399297803035</v>
      </c>
      <c r="J320">
        <f>MIN(0,(SRI_PL[[#This Row],[Logarithmic rate of return]]-0))</f>
        <v>-3.2468940686079639</v>
      </c>
      <c r="K320">
        <f>MIN(0,(SRI_PL[[#This Row],[Market rate of return]]-0))</f>
        <v>-4.4501399297803035</v>
      </c>
      <c r="L320">
        <f>MAX(0,(SRI_PL[[#This Row],[Logarithmic rate of return]]-0))</f>
        <v>0</v>
      </c>
    </row>
    <row r="321" spans="1:12" x14ac:dyDescent="0.25">
      <c r="A321" s="9">
        <v>44528</v>
      </c>
      <c r="B321">
        <v>191.45</v>
      </c>
      <c r="C321">
        <f>((SRI_PL[[#This Row],[Price]]-B320)/SRI_PL[[#This Row],[Price]])*100</f>
        <v>-3.9853747714808172</v>
      </c>
      <c r="D321">
        <f>LN(SRI_PL[[#This Row],[Price]]/B320)*100</f>
        <v>-3.9080076067050022</v>
      </c>
      <c r="E321">
        <v>0.246</v>
      </c>
      <c r="F321">
        <f>LN(SRI_PL[[#This Row],[Risk-free instrument]]/E320)*100</f>
        <v>6.9951518995986426</v>
      </c>
      <c r="G321">
        <v>66440.820000000007</v>
      </c>
      <c r="H321">
        <f>LN(SRI_PL[[#This Row],[WIG]]/G320)*100</f>
        <v>-4.3801007901065834</v>
      </c>
      <c r="I321">
        <f>SRI_PL[[#This Row],[Rate WIG]]*100%</f>
        <v>-4.3801007901065834</v>
      </c>
      <c r="J321">
        <f>MIN(0,(SRI_PL[[#This Row],[Logarithmic rate of return]]-0))</f>
        <v>-3.9080076067050022</v>
      </c>
      <c r="K321">
        <f>MIN(0,(SRI_PL[[#This Row],[Market rate of return]]-0))</f>
        <v>-4.3801007901065834</v>
      </c>
      <c r="L321">
        <f>MAX(0,(SRI_PL[[#This Row],[Logarithmic rate of return]]-0))</f>
        <v>0</v>
      </c>
    </row>
    <row r="322" spans="1:12" x14ac:dyDescent="0.25">
      <c r="A322" s="9">
        <v>44535</v>
      </c>
      <c r="B322">
        <v>192.75</v>
      </c>
      <c r="C322">
        <f>((SRI_PL[[#This Row],[Price]]-B321)/SRI_PL[[#This Row],[Price]])*100</f>
        <v>0.67444876783398777</v>
      </c>
      <c r="D322">
        <f>LN(SRI_PL[[#This Row],[Price]]/B321)*100</f>
        <v>0.67673345201354307</v>
      </c>
      <c r="E322">
        <v>0.27112999999999998</v>
      </c>
      <c r="F322">
        <f>LN(SRI_PL[[#This Row],[Risk-free instrument]]/E321)*100</f>
        <v>9.7266874722822632</v>
      </c>
      <c r="G322">
        <v>67730.009999999995</v>
      </c>
      <c r="H322">
        <f>LN(SRI_PL[[#This Row],[WIG]]/G321)*100</f>
        <v>1.9217734240256756</v>
      </c>
      <c r="I322">
        <f>SRI_PL[[#This Row],[Rate WIG]]*100%</f>
        <v>1.9217734240256756</v>
      </c>
      <c r="J322">
        <f>MIN(0,(SRI_PL[[#This Row],[Logarithmic rate of return]]-0))</f>
        <v>0</v>
      </c>
      <c r="K322">
        <f>MIN(0,(SRI_PL[[#This Row],[Market rate of return]]-0))</f>
        <v>0</v>
      </c>
      <c r="L322">
        <f>MAX(0,(SRI_PL[[#This Row],[Logarithmic rate of return]]-0))</f>
        <v>0.67673345201354307</v>
      </c>
    </row>
    <row r="323" spans="1:12" x14ac:dyDescent="0.25">
      <c r="A323" s="9">
        <v>44542</v>
      </c>
      <c r="B323">
        <v>195</v>
      </c>
      <c r="C323">
        <f>((SRI_PL[[#This Row],[Price]]-B322)/SRI_PL[[#This Row],[Price]])*100</f>
        <v>1.153846153846154</v>
      </c>
      <c r="D323">
        <f>LN(SRI_PL[[#This Row],[Price]]/B322)*100</f>
        <v>1.160554612030789</v>
      </c>
      <c r="E323">
        <v>0.28825000000000001</v>
      </c>
      <c r="F323">
        <f>LN(SRI_PL[[#This Row],[Risk-free instrument]]/E322)*100</f>
        <v>6.1229748493983056</v>
      </c>
      <c r="G323">
        <v>68368.83</v>
      </c>
      <c r="H323">
        <f>LN(SRI_PL[[#This Row],[WIG]]/G322)*100</f>
        <v>0.93876581386567792</v>
      </c>
      <c r="I323">
        <f>SRI_PL[[#This Row],[Rate WIG]]*100%</f>
        <v>0.93876581386567792</v>
      </c>
      <c r="J323">
        <f>MIN(0,(SRI_PL[[#This Row],[Logarithmic rate of return]]-0))</f>
        <v>0</v>
      </c>
      <c r="K323">
        <f>MIN(0,(SRI_PL[[#This Row],[Market rate of return]]-0))</f>
        <v>0</v>
      </c>
      <c r="L323">
        <f>MAX(0,(SRI_PL[[#This Row],[Logarithmic rate of return]]-0))</f>
        <v>1.160554612030789</v>
      </c>
    </row>
    <row r="324" spans="1:12" x14ac:dyDescent="0.25">
      <c r="A324" s="9">
        <v>44549</v>
      </c>
      <c r="B324">
        <v>191.91</v>
      </c>
      <c r="C324">
        <f>((SRI_PL[[#This Row],[Price]]-B323)/SRI_PL[[#This Row],[Price]])*100</f>
        <v>-1.6101297483195265</v>
      </c>
      <c r="D324">
        <f>LN(SRI_PL[[#This Row],[Price]]/B323)*100</f>
        <v>-1.5973046433590852</v>
      </c>
      <c r="E324">
        <v>0.31274999999999997</v>
      </c>
      <c r="F324">
        <f>LN(SRI_PL[[#This Row],[Risk-free instrument]]/E323)*100</f>
        <v>8.1575990197852057</v>
      </c>
      <c r="G324">
        <v>67153.100000000006</v>
      </c>
      <c r="H324">
        <f>LN(SRI_PL[[#This Row],[WIG]]/G323)*100</f>
        <v>-1.7941931805293669</v>
      </c>
      <c r="I324">
        <f>SRI_PL[[#This Row],[Rate WIG]]*100%</f>
        <v>-1.7941931805293669</v>
      </c>
      <c r="J324">
        <f>MIN(0,(SRI_PL[[#This Row],[Logarithmic rate of return]]-0))</f>
        <v>-1.5973046433590852</v>
      </c>
      <c r="K324">
        <f>MIN(0,(SRI_PL[[#This Row],[Market rate of return]]-0))</f>
        <v>-1.7941931805293669</v>
      </c>
      <c r="L324">
        <f>MAX(0,(SRI_PL[[#This Row],[Logarithmic rate of return]]-0))</f>
        <v>0</v>
      </c>
    </row>
    <row r="325" spans="1:12" x14ac:dyDescent="0.25">
      <c r="A325" s="9">
        <v>44556</v>
      </c>
      <c r="B325">
        <v>195.89</v>
      </c>
      <c r="C325">
        <f>((SRI_PL[[#This Row],[Price]]-B324)/SRI_PL[[#This Row],[Price]])*100</f>
        <v>2.0317525141661084</v>
      </c>
      <c r="D325">
        <f>LN(SRI_PL[[#This Row],[Price]]/B324)*100</f>
        <v>2.0526765065153056</v>
      </c>
      <c r="E325">
        <v>0.34325</v>
      </c>
      <c r="F325">
        <f>LN(SRI_PL[[#This Row],[Risk-free instrument]]/E324)*100</f>
        <v>9.305489530105989</v>
      </c>
      <c r="G325">
        <v>68120.160000000003</v>
      </c>
      <c r="H325">
        <f>LN(SRI_PL[[#This Row],[WIG]]/G324)*100</f>
        <v>1.4298117382745448</v>
      </c>
      <c r="I325">
        <f>SRI_PL[[#This Row],[Rate WIG]]*100%</f>
        <v>1.4298117382745448</v>
      </c>
      <c r="J325">
        <f>MIN(0,(SRI_PL[[#This Row],[Logarithmic rate of return]]-0))</f>
        <v>0</v>
      </c>
      <c r="K325">
        <f>MIN(0,(SRI_PL[[#This Row],[Market rate of return]]-0))</f>
        <v>0</v>
      </c>
      <c r="L325">
        <f>MAX(0,(SRI_PL[[#This Row],[Logarithmic rate of return]]-0))</f>
        <v>2.0526765065153056</v>
      </c>
    </row>
    <row r="326" spans="1:12" x14ac:dyDescent="0.25">
      <c r="A326" s="9">
        <v>44563</v>
      </c>
      <c r="B326">
        <v>197.92</v>
      </c>
      <c r="C326">
        <f>((SRI_PL[[#This Row],[Price]]-B325)/SRI_PL[[#This Row],[Price]])*100</f>
        <v>1.0256669361358131</v>
      </c>
      <c r="D326">
        <f>LN(SRI_PL[[#This Row],[Price]]/B325)*100</f>
        <v>1.0309631448868659</v>
      </c>
      <c r="E326">
        <v>0.33875</v>
      </c>
      <c r="F326">
        <f>LN(SRI_PL[[#This Row],[Risk-free instrument]]/E325)*100</f>
        <v>-1.3196672454169809</v>
      </c>
      <c r="G326">
        <v>69296.259999999995</v>
      </c>
      <c r="H326">
        <f>LN(SRI_PL[[#This Row],[WIG]]/G325)*100</f>
        <v>1.7117731897579511</v>
      </c>
      <c r="I326">
        <f>SRI_PL[[#This Row],[Rate WIG]]*100%</f>
        <v>1.7117731897579511</v>
      </c>
      <c r="J326">
        <f>MIN(0,(SRI_PL[[#This Row],[Logarithmic rate of return]]-0))</f>
        <v>0</v>
      </c>
      <c r="K326">
        <f>MIN(0,(SRI_PL[[#This Row],[Market rate of return]]-0))</f>
        <v>0</v>
      </c>
      <c r="L326">
        <f>MAX(0,(SRI_PL[[#This Row],[Logarithmic rate of return]]-0))</f>
        <v>1.0309631448868659</v>
      </c>
    </row>
    <row r="327" spans="1:12" x14ac:dyDescent="0.25">
      <c r="A327" s="9">
        <v>44570</v>
      </c>
      <c r="B327">
        <v>200.12</v>
      </c>
      <c r="C327">
        <f>((SRI_PL[[#This Row],[Price]]-B326)/SRI_PL[[#This Row],[Price]])*100</f>
        <v>1.0993403957625509</v>
      </c>
      <c r="D327">
        <f>LN(SRI_PL[[#This Row],[Price]]/B326)*100</f>
        <v>1.1054277975826503</v>
      </c>
      <c r="E327">
        <v>0.37642999999999999</v>
      </c>
      <c r="F327">
        <f>LN(SRI_PL[[#This Row],[Risk-free instrument]]/E326)*100</f>
        <v>10.546973478545123</v>
      </c>
      <c r="G327">
        <v>70850.990000000005</v>
      </c>
      <c r="H327">
        <f>LN(SRI_PL[[#This Row],[WIG]]/G326)*100</f>
        <v>2.2188002736295496</v>
      </c>
      <c r="I327">
        <f>SRI_PL[[#This Row],[Rate WIG]]*100%</f>
        <v>2.2188002736295496</v>
      </c>
      <c r="J327">
        <f>MIN(0,(SRI_PL[[#This Row],[Logarithmic rate of return]]-0))</f>
        <v>0</v>
      </c>
      <c r="K327">
        <f>MIN(0,(SRI_PL[[#This Row],[Market rate of return]]-0))</f>
        <v>0</v>
      </c>
      <c r="L327">
        <f>MAX(0,(SRI_PL[[#This Row],[Logarithmic rate of return]]-0))</f>
        <v>1.1054277975826503</v>
      </c>
    </row>
    <row r="328" spans="1:12" x14ac:dyDescent="0.25">
      <c r="A328" s="9">
        <v>44577</v>
      </c>
      <c r="B328">
        <v>203.79</v>
      </c>
      <c r="C328">
        <f>((SRI_PL[[#This Row],[Price]]-B327)/SRI_PL[[#This Row],[Price]])*100</f>
        <v>1.8008734481574109</v>
      </c>
      <c r="D328">
        <f>LN(SRI_PL[[#This Row],[Price]]/B327)*100</f>
        <v>1.8172865251315822</v>
      </c>
      <c r="E328">
        <v>0.39500000000000002</v>
      </c>
      <c r="F328">
        <f>LN(SRI_PL[[#This Row],[Risk-free instrument]]/E327)*100</f>
        <v>4.8153657921760118</v>
      </c>
      <c r="G328">
        <v>72563.289999999994</v>
      </c>
      <c r="H328">
        <f>LN(SRI_PL[[#This Row],[WIG]]/G327)*100</f>
        <v>2.3880207343235331</v>
      </c>
      <c r="I328">
        <f>SRI_PL[[#This Row],[Rate WIG]]*100%</f>
        <v>2.3880207343235331</v>
      </c>
      <c r="J328">
        <f>MIN(0,(SRI_PL[[#This Row],[Logarithmic rate of return]]-0))</f>
        <v>0</v>
      </c>
      <c r="K328">
        <f>MIN(0,(SRI_PL[[#This Row],[Market rate of return]]-0))</f>
        <v>0</v>
      </c>
      <c r="L328">
        <f>MAX(0,(SRI_PL[[#This Row],[Logarithmic rate of return]]-0))</f>
        <v>1.8172865251315822</v>
      </c>
    </row>
    <row r="329" spans="1:12" x14ac:dyDescent="0.25">
      <c r="A329" s="9">
        <v>44584</v>
      </c>
      <c r="B329">
        <v>195.82</v>
      </c>
      <c r="C329">
        <f>((SRI_PL[[#This Row],[Price]]-B328)/SRI_PL[[#This Row],[Price]])*100</f>
        <v>-4.0700643448064548</v>
      </c>
      <c r="D329">
        <f>LN(SRI_PL[[#This Row],[Price]]/B328)*100</f>
        <v>-3.98941819453949</v>
      </c>
      <c r="E329">
        <v>0.44442999999999999</v>
      </c>
      <c r="F329">
        <f>LN(SRI_PL[[#This Row],[Risk-free instrument]]/E328)*100</f>
        <v>11.790679733654983</v>
      </c>
      <c r="G329">
        <v>69265.350000000006</v>
      </c>
      <c r="H329">
        <f>LN(SRI_PL[[#This Row],[WIG]]/G328)*100</f>
        <v>-4.6514365410906056</v>
      </c>
      <c r="I329">
        <f>SRI_PL[[#This Row],[Rate WIG]]*100%</f>
        <v>-4.6514365410906056</v>
      </c>
      <c r="J329">
        <f>MIN(0,(SRI_PL[[#This Row],[Logarithmic rate of return]]-0))</f>
        <v>-3.98941819453949</v>
      </c>
      <c r="K329">
        <f>MIN(0,(SRI_PL[[#This Row],[Market rate of return]]-0))</f>
        <v>-4.6514365410906056</v>
      </c>
      <c r="L329">
        <f>MAX(0,(SRI_PL[[#This Row],[Logarithmic rate of return]]-0))</f>
        <v>0</v>
      </c>
    </row>
    <row r="330" spans="1:12" x14ac:dyDescent="0.25">
      <c r="A330" s="9">
        <v>44591</v>
      </c>
      <c r="B330">
        <v>190.46</v>
      </c>
      <c r="C330">
        <f>((SRI_PL[[#This Row],[Price]]-B329)/SRI_PL[[#This Row],[Price]])*100</f>
        <v>-2.8142392103328704</v>
      </c>
      <c r="D330">
        <f>LN(SRI_PL[[#This Row],[Price]]/B329)*100</f>
        <v>-2.7753671160025313</v>
      </c>
      <c r="E330">
        <v>0.53442999999999996</v>
      </c>
      <c r="F330">
        <f>LN(SRI_PL[[#This Row],[Risk-free instrument]]/E329)*100</f>
        <v>18.440819613365193</v>
      </c>
      <c r="G330">
        <v>66892.11</v>
      </c>
      <c r="H330">
        <f>LN(SRI_PL[[#This Row],[WIG]]/G329)*100</f>
        <v>-3.4863758194864261</v>
      </c>
      <c r="I330">
        <f>SRI_PL[[#This Row],[Rate WIG]]*100%</f>
        <v>-3.4863758194864261</v>
      </c>
      <c r="J330">
        <f>MIN(0,(SRI_PL[[#This Row],[Logarithmic rate of return]]-0))</f>
        <v>-2.7753671160025313</v>
      </c>
      <c r="K330">
        <f>MIN(0,(SRI_PL[[#This Row],[Market rate of return]]-0))</f>
        <v>-3.4863758194864261</v>
      </c>
      <c r="L330">
        <f>MAX(0,(SRI_PL[[#This Row],[Logarithmic rate of return]]-0))</f>
        <v>0</v>
      </c>
    </row>
    <row r="331" spans="1:12" x14ac:dyDescent="0.25">
      <c r="A331" s="9">
        <v>44598</v>
      </c>
      <c r="B331">
        <v>190.76</v>
      </c>
      <c r="C331">
        <f>((SRI_PL[[#This Row],[Price]]-B330)/SRI_PL[[#This Row],[Price]])*100</f>
        <v>0.15726567414551423</v>
      </c>
      <c r="D331">
        <f>LN(SRI_PL[[#This Row],[Price]]/B330)*100</f>
        <v>0.15738946641236107</v>
      </c>
      <c r="E331">
        <v>0.55542999999999998</v>
      </c>
      <c r="F331">
        <f>LN(SRI_PL[[#This Row],[Risk-free instrument]]/E330)*100</f>
        <v>3.8541830166845843</v>
      </c>
      <c r="G331">
        <v>67149.47</v>
      </c>
      <c r="H331">
        <f>LN(SRI_PL[[#This Row],[WIG]]/G330)*100</f>
        <v>0.38400072014232345</v>
      </c>
      <c r="I331">
        <f>SRI_PL[[#This Row],[Rate WIG]]*100%</f>
        <v>0.38400072014232345</v>
      </c>
      <c r="J331">
        <f>MIN(0,(SRI_PL[[#This Row],[Logarithmic rate of return]]-0))</f>
        <v>0</v>
      </c>
      <c r="K331">
        <f>MIN(0,(SRI_PL[[#This Row],[Market rate of return]]-0))</f>
        <v>0</v>
      </c>
      <c r="L331">
        <f>MAX(0,(SRI_PL[[#This Row],[Logarithmic rate of return]]-0))</f>
        <v>0.15738946641236107</v>
      </c>
    </row>
    <row r="332" spans="1:12" x14ac:dyDescent="0.25">
      <c r="A332" s="9">
        <v>44605</v>
      </c>
      <c r="B332">
        <v>190.36</v>
      </c>
      <c r="C332">
        <f>((SRI_PL[[#This Row],[Price]]-B331)/SRI_PL[[#This Row],[Price]])*100</f>
        <v>-0.21012817818868312</v>
      </c>
      <c r="D332">
        <f>LN(SRI_PL[[#This Row],[Price]]/B331)*100</f>
        <v>-0.20990771771137451</v>
      </c>
      <c r="E332">
        <v>0.84043000000000001</v>
      </c>
      <c r="F332">
        <f>LN(SRI_PL[[#This Row],[Risk-free instrument]]/E331)*100</f>
        <v>41.417107708254889</v>
      </c>
      <c r="G332">
        <v>67618</v>
      </c>
      <c r="H332">
        <f>LN(SRI_PL[[#This Row],[WIG]]/G331)*100</f>
        <v>0.69531896333854171</v>
      </c>
      <c r="I332">
        <f>SRI_PL[[#This Row],[Rate WIG]]*100%</f>
        <v>0.69531896333854171</v>
      </c>
      <c r="J332">
        <f>MIN(0,(SRI_PL[[#This Row],[Logarithmic rate of return]]-0))</f>
        <v>-0.20990771771137451</v>
      </c>
      <c r="K332">
        <f>MIN(0,(SRI_PL[[#This Row],[Market rate of return]]-0))</f>
        <v>0</v>
      </c>
      <c r="L332">
        <f>MAX(0,(SRI_PL[[#This Row],[Logarithmic rate of return]]-0))</f>
        <v>0</v>
      </c>
    </row>
    <row r="333" spans="1:12" x14ac:dyDescent="0.25">
      <c r="A333" s="9">
        <v>44612</v>
      </c>
      <c r="B333">
        <v>184.31</v>
      </c>
      <c r="C333">
        <f>((SRI_PL[[#This Row],[Price]]-B332)/SRI_PL[[#This Row],[Price]])*100</f>
        <v>-3.2825131571808428</v>
      </c>
      <c r="D333">
        <f>LN(SRI_PL[[#This Row],[Price]]/B332)*100</f>
        <v>-3.2297893689378467</v>
      </c>
      <c r="E333">
        <v>0.78129000000000004</v>
      </c>
      <c r="F333">
        <f>LN(SRI_PL[[#This Row],[Risk-free instrument]]/E332)*100</f>
        <v>-7.2967265880782479</v>
      </c>
      <c r="G333">
        <v>65696.56</v>
      </c>
      <c r="H333">
        <f>LN(SRI_PL[[#This Row],[WIG]]/G332)*100</f>
        <v>-2.8827654882869869</v>
      </c>
      <c r="I333">
        <f>SRI_PL[[#This Row],[Rate WIG]]*100%</f>
        <v>-2.8827654882869869</v>
      </c>
      <c r="J333">
        <f>MIN(0,(SRI_PL[[#This Row],[Logarithmic rate of return]]-0))</f>
        <v>-3.2297893689378467</v>
      </c>
      <c r="K333">
        <f>MIN(0,(SRI_PL[[#This Row],[Market rate of return]]-0))</f>
        <v>-2.8827654882869869</v>
      </c>
      <c r="L333">
        <f>MAX(0,(SRI_PL[[#This Row],[Logarithmic rate of return]]-0))</f>
        <v>0</v>
      </c>
    </row>
    <row r="334" spans="1:12" x14ac:dyDescent="0.25">
      <c r="A334" s="9">
        <v>44619</v>
      </c>
      <c r="B334">
        <v>171.07</v>
      </c>
      <c r="C334">
        <f>((SRI_PL[[#This Row],[Price]]-B333)/SRI_PL[[#This Row],[Price]])*100</f>
        <v>-7.7395218331677142</v>
      </c>
      <c r="D334">
        <f>LN(SRI_PL[[#This Row],[Price]]/B333)*100</f>
        <v>-7.4546293099330878</v>
      </c>
      <c r="E334">
        <v>0.82870999999999995</v>
      </c>
      <c r="F334">
        <f>LN(SRI_PL[[#This Row],[Risk-free instrument]]/E333)*100</f>
        <v>5.8923875135291119</v>
      </c>
      <c r="G334">
        <v>60414.19</v>
      </c>
      <c r="H334">
        <f>LN(SRI_PL[[#This Row],[WIG]]/G333)*100</f>
        <v>-8.3822553788263932</v>
      </c>
      <c r="I334">
        <f>SRI_PL[[#This Row],[Rate WIG]]*100%</f>
        <v>-8.3822553788263932</v>
      </c>
      <c r="J334">
        <f>MIN(0,(SRI_PL[[#This Row],[Logarithmic rate of return]]-0))</f>
        <v>-7.4546293099330878</v>
      </c>
      <c r="K334">
        <f>MIN(0,(SRI_PL[[#This Row],[Market rate of return]]-0))</f>
        <v>-8.3822553788263932</v>
      </c>
      <c r="L334">
        <f>MAX(0,(SRI_PL[[#This Row],[Logarithmic rate of return]]-0))</f>
        <v>0</v>
      </c>
    </row>
    <row r="335" spans="1:12" x14ac:dyDescent="0.25">
      <c r="A335" s="9">
        <v>44626</v>
      </c>
      <c r="B335">
        <v>158.38999999999999</v>
      </c>
      <c r="C335">
        <f>((SRI_PL[[#This Row],[Price]]-B334)/SRI_PL[[#This Row],[Price]])*100</f>
        <v>-8.0055559063072206</v>
      </c>
      <c r="D335">
        <f>LN(SRI_PL[[#This Row],[Price]]/B334)*100</f>
        <v>-7.7012483389871562</v>
      </c>
      <c r="E335">
        <v>0.93942999999999999</v>
      </c>
      <c r="F335">
        <f>LN(SRI_PL[[#This Row],[Risk-free instrument]]/E334)*100</f>
        <v>12.540303348558417</v>
      </c>
      <c r="G335">
        <v>58386.18</v>
      </c>
      <c r="H335">
        <f>LN(SRI_PL[[#This Row],[WIG]]/G334)*100</f>
        <v>-3.4144793128991644</v>
      </c>
      <c r="I335">
        <f>SRI_PL[[#This Row],[Rate WIG]]*100%</f>
        <v>-3.4144793128991644</v>
      </c>
      <c r="J335">
        <f>MIN(0,(SRI_PL[[#This Row],[Logarithmic rate of return]]-0))</f>
        <v>-7.7012483389871562</v>
      </c>
      <c r="K335">
        <f>MIN(0,(SRI_PL[[#This Row],[Market rate of return]]-0))</f>
        <v>-3.4144793128991644</v>
      </c>
      <c r="L335">
        <f>MAX(0,(SRI_PL[[#This Row],[Logarithmic rate of return]]-0))</f>
        <v>0</v>
      </c>
    </row>
    <row r="336" spans="1:12" x14ac:dyDescent="0.25">
      <c r="A336" s="9">
        <v>44633</v>
      </c>
      <c r="B336">
        <v>165.9</v>
      </c>
      <c r="C336">
        <f>((SRI_PL[[#This Row],[Price]]-B335)/SRI_PL[[#This Row],[Price]])*100</f>
        <v>4.5268233875828932</v>
      </c>
      <c r="D336">
        <f>LN(SRI_PL[[#This Row],[Price]]/B335)*100</f>
        <v>4.6324851122070054</v>
      </c>
      <c r="E336">
        <v>1.1305700000000001</v>
      </c>
      <c r="F336">
        <f>LN(SRI_PL[[#This Row],[Risk-free instrument]]/E335)*100</f>
        <v>18.520390094492374</v>
      </c>
      <c r="G336">
        <v>61323.15</v>
      </c>
      <c r="H336">
        <f>LN(SRI_PL[[#This Row],[WIG]]/G335)*100</f>
        <v>4.9078204553246456</v>
      </c>
      <c r="I336">
        <f>SRI_PL[[#This Row],[Rate WIG]]*100%</f>
        <v>4.9078204553246456</v>
      </c>
      <c r="J336">
        <f>MIN(0,(SRI_PL[[#This Row],[Logarithmic rate of return]]-0))</f>
        <v>0</v>
      </c>
      <c r="K336">
        <f>MIN(0,(SRI_PL[[#This Row],[Market rate of return]]-0))</f>
        <v>0</v>
      </c>
      <c r="L336">
        <f>MAX(0,(SRI_PL[[#This Row],[Logarithmic rate of return]]-0))</f>
        <v>4.6324851122070054</v>
      </c>
    </row>
    <row r="337" spans="1:12" x14ac:dyDescent="0.25">
      <c r="A337" s="9">
        <v>44640</v>
      </c>
      <c r="B337">
        <v>172.59</v>
      </c>
      <c r="C337">
        <f>((SRI_PL[[#This Row],[Price]]-B336)/SRI_PL[[#This Row],[Price]])*100</f>
        <v>3.8762384842690754</v>
      </c>
      <c r="D337">
        <f>LN(SRI_PL[[#This Row],[Price]]/B336)*100</f>
        <v>3.9533642346913012</v>
      </c>
      <c r="E337">
        <v>1.2875700000000001</v>
      </c>
      <c r="F337">
        <f>LN(SRI_PL[[#This Row],[Risk-free instrument]]/E336)*100</f>
        <v>13.00347906862582</v>
      </c>
      <c r="G337">
        <v>63658.84</v>
      </c>
      <c r="H337">
        <f>LN(SRI_PL[[#This Row],[WIG]]/G336)*100</f>
        <v>3.7380777337356612</v>
      </c>
      <c r="I337">
        <f>SRI_PL[[#This Row],[Rate WIG]]*100%</f>
        <v>3.7380777337356612</v>
      </c>
      <c r="J337">
        <f>MIN(0,(SRI_PL[[#This Row],[Logarithmic rate of return]]-0))</f>
        <v>0</v>
      </c>
      <c r="K337">
        <f>MIN(0,(SRI_PL[[#This Row],[Market rate of return]]-0))</f>
        <v>0</v>
      </c>
      <c r="L337">
        <f>MAX(0,(SRI_PL[[#This Row],[Logarithmic rate of return]]-0))</f>
        <v>3.9533642346913012</v>
      </c>
    </row>
    <row r="338" spans="1:12" x14ac:dyDescent="0.25">
      <c r="A338" s="9">
        <v>44647</v>
      </c>
      <c r="B338">
        <v>175.51</v>
      </c>
      <c r="C338">
        <f>((SRI_PL[[#This Row],[Price]]-B337)/SRI_PL[[#This Row],[Price]])*100</f>
        <v>1.6637228647940219</v>
      </c>
      <c r="D338">
        <f>LN(SRI_PL[[#This Row],[Price]]/B337)*100</f>
        <v>1.677718179628688</v>
      </c>
      <c r="E338">
        <v>1.4511400000000001</v>
      </c>
      <c r="F338">
        <f>LN(SRI_PL[[#This Row],[Risk-free instrument]]/E337)*100</f>
        <v>11.959273342043133</v>
      </c>
      <c r="G338">
        <v>64420.13</v>
      </c>
      <c r="H338">
        <f>LN(SRI_PL[[#This Row],[WIG]]/G337)*100</f>
        <v>1.1887962023249246</v>
      </c>
      <c r="I338">
        <f>SRI_PL[[#This Row],[Rate WIG]]*100%</f>
        <v>1.1887962023249246</v>
      </c>
      <c r="J338">
        <f>MIN(0,(SRI_PL[[#This Row],[Logarithmic rate of return]]-0))</f>
        <v>0</v>
      </c>
      <c r="K338">
        <f>MIN(0,(SRI_PL[[#This Row],[Market rate of return]]-0))</f>
        <v>0</v>
      </c>
      <c r="L338">
        <f>MAX(0,(SRI_PL[[#This Row],[Logarithmic rate of return]]-0))</f>
        <v>1.677718179628688</v>
      </c>
    </row>
    <row r="339" spans="1:12" x14ac:dyDescent="0.25">
      <c r="A339" s="9">
        <v>44654</v>
      </c>
      <c r="B339">
        <v>177.96</v>
      </c>
      <c r="C339">
        <f>((SRI_PL[[#This Row],[Price]]-B338)/SRI_PL[[#This Row],[Price]])*100</f>
        <v>1.3767138682850173</v>
      </c>
      <c r="D339">
        <f>LN(SRI_PL[[#This Row],[Price]]/B338)*100</f>
        <v>1.3862784598242326</v>
      </c>
      <c r="E339">
        <v>1.4891399999999999</v>
      </c>
      <c r="F339">
        <f>LN(SRI_PL[[#This Row],[Risk-free instrument]]/E338)*100</f>
        <v>2.5849317685831377</v>
      </c>
      <c r="G339">
        <v>65716.19</v>
      </c>
      <c r="H339">
        <f>LN(SRI_PL[[#This Row],[WIG]]/G338)*100</f>
        <v>1.9919156360988657</v>
      </c>
      <c r="I339">
        <f>SRI_PL[[#This Row],[Rate WIG]]*100%</f>
        <v>1.9919156360988657</v>
      </c>
      <c r="J339">
        <f>MIN(0,(SRI_PL[[#This Row],[Logarithmic rate of return]]-0))</f>
        <v>0</v>
      </c>
      <c r="K339">
        <f>MIN(0,(SRI_PL[[#This Row],[Market rate of return]]-0))</f>
        <v>0</v>
      </c>
      <c r="L339">
        <f>MAX(0,(SRI_PL[[#This Row],[Logarithmic rate of return]]-0))</f>
        <v>1.3862784598242326</v>
      </c>
    </row>
    <row r="340" spans="1:12" x14ac:dyDescent="0.25">
      <c r="A340" s="9">
        <v>44661</v>
      </c>
      <c r="B340">
        <v>174.39</v>
      </c>
      <c r="C340">
        <f>((SRI_PL[[#This Row],[Price]]-B339)/SRI_PL[[#This Row],[Price]])*100</f>
        <v>-2.0471357302597752</v>
      </c>
      <c r="D340">
        <f>LN(SRI_PL[[#This Row],[Price]]/B339)*100</f>
        <v>-2.0264635556472279</v>
      </c>
      <c r="E340">
        <v>1.54043</v>
      </c>
      <c r="F340">
        <f>LN(SRI_PL[[#This Row],[Risk-free instrument]]/E339)*100</f>
        <v>3.3862826113772462</v>
      </c>
      <c r="G340">
        <v>63718.63</v>
      </c>
      <c r="H340">
        <f>LN(SRI_PL[[#This Row],[WIG]]/G339)*100</f>
        <v>-3.0868333771995791</v>
      </c>
      <c r="I340">
        <f>SRI_PL[[#This Row],[Rate WIG]]*100%</f>
        <v>-3.0868333771995791</v>
      </c>
      <c r="J340">
        <f>MIN(0,(SRI_PL[[#This Row],[Logarithmic rate of return]]-0))</f>
        <v>-2.0264635556472279</v>
      </c>
      <c r="K340">
        <f>MIN(0,(SRI_PL[[#This Row],[Market rate of return]]-0))</f>
        <v>-3.0868333771995791</v>
      </c>
      <c r="L340">
        <f>MAX(0,(SRI_PL[[#This Row],[Logarithmic rate of return]]-0))</f>
        <v>0</v>
      </c>
    </row>
    <row r="341" spans="1:12" x14ac:dyDescent="0.25">
      <c r="A341" s="9">
        <v>44668</v>
      </c>
      <c r="B341">
        <v>174.09</v>
      </c>
      <c r="C341">
        <f>((SRI_PL[[#This Row],[Price]]-B340)/SRI_PL[[#This Row],[Price]])*100</f>
        <v>-0.17232465965878738</v>
      </c>
      <c r="D341">
        <f>LN(SRI_PL[[#This Row],[Price]]/B340)*100</f>
        <v>-0.17217635107422025</v>
      </c>
      <c r="E341">
        <v>1.55671</v>
      </c>
      <c r="F341">
        <f>LN(SRI_PL[[#This Row],[Risk-free instrument]]/E340)*100</f>
        <v>1.0513021654455879</v>
      </c>
      <c r="G341">
        <v>63760.06</v>
      </c>
      <c r="H341">
        <f>LN(SRI_PL[[#This Row],[WIG]]/G340)*100</f>
        <v>6.4999101353546987E-2</v>
      </c>
      <c r="I341">
        <f>SRI_PL[[#This Row],[Rate WIG]]*100%</f>
        <v>6.4999101353546987E-2</v>
      </c>
      <c r="J341">
        <f>MIN(0,(SRI_PL[[#This Row],[Logarithmic rate of return]]-0))</f>
        <v>-0.17217635107422025</v>
      </c>
      <c r="K341">
        <f>MIN(0,(SRI_PL[[#This Row],[Market rate of return]]-0))</f>
        <v>0</v>
      </c>
      <c r="L341">
        <f>MAX(0,(SRI_PL[[#This Row],[Logarithmic rate of return]]-0))</f>
        <v>0</v>
      </c>
    </row>
    <row r="342" spans="1:12" x14ac:dyDescent="0.25">
      <c r="A342" s="9">
        <v>44675</v>
      </c>
      <c r="B342">
        <v>168.41</v>
      </c>
      <c r="C342">
        <f>((SRI_PL[[#This Row],[Price]]-B341)/SRI_PL[[#This Row],[Price]])*100</f>
        <v>-3.3727213348376028</v>
      </c>
      <c r="D342">
        <f>LN(SRI_PL[[#This Row],[Price]]/B341)*100</f>
        <v>-3.3170924402663671</v>
      </c>
      <c r="E342">
        <v>1.8237099999999999</v>
      </c>
      <c r="F342">
        <f>LN(SRI_PL[[#This Row],[Risk-free instrument]]/E341)*100</f>
        <v>15.829826789927671</v>
      </c>
      <c r="G342">
        <v>60903.71</v>
      </c>
      <c r="H342">
        <f>LN(SRI_PL[[#This Row],[WIG]]/G341)*100</f>
        <v>-4.5832883109813611</v>
      </c>
      <c r="I342">
        <f>SRI_PL[[#This Row],[Rate WIG]]*100%</f>
        <v>-4.5832883109813611</v>
      </c>
      <c r="J342">
        <f>MIN(0,(SRI_PL[[#This Row],[Logarithmic rate of return]]-0))</f>
        <v>-3.3170924402663671</v>
      </c>
      <c r="K342">
        <f>MIN(0,(SRI_PL[[#This Row],[Market rate of return]]-0))</f>
        <v>-4.5832883109813611</v>
      </c>
      <c r="L342">
        <f>MAX(0,(SRI_PL[[#This Row],[Logarithmic rate of return]]-0))</f>
        <v>0</v>
      </c>
    </row>
    <row r="343" spans="1:12" x14ac:dyDescent="0.25">
      <c r="A343" s="9">
        <v>44682</v>
      </c>
      <c r="B343">
        <v>160.1</v>
      </c>
      <c r="C343">
        <f>((SRI_PL[[#This Row],[Price]]-B342)/SRI_PL[[#This Row],[Price]])*100</f>
        <v>-5.1905059337913819</v>
      </c>
      <c r="D343">
        <f>LN(SRI_PL[[#This Row],[Price]]/B342)*100</f>
        <v>-5.060286246529393</v>
      </c>
      <c r="E343">
        <v>1.9107099999999999</v>
      </c>
      <c r="F343">
        <f>LN(SRI_PL[[#This Row],[Risk-free instrument]]/E342)*100</f>
        <v>4.6602012949962885</v>
      </c>
      <c r="G343">
        <v>57754.98</v>
      </c>
      <c r="H343">
        <f>LN(SRI_PL[[#This Row],[WIG]]/G342)*100</f>
        <v>-5.3084512950342093</v>
      </c>
      <c r="I343">
        <f>SRI_PL[[#This Row],[Rate WIG]]*100%</f>
        <v>-5.3084512950342093</v>
      </c>
      <c r="J343">
        <f>MIN(0,(SRI_PL[[#This Row],[Logarithmic rate of return]]-0))</f>
        <v>-5.060286246529393</v>
      </c>
      <c r="K343">
        <f>MIN(0,(SRI_PL[[#This Row],[Market rate of return]]-0))</f>
        <v>-5.3084512950342093</v>
      </c>
      <c r="L343">
        <f>MAX(0,(SRI_PL[[#This Row],[Logarithmic rate of return]]-0))</f>
        <v>0</v>
      </c>
    </row>
    <row r="344" spans="1:12" x14ac:dyDescent="0.25">
      <c r="A344" s="9">
        <v>44689</v>
      </c>
      <c r="B344">
        <v>154.27000000000001</v>
      </c>
      <c r="C344">
        <f>((SRI_PL[[#This Row],[Price]]-B343)/SRI_PL[[#This Row],[Price]])*100</f>
        <v>-3.779088610877023</v>
      </c>
      <c r="D344">
        <f>LN(SRI_PL[[#This Row],[Price]]/B343)*100</f>
        <v>-3.7094305978820761</v>
      </c>
      <c r="E344">
        <v>1.9645699999999999</v>
      </c>
      <c r="F344">
        <f>LN(SRI_PL[[#This Row],[Risk-free instrument]]/E343)*100</f>
        <v>2.7798491124425695</v>
      </c>
      <c r="G344">
        <v>55237.120000000003</v>
      </c>
      <c r="H344">
        <f>LN(SRI_PL[[#This Row],[WIG]]/G343)*100</f>
        <v>-4.4574388401500045</v>
      </c>
      <c r="I344">
        <f>SRI_PL[[#This Row],[Rate WIG]]*100%</f>
        <v>-4.4574388401500045</v>
      </c>
      <c r="J344">
        <f>MIN(0,(SRI_PL[[#This Row],[Logarithmic rate of return]]-0))</f>
        <v>-3.7094305978820761</v>
      </c>
      <c r="K344">
        <f>MIN(0,(SRI_PL[[#This Row],[Market rate of return]]-0))</f>
        <v>-4.4574388401500045</v>
      </c>
      <c r="L344">
        <f>MAX(0,(SRI_PL[[#This Row],[Logarithmic rate of return]]-0))</f>
        <v>0</v>
      </c>
    </row>
    <row r="345" spans="1:12" x14ac:dyDescent="0.25">
      <c r="A345" s="9">
        <v>44696</v>
      </c>
      <c r="B345">
        <v>154.32</v>
      </c>
      <c r="C345">
        <f>((SRI_PL[[#This Row],[Price]]-B344)/SRI_PL[[#This Row],[Price]])*100</f>
        <v>3.2400207361316068E-2</v>
      </c>
      <c r="D345">
        <f>LN(SRI_PL[[#This Row],[Price]]/B344)*100</f>
        <v>3.2405457362550134E-2</v>
      </c>
      <c r="E345">
        <v>1.9950000000000001</v>
      </c>
      <c r="F345">
        <f>LN(SRI_PL[[#This Row],[Risk-free instrument]]/E344)*100</f>
        <v>1.5370658483814021</v>
      </c>
      <c r="G345">
        <v>55143.54</v>
      </c>
      <c r="H345">
        <f>LN(SRI_PL[[#This Row],[WIG]]/G344)*100</f>
        <v>-0.16955872961864613</v>
      </c>
      <c r="I345">
        <f>SRI_PL[[#This Row],[Rate WIG]]*100%</f>
        <v>-0.16955872961864613</v>
      </c>
      <c r="J345">
        <f>MIN(0,(SRI_PL[[#This Row],[Logarithmic rate of return]]-0))</f>
        <v>0</v>
      </c>
      <c r="K345">
        <f>MIN(0,(SRI_PL[[#This Row],[Market rate of return]]-0))</f>
        <v>-0.16955872961864613</v>
      </c>
      <c r="L345">
        <f>MAX(0,(SRI_PL[[#This Row],[Logarithmic rate of return]]-0))</f>
        <v>3.2405457362550134E-2</v>
      </c>
    </row>
    <row r="346" spans="1:12" x14ac:dyDescent="0.25">
      <c r="A346" s="9">
        <v>44703</v>
      </c>
      <c r="B346">
        <v>154.62</v>
      </c>
      <c r="C346">
        <f>((SRI_PL[[#This Row],[Price]]-B345)/SRI_PL[[#This Row],[Price]])*100</f>
        <v>0.19402405898332128</v>
      </c>
      <c r="D346">
        <f>LN(SRI_PL[[#This Row],[Price]]/B345)*100</f>
        <v>0.19421252948550621</v>
      </c>
      <c r="E346">
        <v>2.0655700000000001</v>
      </c>
      <c r="F346">
        <f>LN(SRI_PL[[#This Row],[Risk-free instrument]]/E345)*100</f>
        <v>3.4762167037848575</v>
      </c>
      <c r="G346">
        <v>55687.59</v>
      </c>
      <c r="H346">
        <f>LN(SRI_PL[[#This Row],[WIG]]/G345)*100</f>
        <v>0.98177176388054443</v>
      </c>
      <c r="I346">
        <f>SRI_PL[[#This Row],[Rate WIG]]*100%</f>
        <v>0.98177176388054443</v>
      </c>
      <c r="J346">
        <f>MIN(0,(SRI_PL[[#This Row],[Logarithmic rate of return]]-0))</f>
        <v>0</v>
      </c>
      <c r="K346">
        <f>MIN(0,(SRI_PL[[#This Row],[Market rate of return]]-0))</f>
        <v>0</v>
      </c>
      <c r="L346">
        <f>MAX(0,(SRI_PL[[#This Row],[Logarithmic rate of return]]-0))</f>
        <v>0.19421252948550621</v>
      </c>
    </row>
    <row r="347" spans="1:12" x14ac:dyDescent="0.25">
      <c r="A347" s="9">
        <v>44710</v>
      </c>
      <c r="B347">
        <v>156.22999999999999</v>
      </c>
      <c r="C347">
        <f>((SRI_PL[[#This Row],[Price]]-B346)/SRI_PL[[#This Row],[Price]])*100</f>
        <v>1.0305319080842252</v>
      </c>
      <c r="D347">
        <f>LN(SRI_PL[[#This Row],[Price]]/B346)*100</f>
        <v>1.0358786531482893</v>
      </c>
      <c r="E347">
        <v>2.0861399999999999</v>
      </c>
      <c r="F347">
        <f>LN(SRI_PL[[#This Row],[Risk-free instrument]]/E346)*100</f>
        <v>0.99092510408150414</v>
      </c>
      <c r="G347">
        <v>56609.87</v>
      </c>
      <c r="H347">
        <f>LN(SRI_PL[[#This Row],[WIG]]/G346)*100</f>
        <v>1.6426030240532437</v>
      </c>
      <c r="I347">
        <f>SRI_PL[[#This Row],[Rate WIG]]*100%</f>
        <v>1.6426030240532437</v>
      </c>
      <c r="J347">
        <f>MIN(0,(SRI_PL[[#This Row],[Logarithmic rate of return]]-0))</f>
        <v>0</v>
      </c>
      <c r="K347">
        <f>MIN(0,(SRI_PL[[#This Row],[Market rate of return]]-0))</f>
        <v>0</v>
      </c>
      <c r="L347">
        <f>MAX(0,(SRI_PL[[#This Row],[Logarithmic rate of return]]-0))</f>
        <v>1.0358786531482893</v>
      </c>
    </row>
    <row r="348" spans="1:12" x14ac:dyDescent="0.25">
      <c r="A348" s="9">
        <v>44717</v>
      </c>
      <c r="B348">
        <v>157.65</v>
      </c>
      <c r="C348">
        <f>((SRI_PL[[#This Row],[Price]]-B347)/SRI_PL[[#This Row],[Price]])*100</f>
        <v>0.90072946400254728</v>
      </c>
      <c r="D348">
        <f>LN(SRI_PL[[#This Row],[Price]]/B347)*100</f>
        <v>0.90481055672580868</v>
      </c>
      <c r="E348">
        <v>2.1092900000000001</v>
      </c>
      <c r="F348">
        <f>LN(SRI_PL[[#This Row],[Risk-free instrument]]/E347)*100</f>
        <v>1.1035929550053483</v>
      </c>
      <c r="G348">
        <v>56857.65</v>
      </c>
      <c r="H348">
        <f>LN(SRI_PL[[#This Row],[WIG]]/G347)*100</f>
        <v>0.43674241554642979</v>
      </c>
      <c r="I348">
        <f>SRI_PL[[#This Row],[Rate WIG]]*100%</f>
        <v>0.43674241554642979</v>
      </c>
      <c r="J348">
        <f>MIN(0,(SRI_PL[[#This Row],[Logarithmic rate of return]]-0))</f>
        <v>0</v>
      </c>
      <c r="K348">
        <f>MIN(0,(SRI_PL[[#This Row],[Market rate of return]]-0))</f>
        <v>0</v>
      </c>
      <c r="L348">
        <f>MAX(0,(SRI_PL[[#This Row],[Logarithmic rate of return]]-0))</f>
        <v>0.90481055672580868</v>
      </c>
    </row>
    <row r="349" spans="1:12" x14ac:dyDescent="0.25">
      <c r="A349" s="9">
        <v>44724</v>
      </c>
      <c r="B349">
        <v>150.61000000000001</v>
      </c>
      <c r="C349">
        <f>((SRI_PL[[#This Row],[Price]]-B348)/SRI_PL[[#This Row],[Price]])*100</f>
        <v>-4.6743244140495266</v>
      </c>
      <c r="D349">
        <f>LN(SRI_PL[[#This Row],[Price]]/B348)*100</f>
        <v>-4.5683671767312521</v>
      </c>
      <c r="E349">
        <v>2.3115700000000001</v>
      </c>
      <c r="F349">
        <f>LN(SRI_PL[[#This Row],[Risk-free instrument]]/E348)*100</f>
        <v>9.1575549382847239</v>
      </c>
      <c r="G349">
        <v>54307.76</v>
      </c>
      <c r="H349">
        <f>LN(SRI_PL[[#This Row],[WIG]]/G348)*100</f>
        <v>-4.5883649297482929</v>
      </c>
      <c r="I349">
        <f>SRI_PL[[#This Row],[Rate WIG]]*100%</f>
        <v>-4.5883649297482929</v>
      </c>
      <c r="J349">
        <f>MIN(0,(SRI_PL[[#This Row],[Logarithmic rate of return]]-0))</f>
        <v>-4.5683671767312521</v>
      </c>
      <c r="K349">
        <f>MIN(0,(SRI_PL[[#This Row],[Market rate of return]]-0))</f>
        <v>-4.5883649297482929</v>
      </c>
      <c r="L349">
        <f>MAX(0,(SRI_PL[[#This Row],[Logarithmic rate of return]]-0))</f>
        <v>0</v>
      </c>
    </row>
    <row r="350" spans="1:12" x14ac:dyDescent="0.25">
      <c r="A350" s="9">
        <v>44731</v>
      </c>
      <c r="B350">
        <v>145</v>
      </c>
      <c r="C350">
        <f>((SRI_PL[[#This Row],[Price]]-B349)/SRI_PL[[#This Row],[Price]])*100</f>
        <v>-3.8689655172413886</v>
      </c>
      <c r="D350">
        <f>LN(SRI_PL[[#This Row],[Price]]/B349)*100</f>
        <v>-3.7959971803182966</v>
      </c>
      <c r="E350">
        <v>2.78043</v>
      </c>
      <c r="F350">
        <f>LN(SRI_PL[[#This Row],[Risk-free instrument]]/E349)*100</f>
        <v>18.467864464700821</v>
      </c>
      <c r="G350">
        <v>52629.58</v>
      </c>
      <c r="H350">
        <f>LN(SRI_PL[[#This Row],[WIG]]/G349)*100</f>
        <v>-3.1388807395413942</v>
      </c>
      <c r="I350">
        <f>SRI_PL[[#This Row],[Rate WIG]]*100%</f>
        <v>-3.1388807395413942</v>
      </c>
      <c r="J350">
        <f>MIN(0,(SRI_PL[[#This Row],[Logarithmic rate of return]]-0))</f>
        <v>-3.7959971803182966</v>
      </c>
      <c r="K350">
        <f>MIN(0,(SRI_PL[[#This Row],[Market rate of return]]-0))</f>
        <v>-3.1388807395413942</v>
      </c>
      <c r="L350">
        <f>MAX(0,(SRI_PL[[#This Row],[Logarithmic rate of return]]-0))</f>
        <v>0</v>
      </c>
    </row>
    <row r="351" spans="1:12" x14ac:dyDescent="0.25">
      <c r="A351" s="9">
        <v>44738</v>
      </c>
      <c r="B351">
        <v>147.53</v>
      </c>
      <c r="C351">
        <f>((SRI_PL[[#This Row],[Price]]-B350)/SRI_PL[[#This Row],[Price]])*100</f>
        <v>1.7149054429607544</v>
      </c>
      <c r="D351">
        <f>LN(SRI_PL[[#This Row],[Price]]/B350)*100</f>
        <v>1.7297802508901066</v>
      </c>
      <c r="E351">
        <v>2.8665699999999998</v>
      </c>
      <c r="F351">
        <f>LN(SRI_PL[[#This Row],[Risk-free instrument]]/E350)*100</f>
        <v>3.0510601092157006</v>
      </c>
      <c r="G351">
        <v>53014.11</v>
      </c>
      <c r="H351">
        <f>LN(SRI_PL[[#This Row],[WIG]]/G350)*100</f>
        <v>0.72797854408144691</v>
      </c>
      <c r="I351">
        <f>SRI_PL[[#This Row],[Rate WIG]]*100%</f>
        <v>0.72797854408144691</v>
      </c>
      <c r="J351">
        <f>MIN(0,(SRI_PL[[#This Row],[Logarithmic rate of return]]-0))</f>
        <v>0</v>
      </c>
      <c r="K351">
        <f>MIN(0,(SRI_PL[[#This Row],[Market rate of return]]-0))</f>
        <v>0</v>
      </c>
      <c r="L351">
        <f>MAX(0,(SRI_PL[[#This Row],[Logarithmic rate of return]]-0))</f>
        <v>1.7297802508901066</v>
      </c>
    </row>
    <row r="352" spans="1:12" x14ac:dyDescent="0.25">
      <c r="A352" s="9">
        <v>44745</v>
      </c>
      <c r="B352">
        <v>149.31</v>
      </c>
      <c r="C352">
        <f>((SRI_PL[[#This Row],[Price]]-B351)/SRI_PL[[#This Row],[Price]])*100</f>
        <v>1.1921505592391677</v>
      </c>
      <c r="D352">
        <f>LN(SRI_PL[[#This Row],[Price]]/B351)*100</f>
        <v>1.1993136609096879</v>
      </c>
      <c r="E352">
        <v>2.8992900000000001</v>
      </c>
      <c r="F352">
        <f>LN(SRI_PL[[#This Row],[Risk-free instrument]]/E351)*100</f>
        <v>1.1349686338499085</v>
      </c>
      <c r="G352">
        <v>53433.55</v>
      </c>
      <c r="H352">
        <f>LN(SRI_PL[[#This Row],[WIG]]/G351)*100</f>
        <v>0.78807213009919641</v>
      </c>
      <c r="I352">
        <f>SRI_PL[[#This Row],[Rate WIG]]*100%</f>
        <v>0.78807213009919641</v>
      </c>
      <c r="J352">
        <f>MIN(0,(SRI_PL[[#This Row],[Logarithmic rate of return]]-0))</f>
        <v>0</v>
      </c>
      <c r="K352">
        <f>MIN(0,(SRI_PL[[#This Row],[Market rate of return]]-0))</f>
        <v>0</v>
      </c>
      <c r="L352">
        <f>MAX(0,(SRI_PL[[#This Row],[Logarithmic rate of return]]-0))</f>
        <v>1.1993136609096879</v>
      </c>
    </row>
    <row r="353" spans="1:12" x14ac:dyDescent="0.25">
      <c r="A353" s="9">
        <v>44752</v>
      </c>
      <c r="B353">
        <v>153.75</v>
      </c>
      <c r="C353">
        <f>((SRI_PL[[#This Row],[Price]]-B352)/SRI_PL[[#This Row],[Price]])*100</f>
        <v>2.8878048780487791</v>
      </c>
      <c r="D353">
        <f>LN(SRI_PL[[#This Row],[Price]]/B352)*100</f>
        <v>2.930322514805471</v>
      </c>
      <c r="E353">
        <v>3.0484300000000002</v>
      </c>
      <c r="F353">
        <f>LN(SRI_PL[[#This Row],[Risk-free instrument]]/E352)*100</f>
        <v>5.0160824558530663</v>
      </c>
      <c r="G353">
        <v>54611.02</v>
      </c>
      <c r="H353">
        <f>LN(SRI_PL[[#This Row],[WIG]]/G352)*100</f>
        <v>2.1796868051208849</v>
      </c>
      <c r="I353">
        <f>SRI_PL[[#This Row],[Rate WIG]]*100%</f>
        <v>2.1796868051208849</v>
      </c>
      <c r="J353">
        <f>MIN(0,(SRI_PL[[#This Row],[Logarithmic rate of return]]-0))</f>
        <v>0</v>
      </c>
      <c r="K353">
        <f>MIN(0,(SRI_PL[[#This Row],[Market rate of return]]-0))</f>
        <v>0</v>
      </c>
      <c r="L353">
        <f>MAX(0,(SRI_PL[[#This Row],[Logarithmic rate of return]]-0))</f>
        <v>2.930322514805471</v>
      </c>
    </row>
    <row r="354" spans="1:12" x14ac:dyDescent="0.25">
      <c r="A354" s="9">
        <v>44759</v>
      </c>
      <c r="B354">
        <v>146.68</v>
      </c>
      <c r="C354">
        <f>((SRI_PL[[#This Row],[Price]]-B353)/SRI_PL[[#This Row],[Price]])*100</f>
        <v>-4.8200163621488903</v>
      </c>
      <c r="D354">
        <f>LN(SRI_PL[[#This Row],[Price]]/B353)*100</f>
        <v>-4.7074563483501954</v>
      </c>
      <c r="E354">
        <v>3.3112900000000001</v>
      </c>
      <c r="F354">
        <f>LN(SRI_PL[[#This Row],[Risk-free instrument]]/E353)*100</f>
        <v>8.27111375717935</v>
      </c>
      <c r="G354">
        <v>51633.52</v>
      </c>
      <c r="H354">
        <f>LN(SRI_PL[[#This Row],[WIG]]/G353)*100</f>
        <v>-5.6064619903639255</v>
      </c>
      <c r="I354">
        <f>SRI_PL[[#This Row],[Rate WIG]]*100%</f>
        <v>-5.6064619903639255</v>
      </c>
      <c r="J354">
        <f>MIN(0,(SRI_PL[[#This Row],[Logarithmic rate of return]]-0))</f>
        <v>-4.7074563483501954</v>
      </c>
      <c r="K354">
        <f>MIN(0,(SRI_PL[[#This Row],[Market rate of return]]-0))</f>
        <v>-5.6064619903639255</v>
      </c>
      <c r="L354">
        <f>MAX(0,(SRI_PL[[#This Row],[Logarithmic rate of return]]-0))</f>
        <v>0</v>
      </c>
    </row>
    <row r="355" spans="1:12" x14ac:dyDescent="0.25">
      <c r="A355" s="9">
        <v>44766</v>
      </c>
      <c r="B355">
        <v>152.81</v>
      </c>
      <c r="C355">
        <f>((SRI_PL[[#This Row],[Price]]-B354)/SRI_PL[[#This Row],[Price]])*100</f>
        <v>4.0115175708396018</v>
      </c>
      <c r="D355">
        <f>LN(SRI_PL[[#This Row],[Price]]/B354)*100</f>
        <v>4.0941976414040449</v>
      </c>
      <c r="E355">
        <v>3.3228599999999999</v>
      </c>
      <c r="F355">
        <f>LN(SRI_PL[[#This Row],[Risk-free instrument]]/E354)*100</f>
        <v>0.34880163186838092</v>
      </c>
      <c r="G355">
        <v>54105.89</v>
      </c>
      <c r="H355">
        <f>LN(SRI_PL[[#This Row],[WIG]]/G354)*100</f>
        <v>4.6771978400856113</v>
      </c>
      <c r="I355">
        <f>SRI_PL[[#This Row],[Rate WIG]]*100%</f>
        <v>4.6771978400856113</v>
      </c>
      <c r="J355">
        <f>MIN(0,(SRI_PL[[#This Row],[Logarithmic rate of return]]-0))</f>
        <v>0</v>
      </c>
      <c r="K355">
        <f>MIN(0,(SRI_PL[[#This Row],[Market rate of return]]-0))</f>
        <v>0</v>
      </c>
      <c r="L355">
        <f>MAX(0,(SRI_PL[[#This Row],[Logarithmic rate of return]]-0))</f>
        <v>4.0941976414040449</v>
      </c>
    </row>
    <row r="356" spans="1:12" x14ac:dyDescent="0.25">
      <c r="A356" s="9">
        <v>44773</v>
      </c>
      <c r="B356">
        <v>155.99</v>
      </c>
      <c r="C356">
        <f>((SRI_PL[[#This Row],[Price]]-B355)/SRI_PL[[#This Row],[Price]])*100</f>
        <v>2.0385922174498408</v>
      </c>
      <c r="D356">
        <f>LN(SRI_PL[[#This Row],[Price]]/B355)*100</f>
        <v>2.0596583013611429</v>
      </c>
      <c r="E356">
        <v>3.32986</v>
      </c>
      <c r="F356">
        <f>LN(SRI_PL[[#This Row],[Risk-free instrument]]/E355)*100</f>
        <v>0.2104403186455874</v>
      </c>
      <c r="G356">
        <v>55007.360000000001</v>
      </c>
      <c r="H356">
        <f>LN(SRI_PL[[#This Row],[WIG]]/G355)*100</f>
        <v>1.6523942076764737</v>
      </c>
      <c r="I356">
        <f>SRI_PL[[#This Row],[Rate WIG]]*100%</f>
        <v>1.6523942076764737</v>
      </c>
      <c r="J356">
        <f>MIN(0,(SRI_PL[[#This Row],[Logarithmic rate of return]]-0))</f>
        <v>0</v>
      </c>
      <c r="K356">
        <f>MIN(0,(SRI_PL[[#This Row],[Market rate of return]]-0))</f>
        <v>0</v>
      </c>
      <c r="L356">
        <f>MAX(0,(SRI_PL[[#This Row],[Logarithmic rate of return]]-0))</f>
        <v>2.0596583013611429</v>
      </c>
    </row>
    <row r="357" spans="1:12" x14ac:dyDescent="0.25">
      <c r="A357" s="9">
        <v>44780</v>
      </c>
      <c r="B357">
        <v>154.22999999999999</v>
      </c>
      <c r="C357">
        <f>((SRI_PL[[#This Row],[Price]]-B356)/SRI_PL[[#This Row],[Price]])*100</f>
        <v>-1.1411528237048691</v>
      </c>
      <c r="D357">
        <f>LN(SRI_PL[[#This Row],[Price]]/B356)*100</f>
        <v>-1.1346907895254406</v>
      </c>
      <c r="E357">
        <v>3.42557</v>
      </c>
      <c r="F357">
        <f>LN(SRI_PL[[#This Row],[Risk-free instrument]]/E356)*100</f>
        <v>2.8337620158503185</v>
      </c>
      <c r="G357">
        <v>53863.78</v>
      </c>
      <c r="H357">
        <f>LN(SRI_PL[[#This Row],[WIG]]/G356)*100</f>
        <v>-2.1008727587408127</v>
      </c>
      <c r="I357">
        <f>SRI_PL[[#This Row],[Rate WIG]]*100%</f>
        <v>-2.1008727587408127</v>
      </c>
      <c r="J357">
        <f>MIN(0,(SRI_PL[[#This Row],[Logarithmic rate of return]]-0))</f>
        <v>-1.1346907895254406</v>
      </c>
      <c r="K357">
        <f>MIN(0,(SRI_PL[[#This Row],[Market rate of return]]-0))</f>
        <v>-2.1008727587408127</v>
      </c>
      <c r="L357">
        <f>MAX(0,(SRI_PL[[#This Row],[Logarithmic rate of return]]-0))</f>
        <v>0</v>
      </c>
    </row>
    <row r="358" spans="1:12" x14ac:dyDescent="0.25">
      <c r="A358" s="9">
        <v>44787</v>
      </c>
      <c r="B358">
        <v>159.91</v>
      </c>
      <c r="C358">
        <f>((SRI_PL[[#This Row],[Price]]-B357)/SRI_PL[[#This Row],[Price]])*100</f>
        <v>3.5519979988743713</v>
      </c>
      <c r="D358">
        <f>LN(SRI_PL[[#This Row],[Price]]/B357)*100</f>
        <v>3.6166162235827706</v>
      </c>
      <c r="E358">
        <v>3.50929</v>
      </c>
      <c r="F358">
        <f>LN(SRI_PL[[#This Row],[Risk-free instrument]]/E357)*100</f>
        <v>2.4145856589275949</v>
      </c>
      <c r="G358">
        <v>56070.42</v>
      </c>
      <c r="H358">
        <f>LN(SRI_PL[[#This Row],[WIG]]/G357)*100</f>
        <v>4.0150133870203693</v>
      </c>
      <c r="I358">
        <f>SRI_PL[[#This Row],[Rate WIG]]*100%</f>
        <v>4.0150133870203693</v>
      </c>
      <c r="J358">
        <f>MIN(0,(SRI_PL[[#This Row],[Logarithmic rate of return]]-0))</f>
        <v>0</v>
      </c>
      <c r="K358">
        <f>MIN(0,(SRI_PL[[#This Row],[Market rate of return]]-0))</f>
        <v>0</v>
      </c>
      <c r="L358">
        <f>MAX(0,(SRI_PL[[#This Row],[Logarithmic rate of return]]-0))</f>
        <v>3.6166162235827706</v>
      </c>
    </row>
    <row r="359" spans="1:12" x14ac:dyDescent="0.25">
      <c r="A359" s="9">
        <v>44794</v>
      </c>
      <c r="B359">
        <v>156.34</v>
      </c>
      <c r="C359">
        <f>((SRI_PL[[#This Row],[Price]]-B358)/SRI_PL[[#This Row],[Price]])*100</f>
        <v>-2.2834847128054196</v>
      </c>
      <c r="D359">
        <f>LN(SRI_PL[[#This Row],[Price]]/B358)*100</f>
        <v>-2.2578034179166311</v>
      </c>
      <c r="E359">
        <v>3.5475699999999999</v>
      </c>
      <c r="F359">
        <f>LN(SRI_PL[[#This Row],[Risk-free instrument]]/E358)*100</f>
        <v>1.0849124248863911</v>
      </c>
      <c r="G359">
        <v>54398.69</v>
      </c>
      <c r="H359">
        <f>LN(SRI_PL[[#This Row],[WIG]]/G358)*100</f>
        <v>-3.0268328054635667</v>
      </c>
      <c r="I359">
        <f>SRI_PL[[#This Row],[Rate WIG]]*100%</f>
        <v>-3.0268328054635667</v>
      </c>
      <c r="J359">
        <f>MIN(0,(SRI_PL[[#This Row],[Logarithmic rate of return]]-0))</f>
        <v>-2.2578034179166311</v>
      </c>
      <c r="K359">
        <f>MIN(0,(SRI_PL[[#This Row],[Market rate of return]]-0))</f>
        <v>-3.0268328054635667</v>
      </c>
      <c r="L359">
        <f>MAX(0,(SRI_PL[[#This Row],[Logarithmic rate of return]]-0))</f>
        <v>0</v>
      </c>
    </row>
    <row r="360" spans="1:12" x14ac:dyDescent="0.25">
      <c r="A360" s="9">
        <v>44801</v>
      </c>
      <c r="B360">
        <v>151.47</v>
      </c>
      <c r="C360">
        <f>((SRI_PL[[#This Row],[Price]]-B359)/SRI_PL[[#This Row],[Price]])*100</f>
        <v>-3.2151581171189045</v>
      </c>
      <c r="D360">
        <f>LN(SRI_PL[[#This Row],[Price]]/B359)*100</f>
        <v>-3.1645537253250375</v>
      </c>
      <c r="E360">
        <v>3.56643</v>
      </c>
      <c r="F360">
        <f>LN(SRI_PL[[#This Row],[Risk-free instrument]]/E359)*100</f>
        <v>0.53022333948023215</v>
      </c>
      <c r="G360">
        <v>52282.33</v>
      </c>
      <c r="H360">
        <f>LN(SRI_PL[[#This Row],[WIG]]/G359)*100</f>
        <v>-3.9681617214366396</v>
      </c>
      <c r="I360">
        <f>SRI_PL[[#This Row],[Rate WIG]]*100%</f>
        <v>-3.9681617214366396</v>
      </c>
      <c r="J360">
        <f>MIN(0,(SRI_PL[[#This Row],[Logarithmic rate of return]]-0))</f>
        <v>-3.1645537253250375</v>
      </c>
      <c r="K360">
        <f>MIN(0,(SRI_PL[[#This Row],[Market rate of return]]-0))</f>
        <v>-3.9681617214366396</v>
      </c>
      <c r="L360">
        <f>MAX(0,(SRI_PL[[#This Row],[Logarithmic rate of return]]-0))</f>
        <v>0</v>
      </c>
    </row>
    <row r="361" spans="1:12" x14ac:dyDescent="0.25">
      <c r="A361" s="9">
        <v>44808</v>
      </c>
      <c r="B361">
        <v>144.94</v>
      </c>
      <c r="C361">
        <f>((SRI_PL[[#This Row],[Price]]-B360)/SRI_PL[[#This Row],[Price]])*100</f>
        <v>-4.5053125431212928</v>
      </c>
      <c r="D361">
        <f>LN(SRI_PL[[#This Row],[Price]]/B360)*100</f>
        <v>-4.4067721857798636</v>
      </c>
      <c r="E361">
        <v>3.7365699999999999</v>
      </c>
      <c r="F361">
        <f>LN(SRI_PL[[#This Row],[Risk-free instrument]]/E360)*100</f>
        <v>4.6602982864223037</v>
      </c>
      <c r="G361">
        <v>49671.47</v>
      </c>
      <c r="H361">
        <f>LN(SRI_PL[[#This Row],[WIG]]/G360)*100</f>
        <v>-5.1227731464729889</v>
      </c>
      <c r="I361">
        <f>SRI_PL[[#This Row],[Rate WIG]]*100%</f>
        <v>-5.1227731464729889</v>
      </c>
      <c r="J361">
        <f>MIN(0,(SRI_PL[[#This Row],[Logarithmic rate of return]]-0))</f>
        <v>-4.4067721857798636</v>
      </c>
      <c r="K361">
        <f>MIN(0,(SRI_PL[[#This Row],[Market rate of return]]-0))</f>
        <v>-5.1227731464729889</v>
      </c>
      <c r="L361">
        <f>MAX(0,(SRI_PL[[#This Row],[Logarithmic rate of return]]-0))</f>
        <v>0</v>
      </c>
    </row>
    <row r="362" spans="1:12" x14ac:dyDescent="0.25">
      <c r="A362" s="9">
        <v>44815</v>
      </c>
      <c r="B362">
        <v>147.06</v>
      </c>
      <c r="C362">
        <f>((SRI_PL[[#This Row],[Price]]-B361)/SRI_PL[[#This Row],[Price]])*100</f>
        <v>1.4415884672922648</v>
      </c>
      <c r="D362">
        <f>LN(SRI_PL[[#This Row],[Price]]/B361)*100</f>
        <v>1.4520803086940801</v>
      </c>
      <c r="E362">
        <v>3.81114</v>
      </c>
      <c r="F362">
        <f>LN(SRI_PL[[#This Row],[Risk-free instrument]]/E361)*100</f>
        <v>1.9760278659685382</v>
      </c>
      <c r="G362">
        <v>50708.61</v>
      </c>
      <c r="H362">
        <f>LN(SRI_PL[[#This Row],[WIG]]/G361)*100</f>
        <v>2.066499465364005</v>
      </c>
      <c r="I362">
        <f>SRI_PL[[#This Row],[Rate WIG]]*100%</f>
        <v>2.066499465364005</v>
      </c>
      <c r="J362">
        <f>MIN(0,(SRI_PL[[#This Row],[Logarithmic rate of return]]-0))</f>
        <v>0</v>
      </c>
      <c r="K362">
        <f>MIN(0,(SRI_PL[[#This Row],[Market rate of return]]-0))</f>
        <v>0</v>
      </c>
      <c r="L362">
        <f>MAX(0,(SRI_PL[[#This Row],[Logarithmic rate of return]]-0))</f>
        <v>1.4520803086940801</v>
      </c>
    </row>
    <row r="363" spans="1:12" x14ac:dyDescent="0.25">
      <c r="A363" s="9">
        <v>44822</v>
      </c>
      <c r="B363">
        <v>143.05000000000001</v>
      </c>
      <c r="C363">
        <f>((SRI_PL[[#This Row],[Price]]-B362)/SRI_PL[[#This Row],[Price]])*100</f>
        <v>-2.8032156588605317</v>
      </c>
      <c r="D363">
        <f>LN(SRI_PL[[#This Row],[Price]]/B362)*100</f>
        <v>-2.7646447271956833</v>
      </c>
      <c r="E363">
        <v>4.1232899999999999</v>
      </c>
      <c r="F363">
        <f>LN(SRI_PL[[#This Row],[Risk-free instrument]]/E362)*100</f>
        <v>7.8723031402505708</v>
      </c>
      <c r="G363">
        <v>49350.07</v>
      </c>
      <c r="H363">
        <f>LN(SRI_PL[[#This Row],[WIG]]/G362)*100</f>
        <v>-2.7156534345937717</v>
      </c>
      <c r="I363">
        <f>SRI_PL[[#This Row],[Rate WIG]]*100%</f>
        <v>-2.7156534345937717</v>
      </c>
      <c r="J363">
        <f>MIN(0,(SRI_PL[[#This Row],[Logarithmic rate of return]]-0))</f>
        <v>-2.7646447271956833</v>
      </c>
      <c r="K363">
        <f>MIN(0,(SRI_PL[[#This Row],[Market rate of return]]-0))</f>
        <v>-2.7156534345937717</v>
      </c>
      <c r="L363">
        <f>MAX(0,(SRI_PL[[#This Row],[Logarithmic rate of return]]-0))</f>
        <v>0</v>
      </c>
    </row>
    <row r="364" spans="1:12" x14ac:dyDescent="0.25">
      <c r="A364" s="9">
        <v>44829</v>
      </c>
      <c r="B364">
        <v>139.27000000000001</v>
      </c>
      <c r="C364">
        <f>((SRI_PL[[#This Row],[Price]]-B363)/SRI_PL[[#This Row],[Price]])*100</f>
        <v>-2.7141523659079492</v>
      </c>
      <c r="D364">
        <f>LN(SRI_PL[[#This Row],[Price]]/B363)*100</f>
        <v>-2.6779724431118637</v>
      </c>
      <c r="E364">
        <v>4.2012900000000002</v>
      </c>
      <c r="F364">
        <f>LN(SRI_PL[[#This Row],[Risk-free instrument]]/E363)*100</f>
        <v>1.874023260337589</v>
      </c>
      <c r="G364">
        <v>48081.16</v>
      </c>
      <c r="H364">
        <f>LN(SRI_PL[[#This Row],[WIG]]/G363)*100</f>
        <v>-2.604876792638009</v>
      </c>
      <c r="I364">
        <f>SRI_PL[[#This Row],[Rate WIG]]*100%</f>
        <v>-2.604876792638009</v>
      </c>
      <c r="J364">
        <f>MIN(0,(SRI_PL[[#This Row],[Logarithmic rate of return]]-0))</f>
        <v>-2.6779724431118637</v>
      </c>
      <c r="K364">
        <f>MIN(0,(SRI_PL[[#This Row],[Market rate of return]]-0))</f>
        <v>-2.604876792638009</v>
      </c>
      <c r="L364">
        <f>MAX(0,(SRI_PL[[#This Row],[Logarithmic rate of return]]-0))</f>
        <v>0</v>
      </c>
    </row>
    <row r="365" spans="1:12" x14ac:dyDescent="0.25">
      <c r="A365" s="9">
        <v>44836</v>
      </c>
      <c r="B365">
        <v>134.71</v>
      </c>
      <c r="C365">
        <f>((SRI_PL[[#This Row],[Price]]-B364)/SRI_PL[[#This Row],[Price]])*100</f>
        <v>-3.3850493653032458</v>
      </c>
      <c r="D365">
        <f>LN(SRI_PL[[#This Row],[Price]]/B364)*100</f>
        <v>-3.3290175354523983</v>
      </c>
      <c r="E365">
        <v>4.2320000000000002</v>
      </c>
      <c r="F365">
        <f>LN(SRI_PL[[#This Row],[Risk-free instrument]]/E364)*100</f>
        <v>0.72830735682440739</v>
      </c>
      <c r="G365">
        <v>45970.64</v>
      </c>
      <c r="H365">
        <f>LN(SRI_PL[[#This Row],[WIG]]/G364)*100</f>
        <v>-4.4887484547472285</v>
      </c>
      <c r="I365">
        <f>SRI_PL[[#This Row],[Rate WIG]]*100%</f>
        <v>-4.4887484547472285</v>
      </c>
      <c r="J365">
        <f>MIN(0,(SRI_PL[[#This Row],[Logarithmic rate of return]]-0))</f>
        <v>-3.3290175354523983</v>
      </c>
      <c r="K365">
        <f>MIN(0,(SRI_PL[[#This Row],[Market rate of return]]-0))</f>
        <v>-4.4887484547472285</v>
      </c>
      <c r="L365">
        <f>MAX(0,(SRI_PL[[#This Row],[Logarithmic rate of return]]-0))</f>
        <v>0</v>
      </c>
    </row>
    <row r="366" spans="1:12" x14ac:dyDescent="0.25">
      <c r="A366" s="9">
        <v>44843</v>
      </c>
      <c r="B366">
        <v>137.59</v>
      </c>
      <c r="C366">
        <f>((SRI_PL[[#This Row],[Price]]-B365)/SRI_PL[[#This Row],[Price]])*100</f>
        <v>2.093175376117447</v>
      </c>
      <c r="D366">
        <f>LN(SRI_PL[[#This Row],[Price]]/B365)*100</f>
        <v>2.115392872924851</v>
      </c>
      <c r="E366">
        <v>4.3847100000000001</v>
      </c>
      <c r="F366">
        <f>LN(SRI_PL[[#This Row],[Risk-free instrument]]/E365)*100</f>
        <v>3.544879453156133</v>
      </c>
      <c r="G366">
        <v>46911.05</v>
      </c>
      <c r="H366">
        <f>LN(SRI_PL[[#This Row],[WIG]]/G365)*100</f>
        <v>2.0250323532661696</v>
      </c>
      <c r="I366">
        <f>SRI_PL[[#This Row],[Rate WIG]]*100%</f>
        <v>2.0250323532661696</v>
      </c>
      <c r="J366">
        <f>MIN(0,(SRI_PL[[#This Row],[Logarithmic rate of return]]-0))</f>
        <v>0</v>
      </c>
      <c r="K366">
        <f>MIN(0,(SRI_PL[[#This Row],[Market rate of return]]-0))</f>
        <v>0</v>
      </c>
      <c r="L366">
        <f>MAX(0,(SRI_PL[[#This Row],[Logarithmic rate of return]]-0))</f>
        <v>2.115392872924851</v>
      </c>
    </row>
    <row r="367" spans="1:12" x14ac:dyDescent="0.25">
      <c r="A367" s="9">
        <v>44850</v>
      </c>
      <c r="B367">
        <v>137.04</v>
      </c>
      <c r="C367">
        <f>((SRI_PL[[#This Row],[Price]]-B366)/SRI_PL[[#This Row],[Price]])*100</f>
        <v>-0.40134267367192894</v>
      </c>
      <c r="D367">
        <f>LN(SRI_PL[[#This Row],[Price]]/B366)*100</f>
        <v>-0.40053944238607431</v>
      </c>
      <c r="E367">
        <v>4.6852900000000002</v>
      </c>
      <c r="F367">
        <f>LN(SRI_PL[[#This Row],[Risk-free instrument]]/E366)*100</f>
        <v>6.6304324366948952</v>
      </c>
      <c r="G367">
        <v>46570.39</v>
      </c>
      <c r="H367">
        <f>LN(SRI_PL[[#This Row],[WIG]]/G366)*100</f>
        <v>-0.7288323927775292</v>
      </c>
      <c r="I367">
        <f>SRI_PL[[#This Row],[Rate WIG]]*100%</f>
        <v>-0.7288323927775292</v>
      </c>
      <c r="J367">
        <f>MIN(0,(SRI_PL[[#This Row],[Logarithmic rate of return]]-0))</f>
        <v>-0.40053944238607431</v>
      </c>
      <c r="K367">
        <f>MIN(0,(SRI_PL[[#This Row],[Market rate of return]]-0))</f>
        <v>-0.7288323927775292</v>
      </c>
      <c r="L367">
        <f>MAX(0,(SRI_PL[[#This Row],[Logarithmic rate of return]]-0))</f>
        <v>0</v>
      </c>
    </row>
    <row r="368" spans="1:12" x14ac:dyDescent="0.25">
      <c r="A368" s="9">
        <v>44857</v>
      </c>
      <c r="B368">
        <v>137.97</v>
      </c>
      <c r="C368">
        <f>((SRI_PL[[#This Row],[Price]]-B367)/SRI_PL[[#This Row],[Price]])*100</f>
        <v>0.67405957816917217</v>
      </c>
      <c r="D368">
        <f>LN(SRI_PL[[#This Row],[Price]]/B367)*100</f>
        <v>0.6763416204077799</v>
      </c>
      <c r="E368">
        <v>4.875</v>
      </c>
      <c r="F368">
        <f>LN(SRI_PL[[#This Row],[Risk-free instrument]]/E367)*100</f>
        <v>3.9692290995301862</v>
      </c>
      <c r="G368">
        <v>46768.23</v>
      </c>
      <c r="H368">
        <f>LN(SRI_PL[[#This Row],[WIG]]/G367)*100</f>
        <v>0.42391948001385832</v>
      </c>
      <c r="I368">
        <f>SRI_PL[[#This Row],[Rate WIG]]*100%</f>
        <v>0.42391948001385832</v>
      </c>
      <c r="J368">
        <f>MIN(0,(SRI_PL[[#This Row],[Logarithmic rate of return]]-0))</f>
        <v>0</v>
      </c>
      <c r="K368">
        <f>MIN(0,(SRI_PL[[#This Row],[Market rate of return]]-0))</f>
        <v>0</v>
      </c>
      <c r="L368">
        <f>MAX(0,(SRI_PL[[#This Row],[Logarithmic rate of return]]-0))</f>
        <v>0.6763416204077799</v>
      </c>
    </row>
    <row r="369" spans="1:12" x14ac:dyDescent="0.25">
      <c r="A369" s="9">
        <v>44864</v>
      </c>
      <c r="B369">
        <v>144.71</v>
      </c>
      <c r="C369">
        <f>((SRI_PL[[#This Row],[Price]]-B368)/SRI_PL[[#This Row],[Price]])*100</f>
        <v>4.6575910441572859</v>
      </c>
      <c r="D369">
        <f>LN(SRI_PL[[#This Row],[Price]]/B368)*100</f>
        <v>4.7695469529959293</v>
      </c>
      <c r="E369">
        <v>4.93086</v>
      </c>
      <c r="F369">
        <f>LN(SRI_PL[[#This Row],[Risk-free instrument]]/E368)*100</f>
        <v>1.1393310582187965</v>
      </c>
      <c r="G369">
        <v>49547.35</v>
      </c>
      <c r="H369">
        <f>LN(SRI_PL[[#This Row],[WIG]]/G368)*100</f>
        <v>5.7724651764458104</v>
      </c>
      <c r="I369">
        <f>SRI_PL[[#This Row],[Rate WIG]]*100%</f>
        <v>5.7724651764458104</v>
      </c>
      <c r="J369">
        <f>MIN(0,(SRI_PL[[#This Row],[Logarithmic rate of return]]-0))</f>
        <v>0</v>
      </c>
      <c r="K369">
        <f>MIN(0,(SRI_PL[[#This Row],[Market rate of return]]-0))</f>
        <v>0</v>
      </c>
      <c r="L369">
        <f>MAX(0,(SRI_PL[[#This Row],[Logarithmic rate of return]]-0))</f>
        <v>4.7695469529959293</v>
      </c>
    </row>
    <row r="370" spans="1:12" x14ac:dyDescent="0.25">
      <c r="A370" s="9">
        <v>44871</v>
      </c>
      <c r="B370">
        <v>151.53</v>
      </c>
      <c r="C370">
        <f>((SRI_PL[[#This Row],[Price]]-B369)/SRI_PL[[#This Row],[Price]])*100</f>
        <v>4.5007589256252842</v>
      </c>
      <c r="D370">
        <f>LN(SRI_PL[[#This Row],[Price]]/B369)*100</f>
        <v>4.6051885398169432</v>
      </c>
      <c r="E370">
        <v>5.0112899999999998</v>
      </c>
      <c r="F370">
        <f>LN(SRI_PL[[#This Row],[Risk-free instrument]]/E369)*100</f>
        <v>1.6179951951134</v>
      </c>
      <c r="G370">
        <v>52300.2</v>
      </c>
      <c r="H370">
        <f>LN(SRI_PL[[#This Row],[WIG]]/G369)*100</f>
        <v>5.4071417141511899</v>
      </c>
      <c r="I370">
        <f>SRI_PL[[#This Row],[Rate WIG]]*100%</f>
        <v>5.4071417141511899</v>
      </c>
      <c r="J370">
        <f>MIN(0,(SRI_PL[[#This Row],[Logarithmic rate of return]]-0))</f>
        <v>0</v>
      </c>
      <c r="K370">
        <f>MIN(0,(SRI_PL[[#This Row],[Market rate of return]]-0))</f>
        <v>0</v>
      </c>
      <c r="L370">
        <f>MAX(0,(SRI_PL[[#This Row],[Logarithmic rate of return]]-0))</f>
        <v>4.6051885398169432</v>
      </c>
    </row>
    <row r="371" spans="1:12" x14ac:dyDescent="0.25">
      <c r="A371" s="9">
        <v>44878</v>
      </c>
      <c r="B371">
        <v>157.4</v>
      </c>
      <c r="C371">
        <f>((SRI_PL[[#This Row],[Price]]-B370)/SRI_PL[[#This Row],[Price]])*100</f>
        <v>3.7293519695044499</v>
      </c>
      <c r="D371">
        <f>LN(SRI_PL[[#This Row],[Price]]/B370)*100</f>
        <v>3.8006710835231994</v>
      </c>
      <c r="E371">
        <v>5.0839999999999996</v>
      </c>
      <c r="F371">
        <f>LN(SRI_PL[[#This Row],[Risk-free instrument]]/E370)*100</f>
        <v>1.4404986344075101</v>
      </c>
      <c r="G371">
        <v>54421.13</v>
      </c>
      <c r="H371">
        <f>LN(SRI_PL[[#This Row],[WIG]]/G370)*100</f>
        <v>3.9752302409022811</v>
      </c>
      <c r="I371">
        <f>SRI_PL[[#This Row],[Rate WIG]]*100%</f>
        <v>3.9752302409022811</v>
      </c>
      <c r="J371">
        <f>MIN(0,(SRI_PL[[#This Row],[Logarithmic rate of return]]-0))</f>
        <v>0</v>
      </c>
      <c r="K371">
        <f>MIN(0,(SRI_PL[[#This Row],[Market rate of return]]-0))</f>
        <v>0</v>
      </c>
      <c r="L371">
        <f>MAX(0,(SRI_PL[[#This Row],[Logarithmic rate of return]]-0))</f>
        <v>3.8006710835231994</v>
      </c>
    </row>
    <row r="372" spans="1:12" x14ac:dyDescent="0.25">
      <c r="A372" s="9">
        <v>44885</v>
      </c>
      <c r="B372">
        <v>158.43</v>
      </c>
      <c r="C372">
        <f>((SRI_PL[[#This Row],[Price]]-B371)/SRI_PL[[#This Row],[Price]])*100</f>
        <v>0.65012939468535069</v>
      </c>
      <c r="D372">
        <f>LN(SRI_PL[[#This Row],[Price]]/B371)*100</f>
        <v>0.65225194036486411</v>
      </c>
      <c r="E372">
        <v>5.1427100000000001</v>
      </c>
      <c r="F372">
        <f>LN(SRI_PL[[#This Row],[Risk-free instrument]]/E371)*100</f>
        <v>1.1481824553172477</v>
      </c>
      <c r="G372">
        <v>54891.25</v>
      </c>
      <c r="H372">
        <f>LN(SRI_PL[[#This Row],[WIG]]/G371)*100</f>
        <v>0.8601457556498906</v>
      </c>
      <c r="I372">
        <f>SRI_PL[[#This Row],[Rate WIG]]*100%</f>
        <v>0.8601457556498906</v>
      </c>
      <c r="J372">
        <f>MIN(0,(SRI_PL[[#This Row],[Logarithmic rate of return]]-0))</f>
        <v>0</v>
      </c>
      <c r="K372">
        <f>MIN(0,(SRI_PL[[#This Row],[Market rate of return]]-0))</f>
        <v>0</v>
      </c>
      <c r="L372">
        <f>MAX(0,(SRI_PL[[#This Row],[Logarithmic rate of return]]-0))</f>
        <v>0.65225194036486411</v>
      </c>
    </row>
    <row r="373" spans="1:12" x14ac:dyDescent="0.25">
      <c r="A373" s="9">
        <v>44892</v>
      </c>
      <c r="B373">
        <v>162.79</v>
      </c>
      <c r="C373">
        <f>((SRI_PL[[#This Row],[Price]]-B372)/SRI_PL[[#This Row],[Price]])*100</f>
        <v>2.6782971927022454</v>
      </c>
      <c r="D373">
        <f>LN(SRI_PL[[#This Row],[Price]]/B372)*100</f>
        <v>2.7148171233467018</v>
      </c>
      <c r="E373">
        <v>5.2187099999999997</v>
      </c>
      <c r="F373">
        <f>LN(SRI_PL[[#This Row],[Risk-free instrument]]/E372)*100</f>
        <v>1.4670067036616166</v>
      </c>
      <c r="G373">
        <v>56280.53</v>
      </c>
      <c r="H373">
        <f>LN(SRI_PL[[#This Row],[WIG]]/G372)*100</f>
        <v>2.4994694280697378</v>
      </c>
      <c r="I373">
        <f>SRI_PL[[#This Row],[Rate WIG]]*100%</f>
        <v>2.4994694280697378</v>
      </c>
      <c r="J373">
        <f>MIN(0,(SRI_PL[[#This Row],[Logarithmic rate of return]]-0))</f>
        <v>0</v>
      </c>
      <c r="K373">
        <f>MIN(0,(SRI_PL[[#This Row],[Market rate of return]]-0))</f>
        <v>0</v>
      </c>
      <c r="L373">
        <f>MAX(0,(SRI_PL[[#This Row],[Logarithmic rate of return]]-0))</f>
        <v>2.7148171233467018</v>
      </c>
    </row>
    <row r="374" spans="1:12" x14ac:dyDescent="0.25">
      <c r="A374" s="9">
        <v>44899</v>
      </c>
      <c r="B374">
        <v>162.77000000000001</v>
      </c>
      <c r="C374">
        <f>((SRI_PL[[#This Row],[Price]]-B373)/SRI_PL[[#This Row],[Price]])*100</f>
        <v>-1.2287276525147023E-2</v>
      </c>
      <c r="D374">
        <f>LN(SRI_PL[[#This Row],[Price]]/B373)*100</f>
        <v>-1.228652170115677E-2</v>
      </c>
      <c r="E374">
        <v>5.1491400000000001</v>
      </c>
      <c r="F374">
        <f>LN(SRI_PL[[#This Row],[Risk-free instrument]]/E373)*100</f>
        <v>-1.342053447704455</v>
      </c>
      <c r="G374">
        <v>56207.29</v>
      </c>
      <c r="H374">
        <f>LN(SRI_PL[[#This Row],[WIG]]/G373)*100</f>
        <v>-0.13021856117283215</v>
      </c>
      <c r="I374">
        <f>SRI_PL[[#This Row],[Rate WIG]]*100%</f>
        <v>-0.13021856117283215</v>
      </c>
      <c r="J374">
        <f>MIN(0,(SRI_PL[[#This Row],[Logarithmic rate of return]]-0))</f>
        <v>-1.228652170115677E-2</v>
      </c>
      <c r="K374">
        <f>MIN(0,(SRI_PL[[#This Row],[Market rate of return]]-0))</f>
        <v>-0.13021856117283215</v>
      </c>
      <c r="L374">
        <f>MAX(0,(SRI_PL[[#This Row],[Logarithmic rate of return]]-0))</f>
        <v>0</v>
      </c>
    </row>
    <row r="375" spans="1:12" x14ac:dyDescent="0.25">
      <c r="A375" s="9">
        <v>44906</v>
      </c>
      <c r="B375">
        <v>161.38</v>
      </c>
      <c r="C375">
        <f>((SRI_PL[[#This Row],[Price]]-B374)/SRI_PL[[#This Row],[Price]])*100</f>
        <v>-0.86132110546537044</v>
      </c>
      <c r="D375">
        <f>LN(SRI_PL[[#This Row],[Price]]/B374)*100</f>
        <v>-0.85763289830464573</v>
      </c>
      <c r="E375">
        <v>5.13971</v>
      </c>
      <c r="F375">
        <f>LN(SRI_PL[[#This Row],[Risk-free instrument]]/E374)*100</f>
        <v>-0.18330527980221406</v>
      </c>
      <c r="G375">
        <v>55836.35</v>
      </c>
      <c r="H375">
        <f>LN(SRI_PL[[#This Row],[WIG]]/G374)*100</f>
        <v>-0.6621372801636225</v>
      </c>
      <c r="I375">
        <f>SRI_PL[[#This Row],[Rate WIG]]*100%</f>
        <v>-0.6621372801636225</v>
      </c>
      <c r="J375">
        <f>MIN(0,(SRI_PL[[#This Row],[Logarithmic rate of return]]-0))</f>
        <v>-0.85763289830464573</v>
      </c>
      <c r="K375">
        <f>MIN(0,(SRI_PL[[#This Row],[Market rate of return]]-0))</f>
        <v>-0.6621372801636225</v>
      </c>
      <c r="L375">
        <f>MAX(0,(SRI_PL[[#This Row],[Logarithmic rate of return]]-0))</f>
        <v>0</v>
      </c>
    </row>
    <row r="376" spans="1:12" x14ac:dyDescent="0.25">
      <c r="A376" s="9">
        <v>44913</v>
      </c>
      <c r="B376">
        <v>162.07</v>
      </c>
      <c r="C376">
        <f>((SRI_PL[[#This Row],[Price]]-B375)/SRI_PL[[#This Row],[Price]])*100</f>
        <v>0.42574196334916869</v>
      </c>
      <c r="D376">
        <f>LN(SRI_PL[[#This Row],[Price]]/B375)*100</f>
        <v>0.42665082496676093</v>
      </c>
      <c r="E376">
        <v>5.1868600000000002</v>
      </c>
      <c r="F376">
        <f>LN(SRI_PL[[#This Row],[Risk-free instrument]]/E375)*100</f>
        <v>0.91318468097759253</v>
      </c>
      <c r="G376">
        <v>56032.12</v>
      </c>
      <c r="H376">
        <f>LN(SRI_PL[[#This Row],[WIG]]/G375)*100</f>
        <v>0.35000067463025525</v>
      </c>
      <c r="I376">
        <f>SRI_PL[[#This Row],[Rate WIG]]*100%</f>
        <v>0.35000067463025525</v>
      </c>
      <c r="J376">
        <f>MIN(0,(SRI_PL[[#This Row],[Logarithmic rate of return]]-0))</f>
        <v>0</v>
      </c>
      <c r="K376">
        <f>MIN(0,(SRI_PL[[#This Row],[Market rate of return]]-0))</f>
        <v>0</v>
      </c>
      <c r="L376">
        <f>MAX(0,(SRI_PL[[#This Row],[Logarithmic rate of return]]-0))</f>
        <v>0.42665082496676093</v>
      </c>
    </row>
    <row r="377" spans="1:12" x14ac:dyDescent="0.25">
      <c r="A377" s="9">
        <v>44920</v>
      </c>
      <c r="B377">
        <v>164.36</v>
      </c>
      <c r="C377">
        <f>((SRI_PL[[#This Row],[Price]]-B376)/SRI_PL[[#This Row],[Price]])*100</f>
        <v>1.3932830372353493</v>
      </c>
      <c r="D377">
        <f>LN(SRI_PL[[#This Row],[Price]]/B376)*100</f>
        <v>1.403080334518092</v>
      </c>
      <c r="E377">
        <v>5.1531399999999996</v>
      </c>
      <c r="F377">
        <f>LN(SRI_PL[[#This Row],[Risk-free instrument]]/E376)*100</f>
        <v>-0.65222668350515822</v>
      </c>
      <c r="G377">
        <v>57039.91</v>
      </c>
      <c r="H377">
        <f>LN(SRI_PL[[#This Row],[WIG]]/G376)*100</f>
        <v>1.7826100530183082</v>
      </c>
      <c r="I377">
        <f>SRI_PL[[#This Row],[Rate WIG]]*100%</f>
        <v>1.7826100530183082</v>
      </c>
      <c r="J377">
        <f>MIN(0,(SRI_PL[[#This Row],[Logarithmic rate of return]]-0))</f>
        <v>0</v>
      </c>
      <c r="K377">
        <f>MIN(0,(SRI_PL[[#This Row],[Market rate of return]]-0))</f>
        <v>0</v>
      </c>
      <c r="L377">
        <f>MAX(0,(SRI_PL[[#This Row],[Logarithmic rate of return]]-0))</f>
        <v>1.403080334518092</v>
      </c>
    </row>
    <row r="378" spans="1:12" x14ac:dyDescent="0.25">
      <c r="A378" s="9">
        <v>44927</v>
      </c>
      <c r="B378">
        <v>165.01</v>
      </c>
      <c r="C378">
        <f>((SRI_PL[[#This Row],[Price]]-B377)/SRI_PL[[#This Row],[Price]])*100</f>
        <v>0.39391552027148491</v>
      </c>
      <c r="D378">
        <f>LN(SRI_PL[[#This Row],[Price]]/B377)*100</f>
        <v>0.39469341095045279</v>
      </c>
      <c r="E378">
        <v>5.1388600000000002</v>
      </c>
      <c r="F378">
        <f>LN(SRI_PL[[#This Row],[Risk-free instrument]]/E377)*100</f>
        <v>-0.27749726318618778</v>
      </c>
      <c r="G378">
        <v>57462.68</v>
      </c>
      <c r="H378">
        <f>LN(SRI_PL[[#This Row],[WIG]]/G377)*100</f>
        <v>0.73844953404594627</v>
      </c>
      <c r="I378">
        <f>SRI_PL[[#This Row],[Rate WIG]]*100%</f>
        <v>0.73844953404594627</v>
      </c>
      <c r="J378">
        <f>MIN(0,(SRI_PL[[#This Row],[Logarithmic rate of return]]-0))</f>
        <v>0</v>
      </c>
      <c r="K378">
        <f>MIN(0,(SRI_PL[[#This Row],[Market rate of return]]-0))</f>
        <v>0</v>
      </c>
      <c r="L378">
        <f>MAX(0,(SRI_PL[[#This Row],[Logarithmic rate of return]]-0))</f>
        <v>0.39469341095045279</v>
      </c>
    </row>
    <row r="379" spans="1:12" x14ac:dyDescent="0.25">
      <c r="A379" s="9">
        <v>44934</v>
      </c>
      <c r="B379">
        <v>170.61</v>
      </c>
      <c r="C379">
        <f>((SRI_PL[[#This Row],[Price]]-B378)/SRI_PL[[#This Row],[Price]])*100</f>
        <v>3.2823398393998136</v>
      </c>
      <c r="D379">
        <f>LN(SRI_PL[[#This Row],[Price]]/B378)*100</f>
        <v>3.3374171862104602</v>
      </c>
      <c r="E379">
        <v>5.1970000000000001</v>
      </c>
      <c r="F379">
        <f>LN(SRI_PL[[#This Row],[Risk-free instrument]]/E378)*100</f>
        <v>1.1250271041513027</v>
      </c>
      <c r="G379">
        <v>59854.8</v>
      </c>
      <c r="H379">
        <f>LN(SRI_PL[[#This Row],[WIG]]/G378)*100</f>
        <v>4.0785935684204002</v>
      </c>
      <c r="I379">
        <f>SRI_PL[[#This Row],[Rate WIG]]*100%</f>
        <v>4.0785935684204002</v>
      </c>
      <c r="J379">
        <f>MIN(0,(SRI_PL[[#This Row],[Logarithmic rate of return]]-0))</f>
        <v>0</v>
      </c>
      <c r="K379">
        <f>MIN(0,(SRI_PL[[#This Row],[Market rate of return]]-0))</f>
        <v>0</v>
      </c>
      <c r="L379">
        <f>MAX(0,(SRI_PL[[#This Row],[Logarithmic rate of return]]-0))</f>
        <v>3.3374171862104602</v>
      </c>
    </row>
    <row r="380" spans="1:12" x14ac:dyDescent="0.25">
      <c r="A380" s="9">
        <v>44941</v>
      </c>
      <c r="B380">
        <v>174.71</v>
      </c>
      <c r="C380">
        <f>((SRI_PL[[#This Row],[Price]]-B379)/SRI_PL[[#This Row],[Price]])*100</f>
        <v>2.3467460362887036</v>
      </c>
      <c r="D380">
        <f>LN(SRI_PL[[#This Row],[Price]]/B379)*100</f>
        <v>2.3747206499535234</v>
      </c>
      <c r="E380">
        <v>5.10114</v>
      </c>
      <c r="F380">
        <f>LN(SRI_PL[[#This Row],[Risk-free instrument]]/E379)*100</f>
        <v>-1.8617491863236746</v>
      </c>
      <c r="G380">
        <v>61565.83</v>
      </c>
      <c r="H380">
        <f>LN(SRI_PL[[#This Row],[WIG]]/G379)*100</f>
        <v>2.818537955063344</v>
      </c>
      <c r="I380">
        <f>SRI_PL[[#This Row],[Rate WIG]]*100%</f>
        <v>2.818537955063344</v>
      </c>
      <c r="J380">
        <f>MIN(0,(SRI_PL[[#This Row],[Logarithmic rate of return]]-0))</f>
        <v>0</v>
      </c>
      <c r="K380">
        <f>MIN(0,(SRI_PL[[#This Row],[Market rate of return]]-0))</f>
        <v>0</v>
      </c>
      <c r="L380">
        <f>MAX(0,(SRI_PL[[#This Row],[Logarithmic rate of return]]-0))</f>
        <v>2.3747206499535234</v>
      </c>
    </row>
    <row r="381" spans="1:12" x14ac:dyDescent="0.25">
      <c r="A381" s="9">
        <v>44948</v>
      </c>
      <c r="B381">
        <v>173.33</v>
      </c>
      <c r="C381">
        <f>((SRI_PL[[#This Row],[Price]]-B380)/SRI_PL[[#This Row],[Price]])*100</f>
        <v>-0.79616915709917224</v>
      </c>
      <c r="D381">
        <f>LN(SRI_PL[[#This Row],[Price]]/B380)*100</f>
        <v>-0.79301645331341863</v>
      </c>
      <c r="E381">
        <v>5.1020000000000003</v>
      </c>
      <c r="F381">
        <f>LN(SRI_PL[[#This Row],[Risk-free instrument]]/E380)*100</f>
        <v>1.6857555655155936E-2</v>
      </c>
      <c r="G381">
        <v>60788.05</v>
      </c>
      <c r="H381">
        <f>LN(SRI_PL[[#This Row],[WIG]]/G380)*100</f>
        <v>-1.2713785238197479</v>
      </c>
      <c r="I381">
        <f>SRI_PL[[#This Row],[Rate WIG]]*100%</f>
        <v>-1.2713785238197479</v>
      </c>
      <c r="J381">
        <f>MIN(0,(SRI_PL[[#This Row],[Logarithmic rate of return]]-0))</f>
        <v>-0.79301645331341863</v>
      </c>
      <c r="K381">
        <f>MIN(0,(SRI_PL[[#This Row],[Market rate of return]]-0))</f>
        <v>-1.2713785238197479</v>
      </c>
      <c r="L381">
        <f>MAX(0,(SRI_PL[[#This Row],[Logarithmic rate of return]]-0))</f>
        <v>0</v>
      </c>
    </row>
    <row r="382" spans="1:12" x14ac:dyDescent="0.25">
      <c r="A382" s="9">
        <v>44955</v>
      </c>
      <c r="B382">
        <v>174.53</v>
      </c>
      <c r="C382">
        <f>((SRI_PL[[#This Row],[Price]]-B381)/SRI_PL[[#This Row],[Price]])*100</f>
        <v>0.68756087778604746</v>
      </c>
      <c r="D382">
        <f>LN(SRI_PL[[#This Row],[Price]]/B381)*100</f>
        <v>0.68993546835261388</v>
      </c>
      <c r="E382">
        <v>5.10229</v>
      </c>
      <c r="F382">
        <f>LN(SRI_PL[[#This Row],[Risk-free instrument]]/E381)*100</f>
        <v>5.6838839366214946E-3</v>
      </c>
      <c r="G382">
        <v>61269.7</v>
      </c>
      <c r="H382">
        <f>LN(SRI_PL[[#This Row],[WIG]]/G381)*100</f>
        <v>0.78922067634206727</v>
      </c>
      <c r="I382">
        <f>SRI_PL[[#This Row],[Rate WIG]]*100%</f>
        <v>0.78922067634206727</v>
      </c>
      <c r="J382">
        <f>MIN(0,(SRI_PL[[#This Row],[Logarithmic rate of return]]-0))</f>
        <v>0</v>
      </c>
      <c r="K382">
        <f>MIN(0,(SRI_PL[[#This Row],[Market rate of return]]-0))</f>
        <v>0</v>
      </c>
      <c r="L382">
        <f>MAX(0,(SRI_PL[[#This Row],[Logarithmic rate of return]]-0))</f>
        <v>0.68993546835261388</v>
      </c>
    </row>
    <row r="383" spans="1:12" x14ac:dyDescent="0.25">
      <c r="A383" s="9">
        <v>44962</v>
      </c>
      <c r="B383">
        <v>176.22</v>
      </c>
      <c r="C383">
        <f>((SRI_PL[[#This Row],[Price]]-B382)/SRI_PL[[#This Row],[Price]])*100</f>
        <v>0.95902848711837352</v>
      </c>
      <c r="D383">
        <f>LN(SRI_PL[[#This Row],[Price]]/B382)*100</f>
        <v>0.96365678018384671</v>
      </c>
      <c r="E383">
        <v>5.0574300000000001</v>
      </c>
      <c r="F383">
        <f>LN(SRI_PL[[#This Row],[Risk-free instrument]]/E382)*100</f>
        <v>-0.88310094254573623</v>
      </c>
      <c r="G383">
        <v>61465.85</v>
      </c>
      <c r="H383">
        <f>LN(SRI_PL[[#This Row],[WIG]]/G382)*100</f>
        <v>0.31963056668595158</v>
      </c>
      <c r="I383">
        <f>SRI_PL[[#This Row],[Rate WIG]]*100%</f>
        <v>0.31963056668595158</v>
      </c>
      <c r="J383">
        <f>MIN(0,(SRI_PL[[#This Row],[Logarithmic rate of return]]-0))</f>
        <v>0</v>
      </c>
      <c r="K383">
        <f>MIN(0,(SRI_PL[[#This Row],[Market rate of return]]-0))</f>
        <v>0</v>
      </c>
      <c r="L383">
        <f>MAX(0,(SRI_PL[[#This Row],[Logarithmic rate of return]]-0))</f>
        <v>0.96365678018384671</v>
      </c>
    </row>
    <row r="384" spans="1:12" x14ac:dyDescent="0.25">
      <c r="A384" s="9">
        <v>44969</v>
      </c>
      <c r="B384">
        <v>172.79</v>
      </c>
      <c r="C384">
        <f>((SRI_PL[[#This Row],[Price]]-B383)/SRI_PL[[#This Row],[Price]])*100</f>
        <v>-1.9850685803576635</v>
      </c>
      <c r="D384">
        <f>LN(SRI_PL[[#This Row],[Price]]/B383)*100</f>
        <v>-1.965623011355341</v>
      </c>
      <c r="E384">
        <v>5.1271399999999998</v>
      </c>
      <c r="F384">
        <f>LN(SRI_PL[[#This Row],[Risk-free instrument]]/E383)*100</f>
        <v>1.3689549712229625</v>
      </c>
      <c r="G384">
        <v>60008.87</v>
      </c>
      <c r="H384">
        <f>LN(SRI_PL[[#This Row],[WIG]]/G383)*100</f>
        <v>-2.398935140289955</v>
      </c>
      <c r="I384">
        <f>SRI_PL[[#This Row],[Rate WIG]]*100%</f>
        <v>-2.398935140289955</v>
      </c>
      <c r="J384">
        <f>MIN(0,(SRI_PL[[#This Row],[Logarithmic rate of return]]-0))</f>
        <v>-1.965623011355341</v>
      </c>
      <c r="K384">
        <f>MIN(0,(SRI_PL[[#This Row],[Market rate of return]]-0))</f>
        <v>-2.398935140289955</v>
      </c>
      <c r="L384">
        <f>MAX(0,(SRI_PL[[#This Row],[Logarithmic rate of return]]-0))</f>
        <v>0</v>
      </c>
    </row>
    <row r="385" spans="1:12" x14ac:dyDescent="0.25">
      <c r="A385" s="9">
        <v>44976</v>
      </c>
      <c r="B385">
        <v>174.46</v>
      </c>
      <c r="C385">
        <f>((SRI_PL[[#This Row],[Price]]-B384)/SRI_PL[[#This Row],[Price]])*100</f>
        <v>0.95723948182965479</v>
      </c>
      <c r="D385">
        <f>LN(SRI_PL[[#This Row],[Price]]/B384)*100</f>
        <v>0.96185046800420781</v>
      </c>
      <c r="E385">
        <v>5.2430000000000003</v>
      </c>
      <c r="F385">
        <f>LN(SRI_PL[[#This Row],[Risk-free instrument]]/E384)*100</f>
        <v>2.2345854744637772</v>
      </c>
      <c r="G385">
        <v>60459.17</v>
      </c>
      <c r="H385">
        <f>LN(SRI_PL[[#This Row],[WIG]]/G384)*100</f>
        <v>0.74758765432332841</v>
      </c>
      <c r="I385">
        <f>SRI_PL[[#This Row],[Rate WIG]]*100%</f>
        <v>0.74758765432332841</v>
      </c>
      <c r="J385">
        <f>MIN(0,(SRI_PL[[#This Row],[Logarithmic rate of return]]-0))</f>
        <v>0</v>
      </c>
      <c r="K385">
        <f>MIN(0,(SRI_PL[[#This Row],[Market rate of return]]-0))</f>
        <v>0</v>
      </c>
      <c r="L385">
        <f>MAX(0,(SRI_PL[[#This Row],[Logarithmic rate of return]]-0))</f>
        <v>0.96185046800420781</v>
      </c>
    </row>
    <row r="386" spans="1:12" x14ac:dyDescent="0.25">
      <c r="A386" s="9">
        <v>44983</v>
      </c>
      <c r="B386">
        <v>171.09</v>
      </c>
      <c r="C386">
        <f>((SRI_PL[[#This Row],[Price]]-B385)/SRI_PL[[#This Row],[Price]])*100</f>
        <v>-1.9697235373195419</v>
      </c>
      <c r="D386">
        <f>LN(SRI_PL[[#This Row],[Price]]/B385)*100</f>
        <v>-1.9505755168515355</v>
      </c>
      <c r="E386">
        <v>5.2351400000000003</v>
      </c>
      <c r="F386">
        <f>LN(SRI_PL[[#This Row],[Risk-free instrument]]/E385)*100</f>
        <v>-0.15002665500315621</v>
      </c>
      <c r="G386">
        <v>59051.34</v>
      </c>
      <c r="H386">
        <f>LN(SRI_PL[[#This Row],[WIG]]/G385)*100</f>
        <v>-2.3561026153137905</v>
      </c>
      <c r="I386">
        <f>SRI_PL[[#This Row],[Rate WIG]]*100%</f>
        <v>-2.3561026153137905</v>
      </c>
      <c r="J386">
        <f>MIN(0,(SRI_PL[[#This Row],[Logarithmic rate of return]]-0))</f>
        <v>-1.9505755168515355</v>
      </c>
      <c r="K386">
        <f>MIN(0,(SRI_PL[[#This Row],[Market rate of return]]-0))</f>
        <v>-2.3561026153137905</v>
      </c>
      <c r="L386">
        <f>MAX(0,(SRI_PL[[#This Row],[Logarithmic rate of return]]-0))</f>
        <v>0</v>
      </c>
    </row>
    <row r="387" spans="1:12" x14ac:dyDescent="0.25">
      <c r="A387" s="9">
        <v>44990</v>
      </c>
      <c r="B387">
        <v>174.67</v>
      </c>
      <c r="C387">
        <f>((SRI_PL[[#This Row],[Price]]-B386)/SRI_PL[[#This Row],[Price]])*100</f>
        <v>2.0495792065036835</v>
      </c>
      <c r="D387">
        <f>LN(SRI_PL[[#This Row],[Price]]/B386)*100</f>
        <v>2.0708745603744259</v>
      </c>
      <c r="E387">
        <v>5.3157100000000002</v>
      </c>
      <c r="F387">
        <f>LN(SRI_PL[[#This Row],[Risk-free instrument]]/E386)*100</f>
        <v>1.5273000027645565</v>
      </c>
      <c r="G387">
        <v>60205.87</v>
      </c>
      <c r="H387">
        <f>LN(SRI_PL[[#This Row],[WIG]]/G386)*100</f>
        <v>1.936262084753843</v>
      </c>
      <c r="I387">
        <f>SRI_PL[[#This Row],[Rate WIG]]*100%</f>
        <v>1.936262084753843</v>
      </c>
      <c r="J387">
        <f>MIN(0,(SRI_PL[[#This Row],[Logarithmic rate of return]]-0))</f>
        <v>0</v>
      </c>
      <c r="K387">
        <f>MIN(0,(SRI_PL[[#This Row],[Market rate of return]]-0))</f>
        <v>0</v>
      </c>
      <c r="L387">
        <f>MAX(0,(SRI_PL[[#This Row],[Logarithmic rate of return]]-0))</f>
        <v>2.0708745603744259</v>
      </c>
    </row>
    <row r="388" spans="1:12" x14ac:dyDescent="0.25">
      <c r="A388" s="9">
        <v>44997</v>
      </c>
      <c r="B388">
        <v>173.87</v>
      </c>
      <c r="C388">
        <f>((SRI_PL[[#This Row],[Price]]-B387)/SRI_PL[[#This Row],[Price]])*100</f>
        <v>-0.4601138781848409</v>
      </c>
      <c r="D388">
        <f>LN(SRI_PL[[#This Row],[Price]]/B387)*100</f>
        <v>-0.45905859006029615</v>
      </c>
      <c r="E388">
        <v>5.4282899999999996</v>
      </c>
      <c r="F388">
        <f>LN(SRI_PL[[#This Row],[Risk-free instrument]]/E387)*100</f>
        <v>2.0957580153951092</v>
      </c>
      <c r="G388">
        <v>59570</v>
      </c>
      <c r="H388">
        <f>LN(SRI_PL[[#This Row],[WIG]]/G387)*100</f>
        <v>-1.0617764226201289</v>
      </c>
      <c r="I388">
        <f>SRI_PL[[#This Row],[Rate WIG]]*100%</f>
        <v>-1.0617764226201289</v>
      </c>
      <c r="J388">
        <f>MIN(0,(SRI_PL[[#This Row],[Logarithmic rate of return]]-0))</f>
        <v>-0.45905859006029615</v>
      </c>
      <c r="K388">
        <f>MIN(0,(SRI_PL[[#This Row],[Market rate of return]]-0))</f>
        <v>-1.0617764226201289</v>
      </c>
      <c r="L388">
        <f>MAX(0,(SRI_PL[[#This Row],[Logarithmic rate of return]]-0))</f>
        <v>0</v>
      </c>
    </row>
    <row r="389" spans="1:12" x14ac:dyDescent="0.25">
      <c r="A389" s="9">
        <v>45004</v>
      </c>
      <c r="B389">
        <v>165.66</v>
      </c>
      <c r="C389">
        <f>((SRI_PL[[#This Row],[Price]]-B388)/SRI_PL[[#This Row],[Price]])*100</f>
        <v>-4.9559338403959963</v>
      </c>
      <c r="D389">
        <f>LN(SRI_PL[[#This Row],[Price]]/B388)*100</f>
        <v>-4.8370398369580423</v>
      </c>
      <c r="E389">
        <v>5.0522900000000002</v>
      </c>
      <c r="F389">
        <f>LN(SRI_PL[[#This Row],[Risk-free instrument]]/E388)*100</f>
        <v>-7.1782561372496385</v>
      </c>
      <c r="G389">
        <v>56283.05</v>
      </c>
      <c r="H389">
        <f>LN(SRI_PL[[#This Row],[WIG]]/G388)*100</f>
        <v>-5.6758667543693848</v>
      </c>
      <c r="I389">
        <f>SRI_PL[[#This Row],[Rate WIG]]*100%</f>
        <v>-5.6758667543693848</v>
      </c>
      <c r="J389">
        <f>MIN(0,(SRI_PL[[#This Row],[Logarithmic rate of return]]-0))</f>
        <v>-4.8370398369580423</v>
      </c>
      <c r="K389">
        <f>MIN(0,(SRI_PL[[#This Row],[Market rate of return]]-0))</f>
        <v>-5.6758667543693848</v>
      </c>
      <c r="L389">
        <f>MAX(0,(SRI_PL[[#This Row],[Logarithmic rate of return]]-0))</f>
        <v>0</v>
      </c>
    </row>
    <row r="390" spans="1:12" x14ac:dyDescent="0.25">
      <c r="A390" s="9">
        <v>45011</v>
      </c>
      <c r="B390">
        <v>164.91</v>
      </c>
      <c r="C390">
        <f>((SRI_PL[[#This Row],[Price]]-B389)/SRI_PL[[#This Row],[Price]])*100</f>
        <v>-0.45479352374022197</v>
      </c>
      <c r="D390">
        <f>LN(SRI_PL[[#This Row],[Price]]/B389)*100</f>
        <v>-0.45376246294393779</v>
      </c>
      <c r="E390">
        <v>4.9872899999999998</v>
      </c>
      <c r="F390">
        <f>LN(SRI_PL[[#This Row],[Risk-free instrument]]/E389)*100</f>
        <v>-1.2948929783092094</v>
      </c>
      <c r="G390">
        <v>56024.38</v>
      </c>
      <c r="H390">
        <f>LN(SRI_PL[[#This Row],[WIG]]/G389)*100</f>
        <v>-0.46064709593205333</v>
      </c>
      <c r="I390">
        <f>SRI_PL[[#This Row],[Rate WIG]]*100%</f>
        <v>-0.46064709593205333</v>
      </c>
      <c r="J390">
        <f>MIN(0,(SRI_PL[[#This Row],[Logarithmic rate of return]]-0))</f>
        <v>-0.45376246294393779</v>
      </c>
      <c r="K390">
        <f>MIN(0,(SRI_PL[[#This Row],[Market rate of return]]-0))</f>
        <v>-0.46064709593205333</v>
      </c>
      <c r="L390">
        <f>MAX(0,(SRI_PL[[#This Row],[Logarithmic rate of return]]-0))</f>
        <v>0</v>
      </c>
    </row>
    <row r="391" spans="1:12" x14ac:dyDescent="0.25">
      <c r="A391" s="9">
        <v>45018</v>
      </c>
      <c r="B391">
        <v>171.38</v>
      </c>
      <c r="C391">
        <f>((SRI_PL[[#This Row],[Price]]-B390)/SRI_PL[[#This Row],[Price]])*100</f>
        <v>3.7752363169564704</v>
      </c>
      <c r="D391">
        <f>LN(SRI_PL[[#This Row],[Price]]/B390)*100</f>
        <v>3.8483442700293997</v>
      </c>
      <c r="E391">
        <v>5.3129999999999997</v>
      </c>
      <c r="F391">
        <f>LN(SRI_PL[[#This Row],[Risk-free instrument]]/E390)*100</f>
        <v>6.3263971402433743</v>
      </c>
      <c r="G391">
        <v>58608.76</v>
      </c>
      <c r="H391">
        <f>LN(SRI_PL[[#This Row],[WIG]]/G390)*100</f>
        <v>4.5097220327766907</v>
      </c>
      <c r="I391">
        <f>SRI_PL[[#This Row],[Rate WIG]]*100%</f>
        <v>4.5097220327766907</v>
      </c>
      <c r="J391">
        <f>MIN(0,(SRI_PL[[#This Row],[Logarithmic rate of return]]-0))</f>
        <v>0</v>
      </c>
      <c r="K391">
        <f>MIN(0,(SRI_PL[[#This Row],[Market rate of return]]-0))</f>
        <v>0</v>
      </c>
      <c r="L391">
        <f>MAX(0,(SRI_PL[[#This Row],[Logarithmic rate of return]]-0))</f>
        <v>3.8483442700293997</v>
      </c>
    </row>
    <row r="392" spans="1:12" x14ac:dyDescent="0.25">
      <c r="A392" s="9">
        <v>45025</v>
      </c>
      <c r="B392">
        <v>171.64</v>
      </c>
      <c r="C392">
        <f>((SRI_PL[[#This Row],[Price]]-B391)/SRI_PL[[#This Row],[Price]])*100</f>
        <v>0.15147984152877589</v>
      </c>
      <c r="D392">
        <f>LN(SRI_PL[[#This Row],[Price]]/B391)*100</f>
        <v>0.15159468823510652</v>
      </c>
      <c r="E392">
        <v>5.2374299999999998</v>
      </c>
      <c r="F392">
        <f>LN(SRI_PL[[#This Row],[Risk-free instrument]]/E391)*100</f>
        <v>-1.4325727464995834</v>
      </c>
      <c r="G392">
        <v>58538.87</v>
      </c>
      <c r="H392">
        <f>LN(SRI_PL[[#This Row],[WIG]]/G391)*100</f>
        <v>-0.11931954285708135</v>
      </c>
      <c r="I392">
        <f>SRI_PL[[#This Row],[Rate WIG]]*100%</f>
        <v>-0.11931954285708135</v>
      </c>
      <c r="J392">
        <f>MIN(0,(SRI_PL[[#This Row],[Logarithmic rate of return]]-0))</f>
        <v>0</v>
      </c>
      <c r="K392">
        <f>MIN(0,(SRI_PL[[#This Row],[Market rate of return]]-0))</f>
        <v>-0.11931954285708135</v>
      </c>
      <c r="L392">
        <f>MAX(0,(SRI_PL[[#This Row],[Logarithmic rate of return]]-0))</f>
        <v>0.15159468823510652</v>
      </c>
    </row>
    <row r="393" spans="1:12" x14ac:dyDescent="0.25">
      <c r="A393" s="9">
        <v>45032</v>
      </c>
      <c r="B393">
        <v>178.38</v>
      </c>
      <c r="C393">
        <f>((SRI_PL[[#This Row],[Price]]-B392)/SRI_PL[[#This Row],[Price]])*100</f>
        <v>3.7784504989348635</v>
      </c>
      <c r="D393">
        <f>LN(SRI_PL[[#This Row],[Price]]/B392)*100</f>
        <v>3.8516846114737366</v>
      </c>
      <c r="E393">
        <v>5.3052900000000003</v>
      </c>
      <c r="F393">
        <f>LN(SRI_PL[[#This Row],[Risk-free instrument]]/E392)*100</f>
        <v>1.2873515978027719</v>
      </c>
      <c r="G393">
        <v>61293.06</v>
      </c>
      <c r="H393">
        <f>LN(SRI_PL[[#This Row],[WIG]]/G392)*100</f>
        <v>4.5975644793133412</v>
      </c>
      <c r="I393">
        <f>SRI_PL[[#This Row],[Rate WIG]]*100%</f>
        <v>4.5975644793133412</v>
      </c>
      <c r="J393">
        <f>MIN(0,(SRI_PL[[#This Row],[Logarithmic rate of return]]-0))</f>
        <v>0</v>
      </c>
      <c r="K393">
        <f>MIN(0,(SRI_PL[[#This Row],[Market rate of return]]-0))</f>
        <v>0</v>
      </c>
      <c r="L393">
        <f>MAX(0,(SRI_PL[[#This Row],[Logarithmic rate of return]]-0))</f>
        <v>3.8516846114737366</v>
      </c>
    </row>
    <row r="394" spans="1:12" x14ac:dyDescent="0.25">
      <c r="A394" s="9">
        <v>45039</v>
      </c>
      <c r="B394">
        <v>181.56</v>
      </c>
      <c r="C394">
        <f>((SRI_PL[[#This Row],[Price]]-B393)/SRI_PL[[#This Row],[Price]])*100</f>
        <v>1.7514871116986157</v>
      </c>
      <c r="D394">
        <f>LN(SRI_PL[[#This Row],[Price]]/B393)*100</f>
        <v>1.7670071350203636</v>
      </c>
      <c r="E394">
        <v>5.4345699999999999</v>
      </c>
      <c r="F394">
        <f>LN(SRI_PL[[#This Row],[Risk-free instrument]]/E393)*100</f>
        <v>2.4075964626106332</v>
      </c>
      <c r="G394">
        <v>62409.21</v>
      </c>
      <c r="H394">
        <f>LN(SRI_PL[[#This Row],[WIG]]/G393)*100</f>
        <v>1.8046237808076391</v>
      </c>
      <c r="I394">
        <f>SRI_PL[[#This Row],[Rate WIG]]*100%</f>
        <v>1.8046237808076391</v>
      </c>
      <c r="J394">
        <f>MIN(0,(SRI_PL[[#This Row],[Logarithmic rate of return]]-0))</f>
        <v>0</v>
      </c>
      <c r="K394">
        <f>MIN(0,(SRI_PL[[#This Row],[Market rate of return]]-0))</f>
        <v>0</v>
      </c>
      <c r="L394">
        <f>MAX(0,(SRI_PL[[#This Row],[Logarithmic rate of return]]-0))</f>
        <v>1.7670071350203636</v>
      </c>
    </row>
    <row r="395" spans="1:12" x14ac:dyDescent="0.25">
      <c r="A395" s="9">
        <v>45046</v>
      </c>
      <c r="B395">
        <v>183.68</v>
      </c>
      <c r="C395">
        <f>((SRI_PL[[#This Row],[Price]]-B394)/SRI_PL[[#This Row],[Price]])*100</f>
        <v>1.154181184668992</v>
      </c>
      <c r="D395">
        <f>LN(SRI_PL[[#This Row],[Price]]/B394)*100</f>
        <v>1.1608935542936816</v>
      </c>
      <c r="E395">
        <v>5.407</v>
      </c>
      <c r="F395">
        <f>LN(SRI_PL[[#This Row],[Risk-free instrument]]/E394)*100</f>
        <v>-0.50859902080764852</v>
      </c>
      <c r="G395">
        <v>62948.5</v>
      </c>
      <c r="H395">
        <f>LN(SRI_PL[[#This Row],[WIG]]/G394)*100</f>
        <v>0.86040711332008957</v>
      </c>
      <c r="I395">
        <f>SRI_PL[[#This Row],[Rate WIG]]*100%</f>
        <v>0.86040711332008957</v>
      </c>
      <c r="J395">
        <f>MIN(0,(SRI_PL[[#This Row],[Logarithmic rate of return]]-0))</f>
        <v>0</v>
      </c>
      <c r="K395">
        <f>MIN(0,(SRI_PL[[#This Row],[Market rate of return]]-0))</f>
        <v>0</v>
      </c>
      <c r="L395">
        <f>MAX(0,(SRI_PL[[#This Row],[Logarithmic rate of return]]-0))</f>
        <v>1.1608935542936816</v>
      </c>
    </row>
    <row r="396" spans="1:12" x14ac:dyDescent="0.25">
      <c r="A396" s="9">
        <v>45053</v>
      </c>
      <c r="B396">
        <v>182.56</v>
      </c>
      <c r="C396">
        <f>((SRI_PL[[#This Row],[Price]]-B395)/SRI_PL[[#This Row],[Price]])*100</f>
        <v>-0.61349693251533988</v>
      </c>
      <c r="D396">
        <f>LN(SRI_PL[[#This Row],[Price]]/B395)*100</f>
        <v>-0.61162270174360944</v>
      </c>
      <c r="E396">
        <v>5.3528599999999997</v>
      </c>
      <c r="F396">
        <f>LN(SRI_PL[[#This Row],[Risk-free instrument]]/E395)*100</f>
        <v>-1.0063412889385976</v>
      </c>
      <c r="G396">
        <v>62692.959999999999</v>
      </c>
      <c r="H396">
        <f>LN(SRI_PL[[#This Row],[WIG]]/G395)*100</f>
        <v>-0.40677711380176895</v>
      </c>
      <c r="I396">
        <f>SRI_PL[[#This Row],[Rate WIG]]*100%</f>
        <v>-0.40677711380176895</v>
      </c>
      <c r="J396">
        <f>MIN(0,(SRI_PL[[#This Row],[Logarithmic rate of return]]-0))</f>
        <v>-0.61162270174360944</v>
      </c>
      <c r="K396">
        <f>MIN(0,(SRI_PL[[#This Row],[Market rate of return]]-0))</f>
        <v>-0.40677711380176895</v>
      </c>
      <c r="L396">
        <f>MAX(0,(SRI_PL[[#This Row],[Logarithmic rate of return]]-0))</f>
        <v>0</v>
      </c>
    </row>
    <row r="397" spans="1:12" x14ac:dyDescent="0.25">
      <c r="A397" s="9">
        <v>45060</v>
      </c>
      <c r="B397">
        <v>185.09</v>
      </c>
      <c r="C397">
        <f>((SRI_PL[[#This Row],[Price]]-B396)/SRI_PL[[#This Row],[Price]])*100</f>
        <v>1.3669025879301968</v>
      </c>
      <c r="D397">
        <f>LN(SRI_PL[[#This Row],[Price]]/B396)*100</f>
        <v>1.3763307154859832</v>
      </c>
      <c r="E397">
        <v>5.34314</v>
      </c>
      <c r="F397">
        <f>LN(SRI_PL[[#This Row],[Risk-free instrument]]/E396)*100</f>
        <v>-0.18175023701728393</v>
      </c>
      <c r="G397">
        <v>63669.39</v>
      </c>
      <c r="H397">
        <f>LN(SRI_PL[[#This Row],[WIG]]/G396)*100</f>
        <v>1.5454752699640719</v>
      </c>
      <c r="I397">
        <f>SRI_PL[[#This Row],[Rate WIG]]*100%</f>
        <v>1.5454752699640719</v>
      </c>
      <c r="J397">
        <f>MIN(0,(SRI_PL[[#This Row],[Logarithmic rate of return]]-0))</f>
        <v>0</v>
      </c>
      <c r="K397">
        <f>MIN(0,(SRI_PL[[#This Row],[Market rate of return]]-0))</f>
        <v>0</v>
      </c>
      <c r="L397">
        <f>MAX(0,(SRI_PL[[#This Row],[Logarithmic rate of return]]-0))</f>
        <v>1.3763307154859832</v>
      </c>
    </row>
    <row r="398" spans="1:12" x14ac:dyDescent="0.25">
      <c r="A398" s="9">
        <v>45067</v>
      </c>
      <c r="B398">
        <v>188.48</v>
      </c>
      <c r="C398">
        <f>((SRI_PL[[#This Row],[Price]]-B397)/SRI_PL[[#This Row],[Price]])*100</f>
        <v>1.798599320882845</v>
      </c>
      <c r="D398">
        <f>LN(SRI_PL[[#This Row],[Price]]/B397)*100</f>
        <v>1.8149707194596398</v>
      </c>
      <c r="E398">
        <v>5.4665699999999999</v>
      </c>
      <c r="F398">
        <f>LN(SRI_PL[[#This Row],[Risk-free instrument]]/E397)*100</f>
        <v>2.2837867938560139</v>
      </c>
      <c r="G398">
        <v>64919.22</v>
      </c>
      <c r="H398">
        <f>LN(SRI_PL[[#This Row],[WIG]]/G397)*100</f>
        <v>1.9439814453970079</v>
      </c>
      <c r="I398">
        <f>SRI_PL[[#This Row],[Rate WIG]]*100%</f>
        <v>1.9439814453970079</v>
      </c>
      <c r="J398">
        <f>MIN(0,(SRI_PL[[#This Row],[Logarithmic rate of return]]-0))</f>
        <v>0</v>
      </c>
      <c r="K398">
        <f>MIN(0,(SRI_PL[[#This Row],[Market rate of return]]-0))</f>
        <v>0</v>
      </c>
      <c r="L398">
        <f>MAX(0,(SRI_PL[[#This Row],[Logarithmic rate of return]]-0))</f>
        <v>1.8149707194596398</v>
      </c>
    </row>
    <row r="399" spans="1:12" x14ac:dyDescent="0.25">
      <c r="A399" s="9">
        <v>45074</v>
      </c>
      <c r="B399">
        <v>188.26</v>
      </c>
      <c r="C399">
        <f>((SRI_PL[[#This Row],[Price]]-B398)/SRI_PL[[#This Row],[Price]])*100</f>
        <v>-0.11685966216933967</v>
      </c>
      <c r="D399">
        <f>LN(SRI_PL[[#This Row],[Price]]/B398)*100</f>
        <v>-0.11679143441477025</v>
      </c>
      <c r="E399">
        <v>5.5810000000000004</v>
      </c>
      <c r="F399">
        <f>LN(SRI_PL[[#This Row],[Risk-free instrument]]/E398)*100</f>
        <v>2.0716608727427652</v>
      </c>
      <c r="G399">
        <v>64788.01</v>
      </c>
      <c r="H399">
        <f>LN(SRI_PL[[#This Row],[WIG]]/G398)*100</f>
        <v>-0.20231724130724016</v>
      </c>
      <c r="I399">
        <f>SRI_PL[[#This Row],[Rate WIG]]*100%</f>
        <v>-0.20231724130724016</v>
      </c>
      <c r="J399">
        <f>MIN(0,(SRI_PL[[#This Row],[Logarithmic rate of return]]-0))</f>
        <v>-0.11679143441477025</v>
      </c>
      <c r="K399">
        <f>MIN(0,(SRI_PL[[#This Row],[Market rate of return]]-0))</f>
        <v>-0.20231724130724016</v>
      </c>
      <c r="L399">
        <f>MAX(0,(SRI_PL[[#This Row],[Logarithmic rate of return]]-0))</f>
        <v>0</v>
      </c>
    </row>
    <row r="400" spans="1:12" x14ac:dyDescent="0.25">
      <c r="A400" s="9">
        <v>45081</v>
      </c>
      <c r="B400">
        <v>191.08</v>
      </c>
      <c r="C400">
        <f>((SRI_PL[[#This Row],[Price]]-B399)/SRI_PL[[#This Row],[Price]])*100</f>
        <v>1.4758216453841435</v>
      </c>
      <c r="D400">
        <f>LN(SRI_PL[[#This Row],[Price]]/B399)*100</f>
        <v>1.4868202402687145</v>
      </c>
      <c r="E400">
        <v>5.6234299999999999</v>
      </c>
      <c r="F400">
        <f>LN(SRI_PL[[#This Row],[Risk-free instrument]]/E399)*100</f>
        <v>0.75738262143205282</v>
      </c>
      <c r="G400">
        <v>65654.39</v>
      </c>
      <c r="H400">
        <f>LN(SRI_PL[[#This Row],[WIG]]/G399)*100</f>
        <v>1.3283912903312374</v>
      </c>
      <c r="I400">
        <f>SRI_PL[[#This Row],[Rate WIG]]*100%</f>
        <v>1.3283912903312374</v>
      </c>
      <c r="J400">
        <f>MIN(0,(SRI_PL[[#This Row],[Logarithmic rate of return]]-0))</f>
        <v>0</v>
      </c>
      <c r="K400">
        <f>MIN(0,(SRI_PL[[#This Row],[Market rate of return]]-0))</f>
        <v>0</v>
      </c>
      <c r="L400">
        <f>MAX(0,(SRI_PL[[#This Row],[Logarithmic rate of return]]-0))</f>
        <v>1.4868202402687145</v>
      </c>
    </row>
    <row r="401" spans="1:12" x14ac:dyDescent="0.25">
      <c r="A401" s="9">
        <v>45088</v>
      </c>
      <c r="B401">
        <v>193.86</v>
      </c>
      <c r="C401">
        <f>((SRI_PL[[#This Row],[Price]]-B400)/SRI_PL[[#This Row],[Price]])*100</f>
        <v>1.4340245538017131</v>
      </c>
      <c r="D401">
        <f>LN(SRI_PL[[#This Row],[Price]]/B400)*100</f>
        <v>1.4444060542700743</v>
      </c>
      <c r="E401">
        <v>5.6597099999999996</v>
      </c>
      <c r="F401">
        <f>LN(SRI_PL[[#This Row],[Risk-free instrument]]/E400)*100</f>
        <v>0.64308561327105629</v>
      </c>
      <c r="G401">
        <v>66531.53</v>
      </c>
      <c r="H401">
        <f>LN(SRI_PL[[#This Row],[WIG]]/G400)*100</f>
        <v>1.3271502356489617</v>
      </c>
      <c r="I401">
        <f>SRI_PL[[#This Row],[Rate WIG]]*100%</f>
        <v>1.3271502356489617</v>
      </c>
      <c r="J401">
        <f>MIN(0,(SRI_PL[[#This Row],[Logarithmic rate of return]]-0))</f>
        <v>0</v>
      </c>
      <c r="K401">
        <f>MIN(0,(SRI_PL[[#This Row],[Market rate of return]]-0))</f>
        <v>0</v>
      </c>
      <c r="L401">
        <f>MAX(0,(SRI_PL[[#This Row],[Logarithmic rate of return]]-0))</f>
        <v>1.4444060542700743</v>
      </c>
    </row>
    <row r="402" spans="1:12" x14ac:dyDescent="0.25">
      <c r="A402" s="9">
        <v>45095</v>
      </c>
      <c r="B402">
        <v>197.42</v>
      </c>
      <c r="C402">
        <f>((SRI_PL[[#This Row],[Price]]-B401)/SRI_PL[[#This Row],[Price]])*100</f>
        <v>1.8032620808428601</v>
      </c>
      <c r="D402">
        <f>LN(SRI_PL[[#This Row],[Price]]/B401)*100</f>
        <v>1.8197189925279866</v>
      </c>
      <c r="E402">
        <v>5.6660000000000004</v>
      </c>
      <c r="F402">
        <f>LN(SRI_PL[[#This Row],[Risk-free instrument]]/E401)*100</f>
        <v>0.11107472549970888</v>
      </c>
      <c r="G402">
        <v>67850.509999999995</v>
      </c>
      <c r="H402">
        <f>LN(SRI_PL[[#This Row],[WIG]]/G401)*100</f>
        <v>1.9630932199810083</v>
      </c>
      <c r="I402">
        <f>SRI_PL[[#This Row],[Rate WIG]]*100%</f>
        <v>1.9630932199810083</v>
      </c>
      <c r="J402">
        <f>MIN(0,(SRI_PL[[#This Row],[Logarithmic rate of return]]-0))</f>
        <v>0</v>
      </c>
      <c r="K402">
        <f>MIN(0,(SRI_PL[[#This Row],[Market rate of return]]-0))</f>
        <v>0</v>
      </c>
      <c r="L402">
        <f>MAX(0,(SRI_PL[[#This Row],[Logarithmic rate of return]]-0))</f>
        <v>1.8197189925279866</v>
      </c>
    </row>
    <row r="403" spans="1:12" x14ac:dyDescent="0.25">
      <c r="A403" s="9">
        <v>45102</v>
      </c>
      <c r="B403">
        <v>192.83</v>
      </c>
      <c r="C403">
        <f>((SRI_PL[[#This Row],[Price]]-B402)/SRI_PL[[#This Row],[Price]])*100</f>
        <v>-2.3803350101125211</v>
      </c>
      <c r="D403">
        <f>LN(SRI_PL[[#This Row],[Price]]/B402)*100</f>
        <v>-2.352446725822813</v>
      </c>
      <c r="E403">
        <v>5.6902900000000001</v>
      </c>
      <c r="F403">
        <f>LN(SRI_PL[[#This Row],[Risk-free instrument]]/E402)*100</f>
        <v>0.42778120392455737</v>
      </c>
      <c r="G403">
        <v>66272.990000000005</v>
      </c>
      <c r="H403">
        <f>LN(SRI_PL[[#This Row],[WIG]]/G402)*100</f>
        <v>-2.3524479296186671</v>
      </c>
      <c r="I403">
        <f>SRI_PL[[#This Row],[Rate WIG]]*100%</f>
        <v>-2.3524479296186671</v>
      </c>
      <c r="J403">
        <f>MIN(0,(SRI_PL[[#This Row],[Logarithmic rate of return]]-0))</f>
        <v>-2.352446725822813</v>
      </c>
      <c r="K403">
        <f>MIN(0,(SRI_PL[[#This Row],[Market rate of return]]-0))</f>
        <v>-2.3524479296186671</v>
      </c>
      <c r="L403">
        <f>MAX(0,(SRI_PL[[#This Row],[Logarithmic rate of return]]-0))</f>
        <v>0</v>
      </c>
    </row>
    <row r="404" spans="1:12" x14ac:dyDescent="0.25">
      <c r="A404" s="9">
        <v>45109</v>
      </c>
      <c r="B404">
        <v>196.39</v>
      </c>
      <c r="C404">
        <f>((SRI_PL[[#This Row],[Price]]-B403)/SRI_PL[[#This Row],[Price]])*100</f>
        <v>1.812719588573743</v>
      </c>
      <c r="D404">
        <f>LN(SRI_PL[[#This Row],[Price]]/B403)*100</f>
        <v>1.8293506395617771</v>
      </c>
      <c r="E404">
        <v>5.7622900000000001</v>
      </c>
      <c r="F404">
        <f>LN(SRI_PL[[#This Row],[Risk-free instrument]]/E403)*100</f>
        <v>1.2573751694882769</v>
      </c>
      <c r="G404">
        <v>67283.22</v>
      </c>
      <c r="H404">
        <f>LN(SRI_PL[[#This Row],[WIG]]/G403)*100</f>
        <v>1.5128450673163576</v>
      </c>
      <c r="I404">
        <f>SRI_PL[[#This Row],[Rate WIG]]*100%</f>
        <v>1.5128450673163576</v>
      </c>
      <c r="J404">
        <f>MIN(0,(SRI_PL[[#This Row],[Logarithmic rate of return]]-0))</f>
        <v>0</v>
      </c>
      <c r="K404">
        <f>MIN(0,(SRI_PL[[#This Row],[Market rate of return]]-0))</f>
        <v>0</v>
      </c>
      <c r="L404">
        <f>MAX(0,(SRI_PL[[#This Row],[Logarithmic rate of return]]-0))</f>
        <v>1.8293506395617771</v>
      </c>
    </row>
    <row r="405" spans="1:12" x14ac:dyDescent="0.25">
      <c r="A405" s="9">
        <v>45116</v>
      </c>
      <c r="B405">
        <v>195.95</v>
      </c>
      <c r="C405">
        <f>((SRI_PL[[#This Row],[Price]]-B404)/SRI_PL[[#This Row],[Price]])*100</f>
        <v>-0.22454707833630913</v>
      </c>
      <c r="D405">
        <f>LN(SRI_PL[[#This Row],[Price]]/B404)*100</f>
        <v>-0.22429534814911622</v>
      </c>
      <c r="E405">
        <v>5.8432599999999999</v>
      </c>
      <c r="F405">
        <f>LN(SRI_PL[[#This Row],[Risk-free instrument]]/E404)*100</f>
        <v>1.3953895129396787</v>
      </c>
      <c r="G405">
        <v>67181.67</v>
      </c>
      <c r="H405">
        <f>LN(SRI_PL[[#This Row],[WIG]]/G404)*100</f>
        <v>-0.15104317462555772</v>
      </c>
      <c r="I405">
        <f>SRI_PL[[#This Row],[Rate WIG]]*100%</f>
        <v>-0.15104317462555772</v>
      </c>
      <c r="J405">
        <f>MIN(0,(SRI_PL[[#This Row],[Logarithmic rate of return]]-0))</f>
        <v>-0.22429534814911622</v>
      </c>
      <c r="K405">
        <f>MIN(0,(SRI_PL[[#This Row],[Market rate of return]]-0))</f>
        <v>-0.15104317462555772</v>
      </c>
      <c r="L405">
        <f>MAX(0,(SRI_PL[[#This Row],[Logarithmic rate of return]]-0))</f>
        <v>0</v>
      </c>
    </row>
    <row r="406" spans="1:12" x14ac:dyDescent="0.25">
      <c r="A406" s="9">
        <v>45123</v>
      </c>
      <c r="B406">
        <v>204.57</v>
      </c>
      <c r="C406">
        <f>((SRI_PL[[#This Row],[Price]]-B405)/SRI_PL[[#This Row],[Price]])*100</f>
        <v>4.2137165762330762</v>
      </c>
      <c r="D406">
        <f>LN(SRI_PL[[#This Row],[Price]]/B405)*100</f>
        <v>4.3050690555030853</v>
      </c>
      <c r="E406">
        <v>5.8037999999999998</v>
      </c>
      <c r="F406">
        <f>LN(SRI_PL[[#This Row],[Risk-free instrument]]/E405)*100</f>
        <v>-0.67759848374309994</v>
      </c>
      <c r="G406">
        <v>70242.39</v>
      </c>
      <c r="H406">
        <f>LN(SRI_PL[[#This Row],[WIG]]/G405)*100</f>
        <v>4.4551532479840317</v>
      </c>
      <c r="I406">
        <f>SRI_PL[[#This Row],[Rate WIG]]*100%</f>
        <v>4.4551532479840317</v>
      </c>
      <c r="J406">
        <f>MIN(0,(SRI_PL[[#This Row],[Logarithmic rate of return]]-0))</f>
        <v>0</v>
      </c>
      <c r="K406">
        <f>MIN(0,(SRI_PL[[#This Row],[Market rate of return]]-0))</f>
        <v>0</v>
      </c>
      <c r="L406">
        <f>MAX(0,(SRI_PL[[#This Row],[Logarithmic rate of return]]-0))</f>
        <v>4.3050690555030853</v>
      </c>
    </row>
    <row r="407" spans="1:12" x14ac:dyDescent="0.25">
      <c r="A407" s="9">
        <v>45130</v>
      </c>
      <c r="B407">
        <v>206.64</v>
      </c>
      <c r="C407">
        <f>((SRI_PL[[#This Row],[Price]]-B406)/SRI_PL[[#This Row],[Price]])*100</f>
        <v>1.0017421602787424</v>
      </c>
      <c r="D407">
        <f>LN(SRI_PL[[#This Row],[Price]]/B406)*100</f>
        <v>1.0067933586913884</v>
      </c>
      <c r="E407">
        <v>5.8566900000000004</v>
      </c>
      <c r="F407">
        <f>LN(SRI_PL[[#This Row],[Risk-free instrument]]/E406)*100</f>
        <v>0.90717221522855285</v>
      </c>
      <c r="G407">
        <v>71298.19</v>
      </c>
      <c r="H407">
        <f>LN(SRI_PL[[#This Row],[WIG]]/G406)*100</f>
        <v>1.4918966459895351</v>
      </c>
      <c r="I407">
        <f>SRI_PL[[#This Row],[Rate WIG]]*100%</f>
        <v>1.4918966459895351</v>
      </c>
      <c r="J407">
        <f>MIN(0,(SRI_PL[[#This Row],[Logarithmic rate of return]]-0))</f>
        <v>0</v>
      </c>
      <c r="K407">
        <f>MIN(0,(SRI_PL[[#This Row],[Market rate of return]]-0))</f>
        <v>0</v>
      </c>
      <c r="L407">
        <f>MAX(0,(SRI_PL[[#This Row],[Logarithmic rate of return]]-0))</f>
        <v>1.0067933586913884</v>
      </c>
    </row>
    <row r="408" spans="1:12" x14ac:dyDescent="0.25">
      <c r="A408" s="9">
        <v>45137</v>
      </c>
      <c r="B408">
        <v>207.18</v>
      </c>
      <c r="C408">
        <f>((SRI_PL[[#This Row],[Price]]-B407)/SRI_PL[[#This Row],[Price]])*100</f>
        <v>0.26064291920070493</v>
      </c>
      <c r="D408">
        <f>LN(SRI_PL[[#This Row],[Price]]/B407)*100</f>
        <v>0.26098318423709499</v>
      </c>
      <c r="E408">
        <v>5.8762600000000003</v>
      </c>
      <c r="F408">
        <f>LN(SRI_PL[[#This Row],[Risk-free instrument]]/E407)*100</f>
        <v>0.33359075336321425</v>
      </c>
      <c r="G408">
        <v>71965.41</v>
      </c>
      <c r="H408">
        <f>LN(SRI_PL[[#This Row],[WIG]]/G407)*100</f>
        <v>0.93146455085499924</v>
      </c>
      <c r="I408">
        <f>SRI_PL[[#This Row],[Rate WIG]]*100%</f>
        <v>0.93146455085499924</v>
      </c>
      <c r="J408">
        <f>MIN(0,(SRI_PL[[#This Row],[Logarithmic rate of return]]-0))</f>
        <v>0</v>
      </c>
      <c r="K408">
        <f>MIN(0,(SRI_PL[[#This Row],[Market rate of return]]-0))</f>
        <v>0</v>
      </c>
      <c r="L408">
        <f>MAX(0,(SRI_PL[[#This Row],[Logarithmic rate of return]]-0))</f>
        <v>0.26098318423709499</v>
      </c>
    </row>
    <row r="409" spans="1:12" x14ac:dyDescent="0.25">
      <c r="A409" s="9">
        <v>45144</v>
      </c>
      <c r="B409">
        <v>205.47</v>
      </c>
      <c r="C409">
        <f>((SRI_PL[[#This Row],[Price]]-B408)/SRI_PL[[#This Row],[Price]])*100</f>
        <v>-0.83223828296102009</v>
      </c>
      <c r="D409">
        <f>LN(SRI_PL[[#This Row],[Price]]/B408)*100</f>
        <v>-0.82879427520325144</v>
      </c>
      <c r="E409">
        <v>5.8624499999999999</v>
      </c>
      <c r="F409">
        <f>LN(SRI_PL[[#This Row],[Risk-free instrument]]/E408)*100</f>
        <v>-0.23529001689577617</v>
      </c>
      <c r="G409">
        <v>71471.63</v>
      </c>
      <c r="H409">
        <f>LN(SRI_PL[[#This Row],[WIG]]/G408)*100</f>
        <v>-0.68849991684392198</v>
      </c>
      <c r="I409">
        <f>SRI_PL[[#This Row],[Rate WIG]]*100%</f>
        <v>-0.68849991684392198</v>
      </c>
      <c r="J409">
        <f>MIN(0,(SRI_PL[[#This Row],[Logarithmic rate of return]]-0))</f>
        <v>-0.82879427520325144</v>
      </c>
      <c r="K409">
        <f>MIN(0,(SRI_PL[[#This Row],[Market rate of return]]-0))</f>
        <v>-0.68849991684392198</v>
      </c>
      <c r="L409">
        <f>MAX(0,(SRI_PL[[#This Row],[Logarithmic rate of return]]-0))</f>
        <v>0</v>
      </c>
    </row>
    <row r="410" spans="1:12" x14ac:dyDescent="0.25">
      <c r="A410" s="9">
        <v>45151</v>
      </c>
      <c r="B410">
        <v>202.84</v>
      </c>
      <c r="C410">
        <f>((SRI_PL[[#This Row],[Price]]-B409)/SRI_PL[[#This Row],[Price]])*100</f>
        <v>-1.2965884440938649</v>
      </c>
      <c r="D410">
        <f>LN(SRI_PL[[#This Row],[Price]]/B409)*100</f>
        <v>-1.2882546951105154</v>
      </c>
      <c r="E410">
        <v>5.8433400000000004</v>
      </c>
      <c r="F410">
        <f>LN(SRI_PL[[#This Row],[Risk-free instrument]]/E409)*100</f>
        <v>-0.3265053785684523</v>
      </c>
      <c r="G410">
        <v>70503.710000000006</v>
      </c>
      <c r="H410">
        <f>LN(SRI_PL[[#This Row],[WIG]]/G409)*100</f>
        <v>-1.3635255196791176</v>
      </c>
      <c r="I410">
        <f>SRI_PL[[#This Row],[Rate WIG]]*100%</f>
        <v>-1.3635255196791176</v>
      </c>
      <c r="J410">
        <f>MIN(0,(SRI_PL[[#This Row],[Logarithmic rate of return]]-0))</f>
        <v>-1.2882546951105154</v>
      </c>
      <c r="K410">
        <f>MIN(0,(SRI_PL[[#This Row],[Market rate of return]]-0))</f>
        <v>-1.3635255196791176</v>
      </c>
      <c r="L410">
        <f>MAX(0,(SRI_PL[[#This Row],[Logarithmic rate of return]]-0))</f>
        <v>0</v>
      </c>
    </row>
    <row r="411" spans="1:12" x14ac:dyDescent="0.25">
      <c r="A411" s="9">
        <v>45158</v>
      </c>
      <c r="B411">
        <v>196.24</v>
      </c>
      <c r="C411">
        <f>((SRI_PL[[#This Row],[Price]]-B410)/SRI_PL[[#This Row],[Price]])*100</f>
        <v>-3.3632286995515668</v>
      </c>
      <c r="D411">
        <f>LN(SRI_PL[[#This Row],[Price]]/B410)*100</f>
        <v>-3.3079090976584431</v>
      </c>
      <c r="E411">
        <v>5.8727999999999998</v>
      </c>
      <c r="F411">
        <f>LN(SRI_PL[[#This Row],[Risk-free instrument]]/E410)*100</f>
        <v>0.50289706487397967</v>
      </c>
      <c r="G411">
        <v>68084.460000000006</v>
      </c>
      <c r="H411">
        <f>LN(SRI_PL[[#This Row],[WIG]]/G410)*100</f>
        <v>-3.4916339264404619</v>
      </c>
      <c r="I411">
        <f>SRI_PL[[#This Row],[Rate WIG]]*100%</f>
        <v>-3.4916339264404619</v>
      </c>
      <c r="J411">
        <f>MIN(0,(SRI_PL[[#This Row],[Logarithmic rate of return]]-0))</f>
        <v>-3.3079090976584431</v>
      </c>
      <c r="K411">
        <f>MIN(0,(SRI_PL[[#This Row],[Market rate of return]]-0))</f>
        <v>-3.4916339264404619</v>
      </c>
      <c r="L411">
        <f>MAX(0,(SRI_PL[[#This Row],[Logarithmic rate of return]]-0))</f>
        <v>0</v>
      </c>
    </row>
    <row r="412" spans="1:12" x14ac:dyDescent="0.25">
      <c r="A412" s="9">
        <v>45165</v>
      </c>
      <c r="B412">
        <v>194.99</v>
      </c>
      <c r="C412">
        <f>((SRI_PL[[#This Row],[Price]]-B411)/SRI_PL[[#This Row],[Price]])*100</f>
        <v>-0.64105851582132412</v>
      </c>
      <c r="D412">
        <f>LN(SRI_PL[[#This Row],[Price]]/B411)*100</f>
        <v>-0.63901247527384297</v>
      </c>
      <c r="E412">
        <v>5.8955700000000002</v>
      </c>
      <c r="F412">
        <f>LN(SRI_PL[[#This Row],[Risk-free instrument]]/E411)*100</f>
        <v>0.3869699612478168</v>
      </c>
      <c r="G412">
        <v>67706.429999999993</v>
      </c>
      <c r="H412">
        <f>LN(SRI_PL[[#This Row],[WIG]]/G411)*100</f>
        <v>-0.55678400311472531</v>
      </c>
      <c r="I412">
        <f>SRI_PL[[#This Row],[Rate WIG]]*100%</f>
        <v>-0.55678400311472531</v>
      </c>
      <c r="J412">
        <f>MIN(0,(SRI_PL[[#This Row],[Logarithmic rate of return]]-0))</f>
        <v>-0.63901247527384297</v>
      </c>
      <c r="K412">
        <f>MIN(0,(SRI_PL[[#This Row],[Market rate of return]]-0))</f>
        <v>-0.55678400311472531</v>
      </c>
      <c r="L412">
        <f>MAX(0,(SRI_PL[[#This Row],[Logarithmic rate of return]]-0))</f>
        <v>0</v>
      </c>
    </row>
    <row r="413" spans="1:12" x14ac:dyDescent="0.25">
      <c r="A413" s="9">
        <v>45172</v>
      </c>
      <c r="B413">
        <v>198.9</v>
      </c>
      <c r="C413">
        <f>((SRI_PL[[#This Row],[Price]]-B412)/SRI_PL[[#This Row],[Price]])*100</f>
        <v>1.9658119658119639</v>
      </c>
      <c r="D413">
        <f>LN(SRI_PL[[#This Row],[Price]]/B412)*100</f>
        <v>1.9853910662431171</v>
      </c>
      <c r="E413">
        <v>5.8815</v>
      </c>
      <c r="F413">
        <f>LN(SRI_PL[[#This Row],[Risk-free instrument]]/E412)*100</f>
        <v>-0.2389390008553704</v>
      </c>
      <c r="G413">
        <v>69017.61</v>
      </c>
      <c r="H413">
        <f>LN(SRI_PL[[#This Row],[WIG]]/G412)*100</f>
        <v>1.9180536174599205</v>
      </c>
      <c r="I413">
        <f>SRI_PL[[#This Row],[Rate WIG]]*100%</f>
        <v>1.9180536174599205</v>
      </c>
      <c r="J413">
        <f>MIN(0,(SRI_PL[[#This Row],[Logarithmic rate of return]]-0))</f>
        <v>0</v>
      </c>
      <c r="K413">
        <f>MIN(0,(SRI_PL[[#This Row],[Market rate of return]]-0))</f>
        <v>0</v>
      </c>
      <c r="L413">
        <f>MAX(0,(SRI_PL[[#This Row],[Logarithmic rate of return]]-0))</f>
        <v>1.9853910662431171</v>
      </c>
    </row>
    <row r="414" spans="1:12" x14ac:dyDescent="0.25">
      <c r="A414" s="9">
        <v>45179</v>
      </c>
      <c r="B414">
        <v>193.93</v>
      </c>
      <c r="C414">
        <f>((SRI_PL[[#This Row],[Price]]-B413)/SRI_PL[[#This Row],[Price]])*100</f>
        <v>-2.5627803846748822</v>
      </c>
      <c r="D414">
        <f>LN(SRI_PL[[#This Row],[Price]]/B413)*100</f>
        <v>-2.5304916651777134</v>
      </c>
      <c r="E414">
        <v>5.9002299999999996</v>
      </c>
      <c r="F414">
        <f>LN(SRI_PL[[#This Row],[Risk-free instrument]]/E413)*100</f>
        <v>0.3179501784342893</v>
      </c>
      <c r="G414">
        <v>66542.34</v>
      </c>
      <c r="H414">
        <f>LN(SRI_PL[[#This Row],[WIG]]/G413)*100</f>
        <v>-3.6523252637200758</v>
      </c>
      <c r="I414">
        <f>SRI_PL[[#This Row],[Rate WIG]]*100%</f>
        <v>-3.6523252637200758</v>
      </c>
      <c r="J414">
        <f>MIN(0,(SRI_PL[[#This Row],[Logarithmic rate of return]]-0))</f>
        <v>-2.5304916651777134</v>
      </c>
      <c r="K414">
        <f>MIN(0,(SRI_PL[[#This Row],[Market rate of return]]-0))</f>
        <v>-3.6523252637200758</v>
      </c>
      <c r="L414">
        <f>MAX(0,(SRI_PL[[#This Row],[Logarithmic rate of return]]-0))</f>
        <v>0</v>
      </c>
    </row>
    <row r="415" spans="1:12" x14ac:dyDescent="0.25">
      <c r="A415" s="9">
        <v>45186</v>
      </c>
      <c r="B415">
        <v>195.72</v>
      </c>
      <c r="C415">
        <f>((SRI_PL[[#This Row],[Price]]-B414)/SRI_PL[[#This Row],[Price]])*100</f>
        <v>0.91457183731861436</v>
      </c>
      <c r="D415">
        <f>LN(SRI_PL[[#This Row],[Price]]/B414)*100</f>
        <v>0.91877972127734109</v>
      </c>
      <c r="E415">
        <v>5.8940999999999999</v>
      </c>
      <c r="F415">
        <f>LN(SRI_PL[[#This Row],[Risk-free instrument]]/E414)*100</f>
        <v>-0.10394826246115597</v>
      </c>
      <c r="G415">
        <v>67368.11</v>
      </c>
      <c r="H415">
        <f>LN(SRI_PL[[#This Row],[WIG]]/G414)*100</f>
        <v>1.2333323760118431</v>
      </c>
      <c r="I415">
        <f>SRI_PL[[#This Row],[Rate WIG]]*100%</f>
        <v>1.2333323760118431</v>
      </c>
      <c r="J415">
        <f>MIN(0,(SRI_PL[[#This Row],[Logarithmic rate of return]]-0))</f>
        <v>0</v>
      </c>
      <c r="K415">
        <f>MIN(0,(SRI_PL[[#This Row],[Market rate of return]]-0))</f>
        <v>0</v>
      </c>
      <c r="L415">
        <f>MAX(0,(SRI_PL[[#This Row],[Logarithmic rate of return]]-0))</f>
        <v>0.91877972127734109</v>
      </c>
    </row>
    <row r="416" spans="1:12" x14ac:dyDescent="0.25">
      <c r="A416" s="9">
        <v>45193</v>
      </c>
      <c r="B416">
        <v>193.72</v>
      </c>
      <c r="C416">
        <f>((SRI_PL[[#This Row],[Price]]-B415)/SRI_PL[[#This Row],[Price]])*100</f>
        <v>-1.0324179227751393</v>
      </c>
      <c r="D416">
        <f>LN(SRI_PL[[#This Row],[Price]]/B415)*100</f>
        <v>-1.0271248885894437</v>
      </c>
      <c r="E416">
        <v>5.9077700000000002</v>
      </c>
      <c r="F416">
        <f>LN(SRI_PL[[#This Row],[Risk-free instrument]]/E415)*100</f>
        <v>0.23165830691920697</v>
      </c>
      <c r="G416">
        <v>66519.31</v>
      </c>
      <c r="H416">
        <f>LN(SRI_PL[[#This Row],[WIG]]/G415)*100</f>
        <v>-1.2679479098338791</v>
      </c>
      <c r="I416">
        <f>SRI_PL[[#This Row],[Rate WIG]]*100%</f>
        <v>-1.2679479098338791</v>
      </c>
      <c r="J416">
        <f>MIN(0,(SRI_PL[[#This Row],[Logarithmic rate of return]]-0))</f>
        <v>-1.0271248885894437</v>
      </c>
      <c r="K416">
        <f>MIN(0,(SRI_PL[[#This Row],[Market rate of return]]-0))</f>
        <v>-1.2679479098338791</v>
      </c>
      <c r="L416">
        <f>MAX(0,(SRI_PL[[#This Row],[Logarithmic rate of return]]-0))</f>
        <v>0</v>
      </c>
    </row>
    <row r="417" spans="1:12" x14ac:dyDescent="0.25">
      <c r="A417" s="9">
        <v>45200</v>
      </c>
      <c r="B417">
        <v>190.23</v>
      </c>
      <c r="C417">
        <f>((SRI_PL[[#This Row],[Price]]-B416)/SRI_PL[[#This Row],[Price]])*100</f>
        <v>-1.8346212479629971</v>
      </c>
      <c r="D417">
        <f>LN(SRI_PL[[#This Row],[Price]]/B416)*100</f>
        <v>-1.8179951154978464</v>
      </c>
      <c r="E417">
        <v>5.8955299999999999</v>
      </c>
      <c r="F417">
        <f>LN(SRI_PL[[#This Row],[Risk-free instrument]]/E416)*100</f>
        <v>-0.20739969987194751</v>
      </c>
      <c r="G417">
        <v>65397.43</v>
      </c>
      <c r="H417">
        <f>LN(SRI_PL[[#This Row],[WIG]]/G416)*100</f>
        <v>-1.7009320395790024</v>
      </c>
      <c r="I417">
        <f>SRI_PL[[#This Row],[Rate WIG]]*100%</f>
        <v>-1.7009320395790024</v>
      </c>
      <c r="J417">
        <f>MIN(0,(SRI_PL[[#This Row],[Logarithmic rate of return]]-0))</f>
        <v>-1.8179951154978464</v>
      </c>
      <c r="K417">
        <f>MIN(0,(SRI_PL[[#This Row],[Market rate of return]]-0))</f>
        <v>-1.7009320395790024</v>
      </c>
      <c r="L417">
        <f>MAX(0,(SRI_PL[[#This Row],[Logarithmic rate of return]]-0))</f>
        <v>0</v>
      </c>
    </row>
    <row r="418" spans="1:12" x14ac:dyDescent="0.25">
      <c r="A418" s="9">
        <v>45207</v>
      </c>
      <c r="B418">
        <v>186.35</v>
      </c>
      <c r="C418">
        <f>((SRI_PL[[#This Row],[Price]]-B417)/SRI_PL[[#This Row],[Price]])*100</f>
        <v>-2.0821035685537943</v>
      </c>
      <c r="D418">
        <f>LN(SRI_PL[[#This Row],[Price]]/B417)*100</f>
        <v>-2.0607240454782474</v>
      </c>
      <c r="E418">
        <v>5.8827199999999999</v>
      </c>
      <c r="F418">
        <f>LN(SRI_PL[[#This Row],[Risk-free instrument]]/E417)*100</f>
        <v>-0.21751966634865078</v>
      </c>
      <c r="G418">
        <v>63903.35</v>
      </c>
      <c r="H418">
        <f>LN(SRI_PL[[#This Row],[WIG]]/G417)*100</f>
        <v>-2.3111175380520668</v>
      </c>
      <c r="I418">
        <f>SRI_PL[[#This Row],[Rate WIG]]*100%</f>
        <v>-2.3111175380520668</v>
      </c>
      <c r="J418">
        <f>MIN(0,(SRI_PL[[#This Row],[Logarithmic rate of return]]-0))</f>
        <v>-2.0607240454782474</v>
      </c>
      <c r="K418">
        <f>MIN(0,(SRI_PL[[#This Row],[Market rate of return]]-0))</f>
        <v>-2.3111175380520668</v>
      </c>
      <c r="L418">
        <f>MAX(0,(SRI_PL[[#This Row],[Logarithmic rate of return]]-0))</f>
        <v>0</v>
      </c>
    </row>
    <row r="419" spans="1:12" x14ac:dyDescent="0.25">
      <c r="A419" s="9">
        <v>45214</v>
      </c>
      <c r="B419">
        <v>192.51</v>
      </c>
      <c r="C419">
        <f>((SRI_PL[[#This Row],[Price]]-B418)/SRI_PL[[#This Row],[Price]])*100</f>
        <v>3.1998337748688361</v>
      </c>
      <c r="D419">
        <f>LN(SRI_PL[[#This Row],[Price]]/B418)*100</f>
        <v>3.2521474505266124</v>
      </c>
      <c r="E419">
        <v>5.8681999999999999</v>
      </c>
      <c r="F419">
        <f>LN(SRI_PL[[#This Row],[Risk-free instrument]]/E418)*100</f>
        <v>-0.24712971222413038</v>
      </c>
      <c r="G419">
        <v>67061.899999999994</v>
      </c>
      <c r="H419">
        <f>LN(SRI_PL[[#This Row],[WIG]]/G418)*100</f>
        <v>4.8244287798567456</v>
      </c>
      <c r="I419">
        <f>SRI_PL[[#This Row],[Rate WIG]]*100%</f>
        <v>4.8244287798567456</v>
      </c>
      <c r="J419">
        <f>MIN(0,(SRI_PL[[#This Row],[Logarithmic rate of return]]-0))</f>
        <v>0</v>
      </c>
      <c r="K419">
        <f>MIN(0,(SRI_PL[[#This Row],[Market rate of return]]-0))</f>
        <v>0</v>
      </c>
      <c r="L419">
        <f>MAX(0,(SRI_PL[[#This Row],[Logarithmic rate of return]]-0))</f>
        <v>3.2521474505266124</v>
      </c>
    </row>
    <row r="420" spans="1:12" x14ac:dyDescent="0.25">
      <c r="A420" s="9"/>
    </row>
    <row r="450" spans="2:9" x14ac:dyDescent="0.25">
      <c r="B450" t="s">
        <v>7403</v>
      </c>
      <c r="I450" t="s">
        <v>7403</v>
      </c>
    </row>
    <row r="481" spans="2:9" x14ac:dyDescent="0.25">
      <c r="B481" t="s">
        <v>7399</v>
      </c>
      <c r="I481" t="s">
        <v>7399</v>
      </c>
    </row>
    <row r="512" spans="2:9" x14ac:dyDescent="0.25">
      <c r="B512" t="s">
        <v>7400</v>
      </c>
      <c r="I512" t="s">
        <v>7400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77A0-85C6-42EC-B16C-FBD7CECC845A}">
  <dimension ref="A1:L512"/>
  <sheetViews>
    <sheetView topLeftCell="D1" zoomScaleNormal="100" workbookViewId="0">
      <selection activeCell="L2" sqref="L2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7.85546875" customWidth="1"/>
    <col min="4" max="4" width="27.7109375" customWidth="1"/>
    <col min="5" max="5" width="27.140625" customWidth="1"/>
    <col min="6" max="6" width="22.42578125" customWidth="1"/>
    <col min="7" max="8" width="14.42578125" customWidth="1"/>
    <col min="9" max="9" width="22.42578125" customWidth="1"/>
    <col min="10" max="10" width="24.7109375" customWidth="1"/>
    <col min="11" max="11" width="32.140625" customWidth="1"/>
    <col min="12" max="12" width="23.85546875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6901</v>
      </c>
      <c r="H1" t="s">
        <v>7460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157.01</v>
      </c>
      <c r="C2">
        <v>0</v>
      </c>
      <c r="D2">
        <v>0</v>
      </c>
      <c r="E2">
        <v>165.97</v>
      </c>
      <c r="F2">
        <v>0</v>
      </c>
      <c r="G2">
        <v>383.82</v>
      </c>
      <c r="H2">
        <v>0</v>
      </c>
      <c r="I2">
        <f>SFIO_PL[[#This Row],[Rate EEI]]*100%</f>
        <v>0</v>
      </c>
      <c r="J2">
        <f>MIN(0,(SFIO_PL[[#This Row],[Logarithmic rate of return]]-0))</f>
        <v>0</v>
      </c>
      <c r="K2">
        <f>MIN(0,(SFIO_PL[[#This Row],[Market rate of return]]-0))</f>
        <v>0</v>
      </c>
      <c r="L2">
        <f>MAX(0,(SFIO_PL[[#This Row],[Logarithmic rate of return]]-0))</f>
        <v>0</v>
      </c>
    </row>
    <row r="3" spans="1:12" x14ac:dyDescent="0.25">
      <c r="A3" s="9">
        <v>42302</v>
      </c>
      <c r="B3">
        <v>163.5</v>
      </c>
      <c r="C3">
        <f>((SFIO_PL[[#This Row],[Price]]-B2)/SFIO_PL[[#This Row],[Price]])*100</f>
        <v>3.9694189602446541</v>
      </c>
      <c r="D3">
        <f>LN(SFIO_PL[[#This Row],[Price]]/B2)*100</f>
        <v>4.0503492749877967</v>
      </c>
      <c r="E3">
        <v>165.97</v>
      </c>
      <c r="F3">
        <f>LN(SFIO_PL[[#This Row],[Risk-free instrument]]/E2)*100</f>
        <v>0</v>
      </c>
      <c r="G3">
        <v>398</v>
      </c>
      <c r="H3">
        <f>LN(SFIO_PL[[#This Row],[EEI]]/G2)*100</f>
        <v>3.6278312594336399</v>
      </c>
      <c r="I3">
        <f>SFIO_PL[[#This Row],[Rate EEI]]*100%</f>
        <v>3.6278312594336399</v>
      </c>
      <c r="J3">
        <f>MIN(0,(SFIO_PL[[#This Row],[Logarithmic rate of return]]-0))</f>
        <v>0</v>
      </c>
      <c r="K3">
        <f>MIN(0,(SFIO_PL[[#This Row],[Market rate of return]]-0))</f>
        <v>0</v>
      </c>
      <c r="L3">
        <f>MAX(0,(SFIO_PL[[#This Row],[Logarithmic rate of return]]-0))</f>
        <v>4.0503492749877967</v>
      </c>
    </row>
    <row r="4" spans="1:12" x14ac:dyDescent="0.25">
      <c r="A4" s="9">
        <v>42309</v>
      </c>
      <c r="B4">
        <v>161.25</v>
      </c>
      <c r="C4">
        <f>((SFIO_PL[[#This Row],[Price]]-B3)/SFIO_PL[[#This Row],[Price]])*100</f>
        <v>-1.3953488372093024</v>
      </c>
      <c r="D4">
        <f>LN(SFIO_PL[[#This Row],[Price]]/B3)*100</f>
        <v>-1.3857034661426242</v>
      </c>
      <c r="E4">
        <v>165.84</v>
      </c>
      <c r="F4">
        <f>LN(SFIO_PL[[#This Row],[Risk-free instrument]]/E3)*100</f>
        <v>-7.8358100510326614E-2</v>
      </c>
      <c r="G4">
        <v>394.14</v>
      </c>
      <c r="H4">
        <f>LN(SFIO_PL[[#This Row],[EEI]]/G3)*100</f>
        <v>-0.9745829152001152</v>
      </c>
      <c r="I4">
        <f>SFIO_PL[[#This Row],[Rate EEI]]*100%</f>
        <v>-0.9745829152001152</v>
      </c>
      <c r="J4">
        <f>MIN(0,(SFIO_PL[[#This Row],[Logarithmic rate of return]]-0))</f>
        <v>-1.3857034661426242</v>
      </c>
      <c r="K4">
        <f>MIN(0,(SFIO_PL[[#This Row],[Market rate of return]]-0))</f>
        <v>-0.9745829152001152</v>
      </c>
      <c r="L4">
        <f>MAX(0,(SFIO_PL[[#This Row],[Logarithmic rate of return]]-0))</f>
        <v>0</v>
      </c>
    </row>
    <row r="5" spans="1:12" x14ac:dyDescent="0.25">
      <c r="A5" s="9">
        <v>42316</v>
      </c>
      <c r="B5">
        <v>162.9</v>
      </c>
      <c r="C5">
        <f>((SFIO_PL[[#This Row],[Price]]-B4)/SFIO_PL[[#This Row],[Price]])*100</f>
        <v>1.0128913443830605</v>
      </c>
      <c r="D5">
        <f>LN(SFIO_PL[[#This Row],[Price]]/B4)*100</f>
        <v>1.0180559932117523</v>
      </c>
      <c r="E5">
        <v>166.06</v>
      </c>
      <c r="F5">
        <f>LN(SFIO_PL[[#This Row],[Risk-free instrument]]/E4)*100</f>
        <v>0.13257007063604076</v>
      </c>
      <c r="G5">
        <v>394.22</v>
      </c>
      <c r="H5">
        <f>LN(SFIO_PL[[#This Row],[EEI]]/G4)*100</f>
        <v>2.0295296634699495E-2</v>
      </c>
      <c r="I5">
        <f>SFIO_PL[[#This Row],[Rate EEI]]*100%</f>
        <v>2.0295296634699495E-2</v>
      </c>
      <c r="J5">
        <f>MIN(0,(SFIO_PL[[#This Row],[Logarithmic rate of return]]-0))</f>
        <v>0</v>
      </c>
      <c r="K5">
        <f>MIN(0,(SFIO_PL[[#This Row],[Market rate of return]]-0))</f>
        <v>0</v>
      </c>
      <c r="L5">
        <f>MAX(0,(SFIO_PL[[#This Row],[Logarithmic rate of return]]-0))</f>
        <v>1.0180559932117523</v>
      </c>
    </row>
    <row r="6" spans="1:12" x14ac:dyDescent="0.25">
      <c r="A6" s="9">
        <v>42323</v>
      </c>
      <c r="B6">
        <v>158.38</v>
      </c>
      <c r="C6">
        <f>((SFIO_PL[[#This Row],[Price]]-B5)/SFIO_PL[[#This Row],[Price]])*100</f>
        <v>-2.8538956939007516</v>
      </c>
      <c r="D6">
        <f>LN(SFIO_PL[[#This Row],[Price]]/B5)*100</f>
        <v>-2.8139306825733041</v>
      </c>
      <c r="E6">
        <v>166.15</v>
      </c>
      <c r="F6">
        <f>LN(SFIO_PL[[#This Row],[Risk-free instrument]]/E5)*100</f>
        <v>5.4182596671878198E-2</v>
      </c>
      <c r="G6">
        <v>396.3</v>
      </c>
      <c r="H6">
        <f>LN(SFIO_PL[[#This Row],[EEI]]/G5)*100</f>
        <v>0.52623710976058014</v>
      </c>
      <c r="I6">
        <f>SFIO_PL[[#This Row],[Rate EEI]]*100%</f>
        <v>0.52623710976058014</v>
      </c>
      <c r="J6">
        <f>MIN(0,(SFIO_PL[[#This Row],[Logarithmic rate of return]]-0))</f>
        <v>-2.8139306825733041</v>
      </c>
      <c r="K6">
        <f>MIN(0,(SFIO_PL[[#This Row],[Market rate of return]]-0))</f>
        <v>0</v>
      </c>
      <c r="L6">
        <f>MAX(0,(SFIO_PL[[#This Row],[Logarithmic rate of return]]-0))</f>
        <v>0</v>
      </c>
    </row>
    <row r="7" spans="1:12" x14ac:dyDescent="0.25">
      <c r="A7" s="9">
        <v>42330</v>
      </c>
      <c r="B7">
        <v>163.19</v>
      </c>
      <c r="C7">
        <f>((SFIO_PL[[#This Row],[Price]]-B6)/SFIO_PL[[#This Row],[Price]])*100</f>
        <v>2.9474845272381902</v>
      </c>
      <c r="D7">
        <f>LN(SFIO_PL[[#This Row],[Price]]/B6)*100</f>
        <v>2.9917957360576763</v>
      </c>
      <c r="E7">
        <v>166.21</v>
      </c>
      <c r="F7">
        <f>LN(SFIO_PL[[#This Row],[Risk-free instrument]]/E6)*100</f>
        <v>3.6105428241545549E-2</v>
      </c>
      <c r="G7">
        <v>398.99</v>
      </c>
      <c r="H7">
        <f>LN(SFIO_PL[[#This Row],[EEI]]/G6)*100</f>
        <v>0.67648537227588357</v>
      </c>
      <c r="I7">
        <f>SFIO_PL[[#This Row],[Rate EEI]]*100%</f>
        <v>0.67648537227588357</v>
      </c>
      <c r="J7">
        <f>MIN(0,(SFIO_PL[[#This Row],[Logarithmic rate of return]]-0))</f>
        <v>0</v>
      </c>
      <c r="K7">
        <f>MIN(0,(SFIO_PL[[#This Row],[Market rate of return]]-0))</f>
        <v>0</v>
      </c>
      <c r="L7">
        <f>MAX(0,(SFIO_PL[[#This Row],[Logarithmic rate of return]]-0))</f>
        <v>2.9917957360576763</v>
      </c>
    </row>
    <row r="8" spans="1:12" x14ac:dyDescent="0.25">
      <c r="A8" s="9">
        <v>42337</v>
      </c>
      <c r="B8">
        <v>163.63</v>
      </c>
      <c r="C8">
        <f>((SFIO_PL[[#This Row],[Price]]-B7)/SFIO_PL[[#This Row],[Price]])*100</f>
        <v>0.26889934608567972</v>
      </c>
      <c r="D8">
        <f>LN(SFIO_PL[[#This Row],[Price]]/B7)*100</f>
        <v>0.2692615297960968</v>
      </c>
      <c r="E8">
        <v>165.78</v>
      </c>
      <c r="F8">
        <f>LN(SFIO_PL[[#This Row],[Risk-free instrument]]/E7)*100</f>
        <v>-0.25904409196386702</v>
      </c>
      <c r="G8">
        <v>401.91</v>
      </c>
      <c r="H8">
        <f>LN(SFIO_PL[[#This Row],[EEI]]/G7)*100</f>
        <v>0.72918290378560613</v>
      </c>
      <c r="I8">
        <f>SFIO_PL[[#This Row],[Rate EEI]]*100%</f>
        <v>0.72918290378560613</v>
      </c>
      <c r="J8">
        <f>MIN(0,(SFIO_PL[[#This Row],[Logarithmic rate of return]]-0))</f>
        <v>0</v>
      </c>
      <c r="K8">
        <f>MIN(0,(SFIO_PL[[#This Row],[Market rate of return]]-0))</f>
        <v>0</v>
      </c>
      <c r="L8">
        <f>MAX(0,(SFIO_PL[[#This Row],[Logarithmic rate of return]]-0))</f>
        <v>0.2692615297960968</v>
      </c>
    </row>
    <row r="9" spans="1:12" x14ac:dyDescent="0.25">
      <c r="A9" s="9">
        <v>42344</v>
      </c>
      <c r="B9">
        <v>158.12</v>
      </c>
      <c r="C9">
        <f>((SFIO_PL[[#This Row],[Price]]-B8)/SFIO_PL[[#This Row],[Price]])*100</f>
        <v>-3.4846951682266578</v>
      </c>
      <c r="D9">
        <f>LN(SFIO_PL[[#This Row],[Price]]/B8)*100</f>
        <v>-3.425354301231931</v>
      </c>
      <c r="E9">
        <v>165.91</v>
      </c>
      <c r="F9">
        <f>LN(SFIO_PL[[#This Row],[Risk-free instrument]]/E8)*100</f>
        <v>7.8386449188389135E-2</v>
      </c>
      <c r="G9">
        <v>386.25</v>
      </c>
      <c r="H9">
        <f>LN(SFIO_PL[[#This Row],[EEI]]/G8)*100</f>
        <v>-3.9743354745049038</v>
      </c>
      <c r="I9">
        <f>SFIO_PL[[#This Row],[Rate EEI]]*100%</f>
        <v>-3.9743354745049038</v>
      </c>
      <c r="J9">
        <f>MIN(0,(SFIO_PL[[#This Row],[Logarithmic rate of return]]-0))</f>
        <v>-3.425354301231931</v>
      </c>
      <c r="K9">
        <f>MIN(0,(SFIO_PL[[#This Row],[Market rate of return]]-0))</f>
        <v>-3.9743354745049038</v>
      </c>
      <c r="L9">
        <f>MAX(0,(SFIO_PL[[#This Row],[Logarithmic rate of return]]-0))</f>
        <v>0</v>
      </c>
    </row>
    <row r="10" spans="1:12" x14ac:dyDescent="0.25">
      <c r="A10" s="9">
        <v>42351</v>
      </c>
      <c r="B10">
        <v>151.85</v>
      </c>
      <c r="C10">
        <f>((SFIO_PL[[#This Row],[Price]]-B9)/SFIO_PL[[#This Row],[Price]])*100</f>
        <v>-4.129074744813968</v>
      </c>
      <c r="D10">
        <f>LN(SFIO_PL[[#This Row],[Price]]/B9)*100</f>
        <v>-4.0461046936727101</v>
      </c>
      <c r="E10">
        <v>165.99</v>
      </c>
      <c r="F10">
        <f>LN(SFIO_PL[[#This Row],[Risk-free instrument]]/E9)*100</f>
        <v>4.8207292286412927E-2</v>
      </c>
      <c r="G10">
        <v>363.77</v>
      </c>
      <c r="H10">
        <f>LN(SFIO_PL[[#This Row],[EEI]]/G9)*100</f>
        <v>-5.9963028419883262</v>
      </c>
      <c r="I10">
        <f>SFIO_PL[[#This Row],[Rate EEI]]*100%</f>
        <v>-5.9963028419883262</v>
      </c>
      <c r="J10">
        <f>MIN(0,(SFIO_PL[[#This Row],[Logarithmic rate of return]]-0))</f>
        <v>-4.0461046936727101</v>
      </c>
      <c r="K10">
        <f>MIN(0,(SFIO_PL[[#This Row],[Market rate of return]]-0))</f>
        <v>-5.9963028419883262</v>
      </c>
      <c r="L10">
        <f>MAX(0,(SFIO_PL[[#This Row],[Logarithmic rate of return]]-0))</f>
        <v>0</v>
      </c>
    </row>
    <row r="11" spans="1:12" x14ac:dyDescent="0.25">
      <c r="A11" s="9">
        <v>42358</v>
      </c>
      <c r="B11">
        <v>154.19999999999999</v>
      </c>
      <c r="C11">
        <f>((SFIO_PL[[#This Row],[Price]]-B10)/SFIO_PL[[#This Row],[Price]])*100</f>
        <v>1.5239948119325517</v>
      </c>
      <c r="D11">
        <f>LN(SFIO_PL[[#This Row],[Price]]/B10)*100</f>
        <v>1.5357269637471263</v>
      </c>
      <c r="E11">
        <v>165.95</v>
      </c>
      <c r="F11">
        <f>LN(SFIO_PL[[#This Row],[Risk-free instrument]]/E10)*100</f>
        <v>-2.4100741214452902E-2</v>
      </c>
      <c r="G11">
        <v>373.62</v>
      </c>
      <c r="H11">
        <f>LN(SFIO_PL[[#This Row],[EEI]]/G10)*100</f>
        <v>2.6717438320343638</v>
      </c>
      <c r="I11">
        <f>SFIO_PL[[#This Row],[Rate EEI]]*100%</f>
        <v>2.6717438320343638</v>
      </c>
      <c r="J11">
        <f>MIN(0,(SFIO_PL[[#This Row],[Logarithmic rate of return]]-0))</f>
        <v>0</v>
      </c>
      <c r="K11">
        <f>MIN(0,(SFIO_PL[[#This Row],[Market rate of return]]-0))</f>
        <v>0</v>
      </c>
      <c r="L11">
        <f>MAX(0,(SFIO_PL[[#This Row],[Logarithmic rate of return]]-0))</f>
        <v>1.5357269637471263</v>
      </c>
    </row>
    <row r="12" spans="1:12" x14ac:dyDescent="0.25">
      <c r="A12" s="9">
        <v>42365</v>
      </c>
      <c r="B12">
        <v>157.06</v>
      </c>
      <c r="C12">
        <f>((SFIO_PL[[#This Row],[Price]]-B11)/SFIO_PL[[#This Row],[Price]])*100</f>
        <v>1.8209601426206632</v>
      </c>
      <c r="D12">
        <f>LN(SFIO_PL[[#This Row],[Price]]/B11)*100</f>
        <v>1.8377436817499613</v>
      </c>
      <c r="E12">
        <v>165.98</v>
      </c>
      <c r="F12">
        <f>LN(SFIO_PL[[#This Row],[Risk-free instrument]]/E11)*100</f>
        <v>1.8076100431828029E-2</v>
      </c>
      <c r="G12">
        <v>381.69</v>
      </c>
      <c r="H12">
        <f>LN(SFIO_PL[[#This Row],[EEI]]/G11)*100</f>
        <v>2.136952271030307</v>
      </c>
      <c r="I12">
        <f>SFIO_PL[[#This Row],[Rate EEI]]*100%</f>
        <v>2.136952271030307</v>
      </c>
      <c r="J12">
        <f>MIN(0,(SFIO_PL[[#This Row],[Logarithmic rate of return]]-0))</f>
        <v>0</v>
      </c>
      <c r="K12">
        <f>MIN(0,(SFIO_PL[[#This Row],[Market rate of return]]-0))</f>
        <v>0</v>
      </c>
      <c r="L12">
        <f>MAX(0,(SFIO_PL[[#This Row],[Logarithmic rate of return]]-0))</f>
        <v>1.8377436817499613</v>
      </c>
    </row>
    <row r="13" spans="1:12" x14ac:dyDescent="0.25">
      <c r="A13" s="9">
        <v>42372</v>
      </c>
      <c r="B13">
        <v>157.06</v>
      </c>
      <c r="C13">
        <f>((SFIO_PL[[#This Row],[Price]]-B12)/SFIO_PL[[#This Row],[Price]])*100</f>
        <v>0</v>
      </c>
      <c r="D13">
        <f>LN(SFIO_PL[[#This Row],[Price]]/B12)*100</f>
        <v>0</v>
      </c>
      <c r="E13">
        <v>166.11</v>
      </c>
      <c r="F13">
        <f>LN(SFIO_PL[[#This Row],[Risk-free instrument]]/E12)*100</f>
        <v>7.8292033268368103E-2</v>
      </c>
      <c r="G13">
        <v>372.27</v>
      </c>
      <c r="H13">
        <f>LN(SFIO_PL[[#This Row],[EEI]]/G12)*100</f>
        <v>-2.498936336808085</v>
      </c>
      <c r="I13">
        <f>SFIO_PL[[#This Row],[Rate EEI]]*100%</f>
        <v>-2.498936336808085</v>
      </c>
      <c r="J13">
        <f>MIN(0,(SFIO_PL[[#This Row],[Logarithmic rate of return]]-0))</f>
        <v>0</v>
      </c>
      <c r="K13">
        <f>MIN(0,(SFIO_PL[[#This Row],[Market rate of return]]-0))</f>
        <v>-2.498936336808085</v>
      </c>
      <c r="L13">
        <f>MAX(0,(SFIO_PL[[#This Row],[Logarithmic rate of return]]-0))</f>
        <v>0</v>
      </c>
    </row>
    <row r="14" spans="1:12" x14ac:dyDescent="0.25">
      <c r="A14" s="9">
        <v>42379</v>
      </c>
      <c r="B14">
        <v>145.46</v>
      </c>
      <c r="C14">
        <f>((SFIO_PL[[#This Row],[Price]]-B13)/SFIO_PL[[#This Row],[Price]])*100</f>
        <v>-7.9747009487144194</v>
      </c>
      <c r="D14">
        <f>LN(SFIO_PL[[#This Row],[Price]]/B13)*100</f>
        <v>-7.6726763220333893</v>
      </c>
      <c r="E14">
        <v>166.02</v>
      </c>
      <c r="F14">
        <f>LN(SFIO_PL[[#This Row],[Risk-free instrument]]/E13)*100</f>
        <v>-5.4195647609598462E-2</v>
      </c>
      <c r="G14">
        <v>355.16</v>
      </c>
      <c r="H14">
        <f>LN(SFIO_PL[[#This Row],[EEI]]/G13)*100</f>
        <v>-4.7051005290511796</v>
      </c>
      <c r="I14">
        <f>SFIO_PL[[#This Row],[Rate EEI]]*100%</f>
        <v>-4.7051005290511796</v>
      </c>
      <c r="J14">
        <f>MIN(0,(SFIO_PL[[#This Row],[Logarithmic rate of return]]-0))</f>
        <v>-7.6726763220333893</v>
      </c>
      <c r="K14">
        <f>MIN(0,(SFIO_PL[[#This Row],[Market rate of return]]-0))</f>
        <v>-4.7051005290511796</v>
      </c>
      <c r="L14">
        <f>MAX(0,(SFIO_PL[[#This Row],[Logarithmic rate of return]]-0))</f>
        <v>0</v>
      </c>
    </row>
    <row r="15" spans="1:12" x14ac:dyDescent="0.25">
      <c r="A15" s="9">
        <v>42386</v>
      </c>
      <c r="B15">
        <v>140.55000000000001</v>
      </c>
      <c r="C15">
        <f>((SFIO_PL[[#This Row],[Price]]-B14)/SFIO_PL[[#This Row],[Price]])*100</f>
        <v>-3.4934187122020606</v>
      </c>
      <c r="D15">
        <f>LN(SFIO_PL[[#This Row],[Price]]/B14)*100</f>
        <v>-3.4337837373853786</v>
      </c>
      <c r="E15">
        <v>166.21</v>
      </c>
      <c r="F15">
        <f>LN(SFIO_PL[[#This Row],[Risk-free instrument]]/E14)*100</f>
        <v>0.11437860561292938</v>
      </c>
      <c r="G15">
        <v>339.25</v>
      </c>
      <c r="H15">
        <f>LN(SFIO_PL[[#This Row],[EEI]]/G14)*100</f>
        <v>-4.5831093449147566</v>
      </c>
      <c r="I15">
        <f>SFIO_PL[[#This Row],[Rate EEI]]*100%</f>
        <v>-4.5831093449147566</v>
      </c>
      <c r="J15">
        <f>MIN(0,(SFIO_PL[[#This Row],[Logarithmic rate of return]]-0))</f>
        <v>-3.4337837373853786</v>
      </c>
      <c r="K15">
        <f>MIN(0,(SFIO_PL[[#This Row],[Market rate of return]]-0))</f>
        <v>-4.5831093449147566</v>
      </c>
      <c r="L15">
        <f>MAX(0,(SFIO_PL[[#This Row],[Logarithmic rate of return]]-0))</f>
        <v>0</v>
      </c>
    </row>
    <row r="16" spans="1:12" x14ac:dyDescent="0.25">
      <c r="A16" s="9">
        <v>42393</v>
      </c>
      <c r="B16">
        <v>142.88</v>
      </c>
      <c r="C16">
        <f>((SFIO_PL[[#This Row],[Price]]-B15)/SFIO_PL[[#This Row],[Price]])*100</f>
        <v>1.6307390817469094</v>
      </c>
      <c r="D16">
        <f>LN(SFIO_PL[[#This Row],[Price]]/B15)*100</f>
        <v>1.6441819775647812</v>
      </c>
      <c r="E16">
        <v>166.35</v>
      </c>
      <c r="F16">
        <f>LN(SFIO_PL[[#This Row],[Risk-free instrument]]/E15)*100</f>
        <v>8.4195338146700271E-2</v>
      </c>
      <c r="G16">
        <v>346.87</v>
      </c>
      <c r="H16">
        <f>LN(SFIO_PL[[#This Row],[EEI]]/G15)*100</f>
        <v>2.2212771267417426</v>
      </c>
      <c r="I16">
        <f>SFIO_PL[[#This Row],[Rate EEI]]*100%</f>
        <v>2.2212771267417426</v>
      </c>
      <c r="J16">
        <f>MIN(0,(SFIO_PL[[#This Row],[Logarithmic rate of return]]-0))</f>
        <v>0</v>
      </c>
      <c r="K16">
        <f>MIN(0,(SFIO_PL[[#This Row],[Market rate of return]]-0))</f>
        <v>0</v>
      </c>
      <c r="L16">
        <f>MAX(0,(SFIO_PL[[#This Row],[Logarithmic rate of return]]-0))</f>
        <v>1.6441819775647812</v>
      </c>
    </row>
    <row r="17" spans="1:12" x14ac:dyDescent="0.25">
      <c r="A17" s="9">
        <v>42400</v>
      </c>
      <c r="B17">
        <v>143.88</v>
      </c>
      <c r="C17">
        <f>((SFIO_PL[[#This Row],[Price]]-B16)/SFIO_PL[[#This Row],[Price]])*100</f>
        <v>0.69502363080344731</v>
      </c>
      <c r="D17">
        <f>LN(SFIO_PL[[#This Row],[Price]]/B16)*100</f>
        <v>0.69745016992343223</v>
      </c>
      <c r="E17">
        <v>166.29</v>
      </c>
      <c r="F17">
        <f>LN(SFIO_PL[[#This Row],[Risk-free instrument]]/E16)*100</f>
        <v>-3.6075036466278694E-2</v>
      </c>
      <c r="G17">
        <v>351.83</v>
      </c>
      <c r="H17">
        <f>LN(SFIO_PL[[#This Row],[EEI]]/G16)*100</f>
        <v>1.4198034410137623</v>
      </c>
      <c r="I17">
        <f>SFIO_PL[[#This Row],[Rate EEI]]*100%</f>
        <v>1.4198034410137623</v>
      </c>
      <c r="J17">
        <f>MIN(0,(SFIO_PL[[#This Row],[Logarithmic rate of return]]-0))</f>
        <v>0</v>
      </c>
      <c r="K17">
        <f>MIN(0,(SFIO_PL[[#This Row],[Market rate of return]]-0))</f>
        <v>0</v>
      </c>
      <c r="L17">
        <f>MAX(0,(SFIO_PL[[#This Row],[Logarithmic rate of return]]-0))</f>
        <v>0.69745016992343223</v>
      </c>
    </row>
    <row r="18" spans="1:12" x14ac:dyDescent="0.25">
      <c r="A18" s="9">
        <v>42407</v>
      </c>
      <c r="B18">
        <v>137.71</v>
      </c>
      <c r="C18">
        <f>((SFIO_PL[[#This Row],[Price]]-B17)/SFIO_PL[[#This Row],[Price]])*100</f>
        <v>-4.480429888896948</v>
      </c>
      <c r="D18">
        <f>LN(SFIO_PL[[#This Row],[Price]]/B17)*100</f>
        <v>-4.3829594088388584</v>
      </c>
      <c r="E18">
        <v>166.26</v>
      </c>
      <c r="F18">
        <f>LN(SFIO_PL[[#This Row],[Risk-free instrument]]/E17)*100</f>
        <v>-1.8042399688093291E-2</v>
      </c>
      <c r="G18">
        <v>325.35000000000002</v>
      </c>
      <c r="H18">
        <f>LN(SFIO_PL[[#This Row],[EEI]]/G17)*100</f>
        <v>-7.8246578451540376</v>
      </c>
      <c r="I18">
        <f>SFIO_PL[[#This Row],[Rate EEI]]*100%</f>
        <v>-7.8246578451540376</v>
      </c>
      <c r="J18">
        <f>MIN(0,(SFIO_PL[[#This Row],[Logarithmic rate of return]]-0))</f>
        <v>-4.3829594088388584</v>
      </c>
      <c r="K18">
        <f>MIN(0,(SFIO_PL[[#This Row],[Market rate of return]]-0))</f>
        <v>-7.8246578451540376</v>
      </c>
      <c r="L18">
        <f>MAX(0,(SFIO_PL[[#This Row],[Logarithmic rate of return]]-0))</f>
        <v>0</v>
      </c>
    </row>
    <row r="19" spans="1:12" x14ac:dyDescent="0.25">
      <c r="A19" s="9">
        <v>42414</v>
      </c>
      <c r="B19">
        <v>132.22</v>
      </c>
      <c r="C19">
        <f>((SFIO_PL[[#This Row],[Price]]-B18)/SFIO_PL[[#This Row],[Price]])*100</f>
        <v>-4.1521706247163888</v>
      </c>
      <c r="D19">
        <f>LN(SFIO_PL[[#This Row],[Price]]/B18)*100</f>
        <v>-4.0682822833602552</v>
      </c>
      <c r="E19">
        <v>166.4</v>
      </c>
      <c r="F19">
        <f>LN(SFIO_PL[[#This Row],[Risk-free instrument]]/E18)*100</f>
        <v>8.4170028416619649E-2</v>
      </c>
      <c r="G19">
        <v>323.20999999999998</v>
      </c>
      <c r="H19">
        <f>LN(SFIO_PL[[#This Row],[EEI]]/G18)*100</f>
        <v>-0.65992591786437882</v>
      </c>
      <c r="I19">
        <f>SFIO_PL[[#This Row],[Rate EEI]]*100%</f>
        <v>-0.65992591786437882</v>
      </c>
      <c r="J19">
        <f>MIN(0,(SFIO_PL[[#This Row],[Logarithmic rate of return]]-0))</f>
        <v>-4.0682822833602552</v>
      </c>
      <c r="K19">
        <f>MIN(0,(SFIO_PL[[#This Row],[Market rate of return]]-0))</f>
        <v>-0.65992591786437882</v>
      </c>
      <c r="L19">
        <f>MAX(0,(SFIO_PL[[#This Row],[Logarithmic rate of return]]-0))</f>
        <v>0</v>
      </c>
    </row>
    <row r="20" spans="1:12" x14ac:dyDescent="0.25">
      <c r="A20" s="9">
        <v>42421</v>
      </c>
      <c r="B20">
        <v>137.9</v>
      </c>
      <c r="C20">
        <f>((SFIO_PL[[#This Row],[Price]]-B19)/SFIO_PL[[#This Row],[Price]])*100</f>
        <v>4.1189267585206721</v>
      </c>
      <c r="D20">
        <f>LN(SFIO_PL[[#This Row],[Price]]/B19)*100</f>
        <v>4.2061582893824028</v>
      </c>
      <c r="E20">
        <v>166.43</v>
      </c>
      <c r="F20">
        <f>LN(SFIO_PL[[#This Row],[Risk-free instrument]]/E19)*100</f>
        <v>1.8027221152691762E-2</v>
      </c>
      <c r="G20">
        <v>343.19</v>
      </c>
      <c r="H20">
        <f>LN(SFIO_PL[[#This Row],[EEI]]/G19)*100</f>
        <v>5.9981962897814283</v>
      </c>
      <c r="I20">
        <f>SFIO_PL[[#This Row],[Rate EEI]]*100%</f>
        <v>5.9981962897814283</v>
      </c>
      <c r="J20">
        <f>MIN(0,(SFIO_PL[[#This Row],[Logarithmic rate of return]]-0))</f>
        <v>0</v>
      </c>
      <c r="K20">
        <f>MIN(0,(SFIO_PL[[#This Row],[Market rate of return]]-0))</f>
        <v>0</v>
      </c>
      <c r="L20">
        <f>MAX(0,(SFIO_PL[[#This Row],[Logarithmic rate of return]]-0))</f>
        <v>4.2061582893824028</v>
      </c>
    </row>
    <row r="21" spans="1:12" x14ac:dyDescent="0.25">
      <c r="A21" s="9">
        <v>42428</v>
      </c>
      <c r="B21">
        <v>140.49</v>
      </c>
      <c r="C21">
        <f>((SFIO_PL[[#This Row],[Price]]-B20)/SFIO_PL[[#This Row],[Price]])*100</f>
        <v>1.8435475834578996</v>
      </c>
      <c r="D21">
        <f>LN(SFIO_PL[[#This Row],[Price]]/B20)*100</f>
        <v>1.8607527064304015</v>
      </c>
      <c r="E21">
        <v>166.28</v>
      </c>
      <c r="F21">
        <f>LN(SFIO_PL[[#This Row],[Risk-free instrument]]/E20)*100</f>
        <v>-9.0168621419845094E-2</v>
      </c>
      <c r="G21">
        <v>337.92</v>
      </c>
      <c r="H21">
        <f>LN(SFIO_PL[[#This Row],[EEI]]/G20)*100</f>
        <v>-1.5475048582321653</v>
      </c>
      <c r="I21">
        <f>SFIO_PL[[#This Row],[Rate EEI]]*100%</f>
        <v>-1.5475048582321653</v>
      </c>
      <c r="J21">
        <f>MIN(0,(SFIO_PL[[#This Row],[Logarithmic rate of return]]-0))</f>
        <v>0</v>
      </c>
      <c r="K21">
        <f>MIN(0,(SFIO_PL[[#This Row],[Market rate of return]]-0))</f>
        <v>-1.5475048582321653</v>
      </c>
      <c r="L21">
        <f>MAX(0,(SFIO_PL[[#This Row],[Logarithmic rate of return]]-0))</f>
        <v>1.8607527064304015</v>
      </c>
    </row>
    <row r="22" spans="1:12" x14ac:dyDescent="0.25">
      <c r="A22" s="9">
        <v>42435</v>
      </c>
      <c r="B22">
        <v>145.41999999999999</v>
      </c>
      <c r="C22">
        <f>((SFIO_PL[[#This Row],[Price]]-B21)/SFIO_PL[[#This Row],[Price]])*100</f>
        <v>3.3901801677898358</v>
      </c>
      <c r="D22">
        <f>LN(SFIO_PL[[#This Row],[Price]]/B21)*100</f>
        <v>3.4489795358350541</v>
      </c>
      <c r="E22">
        <v>166.17</v>
      </c>
      <c r="F22">
        <f>LN(SFIO_PL[[#This Row],[Risk-free instrument]]/E21)*100</f>
        <v>-6.6175367131456178E-2</v>
      </c>
      <c r="G22">
        <v>356.26</v>
      </c>
      <c r="H22">
        <f>LN(SFIO_PL[[#This Row],[EEI]]/G21)*100</f>
        <v>5.285162028649685</v>
      </c>
      <c r="I22">
        <f>SFIO_PL[[#This Row],[Rate EEI]]*100%</f>
        <v>5.285162028649685</v>
      </c>
      <c r="J22">
        <f>MIN(0,(SFIO_PL[[#This Row],[Logarithmic rate of return]]-0))</f>
        <v>0</v>
      </c>
      <c r="K22">
        <f>MIN(0,(SFIO_PL[[#This Row],[Market rate of return]]-0))</f>
        <v>0</v>
      </c>
      <c r="L22">
        <f>MAX(0,(SFIO_PL[[#This Row],[Logarithmic rate of return]]-0))</f>
        <v>3.4489795358350541</v>
      </c>
    </row>
    <row r="23" spans="1:12" x14ac:dyDescent="0.25">
      <c r="A23" s="9">
        <v>42442</v>
      </c>
      <c r="B23">
        <v>146.04</v>
      </c>
      <c r="C23">
        <f>((SFIO_PL[[#This Row],[Price]]-B22)/SFIO_PL[[#This Row],[Price]])*100</f>
        <v>0.42454122158313107</v>
      </c>
      <c r="D23">
        <f>LN(SFIO_PL[[#This Row],[Price]]/B22)*100</f>
        <v>0.4254449565525325</v>
      </c>
      <c r="E23">
        <v>166.15</v>
      </c>
      <c r="F23">
        <f>LN(SFIO_PL[[#This Row],[Risk-free instrument]]/E22)*100</f>
        <v>-1.2036591251879045E-2</v>
      </c>
      <c r="G23">
        <v>359.74</v>
      </c>
      <c r="H23">
        <f>LN(SFIO_PL[[#This Row],[EEI]]/G22)*100</f>
        <v>0.97207469354858955</v>
      </c>
      <c r="I23">
        <f>SFIO_PL[[#This Row],[Rate EEI]]*100%</f>
        <v>0.97207469354858955</v>
      </c>
      <c r="J23">
        <f>MIN(0,(SFIO_PL[[#This Row],[Logarithmic rate of return]]-0))</f>
        <v>0</v>
      </c>
      <c r="K23">
        <f>MIN(0,(SFIO_PL[[#This Row],[Market rate of return]]-0))</f>
        <v>0</v>
      </c>
      <c r="L23">
        <f>MAX(0,(SFIO_PL[[#This Row],[Logarithmic rate of return]]-0))</f>
        <v>0.4254449565525325</v>
      </c>
    </row>
    <row r="24" spans="1:12" x14ac:dyDescent="0.25">
      <c r="A24" s="9">
        <v>42449</v>
      </c>
      <c r="B24">
        <v>145.16999999999999</v>
      </c>
      <c r="C24">
        <f>((SFIO_PL[[#This Row],[Price]]-B23)/SFIO_PL[[#This Row],[Price]])*100</f>
        <v>-0.59929737549080708</v>
      </c>
      <c r="D24">
        <f>LN(SFIO_PL[[#This Row],[Price]]/B23)*100</f>
        <v>-0.59750873140992622</v>
      </c>
      <c r="E24">
        <v>166.27</v>
      </c>
      <c r="F24">
        <f>LN(SFIO_PL[[#This Row],[Risk-free instrument]]/E23)*100</f>
        <v>7.2197825168476476E-2</v>
      </c>
      <c r="G24">
        <v>355.94</v>
      </c>
      <c r="H24">
        <f>LN(SFIO_PL[[#This Row],[EEI]]/G23)*100</f>
        <v>-1.0619370977985134</v>
      </c>
      <c r="I24">
        <f>SFIO_PL[[#This Row],[Rate EEI]]*100%</f>
        <v>-1.0619370977985134</v>
      </c>
      <c r="J24">
        <f>MIN(0,(SFIO_PL[[#This Row],[Logarithmic rate of return]]-0))</f>
        <v>-0.59750873140992622</v>
      </c>
      <c r="K24">
        <f>MIN(0,(SFIO_PL[[#This Row],[Market rate of return]]-0))</f>
        <v>-1.0619370977985134</v>
      </c>
      <c r="L24">
        <f>MAX(0,(SFIO_PL[[#This Row],[Logarithmic rate of return]]-0))</f>
        <v>0</v>
      </c>
    </row>
    <row r="25" spans="1:12" x14ac:dyDescent="0.25">
      <c r="A25" s="9">
        <v>42456</v>
      </c>
      <c r="B25">
        <v>142.09</v>
      </c>
      <c r="C25">
        <f>((SFIO_PL[[#This Row],[Price]]-B24)/SFIO_PL[[#This Row],[Price]])*100</f>
        <v>-2.1676402280244802</v>
      </c>
      <c r="D25">
        <f>LN(SFIO_PL[[#This Row],[Price]]/B24)*100</f>
        <v>-2.1444809823352791</v>
      </c>
      <c r="E25">
        <v>166.23</v>
      </c>
      <c r="F25">
        <f>LN(SFIO_PL[[#This Row],[Risk-free instrument]]/E24)*100</f>
        <v>-2.4060150492023931E-2</v>
      </c>
      <c r="G25">
        <v>349.39</v>
      </c>
      <c r="H25">
        <f>LN(SFIO_PL[[#This Row],[EEI]]/G24)*100</f>
        <v>-1.8573400523730008</v>
      </c>
      <c r="I25">
        <f>SFIO_PL[[#This Row],[Rate EEI]]*100%</f>
        <v>-1.8573400523730008</v>
      </c>
      <c r="J25">
        <f>MIN(0,(SFIO_PL[[#This Row],[Logarithmic rate of return]]-0))</f>
        <v>-2.1444809823352791</v>
      </c>
      <c r="K25">
        <f>MIN(0,(SFIO_PL[[#This Row],[Market rate of return]]-0))</f>
        <v>-1.8573400523730008</v>
      </c>
      <c r="L25">
        <f>MAX(0,(SFIO_PL[[#This Row],[Logarithmic rate of return]]-0))</f>
        <v>0</v>
      </c>
    </row>
    <row r="26" spans="1:12" x14ac:dyDescent="0.25">
      <c r="A26" s="9">
        <v>42463</v>
      </c>
      <c r="B26">
        <v>141.04</v>
      </c>
      <c r="C26">
        <f>((SFIO_PL[[#This Row],[Price]]-B25)/SFIO_PL[[#This Row],[Price]])*100</f>
        <v>-0.74446965399887366</v>
      </c>
      <c r="D26">
        <f>LN(SFIO_PL[[#This Row],[Price]]/B25)*100</f>
        <v>-0.74171215603691742</v>
      </c>
      <c r="E26">
        <v>166.38</v>
      </c>
      <c r="F26">
        <f>LN(SFIO_PL[[#This Row],[Risk-free instrument]]/E25)*100</f>
        <v>9.019573083736844E-2</v>
      </c>
      <c r="G26">
        <v>339.56</v>
      </c>
      <c r="H26">
        <f>LN(SFIO_PL[[#This Row],[EEI]]/G25)*100</f>
        <v>-2.8538114928342568</v>
      </c>
      <c r="I26">
        <f>SFIO_PL[[#This Row],[Rate EEI]]*100%</f>
        <v>-2.8538114928342568</v>
      </c>
      <c r="J26">
        <f>MIN(0,(SFIO_PL[[#This Row],[Logarithmic rate of return]]-0))</f>
        <v>-0.74171215603691742</v>
      </c>
      <c r="K26">
        <f>MIN(0,(SFIO_PL[[#This Row],[Market rate of return]]-0))</f>
        <v>-2.8538114928342568</v>
      </c>
      <c r="L26">
        <f>MAX(0,(SFIO_PL[[#This Row],[Logarithmic rate of return]]-0))</f>
        <v>0</v>
      </c>
    </row>
    <row r="27" spans="1:12" x14ac:dyDescent="0.25">
      <c r="A27" s="9">
        <v>42470</v>
      </c>
      <c r="B27">
        <v>140.93</v>
      </c>
      <c r="C27">
        <f>((SFIO_PL[[#This Row],[Price]]-B26)/SFIO_PL[[#This Row],[Price]])*100</f>
        <v>-7.8052934080738809E-2</v>
      </c>
      <c r="D27">
        <f>LN(SFIO_PL[[#This Row],[Price]]/B26)*100</f>
        <v>-7.8022488619503172E-2</v>
      </c>
      <c r="E27">
        <v>166.34</v>
      </c>
      <c r="F27">
        <f>LN(SFIO_PL[[#This Row],[Risk-free instrument]]/E26)*100</f>
        <v>-2.4044241520015587E-2</v>
      </c>
      <c r="G27">
        <v>345.39</v>
      </c>
      <c r="H27">
        <f>LN(SFIO_PL[[#This Row],[EEI]]/G26)*100</f>
        <v>1.7023551483915735</v>
      </c>
      <c r="I27">
        <f>SFIO_PL[[#This Row],[Rate EEI]]*100%</f>
        <v>1.7023551483915735</v>
      </c>
      <c r="J27">
        <f>MIN(0,(SFIO_PL[[#This Row],[Logarithmic rate of return]]-0))</f>
        <v>-7.8022488619503172E-2</v>
      </c>
      <c r="K27">
        <f>MIN(0,(SFIO_PL[[#This Row],[Market rate of return]]-0))</f>
        <v>0</v>
      </c>
      <c r="L27">
        <f>MAX(0,(SFIO_PL[[#This Row],[Logarithmic rate of return]]-0))</f>
        <v>0</v>
      </c>
    </row>
    <row r="28" spans="1:12" x14ac:dyDescent="0.25">
      <c r="A28" s="9">
        <v>42477</v>
      </c>
      <c r="B28">
        <v>146.58000000000001</v>
      </c>
      <c r="C28">
        <f>((SFIO_PL[[#This Row],[Price]]-B27)/SFIO_PL[[#This Row],[Price]])*100</f>
        <v>3.8545504161550044</v>
      </c>
      <c r="D28">
        <f>LN(SFIO_PL[[#This Row],[Price]]/B27)*100</f>
        <v>3.9308041294284375</v>
      </c>
      <c r="E28">
        <v>166.29</v>
      </c>
      <c r="F28">
        <f>LN(SFIO_PL[[#This Row],[Risk-free instrument]]/E27)*100</f>
        <v>-3.0063434071854678E-2</v>
      </c>
      <c r="G28">
        <v>360.79</v>
      </c>
      <c r="H28">
        <f>LN(SFIO_PL[[#This Row],[EEI]]/G27)*100</f>
        <v>4.3621858264432634</v>
      </c>
      <c r="I28">
        <f>SFIO_PL[[#This Row],[Rate EEI]]*100%</f>
        <v>4.3621858264432634</v>
      </c>
      <c r="J28">
        <f>MIN(0,(SFIO_PL[[#This Row],[Logarithmic rate of return]]-0))</f>
        <v>0</v>
      </c>
      <c r="K28">
        <f>MIN(0,(SFIO_PL[[#This Row],[Market rate of return]]-0))</f>
        <v>0</v>
      </c>
      <c r="L28">
        <f>MAX(0,(SFIO_PL[[#This Row],[Logarithmic rate of return]]-0))</f>
        <v>3.9308041294284375</v>
      </c>
    </row>
    <row r="29" spans="1:12" x14ac:dyDescent="0.25">
      <c r="A29" s="9">
        <v>42484</v>
      </c>
      <c r="B29">
        <v>149.96</v>
      </c>
      <c r="C29">
        <f>((SFIO_PL[[#This Row],[Price]]-B28)/SFIO_PL[[#This Row],[Price]])*100</f>
        <v>2.2539343825019973</v>
      </c>
      <c r="D29">
        <f>LN(SFIO_PL[[#This Row],[Price]]/B28)*100</f>
        <v>2.279723737000706</v>
      </c>
      <c r="E29">
        <v>166.17</v>
      </c>
      <c r="F29">
        <f>LN(SFIO_PL[[#This Row],[Risk-free instrument]]/E28)*100</f>
        <v>-7.2189138670077882E-2</v>
      </c>
      <c r="G29">
        <v>367.83</v>
      </c>
      <c r="H29">
        <f>LN(SFIO_PL[[#This Row],[EEI]]/G28)*100</f>
        <v>1.9324803294289921</v>
      </c>
      <c r="I29">
        <f>SFIO_PL[[#This Row],[Rate EEI]]*100%</f>
        <v>1.9324803294289921</v>
      </c>
      <c r="J29">
        <f>MIN(0,(SFIO_PL[[#This Row],[Logarithmic rate of return]]-0))</f>
        <v>0</v>
      </c>
      <c r="K29">
        <f>MIN(0,(SFIO_PL[[#This Row],[Market rate of return]]-0))</f>
        <v>0</v>
      </c>
      <c r="L29">
        <f>MAX(0,(SFIO_PL[[#This Row],[Logarithmic rate of return]]-0))</f>
        <v>2.279723737000706</v>
      </c>
    </row>
    <row r="30" spans="1:12" x14ac:dyDescent="0.25">
      <c r="A30" s="9">
        <v>42491</v>
      </c>
      <c r="B30">
        <v>147.1</v>
      </c>
      <c r="C30">
        <f>((SFIO_PL[[#This Row],[Price]]-B29)/SFIO_PL[[#This Row],[Price]])*100</f>
        <v>-1.944255608429649</v>
      </c>
      <c r="D30">
        <f>LN(SFIO_PL[[#This Row],[Price]]/B29)*100</f>
        <v>-1.9255964260319554</v>
      </c>
      <c r="E30">
        <v>166.33</v>
      </c>
      <c r="F30">
        <f>LN(SFIO_PL[[#This Row],[Risk-free instrument]]/E29)*100</f>
        <v>9.6240608932149987E-2</v>
      </c>
      <c r="G30">
        <v>360.58</v>
      </c>
      <c r="H30">
        <f>LN(SFIO_PL[[#This Row],[EEI]]/G29)*100</f>
        <v>-1.9907028798351156</v>
      </c>
      <c r="I30">
        <f>SFIO_PL[[#This Row],[Rate EEI]]*100%</f>
        <v>-1.9907028798351156</v>
      </c>
      <c r="J30">
        <f>MIN(0,(SFIO_PL[[#This Row],[Logarithmic rate of return]]-0))</f>
        <v>-1.9255964260319554</v>
      </c>
      <c r="K30">
        <f>MIN(0,(SFIO_PL[[#This Row],[Market rate of return]]-0))</f>
        <v>-1.9907028798351156</v>
      </c>
      <c r="L30">
        <f>MAX(0,(SFIO_PL[[#This Row],[Logarithmic rate of return]]-0))</f>
        <v>0</v>
      </c>
    </row>
    <row r="31" spans="1:12" x14ac:dyDescent="0.25">
      <c r="A31" s="9">
        <v>42498</v>
      </c>
      <c r="B31">
        <v>142.65</v>
      </c>
      <c r="C31">
        <f>((SFIO_PL[[#This Row],[Price]]-B30)/SFIO_PL[[#This Row],[Price]])*100</f>
        <v>-3.1195233087977488</v>
      </c>
      <c r="D31">
        <f>LN(SFIO_PL[[#This Row],[Price]]/B30)*100</f>
        <v>-3.0718549947882745</v>
      </c>
      <c r="E31">
        <v>166.29</v>
      </c>
      <c r="F31">
        <f>LN(SFIO_PL[[#This Row],[Risk-free instrument]]/E30)*100</f>
        <v>-2.4051470262070485E-2</v>
      </c>
      <c r="G31">
        <v>353.79</v>
      </c>
      <c r="H31">
        <f>LN(SFIO_PL[[#This Row],[EEI]]/G30)*100</f>
        <v>-1.9010329344065682</v>
      </c>
      <c r="I31">
        <f>SFIO_PL[[#This Row],[Rate EEI]]*100%</f>
        <v>-1.9010329344065682</v>
      </c>
      <c r="J31">
        <f>MIN(0,(SFIO_PL[[#This Row],[Logarithmic rate of return]]-0))</f>
        <v>-3.0718549947882745</v>
      </c>
      <c r="K31">
        <f>MIN(0,(SFIO_PL[[#This Row],[Market rate of return]]-0))</f>
        <v>-1.9010329344065682</v>
      </c>
      <c r="L31">
        <f>MAX(0,(SFIO_PL[[#This Row],[Logarithmic rate of return]]-0))</f>
        <v>0</v>
      </c>
    </row>
    <row r="32" spans="1:12" x14ac:dyDescent="0.25">
      <c r="A32" s="9">
        <v>42505</v>
      </c>
      <c r="B32">
        <v>143.88</v>
      </c>
      <c r="C32">
        <f>((SFIO_PL[[#This Row],[Price]]-B31)/SFIO_PL[[#This Row],[Price]])*100</f>
        <v>0.85487906588823315</v>
      </c>
      <c r="D32">
        <f>LN(SFIO_PL[[#This Row],[Price]]/B31)*100</f>
        <v>0.8585541167914218</v>
      </c>
      <c r="E32">
        <v>166.2</v>
      </c>
      <c r="F32">
        <f>LN(SFIO_PL[[#This Row],[Risk-free instrument]]/E31)*100</f>
        <v>-5.4136967847521526E-2</v>
      </c>
      <c r="G32">
        <v>352.58</v>
      </c>
      <c r="H32">
        <f>LN(SFIO_PL[[#This Row],[EEI]]/G31)*100</f>
        <v>-0.34259699123910703</v>
      </c>
      <c r="I32">
        <f>SFIO_PL[[#This Row],[Rate EEI]]*100%</f>
        <v>-0.34259699123910703</v>
      </c>
      <c r="J32">
        <f>MIN(0,(SFIO_PL[[#This Row],[Logarithmic rate of return]]-0))</f>
        <v>0</v>
      </c>
      <c r="K32">
        <f>MIN(0,(SFIO_PL[[#This Row],[Market rate of return]]-0))</f>
        <v>-0.34259699123910703</v>
      </c>
      <c r="L32">
        <f>MAX(0,(SFIO_PL[[#This Row],[Logarithmic rate of return]]-0))</f>
        <v>0.8585541167914218</v>
      </c>
    </row>
    <row r="33" spans="1:12" x14ac:dyDescent="0.25">
      <c r="A33" s="9">
        <v>42512</v>
      </c>
      <c r="B33">
        <v>145.86000000000001</v>
      </c>
      <c r="C33">
        <f>((SFIO_PL[[#This Row],[Price]]-B32)/SFIO_PL[[#This Row],[Price]])*100</f>
        <v>1.3574660633484286</v>
      </c>
      <c r="D33">
        <f>LN(SFIO_PL[[#This Row],[Price]]/B32)*100</f>
        <v>1.3667638728663836</v>
      </c>
      <c r="E33">
        <v>166.28</v>
      </c>
      <c r="F33">
        <f>LN(SFIO_PL[[#This Row],[Risk-free instrument]]/E32)*100</f>
        <v>4.8123196308895638E-2</v>
      </c>
      <c r="G33">
        <v>356.68</v>
      </c>
      <c r="H33">
        <f>LN(SFIO_PL[[#This Row],[EEI]]/G32)*100</f>
        <v>1.1561474409081394</v>
      </c>
      <c r="I33">
        <f>SFIO_PL[[#This Row],[Rate EEI]]*100%</f>
        <v>1.1561474409081394</v>
      </c>
      <c r="J33">
        <f>MIN(0,(SFIO_PL[[#This Row],[Logarithmic rate of return]]-0))</f>
        <v>0</v>
      </c>
      <c r="K33">
        <f>MIN(0,(SFIO_PL[[#This Row],[Market rate of return]]-0))</f>
        <v>0</v>
      </c>
      <c r="L33">
        <f>MAX(0,(SFIO_PL[[#This Row],[Logarithmic rate of return]]-0))</f>
        <v>1.3667638728663836</v>
      </c>
    </row>
    <row r="34" spans="1:12" x14ac:dyDescent="0.25">
      <c r="A34" s="9">
        <v>42519</v>
      </c>
      <c r="B34">
        <v>151.36000000000001</v>
      </c>
      <c r="C34">
        <f>((SFIO_PL[[#This Row],[Price]]-B33)/SFIO_PL[[#This Row],[Price]])*100</f>
        <v>3.6337209302325575</v>
      </c>
      <c r="D34">
        <f>LN(SFIO_PL[[#This Row],[Price]]/B33)*100</f>
        <v>3.7013847747481239</v>
      </c>
      <c r="E34">
        <v>166.33</v>
      </c>
      <c r="F34">
        <f>LN(SFIO_PL[[#This Row],[Risk-free instrument]]/E33)*100</f>
        <v>3.006524180069645E-2</v>
      </c>
      <c r="G34">
        <v>371.21</v>
      </c>
      <c r="H34">
        <f>LN(SFIO_PL[[#This Row],[EEI]]/G33)*100</f>
        <v>3.9928918937673084</v>
      </c>
      <c r="I34">
        <f>SFIO_PL[[#This Row],[Rate EEI]]*100%</f>
        <v>3.9928918937673084</v>
      </c>
      <c r="J34">
        <f>MIN(0,(SFIO_PL[[#This Row],[Logarithmic rate of return]]-0))</f>
        <v>0</v>
      </c>
      <c r="K34">
        <f>MIN(0,(SFIO_PL[[#This Row],[Market rate of return]]-0))</f>
        <v>0</v>
      </c>
      <c r="L34">
        <f>MAX(0,(SFIO_PL[[#This Row],[Logarithmic rate of return]]-0))</f>
        <v>3.7013847747481239</v>
      </c>
    </row>
    <row r="35" spans="1:12" x14ac:dyDescent="0.25">
      <c r="A35" s="9">
        <v>42526</v>
      </c>
      <c r="B35">
        <v>147</v>
      </c>
      <c r="C35">
        <f>((SFIO_PL[[#This Row],[Price]]-B34)/SFIO_PL[[#This Row],[Price]])*100</f>
        <v>-2.9659863945578326</v>
      </c>
      <c r="D35">
        <f>LN(SFIO_PL[[#This Row],[Price]]/B34)*100</f>
        <v>-2.9228518524831983</v>
      </c>
      <c r="E35">
        <v>166.27</v>
      </c>
      <c r="F35">
        <f>LN(SFIO_PL[[#This Row],[Risk-free instrument]]/E34)*100</f>
        <v>-3.6079375015550953E-2</v>
      </c>
      <c r="G35">
        <v>361.53</v>
      </c>
      <c r="H35">
        <f>LN(SFIO_PL[[#This Row],[EEI]]/G34)*100</f>
        <v>-2.6422914496941701</v>
      </c>
      <c r="I35">
        <f>SFIO_PL[[#This Row],[Rate EEI]]*100%</f>
        <v>-2.6422914496941701</v>
      </c>
      <c r="J35">
        <f>MIN(0,(SFIO_PL[[#This Row],[Logarithmic rate of return]]-0))</f>
        <v>-2.9228518524831983</v>
      </c>
      <c r="K35">
        <f>MIN(0,(SFIO_PL[[#This Row],[Market rate of return]]-0))</f>
        <v>-2.6422914496941701</v>
      </c>
      <c r="L35">
        <f>MAX(0,(SFIO_PL[[#This Row],[Logarithmic rate of return]]-0))</f>
        <v>0</v>
      </c>
    </row>
    <row r="36" spans="1:12" x14ac:dyDescent="0.25">
      <c r="A36" s="9">
        <v>42533</v>
      </c>
      <c r="B36">
        <v>143.6</v>
      </c>
      <c r="C36">
        <f>((SFIO_PL[[#This Row],[Price]]-B35)/SFIO_PL[[#This Row],[Price]])*100</f>
        <v>-2.3676880222841268</v>
      </c>
      <c r="D36">
        <f>LN(SFIO_PL[[#This Row],[Price]]/B35)*100</f>
        <v>-2.3400930164612586</v>
      </c>
      <c r="E36">
        <v>166.33</v>
      </c>
      <c r="F36">
        <f>LN(SFIO_PL[[#This Row],[Risk-free instrument]]/E35)*100</f>
        <v>3.6079375015557552E-2</v>
      </c>
      <c r="G36">
        <v>338.54</v>
      </c>
      <c r="H36">
        <f>LN(SFIO_PL[[#This Row],[EEI]]/G35)*100</f>
        <v>-6.5702771946458922</v>
      </c>
      <c r="I36">
        <f>SFIO_PL[[#This Row],[Rate EEI]]*100%</f>
        <v>-6.5702771946458922</v>
      </c>
      <c r="J36">
        <f>MIN(0,(SFIO_PL[[#This Row],[Logarithmic rate of return]]-0))</f>
        <v>-2.3400930164612586</v>
      </c>
      <c r="K36">
        <f>MIN(0,(SFIO_PL[[#This Row],[Market rate of return]]-0))</f>
        <v>-6.5702771946458922</v>
      </c>
      <c r="L36">
        <f>MAX(0,(SFIO_PL[[#This Row],[Logarithmic rate of return]]-0))</f>
        <v>0</v>
      </c>
    </row>
    <row r="37" spans="1:12" x14ac:dyDescent="0.25">
      <c r="A37" s="9">
        <v>42540</v>
      </c>
      <c r="B37">
        <v>140.80000000000001</v>
      </c>
      <c r="C37">
        <f>((SFIO_PL[[#This Row],[Price]]-B36)/SFIO_PL[[#This Row],[Price]])*100</f>
        <v>-1.9886363636363515</v>
      </c>
      <c r="D37">
        <f>LN(SFIO_PL[[#This Row],[Price]]/B36)*100</f>
        <v>-1.9691212890181709</v>
      </c>
      <c r="E37">
        <v>166.41</v>
      </c>
      <c r="F37">
        <f>LN(SFIO_PL[[#This Row],[Risk-free instrument]]/E36)*100</f>
        <v>4.808559328091544E-2</v>
      </c>
      <c r="G37">
        <v>344.83</v>
      </c>
      <c r="H37">
        <f>LN(SFIO_PL[[#This Row],[EEI]]/G36)*100</f>
        <v>1.8409288204257499</v>
      </c>
      <c r="I37">
        <f>SFIO_PL[[#This Row],[Rate EEI]]*100%</f>
        <v>1.8409288204257499</v>
      </c>
      <c r="J37">
        <f>MIN(0,(SFIO_PL[[#This Row],[Logarithmic rate of return]]-0))</f>
        <v>-1.9691212890181709</v>
      </c>
      <c r="K37">
        <f>MIN(0,(SFIO_PL[[#This Row],[Market rate of return]]-0))</f>
        <v>0</v>
      </c>
      <c r="L37">
        <f>MAX(0,(SFIO_PL[[#This Row],[Logarithmic rate of return]]-0))</f>
        <v>0</v>
      </c>
    </row>
    <row r="38" spans="1:12" x14ac:dyDescent="0.25">
      <c r="A38" s="9">
        <v>42547</v>
      </c>
      <c r="B38">
        <v>137.22999999999999</v>
      </c>
      <c r="C38">
        <f>((SFIO_PL[[#This Row],[Price]]-B37)/SFIO_PL[[#This Row],[Price]])*100</f>
        <v>-2.601471981345203</v>
      </c>
      <c r="D38">
        <f>LN(SFIO_PL[[#This Row],[Price]]/B37)*100</f>
        <v>-2.5682093442400347</v>
      </c>
      <c r="E38">
        <v>166.58</v>
      </c>
      <c r="F38">
        <f>LN(SFIO_PL[[#This Row],[Risk-free instrument]]/E37)*100</f>
        <v>0.10210517719417089</v>
      </c>
      <c r="G38">
        <v>320.83999999999997</v>
      </c>
      <c r="H38">
        <f>LN(SFIO_PL[[#This Row],[EEI]]/G37)*100</f>
        <v>-7.2108985466484992</v>
      </c>
      <c r="I38">
        <f>SFIO_PL[[#This Row],[Rate EEI]]*100%</f>
        <v>-7.2108985466484992</v>
      </c>
      <c r="J38">
        <f>MIN(0,(SFIO_PL[[#This Row],[Logarithmic rate of return]]-0))</f>
        <v>-2.5682093442400347</v>
      </c>
      <c r="K38">
        <f>MIN(0,(SFIO_PL[[#This Row],[Market rate of return]]-0))</f>
        <v>-7.2108985466484992</v>
      </c>
      <c r="L38">
        <f>MAX(0,(SFIO_PL[[#This Row],[Logarithmic rate of return]]-0))</f>
        <v>0</v>
      </c>
    </row>
    <row r="39" spans="1:12" x14ac:dyDescent="0.25">
      <c r="A39" s="9">
        <v>42554</v>
      </c>
      <c r="B39">
        <v>140.72</v>
      </c>
      <c r="C39">
        <f>((SFIO_PL[[#This Row],[Price]]-B38)/SFIO_PL[[#This Row],[Price]])*100</f>
        <v>2.4801023308698191</v>
      </c>
      <c r="D39">
        <f>LN(SFIO_PL[[#This Row],[Price]]/B38)*100</f>
        <v>2.5113750147761031</v>
      </c>
      <c r="E39">
        <v>166.7</v>
      </c>
      <c r="F39">
        <f>LN(SFIO_PL[[#This Row],[Risk-free instrument]]/E38)*100</f>
        <v>7.2011524955383779E-2</v>
      </c>
      <c r="G39">
        <v>344.89</v>
      </c>
      <c r="H39">
        <f>LN(SFIO_PL[[#This Row],[EEI]]/G38)*100</f>
        <v>7.2282969112461242</v>
      </c>
      <c r="I39">
        <f>SFIO_PL[[#This Row],[Rate EEI]]*100%</f>
        <v>7.2282969112461242</v>
      </c>
      <c r="J39">
        <f>MIN(0,(SFIO_PL[[#This Row],[Logarithmic rate of return]]-0))</f>
        <v>0</v>
      </c>
      <c r="K39">
        <f>MIN(0,(SFIO_PL[[#This Row],[Market rate of return]]-0))</f>
        <v>0</v>
      </c>
      <c r="L39">
        <f>MAX(0,(SFIO_PL[[#This Row],[Logarithmic rate of return]]-0))</f>
        <v>2.5113750147761031</v>
      </c>
    </row>
    <row r="40" spans="1:12" x14ac:dyDescent="0.25">
      <c r="A40" s="9">
        <v>42561</v>
      </c>
      <c r="B40">
        <v>137.99</v>
      </c>
      <c r="C40">
        <f>((SFIO_PL[[#This Row],[Price]]-B39)/SFIO_PL[[#This Row],[Price]])*100</f>
        <v>-1.9784042321907309</v>
      </c>
      <c r="D40">
        <f>LN(SFIO_PL[[#This Row],[Price]]/B39)*100</f>
        <v>-1.9590881665839561</v>
      </c>
      <c r="E40">
        <v>166.53</v>
      </c>
      <c r="F40">
        <f>LN(SFIO_PL[[#This Row],[Risk-free instrument]]/E39)*100</f>
        <v>-0.10203163865685837</v>
      </c>
      <c r="G40">
        <v>342.65</v>
      </c>
      <c r="H40">
        <f>LN(SFIO_PL[[#This Row],[EEI]]/G39)*100</f>
        <v>-0.6516007579352342</v>
      </c>
      <c r="I40">
        <f>SFIO_PL[[#This Row],[Rate EEI]]*100%</f>
        <v>-0.6516007579352342</v>
      </c>
      <c r="J40">
        <f>MIN(0,(SFIO_PL[[#This Row],[Logarithmic rate of return]]-0))</f>
        <v>-1.9590881665839561</v>
      </c>
      <c r="K40">
        <f>MIN(0,(SFIO_PL[[#This Row],[Market rate of return]]-0))</f>
        <v>-0.6516007579352342</v>
      </c>
      <c r="L40">
        <f>MAX(0,(SFIO_PL[[#This Row],[Logarithmic rate of return]]-0))</f>
        <v>0</v>
      </c>
    </row>
    <row r="41" spans="1:12" x14ac:dyDescent="0.25">
      <c r="A41" s="9">
        <v>42568</v>
      </c>
      <c r="B41">
        <v>143.19</v>
      </c>
      <c r="C41">
        <f>((SFIO_PL[[#This Row],[Price]]-B40)/SFIO_PL[[#This Row],[Price]])*100</f>
        <v>3.6315385152594373</v>
      </c>
      <c r="D41">
        <f>LN(SFIO_PL[[#This Row],[Price]]/B40)*100</f>
        <v>3.699120092245165</v>
      </c>
      <c r="E41">
        <v>166.43</v>
      </c>
      <c r="F41">
        <f>LN(SFIO_PL[[#This Row],[Risk-free instrument]]/E40)*100</f>
        <v>-6.0067277154445098E-2</v>
      </c>
      <c r="G41">
        <v>348.35</v>
      </c>
      <c r="H41">
        <f>LN(SFIO_PL[[#This Row],[EEI]]/G40)*100</f>
        <v>1.6498203444295274</v>
      </c>
      <c r="I41">
        <f>SFIO_PL[[#This Row],[Rate EEI]]*100%</f>
        <v>1.6498203444295274</v>
      </c>
      <c r="J41">
        <f>MIN(0,(SFIO_PL[[#This Row],[Logarithmic rate of return]]-0))</f>
        <v>0</v>
      </c>
      <c r="K41">
        <f>MIN(0,(SFIO_PL[[#This Row],[Market rate of return]]-0))</f>
        <v>0</v>
      </c>
      <c r="L41">
        <f>MAX(0,(SFIO_PL[[#This Row],[Logarithmic rate of return]]-0))</f>
        <v>3.699120092245165</v>
      </c>
    </row>
    <row r="42" spans="1:12" x14ac:dyDescent="0.25">
      <c r="A42" s="9">
        <v>42575</v>
      </c>
      <c r="B42">
        <v>143.22</v>
      </c>
      <c r="C42">
        <f>((SFIO_PL[[#This Row],[Price]]-B41)/SFIO_PL[[#This Row],[Price]])*100</f>
        <v>2.094679514034432E-2</v>
      </c>
      <c r="D42">
        <f>LN(SFIO_PL[[#This Row],[Price]]/B41)*100</f>
        <v>2.0948989287882764E-2</v>
      </c>
      <c r="E42">
        <v>166.48</v>
      </c>
      <c r="F42">
        <f>LN(SFIO_PL[[#This Row],[Risk-free instrument]]/E41)*100</f>
        <v>3.0038148674368485E-2</v>
      </c>
      <c r="G42">
        <v>350.95</v>
      </c>
      <c r="H42">
        <f>LN(SFIO_PL[[#This Row],[EEI]]/G41)*100</f>
        <v>0.74360417003023849</v>
      </c>
      <c r="I42">
        <f>SFIO_PL[[#This Row],[Rate EEI]]*100%</f>
        <v>0.74360417003023849</v>
      </c>
      <c r="J42">
        <f>MIN(0,(SFIO_PL[[#This Row],[Logarithmic rate of return]]-0))</f>
        <v>0</v>
      </c>
      <c r="K42">
        <f>MIN(0,(SFIO_PL[[#This Row],[Market rate of return]]-0))</f>
        <v>0</v>
      </c>
      <c r="L42">
        <f>MAX(0,(SFIO_PL[[#This Row],[Logarithmic rate of return]]-0))</f>
        <v>2.0948989287882764E-2</v>
      </c>
    </row>
    <row r="43" spans="1:12" x14ac:dyDescent="0.25">
      <c r="A43" s="9">
        <v>42582</v>
      </c>
      <c r="B43">
        <v>142.91999999999999</v>
      </c>
      <c r="C43">
        <f>((SFIO_PL[[#This Row],[Price]]-B42)/SFIO_PL[[#This Row],[Price]])*100</f>
        <v>-0.2099076406381272</v>
      </c>
      <c r="D43">
        <f>LN(SFIO_PL[[#This Row],[Price]]/B42)*100</f>
        <v>-0.20968764235847429</v>
      </c>
      <c r="E43">
        <v>166.49</v>
      </c>
      <c r="F43">
        <f>LN(SFIO_PL[[#This Row],[Risk-free instrument]]/E42)*100</f>
        <v>6.0065471382029561E-3</v>
      </c>
      <c r="G43">
        <v>347.44</v>
      </c>
      <c r="H43">
        <f>LN(SFIO_PL[[#This Row],[EEI]]/G42)*100</f>
        <v>-1.005177494986403</v>
      </c>
      <c r="I43">
        <f>SFIO_PL[[#This Row],[Rate EEI]]*100%</f>
        <v>-1.005177494986403</v>
      </c>
      <c r="J43">
        <f>MIN(0,(SFIO_PL[[#This Row],[Logarithmic rate of return]]-0))</f>
        <v>-0.20968764235847429</v>
      </c>
      <c r="K43">
        <f>MIN(0,(SFIO_PL[[#This Row],[Market rate of return]]-0))</f>
        <v>-1.005177494986403</v>
      </c>
      <c r="L43">
        <f>MAX(0,(SFIO_PL[[#This Row],[Logarithmic rate of return]]-0))</f>
        <v>0</v>
      </c>
    </row>
    <row r="44" spans="1:12" x14ac:dyDescent="0.25">
      <c r="A44" s="9">
        <v>42589</v>
      </c>
      <c r="B44">
        <v>143.22999999999999</v>
      </c>
      <c r="C44">
        <f>((SFIO_PL[[#This Row],[Price]]-B43)/SFIO_PL[[#This Row],[Price]])*100</f>
        <v>0.21643510437757613</v>
      </c>
      <c r="D44">
        <f>LN(SFIO_PL[[#This Row],[Price]]/B43)*100</f>
        <v>0.21666966365647189</v>
      </c>
      <c r="E44">
        <v>166.51</v>
      </c>
      <c r="F44">
        <f>LN(SFIO_PL[[#This Row],[Risk-free instrument]]/E43)*100</f>
        <v>1.20120120264386E-2</v>
      </c>
      <c r="G44">
        <v>350.96</v>
      </c>
      <c r="H44">
        <f>LN(SFIO_PL[[#This Row],[EEI]]/G43)*100</f>
        <v>1.0080268631392142</v>
      </c>
      <c r="I44">
        <f>SFIO_PL[[#This Row],[Rate EEI]]*100%</f>
        <v>1.0080268631392142</v>
      </c>
      <c r="J44">
        <f>MIN(0,(SFIO_PL[[#This Row],[Logarithmic rate of return]]-0))</f>
        <v>0</v>
      </c>
      <c r="K44">
        <f>MIN(0,(SFIO_PL[[#This Row],[Market rate of return]]-0))</f>
        <v>0</v>
      </c>
      <c r="L44">
        <f>MAX(0,(SFIO_PL[[#This Row],[Logarithmic rate of return]]-0))</f>
        <v>0.21666966365647189</v>
      </c>
    </row>
    <row r="45" spans="1:12" x14ac:dyDescent="0.25">
      <c r="A45" s="9">
        <v>42596</v>
      </c>
      <c r="B45">
        <v>145.59</v>
      </c>
      <c r="C45">
        <f>((SFIO_PL[[#This Row],[Price]]-B44)/SFIO_PL[[#This Row],[Price]])*100</f>
        <v>1.6209904526409875</v>
      </c>
      <c r="D45">
        <f>LN(SFIO_PL[[#This Row],[Price]]/B44)*100</f>
        <v>1.6342722293460814</v>
      </c>
      <c r="E45">
        <v>166.42</v>
      </c>
      <c r="F45">
        <f>LN(SFIO_PL[[#This Row],[Risk-free instrument]]/E44)*100</f>
        <v>-5.4065420474159617E-2</v>
      </c>
      <c r="G45">
        <v>356.32</v>
      </c>
      <c r="H45">
        <f>LN(SFIO_PL[[#This Row],[EEI]]/G44)*100</f>
        <v>1.5156946651099079</v>
      </c>
      <c r="I45">
        <f>SFIO_PL[[#This Row],[Rate EEI]]*100%</f>
        <v>1.5156946651099079</v>
      </c>
      <c r="J45">
        <f>MIN(0,(SFIO_PL[[#This Row],[Logarithmic rate of return]]-0))</f>
        <v>0</v>
      </c>
      <c r="K45">
        <f>MIN(0,(SFIO_PL[[#This Row],[Market rate of return]]-0))</f>
        <v>0</v>
      </c>
      <c r="L45">
        <f>MAX(0,(SFIO_PL[[#This Row],[Logarithmic rate of return]]-0))</f>
        <v>1.6342722293460814</v>
      </c>
    </row>
    <row r="46" spans="1:12" x14ac:dyDescent="0.25">
      <c r="A46" s="9">
        <v>42603</v>
      </c>
      <c r="B46">
        <v>143.13</v>
      </c>
      <c r="C46">
        <f>((SFIO_PL[[#This Row],[Price]]-B45)/SFIO_PL[[#This Row],[Price]])*100</f>
        <v>-1.7187172500524057</v>
      </c>
      <c r="D46">
        <f>LN(SFIO_PL[[#This Row],[Price]]/B45)*100</f>
        <v>-1.7041143889109274</v>
      </c>
      <c r="E46">
        <v>166.45</v>
      </c>
      <c r="F46">
        <f>LN(SFIO_PL[[#This Row],[Risk-free instrument]]/E45)*100</f>
        <v>1.8025054875022754E-2</v>
      </c>
      <c r="G46">
        <v>355.39</v>
      </c>
      <c r="H46">
        <f>LN(SFIO_PL[[#This Row],[EEI]]/G45)*100</f>
        <v>-0.26134254944412444</v>
      </c>
      <c r="I46">
        <f>SFIO_PL[[#This Row],[Rate EEI]]*100%</f>
        <v>-0.26134254944412444</v>
      </c>
      <c r="J46">
        <f>MIN(0,(SFIO_PL[[#This Row],[Logarithmic rate of return]]-0))</f>
        <v>-1.7041143889109274</v>
      </c>
      <c r="K46">
        <f>MIN(0,(SFIO_PL[[#This Row],[Market rate of return]]-0))</f>
        <v>-0.26134254944412444</v>
      </c>
      <c r="L46">
        <f>MAX(0,(SFIO_PL[[#This Row],[Logarithmic rate of return]]-0))</f>
        <v>0</v>
      </c>
    </row>
    <row r="47" spans="1:12" x14ac:dyDescent="0.25">
      <c r="A47" s="9">
        <v>42610</v>
      </c>
      <c r="B47">
        <v>145.46</v>
      </c>
      <c r="C47">
        <f>((SFIO_PL[[#This Row],[Price]]-B46)/SFIO_PL[[#This Row],[Price]])*100</f>
        <v>1.601814931940061</v>
      </c>
      <c r="D47">
        <f>LN(SFIO_PL[[#This Row],[Price]]/B46)*100</f>
        <v>1.6147826530269336</v>
      </c>
      <c r="E47">
        <v>166.41</v>
      </c>
      <c r="F47">
        <f>LN(SFIO_PL[[#This Row],[Risk-free instrument]]/E46)*100</f>
        <v>-2.4034128578099528E-2</v>
      </c>
      <c r="G47">
        <v>356.38</v>
      </c>
      <c r="H47">
        <f>LN(SFIO_PL[[#This Row],[EEI]]/G46)*100</f>
        <v>0.27817992846523198</v>
      </c>
      <c r="I47">
        <f>SFIO_PL[[#This Row],[Rate EEI]]*100%</f>
        <v>0.27817992846523198</v>
      </c>
      <c r="J47">
        <f>MIN(0,(SFIO_PL[[#This Row],[Logarithmic rate of return]]-0))</f>
        <v>0</v>
      </c>
      <c r="K47">
        <f>MIN(0,(SFIO_PL[[#This Row],[Market rate of return]]-0))</f>
        <v>0</v>
      </c>
      <c r="L47">
        <f>MAX(0,(SFIO_PL[[#This Row],[Logarithmic rate of return]]-0))</f>
        <v>1.6147826530269336</v>
      </c>
    </row>
    <row r="48" spans="1:12" x14ac:dyDescent="0.25">
      <c r="A48" s="9">
        <v>42617</v>
      </c>
      <c r="B48">
        <v>148.78</v>
      </c>
      <c r="C48">
        <f>((SFIO_PL[[#This Row],[Price]]-B47)/SFIO_PL[[#This Row],[Price]])*100</f>
        <v>2.2314827261728678</v>
      </c>
      <c r="D48">
        <f>LN(SFIO_PL[[#This Row],[Price]]/B47)*100</f>
        <v>2.256757003680065</v>
      </c>
      <c r="E48">
        <v>166.41</v>
      </c>
      <c r="F48">
        <f>LN(SFIO_PL[[#This Row],[Risk-free instrument]]/E47)*100</f>
        <v>0</v>
      </c>
      <c r="G48">
        <v>365.15</v>
      </c>
      <c r="H48">
        <f>LN(SFIO_PL[[#This Row],[EEI]]/G47)*100</f>
        <v>2.4310650766850017</v>
      </c>
      <c r="I48">
        <f>SFIO_PL[[#This Row],[Rate EEI]]*100%</f>
        <v>2.4310650766850017</v>
      </c>
      <c r="J48">
        <f>MIN(0,(SFIO_PL[[#This Row],[Logarithmic rate of return]]-0))</f>
        <v>0</v>
      </c>
      <c r="K48">
        <f>MIN(0,(SFIO_PL[[#This Row],[Market rate of return]]-0))</f>
        <v>0</v>
      </c>
      <c r="L48">
        <f>MAX(0,(SFIO_PL[[#This Row],[Logarithmic rate of return]]-0))</f>
        <v>2.256757003680065</v>
      </c>
    </row>
    <row r="49" spans="1:12" x14ac:dyDescent="0.25">
      <c r="A49" s="9">
        <v>42624</v>
      </c>
      <c r="B49">
        <v>147.72999999999999</v>
      </c>
      <c r="C49">
        <f>((SFIO_PL[[#This Row],[Price]]-B48)/SFIO_PL[[#This Row],[Price]])*100</f>
        <v>-0.71075610911799325</v>
      </c>
      <c r="D49">
        <f>LN(SFIO_PL[[#This Row],[Price]]/B48)*100</f>
        <v>-0.70824214296786736</v>
      </c>
      <c r="E49">
        <v>166.44</v>
      </c>
      <c r="F49">
        <f>LN(SFIO_PL[[#This Row],[Risk-free instrument]]/E48)*100</f>
        <v>1.802613794876028E-2</v>
      </c>
      <c r="G49">
        <v>361.99</v>
      </c>
      <c r="H49">
        <f>LN(SFIO_PL[[#This Row],[EEI]]/G48)*100</f>
        <v>-0.86916409312981291</v>
      </c>
      <c r="I49">
        <f>SFIO_PL[[#This Row],[Rate EEI]]*100%</f>
        <v>-0.86916409312981291</v>
      </c>
      <c r="J49">
        <f>MIN(0,(SFIO_PL[[#This Row],[Logarithmic rate of return]]-0))</f>
        <v>-0.70824214296786736</v>
      </c>
      <c r="K49">
        <f>MIN(0,(SFIO_PL[[#This Row],[Market rate of return]]-0))</f>
        <v>-0.86916409312981291</v>
      </c>
      <c r="L49">
        <f>MAX(0,(SFIO_PL[[#This Row],[Logarithmic rate of return]]-0))</f>
        <v>0</v>
      </c>
    </row>
    <row r="50" spans="1:12" x14ac:dyDescent="0.25">
      <c r="A50" s="9">
        <v>42631</v>
      </c>
      <c r="B50">
        <v>142.88</v>
      </c>
      <c r="C50">
        <f>((SFIO_PL[[#This Row],[Price]]-B49)/SFIO_PL[[#This Row],[Price]])*100</f>
        <v>-3.3944568868980922</v>
      </c>
      <c r="D50">
        <f>LN(SFIO_PL[[#This Row],[Price]]/B49)*100</f>
        <v>-3.3381166205327752</v>
      </c>
      <c r="E50">
        <v>166.47</v>
      </c>
      <c r="F50">
        <f>LN(SFIO_PL[[#This Row],[Risk-free instrument]]/E49)*100</f>
        <v>1.802288911790758E-2</v>
      </c>
      <c r="G50">
        <v>353.12</v>
      </c>
      <c r="H50">
        <f>LN(SFIO_PL[[#This Row],[EEI]]/G49)*100</f>
        <v>-2.4808644626394249</v>
      </c>
      <c r="I50">
        <f>SFIO_PL[[#This Row],[Rate EEI]]*100%</f>
        <v>-2.4808644626394249</v>
      </c>
      <c r="J50">
        <f>MIN(0,(SFIO_PL[[#This Row],[Logarithmic rate of return]]-0))</f>
        <v>-3.3381166205327752</v>
      </c>
      <c r="K50">
        <f>MIN(0,(SFIO_PL[[#This Row],[Market rate of return]]-0))</f>
        <v>-2.4808644626394249</v>
      </c>
      <c r="L50">
        <f>MAX(0,(SFIO_PL[[#This Row],[Logarithmic rate of return]]-0))</f>
        <v>0</v>
      </c>
    </row>
    <row r="51" spans="1:12" x14ac:dyDescent="0.25">
      <c r="A51" s="9">
        <v>42638</v>
      </c>
      <c r="B51">
        <v>146.26</v>
      </c>
      <c r="C51">
        <f>((SFIO_PL[[#This Row],[Price]]-B50)/SFIO_PL[[#This Row],[Price]])*100</f>
        <v>2.3109530972241181</v>
      </c>
      <c r="D51">
        <f>LN(SFIO_PL[[#This Row],[Price]]/B50)*100</f>
        <v>2.3380742714616116</v>
      </c>
      <c r="E51">
        <v>166.57</v>
      </c>
      <c r="F51">
        <f>LN(SFIO_PL[[#This Row],[Risk-free instrument]]/E50)*100</f>
        <v>6.0052848309690834E-2</v>
      </c>
      <c r="G51">
        <v>351.18</v>
      </c>
      <c r="H51">
        <f>LN(SFIO_PL[[#This Row],[EEI]]/G50)*100</f>
        <v>-0.55090299772417239</v>
      </c>
      <c r="I51">
        <f>SFIO_PL[[#This Row],[Rate EEI]]*100%</f>
        <v>-0.55090299772417239</v>
      </c>
      <c r="J51">
        <f>MIN(0,(SFIO_PL[[#This Row],[Logarithmic rate of return]]-0))</f>
        <v>0</v>
      </c>
      <c r="K51">
        <f>MIN(0,(SFIO_PL[[#This Row],[Market rate of return]]-0))</f>
        <v>-0.55090299772417239</v>
      </c>
      <c r="L51">
        <f>MAX(0,(SFIO_PL[[#This Row],[Logarithmic rate of return]]-0))</f>
        <v>2.3380742714616116</v>
      </c>
    </row>
    <row r="52" spans="1:12" x14ac:dyDescent="0.25">
      <c r="A52" s="9">
        <v>42645</v>
      </c>
      <c r="B52">
        <v>144.61000000000001</v>
      </c>
      <c r="C52">
        <f>((SFIO_PL[[#This Row],[Price]]-B51)/SFIO_PL[[#This Row],[Price]])*100</f>
        <v>-1.1409999308484731</v>
      </c>
      <c r="D52">
        <f>LN(SFIO_PL[[#This Row],[Price]]/B51)*100</f>
        <v>-1.1345396216104233</v>
      </c>
      <c r="E52">
        <v>166.44</v>
      </c>
      <c r="F52">
        <f>LN(SFIO_PL[[#This Row],[Risk-free instrument]]/E51)*100</f>
        <v>-7.807573742758353E-2</v>
      </c>
      <c r="G52">
        <v>353.98</v>
      </c>
      <c r="H52">
        <f>LN(SFIO_PL[[#This Row],[EEI]]/G51)*100</f>
        <v>0.79415018314231878</v>
      </c>
      <c r="I52">
        <f>SFIO_PL[[#This Row],[Rate EEI]]*100%</f>
        <v>0.79415018314231878</v>
      </c>
      <c r="J52">
        <f>MIN(0,(SFIO_PL[[#This Row],[Logarithmic rate of return]]-0))</f>
        <v>-1.1345396216104233</v>
      </c>
      <c r="K52">
        <f>MIN(0,(SFIO_PL[[#This Row],[Market rate of return]]-0))</f>
        <v>0</v>
      </c>
      <c r="L52">
        <f>MAX(0,(SFIO_PL[[#This Row],[Logarithmic rate of return]]-0))</f>
        <v>0</v>
      </c>
    </row>
    <row r="53" spans="1:12" x14ac:dyDescent="0.25">
      <c r="A53" s="9">
        <v>42652</v>
      </c>
      <c r="B53">
        <v>142.94</v>
      </c>
      <c r="C53">
        <f>((SFIO_PL[[#This Row],[Price]]-B52)/SFIO_PL[[#This Row],[Price]])*100</f>
        <v>-1.1683223730236574</v>
      </c>
      <c r="D53">
        <f>LN(SFIO_PL[[#This Row],[Price]]/B52)*100</f>
        <v>-1.161550183486812</v>
      </c>
      <c r="E53">
        <v>166.38</v>
      </c>
      <c r="F53">
        <f>LN(SFIO_PL[[#This Row],[Risk-free instrument]]/E52)*100</f>
        <v>-3.6055525899883333E-2</v>
      </c>
      <c r="G53">
        <v>352.33</v>
      </c>
      <c r="H53">
        <f>LN(SFIO_PL[[#This Row],[EEI]]/G52)*100</f>
        <v>-0.46721779431704596</v>
      </c>
      <c r="I53">
        <f>SFIO_PL[[#This Row],[Rate EEI]]*100%</f>
        <v>-0.46721779431704596</v>
      </c>
      <c r="J53">
        <f>MIN(0,(SFIO_PL[[#This Row],[Logarithmic rate of return]]-0))</f>
        <v>-1.161550183486812</v>
      </c>
      <c r="K53">
        <f>MIN(0,(SFIO_PL[[#This Row],[Market rate of return]]-0))</f>
        <v>-0.46721779431704596</v>
      </c>
      <c r="L53">
        <f>MAX(0,(SFIO_PL[[#This Row],[Logarithmic rate of return]]-0))</f>
        <v>0</v>
      </c>
    </row>
    <row r="54" spans="1:12" x14ac:dyDescent="0.25">
      <c r="A54" s="9">
        <v>42659</v>
      </c>
      <c r="B54">
        <v>143.63</v>
      </c>
      <c r="C54">
        <f>((SFIO_PL[[#This Row],[Price]]-B53)/SFIO_PL[[#This Row],[Price]])*100</f>
        <v>0.480401030425397</v>
      </c>
      <c r="D54">
        <f>LN(SFIO_PL[[#This Row],[Price]]/B53)*100</f>
        <v>0.48155866518984747</v>
      </c>
      <c r="E54">
        <v>166.42</v>
      </c>
      <c r="F54">
        <f>LN(SFIO_PL[[#This Row],[Risk-free instrument]]/E53)*100</f>
        <v>2.4038461654209912E-2</v>
      </c>
      <c r="G54">
        <v>351.35</v>
      </c>
      <c r="H54">
        <f>LN(SFIO_PL[[#This Row],[EEI]]/G53)*100</f>
        <v>-0.27853587812304964</v>
      </c>
      <c r="I54">
        <f>SFIO_PL[[#This Row],[Rate EEI]]*100%</f>
        <v>-0.27853587812304964</v>
      </c>
      <c r="J54">
        <f>MIN(0,(SFIO_PL[[#This Row],[Logarithmic rate of return]]-0))</f>
        <v>0</v>
      </c>
      <c r="K54">
        <f>MIN(0,(SFIO_PL[[#This Row],[Market rate of return]]-0))</f>
        <v>-0.27853587812304964</v>
      </c>
      <c r="L54">
        <f>MAX(0,(SFIO_PL[[#This Row],[Logarithmic rate of return]]-0))</f>
        <v>0.48155866518984747</v>
      </c>
    </row>
    <row r="55" spans="1:12" x14ac:dyDescent="0.25">
      <c r="A55" s="9">
        <v>42666</v>
      </c>
      <c r="B55">
        <v>146.07</v>
      </c>
      <c r="C55">
        <f>((SFIO_PL[[#This Row],[Price]]-B54)/SFIO_PL[[#This Row],[Price]])*100</f>
        <v>1.6704319846648854</v>
      </c>
      <c r="D55">
        <f>LN(SFIO_PL[[#This Row],[Price]]/B54)*100</f>
        <v>1.6845410418987863</v>
      </c>
      <c r="E55">
        <v>166.22</v>
      </c>
      <c r="F55">
        <f>LN(SFIO_PL[[#This Row],[Risk-free instrument]]/E54)*100</f>
        <v>-0.12025013474034334</v>
      </c>
      <c r="G55">
        <v>358.63</v>
      </c>
      <c r="H55">
        <f>LN(SFIO_PL[[#This Row],[EEI]]/G54)*100</f>
        <v>2.0508338706249849</v>
      </c>
      <c r="I55">
        <f>SFIO_PL[[#This Row],[Rate EEI]]*100%</f>
        <v>2.0508338706249849</v>
      </c>
      <c r="J55">
        <f>MIN(0,(SFIO_PL[[#This Row],[Logarithmic rate of return]]-0))</f>
        <v>0</v>
      </c>
      <c r="K55">
        <f>MIN(0,(SFIO_PL[[#This Row],[Market rate of return]]-0))</f>
        <v>0</v>
      </c>
      <c r="L55">
        <f>MAX(0,(SFIO_PL[[#This Row],[Logarithmic rate of return]]-0))</f>
        <v>1.6845410418987863</v>
      </c>
    </row>
    <row r="56" spans="1:12" x14ac:dyDescent="0.25">
      <c r="A56" s="9">
        <v>42673</v>
      </c>
      <c r="B56">
        <v>146.75</v>
      </c>
      <c r="C56">
        <f>((SFIO_PL[[#This Row],[Price]]-B55)/SFIO_PL[[#This Row],[Price]])*100</f>
        <v>0.46337308347530282</v>
      </c>
      <c r="D56">
        <f>LN(SFIO_PL[[#This Row],[Price]]/B55)*100</f>
        <v>0.46444998454866199</v>
      </c>
      <c r="E56">
        <v>166.29</v>
      </c>
      <c r="F56">
        <f>LN(SFIO_PL[[#This Row],[Risk-free instrument]]/E55)*100</f>
        <v>4.2103997494270511E-2</v>
      </c>
      <c r="G56">
        <v>352.93</v>
      </c>
      <c r="H56">
        <f>LN(SFIO_PL[[#This Row],[EEI]]/G55)*100</f>
        <v>-1.6021479358546795</v>
      </c>
      <c r="I56">
        <f>SFIO_PL[[#This Row],[Rate EEI]]*100%</f>
        <v>-1.6021479358546795</v>
      </c>
      <c r="J56">
        <f>MIN(0,(SFIO_PL[[#This Row],[Logarithmic rate of return]]-0))</f>
        <v>0</v>
      </c>
      <c r="K56">
        <f>MIN(0,(SFIO_PL[[#This Row],[Market rate of return]]-0))</f>
        <v>-1.6021479358546795</v>
      </c>
      <c r="L56">
        <f>MAX(0,(SFIO_PL[[#This Row],[Logarithmic rate of return]]-0))</f>
        <v>0.46444998454866199</v>
      </c>
    </row>
    <row r="57" spans="1:12" x14ac:dyDescent="0.25">
      <c r="A57" s="9">
        <v>42680</v>
      </c>
      <c r="B57">
        <v>141.99</v>
      </c>
      <c r="C57">
        <f>((SFIO_PL[[#This Row],[Price]]-B56)/SFIO_PL[[#This Row],[Price]])*100</f>
        <v>-3.3523487569547088</v>
      </c>
      <c r="D57">
        <f>LN(SFIO_PL[[#This Row],[Price]]/B56)*100</f>
        <v>-3.297382612193942</v>
      </c>
      <c r="E57">
        <v>166.05</v>
      </c>
      <c r="F57">
        <f>LN(SFIO_PL[[#This Row],[Risk-free instrument]]/E56)*100</f>
        <v>-0.14443042770673076</v>
      </c>
      <c r="G57">
        <v>347.17</v>
      </c>
      <c r="H57">
        <f>LN(SFIO_PL[[#This Row],[EEI]]/G56)*100</f>
        <v>-1.6455163462841458</v>
      </c>
      <c r="I57">
        <f>SFIO_PL[[#This Row],[Rate EEI]]*100%</f>
        <v>-1.6455163462841458</v>
      </c>
      <c r="J57">
        <f>MIN(0,(SFIO_PL[[#This Row],[Logarithmic rate of return]]-0))</f>
        <v>-3.297382612193942</v>
      </c>
      <c r="K57">
        <f>MIN(0,(SFIO_PL[[#This Row],[Market rate of return]]-0))</f>
        <v>-1.6455163462841458</v>
      </c>
      <c r="L57">
        <f>MAX(0,(SFIO_PL[[#This Row],[Logarithmic rate of return]]-0))</f>
        <v>0</v>
      </c>
    </row>
    <row r="58" spans="1:12" x14ac:dyDescent="0.25">
      <c r="A58" s="9">
        <v>42687</v>
      </c>
      <c r="B58">
        <v>146.72999999999999</v>
      </c>
      <c r="C58">
        <f>((SFIO_PL[[#This Row],[Price]]-B57)/SFIO_PL[[#This Row],[Price]])*100</f>
        <v>3.2304232263340698</v>
      </c>
      <c r="D58">
        <f>LN(SFIO_PL[[#This Row],[Price]]/B57)*100</f>
        <v>3.2837530633109111</v>
      </c>
      <c r="E58">
        <v>166.23</v>
      </c>
      <c r="F58">
        <f>LN(SFIO_PL[[#This Row],[Risk-free instrument]]/E57)*100</f>
        <v>0.10834237246122286</v>
      </c>
      <c r="G58">
        <v>358.52</v>
      </c>
      <c r="H58">
        <f>LN(SFIO_PL[[#This Row],[EEI]]/G57)*100</f>
        <v>3.2169872966092585</v>
      </c>
      <c r="I58">
        <f>SFIO_PL[[#This Row],[Rate EEI]]*100%</f>
        <v>3.2169872966092585</v>
      </c>
      <c r="J58">
        <f>MIN(0,(SFIO_PL[[#This Row],[Logarithmic rate of return]]-0))</f>
        <v>0</v>
      </c>
      <c r="K58">
        <f>MIN(0,(SFIO_PL[[#This Row],[Market rate of return]]-0))</f>
        <v>0</v>
      </c>
      <c r="L58">
        <f>MAX(0,(SFIO_PL[[#This Row],[Logarithmic rate of return]]-0))</f>
        <v>3.2837530633109111</v>
      </c>
    </row>
    <row r="59" spans="1:12" x14ac:dyDescent="0.25">
      <c r="A59" s="9">
        <v>42694</v>
      </c>
      <c r="B59">
        <v>146.55000000000001</v>
      </c>
      <c r="C59">
        <f>((SFIO_PL[[#This Row],[Price]]-B58)/SFIO_PL[[#This Row],[Price]])*100</f>
        <v>-0.12282497441144892</v>
      </c>
      <c r="D59">
        <f>LN(SFIO_PL[[#This Row],[Price]]/B58)*100</f>
        <v>-0.12274960624739509</v>
      </c>
      <c r="E59">
        <v>166.43</v>
      </c>
      <c r="F59">
        <f>LN(SFIO_PL[[#This Row],[Risk-free instrument]]/E58)*100</f>
        <v>0.12024290512671797</v>
      </c>
      <c r="G59">
        <v>358.29</v>
      </c>
      <c r="H59">
        <f>LN(SFIO_PL[[#This Row],[EEI]]/G58)*100</f>
        <v>-6.4173214071563206E-2</v>
      </c>
      <c r="I59">
        <f>SFIO_PL[[#This Row],[Rate EEI]]*100%</f>
        <v>-6.4173214071563206E-2</v>
      </c>
      <c r="J59">
        <f>MIN(0,(SFIO_PL[[#This Row],[Logarithmic rate of return]]-0))</f>
        <v>-0.12274960624739509</v>
      </c>
      <c r="K59">
        <f>MIN(0,(SFIO_PL[[#This Row],[Market rate of return]]-0))</f>
        <v>-6.4173214071563206E-2</v>
      </c>
      <c r="L59">
        <f>MAX(0,(SFIO_PL[[#This Row],[Logarithmic rate of return]]-0))</f>
        <v>0</v>
      </c>
    </row>
    <row r="60" spans="1:12" x14ac:dyDescent="0.25">
      <c r="A60" s="9">
        <v>42701</v>
      </c>
      <c r="B60">
        <v>147.41</v>
      </c>
      <c r="C60">
        <f>((SFIO_PL[[#This Row],[Price]]-B59)/SFIO_PL[[#This Row],[Price]])*100</f>
        <v>0.58340682450307657</v>
      </c>
      <c r="D60">
        <f>LN(SFIO_PL[[#This Row],[Price]]/B59)*100</f>
        <v>0.58511529022853426</v>
      </c>
      <c r="E60">
        <v>166.41</v>
      </c>
      <c r="F60">
        <f>LN(SFIO_PL[[#This Row],[Risk-free instrument]]/E59)*100</f>
        <v>-1.2017786338232819E-2</v>
      </c>
      <c r="G60">
        <v>356.79</v>
      </c>
      <c r="H60">
        <f>LN(SFIO_PL[[#This Row],[EEI]]/G59)*100</f>
        <v>-0.41953409411815934</v>
      </c>
      <c r="I60">
        <f>SFIO_PL[[#This Row],[Rate EEI]]*100%</f>
        <v>-0.41953409411815934</v>
      </c>
      <c r="J60">
        <f>MIN(0,(SFIO_PL[[#This Row],[Logarithmic rate of return]]-0))</f>
        <v>0</v>
      </c>
      <c r="K60">
        <f>MIN(0,(SFIO_PL[[#This Row],[Market rate of return]]-0))</f>
        <v>-0.41953409411815934</v>
      </c>
      <c r="L60">
        <f>MAX(0,(SFIO_PL[[#This Row],[Logarithmic rate of return]]-0))</f>
        <v>0.58511529022853426</v>
      </c>
    </row>
    <row r="61" spans="1:12" x14ac:dyDescent="0.25">
      <c r="A61" s="9">
        <v>42708</v>
      </c>
      <c r="B61">
        <v>146.51</v>
      </c>
      <c r="C61">
        <f>((SFIO_PL[[#This Row],[Price]]-B60)/SFIO_PL[[#This Row],[Price]])*100</f>
        <v>-0.61429253975838227</v>
      </c>
      <c r="D61">
        <f>LN(SFIO_PL[[#This Row],[Price]]/B60)*100</f>
        <v>-0.61241345459651753</v>
      </c>
      <c r="E61">
        <v>166.37</v>
      </c>
      <c r="F61">
        <f>LN(SFIO_PL[[#This Row],[Risk-free instrument]]/E60)*100</f>
        <v>-2.4039906360136046E-2</v>
      </c>
      <c r="G61">
        <v>365.16</v>
      </c>
      <c r="H61">
        <f>LN(SFIO_PL[[#This Row],[EEI]]/G60)*100</f>
        <v>2.3188240289616311</v>
      </c>
      <c r="I61">
        <f>SFIO_PL[[#This Row],[Rate EEI]]*100%</f>
        <v>2.3188240289616311</v>
      </c>
      <c r="J61">
        <f>MIN(0,(SFIO_PL[[#This Row],[Logarithmic rate of return]]-0))</f>
        <v>-0.61241345459651753</v>
      </c>
      <c r="K61">
        <f>MIN(0,(SFIO_PL[[#This Row],[Market rate of return]]-0))</f>
        <v>0</v>
      </c>
      <c r="L61">
        <f>MAX(0,(SFIO_PL[[#This Row],[Logarithmic rate of return]]-0))</f>
        <v>0</v>
      </c>
    </row>
    <row r="62" spans="1:12" x14ac:dyDescent="0.25">
      <c r="A62" s="9">
        <v>42715</v>
      </c>
      <c r="B62">
        <v>153.65</v>
      </c>
      <c r="C62">
        <f>((SFIO_PL[[#This Row],[Price]]-B61)/SFIO_PL[[#This Row],[Price]])*100</f>
        <v>4.646924829157185</v>
      </c>
      <c r="D62">
        <f>LN(SFIO_PL[[#This Row],[Price]]/B61)*100</f>
        <v>4.7583603063272113</v>
      </c>
      <c r="E62">
        <v>166.44</v>
      </c>
      <c r="F62">
        <f>LN(SFIO_PL[[#This Row],[Risk-free instrument]]/E61)*100</f>
        <v>4.2066044308911865E-2</v>
      </c>
      <c r="G62">
        <v>375.86</v>
      </c>
      <c r="H62">
        <f>LN(SFIO_PL[[#This Row],[EEI]]/G61)*100</f>
        <v>2.8881119931574704</v>
      </c>
      <c r="I62">
        <f>SFIO_PL[[#This Row],[Rate EEI]]*100%</f>
        <v>2.8881119931574704</v>
      </c>
      <c r="J62">
        <f>MIN(0,(SFIO_PL[[#This Row],[Logarithmic rate of return]]-0))</f>
        <v>0</v>
      </c>
      <c r="K62">
        <f>MIN(0,(SFIO_PL[[#This Row],[Market rate of return]]-0))</f>
        <v>0</v>
      </c>
      <c r="L62">
        <f>MAX(0,(SFIO_PL[[#This Row],[Logarithmic rate of return]]-0))</f>
        <v>4.7583603063272113</v>
      </c>
    </row>
    <row r="63" spans="1:12" x14ac:dyDescent="0.25">
      <c r="A63" s="9">
        <v>42722</v>
      </c>
      <c r="B63">
        <v>156.02000000000001</v>
      </c>
      <c r="C63">
        <f>((SFIO_PL[[#This Row],[Price]]-B62)/SFIO_PL[[#This Row],[Price]])*100</f>
        <v>1.5190360210229485</v>
      </c>
      <c r="D63">
        <f>LN(SFIO_PL[[#This Row],[Price]]/B62)*100</f>
        <v>1.5306915583673526</v>
      </c>
      <c r="E63">
        <v>166.37</v>
      </c>
      <c r="F63">
        <f>LN(SFIO_PL[[#This Row],[Risk-free instrument]]/E62)*100</f>
        <v>-4.2066044308906821E-2</v>
      </c>
      <c r="G63">
        <v>381.28</v>
      </c>
      <c r="H63">
        <f>LN(SFIO_PL[[#This Row],[EEI]]/G62)*100</f>
        <v>1.431727972197707</v>
      </c>
      <c r="I63">
        <f>SFIO_PL[[#This Row],[Rate EEI]]*100%</f>
        <v>1.431727972197707</v>
      </c>
      <c r="J63">
        <f>MIN(0,(SFIO_PL[[#This Row],[Logarithmic rate of return]]-0))</f>
        <v>0</v>
      </c>
      <c r="K63">
        <f>MIN(0,(SFIO_PL[[#This Row],[Market rate of return]]-0))</f>
        <v>0</v>
      </c>
      <c r="L63">
        <f>MAX(0,(SFIO_PL[[#This Row],[Logarithmic rate of return]]-0))</f>
        <v>1.5306915583673526</v>
      </c>
    </row>
    <row r="64" spans="1:12" x14ac:dyDescent="0.25">
      <c r="A64" s="9">
        <v>42729</v>
      </c>
      <c r="B64">
        <v>155.75</v>
      </c>
      <c r="C64">
        <f>((SFIO_PL[[#This Row],[Price]]-B63)/SFIO_PL[[#This Row],[Price]])*100</f>
        <v>-0.17335473515249453</v>
      </c>
      <c r="D64">
        <f>LN(SFIO_PL[[#This Row],[Price]]/B63)*100</f>
        <v>-0.17320464926046306</v>
      </c>
      <c r="E64">
        <v>166.41</v>
      </c>
      <c r="F64">
        <f>LN(SFIO_PL[[#This Row],[Risk-free instrument]]/E63)*100</f>
        <v>2.4039906360127487E-2</v>
      </c>
      <c r="G64">
        <v>381.07</v>
      </c>
      <c r="H64">
        <f>LN(SFIO_PL[[#This Row],[EEI]]/G63)*100</f>
        <v>-5.5092806535478163E-2</v>
      </c>
      <c r="I64">
        <f>SFIO_PL[[#This Row],[Rate EEI]]*100%</f>
        <v>-5.5092806535478163E-2</v>
      </c>
      <c r="J64">
        <f>MIN(0,(SFIO_PL[[#This Row],[Logarithmic rate of return]]-0))</f>
        <v>-0.17320464926046306</v>
      </c>
      <c r="K64">
        <f>MIN(0,(SFIO_PL[[#This Row],[Market rate of return]]-0))</f>
        <v>-5.5092806535478163E-2</v>
      </c>
      <c r="L64">
        <f>MAX(0,(SFIO_PL[[#This Row],[Logarithmic rate of return]]-0))</f>
        <v>0</v>
      </c>
    </row>
    <row r="65" spans="1:12" x14ac:dyDescent="0.25">
      <c r="A65" s="9">
        <v>42736</v>
      </c>
      <c r="B65">
        <v>156.08000000000001</v>
      </c>
      <c r="C65">
        <f>((SFIO_PL[[#This Row],[Price]]-B64)/SFIO_PL[[#This Row],[Price]])*100</f>
        <v>0.21143003587904438</v>
      </c>
      <c r="D65">
        <f>LN(SFIO_PL[[#This Row],[Price]]/B64)*100</f>
        <v>0.21165386472933417</v>
      </c>
      <c r="E65">
        <v>166.24</v>
      </c>
      <c r="F65">
        <f>LN(SFIO_PL[[#This Row],[Risk-free instrument]]/E64)*100</f>
        <v>-0.10220953843355167</v>
      </c>
      <c r="G65">
        <v>383.55</v>
      </c>
      <c r="H65">
        <f>LN(SFIO_PL[[#This Row],[EEI]]/G64)*100</f>
        <v>0.64869051202282169</v>
      </c>
      <c r="I65">
        <f>SFIO_PL[[#This Row],[Rate EEI]]*100%</f>
        <v>0.64869051202282169</v>
      </c>
      <c r="J65">
        <f>MIN(0,(SFIO_PL[[#This Row],[Logarithmic rate of return]]-0))</f>
        <v>0</v>
      </c>
      <c r="K65">
        <f>MIN(0,(SFIO_PL[[#This Row],[Market rate of return]]-0))</f>
        <v>0</v>
      </c>
      <c r="L65">
        <f>MAX(0,(SFIO_PL[[#This Row],[Logarithmic rate of return]]-0))</f>
        <v>0.21165386472933417</v>
      </c>
    </row>
    <row r="66" spans="1:12" x14ac:dyDescent="0.25">
      <c r="A66" s="9">
        <v>42743</v>
      </c>
      <c r="B66">
        <v>158.47</v>
      </c>
      <c r="C66">
        <f>((SFIO_PL[[#This Row],[Price]]-B65)/SFIO_PL[[#This Row],[Price]])*100</f>
        <v>1.5081718937338211</v>
      </c>
      <c r="D66">
        <f>LN(SFIO_PL[[#This Row],[Price]]/B65)*100</f>
        <v>1.5196604639860984</v>
      </c>
      <c r="E66">
        <v>166.14</v>
      </c>
      <c r="F66">
        <f>LN(SFIO_PL[[#This Row],[Risk-free instrument]]/E65)*100</f>
        <v>-6.0172093999193141E-2</v>
      </c>
      <c r="G66">
        <v>384.07</v>
      </c>
      <c r="H66">
        <f>LN(SFIO_PL[[#This Row],[EEI]]/G65)*100</f>
        <v>0.135483723598115</v>
      </c>
      <c r="I66">
        <f>SFIO_PL[[#This Row],[Rate EEI]]*100%</f>
        <v>0.135483723598115</v>
      </c>
      <c r="J66">
        <f>MIN(0,(SFIO_PL[[#This Row],[Logarithmic rate of return]]-0))</f>
        <v>0</v>
      </c>
      <c r="K66">
        <f>MIN(0,(SFIO_PL[[#This Row],[Market rate of return]]-0))</f>
        <v>0</v>
      </c>
      <c r="L66">
        <f>MAX(0,(SFIO_PL[[#This Row],[Logarithmic rate of return]]-0))</f>
        <v>1.5196604639860984</v>
      </c>
    </row>
    <row r="67" spans="1:12" x14ac:dyDescent="0.25">
      <c r="A67" s="9">
        <v>42750</v>
      </c>
      <c r="B67">
        <v>157.6</v>
      </c>
      <c r="C67">
        <f>((SFIO_PL[[#This Row],[Price]]-B66)/SFIO_PL[[#This Row],[Price]])*100</f>
        <v>-0.55203045685279484</v>
      </c>
      <c r="D67">
        <f>LN(SFIO_PL[[#This Row],[Price]]/B66)*100</f>
        <v>-0.55051235309381463</v>
      </c>
      <c r="E67">
        <v>165.94</v>
      </c>
      <c r="F67">
        <f>LN(SFIO_PL[[#This Row],[Risk-free instrument]]/E66)*100</f>
        <v>-0.12045291747862293</v>
      </c>
      <c r="G67">
        <v>385.22</v>
      </c>
      <c r="H67">
        <f>LN(SFIO_PL[[#This Row],[EEI]]/G66)*100</f>
        <v>0.29897720147898227</v>
      </c>
      <c r="I67">
        <f>SFIO_PL[[#This Row],[Rate EEI]]*100%</f>
        <v>0.29897720147898227</v>
      </c>
      <c r="J67">
        <f>MIN(0,(SFIO_PL[[#This Row],[Logarithmic rate of return]]-0))</f>
        <v>-0.55051235309381463</v>
      </c>
      <c r="K67">
        <f>MIN(0,(SFIO_PL[[#This Row],[Market rate of return]]-0))</f>
        <v>0</v>
      </c>
      <c r="L67">
        <f>MAX(0,(SFIO_PL[[#This Row],[Logarithmic rate of return]]-0))</f>
        <v>0</v>
      </c>
    </row>
    <row r="68" spans="1:12" x14ac:dyDescent="0.25">
      <c r="A68" s="9">
        <v>42757</v>
      </c>
      <c r="B68">
        <v>155.96</v>
      </c>
      <c r="C68">
        <f>((SFIO_PL[[#This Row],[Price]]-B67)/SFIO_PL[[#This Row],[Price]])*100</f>
        <v>-1.051551679917919</v>
      </c>
      <c r="D68">
        <f>LN(SFIO_PL[[#This Row],[Price]]/B67)*100</f>
        <v>-1.0460613309382054</v>
      </c>
      <c r="E68">
        <v>165.83</v>
      </c>
      <c r="F68">
        <f>LN(SFIO_PL[[#This Row],[Risk-free instrument]]/E67)*100</f>
        <v>-6.6311001013178841E-2</v>
      </c>
      <c r="G68">
        <v>379.82</v>
      </c>
      <c r="H68">
        <f>LN(SFIO_PL[[#This Row],[EEI]]/G67)*100</f>
        <v>-1.4117143369977456</v>
      </c>
      <c r="I68">
        <f>SFIO_PL[[#This Row],[Rate EEI]]*100%</f>
        <v>-1.4117143369977456</v>
      </c>
      <c r="J68">
        <f>MIN(0,(SFIO_PL[[#This Row],[Logarithmic rate of return]]-0))</f>
        <v>-1.0460613309382054</v>
      </c>
      <c r="K68">
        <f>MIN(0,(SFIO_PL[[#This Row],[Market rate of return]]-0))</f>
        <v>-1.4117143369977456</v>
      </c>
      <c r="L68">
        <f>MAX(0,(SFIO_PL[[#This Row],[Logarithmic rate of return]]-0))</f>
        <v>0</v>
      </c>
    </row>
    <row r="69" spans="1:12" x14ac:dyDescent="0.25">
      <c r="A69" s="9">
        <v>42764</v>
      </c>
      <c r="B69">
        <v>156.51</v>
      </c>
      <c r="C69">
        <f>((SFIO_PL[[#This Row],[Price]]-B68)/SFIO_PL[[#This Row],[Price]])*100</f>
        <v>0.35141524503225546</v>
      </c>
      <c r="D69">
        <f>LN(SFIO_PL[[#This Row],[Price]]/B68)*100</f>
        <v>0.35203415880143507</v>
      </c>
      <c r="E69">
        <v>166.08</v>
      </c>
      <c r="F69">
        <f>LN(SFIO_PL[[#This Row],[Risk-free instrument]]/E68)*100</f>
        <v>0.15064327515163603</v>
      </c>
      <c r="G69">
        <v>382.47</v>
      </c>
      <c r="H69">
        <f>LN(SFIO_PL[[#This Row],[EEI]]/G68)*100</f>
        <v>0.69527625320416764</v>
      </c>
      <c r="I69">
        <f>SFIO_PL[[#This Row],[Rate EEI]]*100%</f>
        <v>0.69527625320416764</v>
      </c>
      <c r="J69">
        <f>MIN(0,(SFIO_PL[[#This Row],[Logarithmic rate of return]]-0))</f>
        <v>0</v>
      </c>
      <c r="K69">
        <f>MIN(0,(SFIO_PL[[#This Row],[Market rate of return]]-0))</f>
        <v>0</v>
      </c>
      <c r="L69">
        <f>MAX(0,(SFIO_PL[[#This Row],[Logarithmic rate of return]]-0))</f>
        <v>0.35203415880143507</v>
      </c>
    </row>
    <row r="70" spans="1:12" x14ac:dyDescent="0.25">
      <c r="A70" s="9">
        <v>42771</v>
      </c>
      <c r="B70">
        <v>155.91999999999999</v>
      </c>
      <c r="C70">
        <f>((SFIO_PL[[#This Row],[Price]]-B69)/SFIO_PL[[#This Row],[Price]])*100</f>
        <v>-0.37839917906619003</v>
      </c>
      <c r="D70">
        <f>LN(SFIO_PL[[#This Row],[Price]]/B69)*100</f>
        <v>-0.3776850503105677</v>
      </c>
      <c r="E70">
        <v>166.12</v>
      </c>
      <c r="F70">
        <f>LN(SFIO_PL[[#This Row],[Risk-free instrument]]/E69)*100</f>
        <v>2.4081878502900219E-2</v>
      </c>
      <c r="G70">
        <v>377.96</v>
      </c>
      <c r="H70">
        <f>LN(SFIO_PL[[#This Row],[EEI]]/G69)*100</f>
        <v>-1.1861848903715506</v>
      </c>
      <c r="I70">
        <f>SFIO_PL[[#This Row],[Rate EEI]]*100%</f>
        <v>-1.1861848903715506</v>
      </c>
      <c r="J70">
        <f>MIN(0,(SFIO_PL[[#This Row],[Logarithmic rate of return]]-0))</f>
        <v>-0.3776850503105677</v>
      </c>
      <c r="K70">
        <f>MIN(0,(SFIO_PL[[#This Row],[Market rate of return]]-0))</f>
        <v>-1.1861848903715506</v>
      </c>
      <c r="L70">
        <f>MAX(0,(SFIO_PL[[#This Row],[Logarithmic rate of return]]-0))</f>
        <v>0</v>
      </c>
    </row>
    <row r="71" spans="1:12" x14ac:dyDescent="0.25">
      <c r="A71" s="9">
        <v>42778</v>
      </c>
      <c r="B71">
        <v>157.19</v>
      </c>
      <c r="C71">
        <f>((SFIO_PL[[#This Row],[Price]]-B70)/SFIO_PL[[#This Row],[Price]])*100</f>
        <v>0.80793943635091947</v>
      </c>
      <c r="D71">
        <f>LN(SFIO_PL[[#This Row],[Price]]/B70)*100</f>
        <v>0.81122095408411898</v>
      </c>
      <c r="E71">
        <v>166.1</v>
      </c>
      <c r="F71">
        <f>LN(SFIO_PL[[#This Row],[Risk-free instrument]]/E70)*100</f>
        <v>-1.2040214330366337E-2</v>
      </c>
      <c r="G71">
        <v>386.46</v>
      </c>
      <c r="H71">
        <f>LN(SFIO_PL[[#This Row],[EEI]]/G70)*100</f>
        <v>2.2239999872429248</v>
      </c>
      <c r="I71">
        <f>SFIO_PL[[#This Row],[Rate EEI]]*100%</f>
        <v>2.2239999872429248</v>
      </c>
      <c r="J71">
        <f>MIN(0,(SFIO_PL[[#This Row],[Logarithmic rate of return]]-0))</f>
        <v>0</v>
      </c>
      <c r="K71">
        <f>MIN(0,(SFIO_PL[[#This Row],[Market rate of return]]-0))</f>
        <v>0</v>
      </c>
      <c r="L71">
        <f>MAX(0,(SFIO_PL[[#This Row],[Logarithmic rate of return]]-0))</f>
        <v>0.81122095408411898</v>
      </c>
    </row>
    <row r="72" spans="1:12" x14ac:dyDescent="0.25">
      <c r="A72" s="9">
        <v>42785</v>
      </c>
      <c r="B72">
        <v>157.58000000000001</v>
      </c>
      <c r="C72">
        <f>((SFIO_PL[[#This Row],[Price]]-B71)/SFIO_PL[[#This Row],[Price]])*100</f>
        <v>0.24749333671786697</v>
      </c>
      <c r="D72">
        <f>LN(SFIO_PL[[#This Row],[Price]]/B71)*100</f>
        <v>0.24780010773955108</v>
      </c>
      <c r="E72">
        <v>166.3</v>
      </c>
      <c r="F72">
        <f>LN(SFIO_PL[[#This Row],[Risk-free instrument]]/E71)*100</f>
        <v>0.12033695796329501</v>
      </c>
      <c r="G72">
        <v>384.89</v>
      </c>
      <c r="H72">
        <f>LN(SFIO_PL[[#This Row],[EEI]]/G71)*100</f>
        <v>-0.40707906088871831</v>
      </c>
      <c r="I72">
        <f>SFIO_PL[[#This Row],[Rate EEI]]*100%</f>
        <v>-0.40707906088871831</v>
      </c>
      <c r="J72">
        <f>MIN(0,(SFIO_PL[[#This Row],[Logarithmic rate of return]]-0))</f>
        <v>0</v>
      </c>
      <c r="K72">
        <f>MIN(0,(SFIO_PL[[#This Row],[Market rate of return]]-0))</f>
        <v>-0.40707906088871831</v>
      </c>
      <c r="L72">
        <f>MAX(0,(SFIO_PL[[#This Row],[Logarithmic rate of return]]-0))</f>
        <v>0.24780010773955108</v>
      </c>
    </row>
    <row r="73" spans="1:12" x14ac:dyDescent="0.25">
      <c r="A73" s="9">
        <v>42792</v>
      </c>
      <c r="B73">
        <v>157.65</v>
      </c>
      <c r="C73">
        <f>((SFIO_PL[[#This Row],[Price]]-B72)/SFIO_PL[[#This Row],[Price]])*100</f>
        <v>4.4402156676177085E-2</v>
      </c>
      <c r="D73">
        <f>LN(SFIO_PL[[#This Row],[Price]]/B72)*100</f>
        <v>4.4412017352772323E-2</v>
      </c>
      <c r="E73">
        <v>166.03</v>
      </c>
      <c r="F73">
        <f>LN(SFIO_PL[[#This Row],[Risk-free instrument]]/E72)*100</f>
        <v>-0.16248912791870326</v>
      </c>
      <c r="G73">
        <v>384.49</v>
      </c>
      <c r="H73">
        <f>LN(SFIO_PL[[#This Row],[EEI]]/G72)*100</f>
        <v>-0.10397983728179652</v>
      </c>
      <c r="I73">
        <f>SFIO_PL[[#This Row],[Rate EEI]]*100%</f>
        <v>-0.10397983728179652</v>
      </c>
      <c r="J73">
        <f>MIN(0,(SFIO_PL[[#This Row],[Logarithmic rate of return]]-0))</f>
        <v>0</v>
      </c>
      <c r="K73">
        <f>MIN(0,(SFIO_PL[[#This Row],[Market rate of return]]-0))</f>
        <v>-0.10397983728179652</v>
      </c>
      <c r="L73">
        <f>MAX(0,(SFIO_PL[[#This Row],[Logarithmic rate of return]]-0))</f>
        <v>4.4412017352772323E-2</v>
      </c>
    </row>
    <row r="74" spans="1:12" x14ac:dyDescent="0.25">
      <c r="A74" s="9">
        <v>42799</v>
      </c>
      <c r="B74">
        <v>160.06</v>
      </c>
      <c r="C74">
        <f>((SFIO_PL[[#This Row],[Price]]-B73)/SFIO_PL[[#This Row],[Price]])*100</f>
        <v>1.5056853679870026</v>
      </c>
      <c r="D74">
        <f>LN(SFIO_PL[[#This Row],[Price]]/B73)*100</f>
        <v>1.5171358947830349</v>
      </c>
      <c r="E74">
        <v>165.92</v>
      </c>
      <c r="F74">
        <f>LN(SFIO_PL[[#This Row],[Risk-free instrument]]/E73)*100</f>
        <v>-6.6275043847791093E-2</v>
      </c>
      <c r="G74">
        <v>391.13</v>
      </c>
      <c r="H74">
        <f>LN(SFIO_PL[[#This Row],[EEI]]/G73)*100</f>
        <v>1.7122204739131643</v>
      </c>
      <c r="I74">
        <f>SFIO_PL[[#This Row],[Rate EEI]]*100%</f>
        <v>1.7122204739131643</v>
      </c>
      <c r="J74">
        <f>MIN(0,(SFIO_PL[[#This Row],[Logarithmic rate of return]]-0))</f>
        <v>0</v>
      </c>
      <c r="K74">
        <f>MIN(0,(SFIO_PL[[#This Row],[Market rate of return]]-0))</f>
        <v>0</v>
      </c>
      <c r="L74">
        <f>MAX(0,(SFIO_PL[[#This Row],[Logarithmic rate of return]]-0))</f>
        <v>1.5171358947830349</v>
      </c>
    </row>
    <row r="75" spans="1:12" x14ac:dyDescent="0.25">
      <c r="A75" s="9">
        <v>42806</v>
      </c>
      <c r="B75">
        <v>160.06</v>
      </c>
      <c r="C75">
        <f>((SFIO_PL[[#This Row],[Price]]-B74)/SFIO_PL[[#This Row],[Price]])*100</f>
        <v>0</v>
      </c>
      <c r="D75">
        <f>LN(SFIO_PL[[#This Row],[Price]]/B74)*100</f>
        <v>0</v>
      </c>
      <c r="E75">
        <v>165.84</v>
      </c>
      <c r="F75">
        <f>LN(SFIO_PL[[#This Row],[Risk-free instrument]]/E74)*100</f>
        <v>-4.8227635369295946E-2</v>
      </c>
      <c r="G75">
        <v>391.22</v>
      </c>
      <c r="H75">
        <f>LN(SFIO_PL[[#This Row],[EEI]]/G74)*100</f>
        <v>2.3007605393241693E-2</v>
      </c>
      <c r="I75">
        <f>SFIO_PL[[#This Row],[Rate EEI]]*100%</f>
        <v>2.3007605393241693E-2</v>
      </c>
      <c r="J75">
        <f>MIN(0,(SFIO_PL[[#This Row],[Logarithmic rate of return]]-0))</f>
        <v>0</v>
      </c>
      <c r="K75">
        <f>MIN(0,(SFIO_PL[[#This Row],[Market rate of return]]-0))</f>
        <v>0</v>
      </c>
      <c r="L75">
        <f>MAX(0,(SFIO_PL[[#This Row],[Logarithmic rate of return]]-0))</f>
        <v>0</v>
      </c>
    </row>
    <row r="76" spans="1:12" x14ac:dyDescent="0.25">
      <c r="A76" s="9">
        <v>42813</v>
      </c>
      <c r="B76">
        <v>161.21</v>
      </c>
      <c r="C76">
        <f>((SFIO_PL[[#This Row],[Price]]-B75)/SFIO_PL[[#This Row],[Price]])*100</f>
        <v>0.7133552509149591</v>
      </c>
      <c r="D76">
        <f>LN(SFIO_PL[[#This Row],[Price]]/B75)*100</f>
        <v>0.71591179490071222</v>
      </c>
      <c r="E76">
        <v>165.82</v>
      </c>
      <c r="F76">
        <f>LN(SFIO_PL[[#This Row],[Risk-free instrument]]/E75)*100</f>
        <v>-1.2060543945154397E-2</v>
      </c>
      <c r="G76">
        <v>392.01</v>
      </c>
      <c r="H76">
        <f>LN(SFIO_PL[[#This Row],[EEI]]/G75)*100</f>
        <v>0.20172880709510466</v>
      </c>
      <c r="I76">
        <f>SFIO_PL[[#This Row],[Rate EEI]]*100%</f>
        <v>0.20172880709510466</v>
      </c>
      <c r="J76">
        <f>MIN(0,(SFIO_PL[[#This Row],[Logarithmic rate of return]]-0))</f>
        <v>0</v>
      </c>
      <c r="K76">
        <f>MIN(0,(SFIO_PL[[#This Row],[Market rate of return]]-0))</f>
        <v>0</v>
      </c>
      <c r="L76">
        <f>MAX(0,(SFIO_PL[[#This Row],[Logarithmic rate of return]]-0))</f>
        <v>0.71591179490071222</v>
      </c>
    </row>
    <row r="77" spans="1:12" x14ac:dyDescent="0.25">
      <c r="A77" s="9">
        <v>42820</v>
      </c>
      <c r="B77">
        <v>160.25</v>
      </c>
      <c r="C77">
        <f>((SFIO_PL[[#This Row],[Price]]-B76)/SFIO_PL[[#This Row],[Price]])*100</f>
        <v>-0.59906396255850736</v>
      </c>
      <c r="D77">
        <f>LN(SFIO_PL[[#This Row],[Price]]/B76)*100</f>
        <v>-0.59727670871277849</v>
      </c>
      <c r="E77">
        <v>165.77</v>
      </c>
      <c r="F77">
        <f>LN(SFIO_PL[[#This Row],[Risk-free instrument]]/E76)*100</f>
        <v>-3.0157725129789349E-2</v>
      </c>
      <c r="G77">
        <v>391.44</v>
      </c>
      <c r="H77">
        <f>LN(SFIO_PL[[#This Row],[EEI]]/G76)*100</f>
        <v>-0.1455102688296338</v>
      </c>
      <c r="I77">
        <f>SFIO_PL[[#This Row],[Rate EEI]]*100%</f>
        <v>-0.1455102688296338</v>
      </c>
      <c r="J77">
        <f>MIN(0,(SFIO_PL[[#This Row],[Logarithmic rate of return]]-0))</f>
        <v>-0.59727670871277849</v>
      </c>
      <c r="K77">
        <f>MIN(0,(SFIO_PL[[#This Row],[Market rate of return]]-0))</f>
        <v>-0.1455102688296338</v>
      </c>
      <c r="L77">
        <f>MAX(0,(SFIO_PL[[#This Row],[Logarithmic rate of return]]-0))</f>
        <v>0</v>
      </c>
    </row>
    <row r="78" spans="1:12" x14ac:dyDescent="0.25">
      <c r="A78" s="9">
        <v>42827</v>
      </c>
      <c r="B78">
        <v>163.32</v>
      </c>
      <c r="C78">
        <f>((SFIO_PL[[#This Row],[Price]]-B77)/SFIO_PL[[#This Row],[Price]])*100</f>
        <v>1.8797452853294105</v>
      </c>
      <c r="D78">
        <f>LN(SFIO_PL[[#This Row],[Price]]/B77)*100</f>
        <v>1.8976370650595462</v>
      </c>
      <c r="E78">
        <v>165.99</v>
      </c>
      <c r="F78">
        <f>LN(SFIO_PL[[#This Row],[Risk-free instrument]]/E77)*100</f>
        <v>0.13262601413535377</v>
      </c>
      <c r="G78">
        <v>397.21</v>
      </c>
      <c r="H78">
        <f>LN(SFIO_PL[[#This Row],[EEI]]/G77)*100</f>
        <v>1.4632861106868729</v>
      </c>
      <c r="I78">
        <f>SFIO_PL[[#This Row],[Rate EEI]]*100%</f>
        <v>1.4632861106868729</v>
      </c>
      <c r="J78">
        <f>MIN(0,(SFIO_PL[[#This Row],[Logarithmic rate of return]]-0))</f>
        <v>0</v>
      </c>
      <c r="K78">
        <f>MIN(0,(SFIO_PL[[#This Row],[Market rate of return]]-0))</f>
        <v>0</v>
      </c>
      <c r="L78">
        <f>MAX(0,(SFIO_PL[[#This Row],[Logarithmic rate of return]]-0))</f>
        <v>1.8976370650595462</v>
      </c>
    </row>
    <row r="79" spans="1:12" x14ac:dyDescent="0.25">
      <c r="A79" s="9">
        <v>42834</v>
      </c>
      <c r="B79">
        <v>162.82</v>
      </c>
      <c r="C79">
        <f>((SFIO_PL[[#This Row],[Price]]-B78)/SFIO_PL[[#This Row],[Price]])*100</f>
        <v>-0.30708758137820907</v>
      </c>
      <c r="D79">
        <f>LN(SFIO_PL[[#This Row],[Price]]/B78)*100</f>
        <v>-0.30661703055433381</v>
      </c>
      <c r="E79">
        <v>165.93</v>
      </c>
      <c r="F79">
        <f>LN(SFIO_PL[[#This Row],[Risk-free instrument]]/E78)*100</f>
        <v>-3.6153290343178685E-2</v>
      </c>
      <c r="G79">
        <v>397.7</v>
      </c>
      <c r="H79">
        <f>LN(SFIO_PL[[#This Row],[EEI]]/G78)*100</f>
        <v>0.12328441259081095</v>
      </c>
      <c r="I79">
        <f>SFIO_PL[[#This Row],[Rate EEI]]*100%</f>
        <v>0.12328441259081095</v>
      </c>
      <c r="J79">
        <f>MIN(0,(SFIO_PL[[#This Row],[Logarithmic rate of return]]-0))</f>
        <v>-0.30661703055433381</v>
      </c>
      <c r="K79">
        <f>MIN(0,(SFIO_PL[[#This Row],[Market rate of return]]-0))</f>
        <v>0</v>
      </c>
      <c r="L79">
        <f>MAX(0,(SFIO_PL[[#This Row],[Logarithmic rate of return]]-0))</f>
        <v>0</v>
      </c>
    </row>
    <row r="80" spans="1:12" x14ac:dyDescent="0.25">
      <c r="A80" s="9">
        <v>42841</v>
      </c>
      <c r="B80">
        <v>162.35</v>
      </c>
      <c r="C80">
        <f>((SFIO_PL[[#This Row],[Price]]-B79)/SFIO_PL[[#This Row],[Price]])*100</f>
        <v>-0.28949799815213972</v>
      </c>
      <c r="D80">
        <f>LN(SFIO_PL[[#This Row],[Price]]/B79)*100</f>
        <v>-0.28907975969766925</v>
      </c>
      <c r="E80">
        <v>165.77</v>
      </c>
      <c r="F80">
        <f>LN(SFIO_PL[[#This Row],[Risk-free instrument]]/E79)*100</f>
        <v>-9.6472723792169743E-2</v>
      </c>
      <c r="G80">
        <v>391.82</v>
      </c>
      <c r="H80">
        <f>LN(SFIO_PL[[#This Row],[EEI]]/G79)*100</f>
        <v>-1.4895401553758756</v>
      </c>
      <c r="I80">
        <f>SFIO_PL[[#This Row],[Rate EEI]]*100%</f>
        <v>-1.4895401553758756</v>
      </c>
      <c r="J80">
        <f>MIN(0,(SFIO_PL[[#This Row],[Logarithmic rate of return]]-0))</f>
        <v>-0.28907975969766925</v>
      </c>
      <c r="K80">
        <f>MIN(0,(SFIO_PL[[#This Row],[Market rate of return]]-0))</f>
        <v>-1.4895401553758756</v>
      </c>
      <c r="L80">
        <f>MAX(0,(SFIO_PL[[#This Row],[Logarithmic rate of return]]-0))</f>
        <v>0</v>
      </c>
    </row>
    <row r="81" spans="1:12" x14ac:dyDescent="0.25">
      <c r="A81" s="9">
        <v>42848</v>
      </c>
      <c r="B81">
        <v>161.75</v>
      </c>
      <c r="C81">
        <f>((SFIO_PL[[#This Row],[Price]]-B80)/SFIO_PL[[#This Row],[Price]])*100</f>
        <v>-0.37094281298299497</v>
      </c>
      <c r="D81">
        <f>LN(SFIO_PL[[#This Row],[Price]]/B80)*100</f>
        <v>-0.37025651678449262</v>
      </c>
      <c r="E81">
        <v>165.89</v>
      </c>
      <c r="F81">
        <f>LN(SFIO_PL[[#This Row],[Risk-free instrument]]/E80)*100</f>
        <v>7.2363266740883933E-2</v>
      </c>
      <c r="G81">
        <v>404.61</v>
      </c>
      <c r="H81">
        <f>LN(SFIO_PL[[#This Row],[EEI]]/G80)*100</f>
        <v>3.2121089536989755</v>
      </c>
      <c r="I81">
        <f>SFIO_PL[[#This Row],[Rate EEI]]*100%</f>
        <v>3.2121089536989755</v>
      </c>
      <c r="J81">
        <f>MIN(0,(SFIO_PL[[#This Row],[Logarithmic rate of return]]-0))</f>
        <v>-0.37025651678449262</v>
      </c>
      <c r="K81">
        <f>MIN(0,(SFIO_PL[[#This Row],[Market rate of return]]-0))</f>
        <v>0</v>
      </c>
      <c r="L81">
        <f>MAX(0,(SFIO_PL[[#This Row],[Logarithmic rate of return]]-0))</f>
        <v>0</v>
      </c>
    </row>
    <row r="82" spans="1:12" x14ac:dyDescent="0.25">
      <c r="A82" s="9">
        <v>42855</v>
      </c>
      <c r="B82">
        <v>165.59</v>
      </c>
      <c r="C82">
        <f>((SFIO_PL[[#This Row],[Price]]-B81)/SFIO_PL[[#This Row],[Price]])*100</f>
        <v>2.3189806147714256</v>
      </c>
      <c r="D82">
        <f>LN(SFIO_PL[[#This Row],[Price]]/B81)*100</f>
        <v>2.3462920273382997</v>
      </c>
      <c r="E82">
        <v>165.72</v>
      </c>
      <c r="F82">
        <f>LN(SFIO_PL[[#This Row],[Risk-free instrument]]/E81)*100</f>
        <v>-0.10253008949825727</v>
      </c>
      <c r="G82">
        <v>404.47</v>
      </c>
      <c r="H82">
        <f>LN(SFIO_PL[[#This Row],[EEI]]/G81)*100</f>
        <v>-3.4607208532465107E-2</v>
      </c>
      <c r="I82">
        <f>SFIO_PL[[#This Row],[Rate EEI]]*100%</f>
        <v>-3.4607208532465107E-2</v>
      </c>
      <c r="J82">
        <f>MIN(0,(SFIO_PL[[#This Row],[Logarithmic rate of return]]-0))</f>
        <v>0</v>
      </c>
      <c r="K82">
        <f>MIN(0,(SFIO_PL[[#This Row],[Market rate of return]]-0))</f>
        <v>-3.4607208532465107E-2</v>
      </c>
      <c r="L82">
        <f>MAX(0,(SFIO_PL[[#This Row],[Logarithmic rate of return]]-0))</f>
        <v>2.3462920273382997</v>
      </c>
    </row>
    <row r="83" spans="1:12" x14ac:dyDescent="0.25">
      <c r="A83" s="9">
        <v>42862</v>
      </c>
      <c r="B83">
        <v>169.36</v>
      </c>
      <c r="C83">
        <f>((SFIO_PL[[#This Row],[Price]]-B82)/SFIO_PL[[#This Row],[Price]])*100</f>
        <v>2.2260273972602795</v>
      </c>
      <c r="D83">
        <f>LN(SFIO_PL[[#This Row],[Price]]/B82)*100</f>
        <v>2.2511773172216905</v>
      </c>
      <c r="E83">
        <v>165.78</v>
      </c>
      <c r="F83">
        <f>LN(SFIO_PL[[#This Row],[Risk-free instrument]]/E82)*100</f>
        <v>3.6199095417921469E-2</v>
      </c>
      <c r="G83">
        <v>414.11</v>
      </c>
      <c r="H83">
        <f>LN(SFIO_PL[[#This Row],[EEI]]/G82)*100</f>
        <v>2.3554070904732942</v>
      </c>
      <c r="I83">
        <f>SFIO_PL[[#This Row],[Rate EEI]]*100%</f>
        <v>2.3554070904732942</v>
      </c>
      <c r="J83">
        <f>MIN(0,(SFIO_PL[[#This Row],[Logarithmic rate of return]]-0))</f>
        <v>0</v>
      </c>
      <c r="K83">
        <f>MIN(0,(SFIO_PL[[#This Row],[Market rate of return]]-0))</f>
        <v>0</v>
      </c>
      <c r="L83">
        <f>MAX(0,(SFIO_PL[[#This Row],[Logarithmic rate of return]]-0))</f>
        <v>2.2511773172216905</v>
      </c>
    </row>
    <row r="84" spans="1:12" x14ac:dyDescent="0.25">
      <c r="A84" s="9">
        <v>42869</v>
      </c>
      <c r="B84">
        <v>170.79</v>
      </c>
      <c r="C84">
        <f>((SFIO_PL[[#This Row],[Price]]-B83)/SFIO_PL[[#This Row],[Price]])*100</f>
        <v>0.83728555536037153</v>
      </c>
      <c r="D84">
        <f>LN(SFIO_PL[[#This Row],[Price]]/B83)*100</f>
        <v>0.84081048044902817</v>
      </c>
      <c r="E84">
        <v>165.73</v>
      </c>
      <c r="F84">
        <f>LN(SFIO_PL[[#This Row],[Risk-free instrument]]/E83)*100</f>
        <v>-3.016500279276195E-2</v>
      </c>
      <c r="G84">
        <v>417.39</v>
      </c>
      <c r="H84">
        <f>LN(SFIO_PL[[#This Row],[EEI]]/G83)*100</f>
        <v>0.78893975056108945</v>
      </c>
      <c r="I84">
        <f>SFIO_PL[[#This Row],[Rate EEI]]*100%</f>
        <v>0.78893975056108945</v>
      </c>
      <c r="J84">
        <f>MIN(0,(SFIO_PL[[#This Row],[Logarithmic rate of return]]-0))</f>
        <v>0</v>
      </c>
      <c r="K84">
        <f>MIN(0,(SFIO_PL[[#This Row],[Market rate of return]]-0))</f>
        <v>0</v>
      </c>
      <c r="L84">
        <f>MAX(0,(SFIO_PL[[#This Row],[Logarithmic rate of return]]-0))</f>
        <v>0.84081048044902817</v>
      </c>
    </row>
    <row r="85" spans="1:12" x14ac:dyDescent="0.25">
      <c r="A85" s="9">
        <v>42876</v>
      </c>
      <c r="B85">
        <v>169.84</v>
      </c>
      <c r="C85">
        <f>((SFIO_PL[[#This Row],[Price]]-B84)/SFIO_PL[[#This Row],[Price]])*100</f>
        <v>-0.55934997644841533</v>
      </c>
      <c r="D85">
        <f>LN(SFIO_PL[[#This Row],[Price]]/B84)*100</f>
        <v>-0.55779142360995004</v>
      </c>
      <c r="E85">
        <v>165.82</v>
      </c>
      <c r="F85">
        <f>LN(SFIO_PL[[#This Row],[Risk-free instrument]]/E84)*100</f>
        <v>5.4290455262000582E-2</v>
      </c>
      <c r="G85">
        <v>416.66</v>
      </c>
      <c r="H85">
        <f>LN(SFIO_PL[[#This Row],[EEI]]/G84)*100</f>
        <v>-0.1750495021659286</v>
      </c>
      <c r="I85">
        <f>SFIO_PL[[#This Row],[Rate EEI]]*100%</f>
        <v>-0.1750495021659286</v>
      </c>
      <c r="J85">
        <f>MIN(0,(SFIO_PL[[#This Row],[Logarithmic rate of return]]-0))</f>
        <v>-0.55779142360995004</v>
      </c>
      <c r="K85">
        <f>MIN(0,(SFIO_PL[[#This Row],[Market rate of return]]-0))</f>
        <v>-0.1750495021659286</v>
      </c>
      <c r="L85">
        <f>MAX(0,(SFIO_PL[[#This Row],[Logarithmic rate of return]]-0))</f>
        <v>0</v>
      </c>
    </row>
    <row r="86" spans="1:12" x14ac:dyDescent="0.25">
      <c r="A86" s="9">
        <v>42883</v>
      </c>
      <c r="B86">
        <v>169.98</v>
      </c>
      <c r="C86">
        <f>((SFIO_PL[[#This Row],[Price]]-B85)/SFIO_PL[[#This Row],[Price]])*100</f>
        <v>8.2362630897744649E-2</v>
      </c>
      <c r="D86">
        <f>LN(SFIO_PL[[#This Row],[Price]]/B85)*100</f>
        <v>8.2396567547945054E-2</v>
      </c>
      <c r="E86">
        <v>165.83</v>
      </c>
      <c r="F86">
        <f>LN(SFIO_PL[[#This Row],[Risk-free instrument]]/E85)*100</f>
        <v>6.0304537934863702E-3</v>
      </c>
      <c r="G86">
        <v>414.47</v>
      </c>
      <c r="H86">
        <f>LN(SFIO_PL[[#This Row],[EEI]]/G85)*100</f>
        <v>-0.52699459012377081</v>
      </c>
      <c r="I86">
        <f>SFIO_PL[[#This Row],[Rate EEI]]*100%</f>
        <v>-0.52699459012377081</v>
      </c>
      <c r="J86">
        <f>MIN(0,(SFIO_PL[[#This Row],[Logarithmic rate of return]]-0))</f>
        <v>0</v>
      </c>
      <c r="K86">
        <f>MIN(0,(SFIO_PL[[#This Row],[Market rate of return]]-0))</f>
        <v>-0.52699459012377081</v>
      </c>
      <c r="L86">
        <f>MAX(0,(SFIO_PL[[#This Row],[Logarithmic rate of return]]-0))</f>
        <v>8.2396567547945054E-2</v>
      </c>
    </row>
    <row r="87" spans="1:12" x14ac:dyDescent="0.25">
      <c r="A87" s="9">
        <v>42890</v>
      </c>
      <c r="B87">
        <v>169.99</v>
      </c>
      <c r="C87">
        <f>((SFIO_PL[[#This Row],[Price]]-B86)/SFIO_PL[[#This Row],[Price]])*100</f>
        <v>5.8826989823044457E-3</v>
      </c>
      <c r="D87">
        <f>LN(SFIO_PL[[#This Row],[Price]]/B86)*100</f>
        <v>5.8828720198163091E-3</v>
      </c>
      <c r="E87">
        <v>165.9</v>
      </c>
      <c r="F87">
        <f>LN(SFIO_PL[[#This Row],[Risk-free instrument]]/E86)*100</f>
        <v>4.2202997039142716E-2</v>
      </c>
      <c r="G87">
        <v>415.19</v>
      </c>
      <c r="H87">
        <f>LN(SFIO_PL[[#This Row],[EEI]]/G86)*100</f>
        <v>0.17356511842178235</v>
      </c>
      <c r="I87">
        <f>SFIO_PL[[#This Row],[Rate EEI]]*100%</f>
        <v>0.17356511842178235</v>
      </c>
      <c r="J87">
        <f>MIN(0,(SFIO_PL[[#This Row],[Logarithmic rate of return]]-0))</f>
        <v>0</v>
      </c>
      <c r="K87">
        <f>MIN(0,(SFIO_PL[[#This Row],[Market rate of return]]-0))</f>
        <v>0</v>
      </c>
      <c r="L87">
        <f>MAX(0,(SFIO_PL[[#This Row],[Logarithmic rate of return]]-0))</f>
        <v>5.8828720198163091E-3</v>
      </c>
    </row>
    <row r="88" spans="1:12" x14ac:dyDescent="0.25">
      <c r="A88" s="9">
        <v>42897</v>
      </c>
      <c r="B88">
        <v>169.21</v>
      </c>
      <c r="C88">
        <f>((SFIO_PL[[#This Row],[Price]]-B87)/SFIO_PL[[#This Row],[Price]])*100</f>
        <v>-0.46096566396785127</v>
      </c>
      <c r="D88">
        <f>LN(SFIO_PL[[#This Row],[Price]]/B87)*100</f>
        <v>-0.4599064710143082</v>
      </c>
      <c r="E88">
        <v>165.71</v>
      </c>
      <c r="F88">
        <f>LN(SFIO_PL[[#This Row],[Risk-free instrument]]/E87)*100</f>
        <v>-0.11459245546963819</v>
      </c>
      <c r="G88">
        <v>411.01</v>
      </c>
      <c r="H88">
        <f>LN(SFIO_PL[[#This Row],[EEI]]/G87)*100</f>
        <v>-1.0118701682729616</v>
      </c>
      <c r="I88">
        <f>SFIO_PL[[#This Row],[Rate EEI]]*100%</f>
        <v>-1.0118701682729616</v>
      </c>
      <c r="J88">
        <f>MIN(0,(SFIO_PL[[#This Row],[Logarithmic rate of return]]-0))</f>
        <v>-0.4599064710143082</v>
      </c>
      <c r="K88">
        <f>MIN(0,(SFIO_PL[[#This Row],[Market rate of return]]-0))</f>
        <v>-1.0118701682729616</v>
      </c>
      <c r="L88">
        <f>MAX(0,(SFIO_PL[[#This Row],[Logarithmic rate of return]]-0))</f>
        <v>0</v>
      </c>
    </row>
    <row r="89" spans="1:12" x14ac:dyDescent="0.25">
      <c r="A89" s="9">
        <v>42904</v>
      </c>
      <c r="B89">
        <v>167.9</v>
      </c>
      <c r="C89">
        <f>((SFIO_PL[[#This Row],[Price]]-B88)/SFIO_PL[[#This Row],[Price]])*100</f>
        <v>-0.78022632519356894</v>
      </c>
      <c r="D89">
        <f>LN(SFIO_PL[[#This Row],[Price]]/B88)*100</f>
        <v>-0.77719829970401588</v>
      </c>
      <c r="E89">
        <v>165.7</v>
      </c>
      <c r="F89">
        <f>LN(SFIO_PL[[#This Row],[Risk-free instrument]]/E88)*100</f>
        <v>-6.0348209185340975E-3</v>
      </c>
      <c r="G89">
        <v>409.8</v>
      </c>
      <c r="H89">
        <f>LN(SFIO_PL[[#This Row],[EEI]]/G88)*100</f>
        <v>-0.29483092956869222</v>
      </c>
      <c r="I89">
        <f>SFIO_PL[[#This Row],[Rate EEI]]*100%</f>
        <v>-0.29483092956869222</v>
      </c>
      <c r="J89">
        <f>MIN(0,(SFIO_PL[[#This Row],[Logarithmic rate of return]]-0))</f>
        <v>-0.77719829970401588</v>
      </c>
      <c r="K89">
        <f>MIN(0,(SFIO_PL[[#This Row],[Market rate of return]]-0))</f>
        <v>-0.29483092956869222</v>
      </c>
      <c r="L89">
        <f>MAX(0,(SFIO_PL[[#This Row],[Logarithmic rate of return]]-0))</f>
        <v>0</v>
      </c>
    </row>
    <row r="90" spans="1:12" x14ac:dyDescent="0.25">
      <c r="A90" s="9">
        <v>42911</v>
      </c>
      <c r="B90">
        <v>167.64</v>
      </c>
      <c r="C90">
        <f>((SFIO_PL[[#This Row],[Price]]-B89)/SFIO_PL[[#This Row],[Price]])*100</f>
        <v>-0.15509424958245011</v>
      </c>
      <c r="D90">
        <f>LN(SFIO_PL[[#This Row],[Price]]/B89)*100</f>
        <v>-0.15497410266244621</v>
      </c>
      <c r="E90">
        <v>165.59</v>
      </c>
      <c r="F90">
        <f>LN(SFIO_PL[[#This Row],[Risk-free instrument]]/E89)*100</f>
        <v>-6.6407077812425039E-2</v>
      </c>
      <c r="G90">
        <v>410.19</v>
      </c>
      <c r="H90">
        <f>LN(SFIO_PL[[#This Row],[EEI]]/G89)*100</f>
        <v>9.5123118430054582E-2</v>
      </c>
      <c r="I90">
        <f>SFIO_PL[[#This Row],[Rate EEI]]*100%</f>
        <v>9.5123118430054582E-2</v>
      </c>
      <c r="J90">
        <f>MIN(0,(SFIO_PL[[#This Row],[Logarithmic rate of return]]-0))</f>
        <v>-0.15497410266244621</v>
      </c>
      <c r="K90">
        <f>MIN(0,(SFIO_PL[[#This Row],[Market rate of return]]-0))</f>
        <v>0</v>
      </c>
      <c r="L90">
        <f>MAX(0,(SFIO_PL[[#This Row],[Logarithmic rate of return]]-0))</f>
        <v>0</v>
      </c>
    </row>
    <row r="91" spans="1:12" x14ac:dyDescent="0.25">
      <c r="A91" s="9">
        <v>42918</v>
      </c>
      <c r="B91">
        <v>165.56</v>
      </c>
      <c r="C91">
        <f>((SFIO_PL[[#This Row],[Price]]-B90)/SFIO_PL[[#This Row],[Price]])*100</f>
        <v>-1.2563421116211548</v>
      </c>
      <c r="D91">
        <f>LN(SFIO_PL[[#This Row],[Price]]/B90)*100</f>
        <v>-1.2485156176338956</v>
      </c>
      <c r="E91">
        <v>165.61</v>
      </c>
      <c r="F91">
        <f>LN(SFIO_PL[[#This Row],[Risk-free instrument]]/E90)*100</f>
        <v>1.2077294700669487E-2</v>
      </c>
      <c r="G91">
        <v>405.36</v>
      </c>
      <c r="H91">
        <f>LN(SFIO_PL[[#This Row],[EEI]]/G90)*100</f>
        <v>-1.1844905821445655</v>
      </c>
      <c r="I91">
        <f>SFIO_PL[[#This Row],[Rate EEI]]*100%</f>
        <v>-1.1844905821445655</v>
      </c>
      <c r="J91">
        <f>MIN(0,(SFIO_PL[[#This Row],[Logarithmic rate of return]]-0))</f>
        <v>-1.2485156176338956</v>
      </c>
      <c r="K91">
        <f>MIN(0,(SFIO_PL[[#This Row],[Market rate of return]]-0))</f>
        <v>-1.1844905821445655</v>
      </c>
      <c r="L91">
        <f>MAX(0,(SFIO_PL[[#This Row],[Logarithmic rate of return]]-0))</f>
        <v>0</v>
      </c>
    </row>
    <row r="92" spans="1:12" x14ac:dyDescent="0.25">
      <c r="A92" s="9">
        <v>42925</v>
      </c>
      <c r="B92">
        <v>165.47</v>
      </c>
      <c r="C92">
        <f>((SFIO_PL[[#This Row],[Price]]-B91)/SFIO_PL[[#This Row],[Price]])*100</f>
        <v>-5.4390523962049568E-2</v>
      </c>
      <c r="D92">
        <f>LN(SFIO_PL[[#This Row],[Price]]/B91)*100</f>
        <v>-5.4375737677881029E-2</v>
      </c>
      <c r="E92">
        <v>165.7</v>
      </c>
      <c r="F92">
        <f>LN(SFIO_PL[[#This Row],[Risk-free instrument]]/E91)*100</f>
        <v>5.4329783111750803E-2</v>
      </c>
      <c r="G92">
        <v>403.61</v>
      </c>
      <c r="H92">
        <f>LN(SFIO_PL[[#This Row],[EEI]]/G91)*100</f>
        <v>-0.43264959882078563</v>
      </c>
      <c r="I92">
        <f>SFIO_PL[[#This Row],[Rate EEI]]*100%</f>
        <v>-0.43264959882078563</v>
      </c>
      <c r="J92">
        <f>MIN(0,(SFIO_PL[[#This Row],[Logarithmic rate of return]]-0))</f>
        <v>-5.4375737677881029E-2</v>
      </c>
      <c r="K92">
        <f>MIN(0,(SFIO_PL[[#This Row],[Market rate of return]]-0))</f>
        <v>-0.43264959882078563</v>
      </c>
      <c r="L92">
        <f>MAX(0,(SFIO_PL[[#This Row],[Logarithmic rate of return]]-0))</f>
        <v>0</v>
      </c>
    </row>
    <row r="93" spans="1:12" x14ac:dyDescent="0.25">
      <c r="A93" s="9">
        <v>42932</v>
      </c>
      <c r="B93">
        <v>168.37</v>
      </c>
      <c r="C93">
        <f>((SFIO_PL[[#This Row],[Price]]-B92)/SFIO_PL[[#This Row],[Price]])*100</f>
        <v>1.7223971016214323</v>
      </c>
      <c r="D93">
        <f>LN(SFIO_PL[[#This Row],[Price]]/B92)*100</f>
        <v>1.7374029165955589</v>
      </c>
      <c r="E93">
        <v>165.6</v>
      </c>
      <c r="F93">
        <f>LN(SFIO_PL[[#This Row],[Risk-free instrument]]/E92)*100</f>
        <v>-6.0368248135791863E-2</v>
      </c>
      <c r="G93">
        <v>410.66</v>
      </c>
      <c r="H93">
        <f>LN(SFIO_PL[[#This Row],[EEI]]/G92)*100</f>
        <v>1.7316556347906145</v>
      </c>
      <c r="I93">
        <f>SFIO_PL[[#This Row],[Rate EEI]]*100%</f>
        <v>1.7316556347906145</v>
      </c>
      <c r="J93">
        <f>MIN(0,(SFIO_PL[[#This Row],[Logarithmic rate of return]]-0))</f>
        <v>0</v>
      </c>
      <c r="K93">
        <f>MIN(0,(SFIO_PL[[#This Row],[Market rate of return]]-0))</f>
        <v>0</v>
      </c>
      <c r="L93">
        <f>MAX(0,(SFIO_PL[[#This Row],[Logarithmic rate of return]]-0))</f>
        <v>1.7374029165955589</v>
      </c>
    </row>
    <row r="94" spans="1:12" x14ac:dyDescent="0.25">
      <c r="A94" s="9">
        <v>42939</v>
      </c>
      <c r="B94">
        <v>165.72</v>
      </c>
      <c r="C94">
        <f>((SFIO_PL[[#This Row],[Price]]-B93)/SFIO_PL[[#This Row],[Price]])*100</f>
        <v>-1.5990827902486155</v>
      </c>
      <c r="D94">
        <f>LN(SFIO_PL[[#This Row],[Price]]/B93)*100</f>
        <v>-1.5864321460507258</v>
      </c>
      <c r="E94">
        <v>165.65</v>
      </c>
      <c r="F94">
        <f>LN(SFIO_PL[[#This Row],[Risk-free instrument]]/E93)*100</f>
        <v>3.0188679474560744E-2</v>
      </c>
      <c r="G94">
        <v>404.13</v>
      </c>
      <c r="H94">
        <f>LN(SFIO_PL[[#This Row],[EEI]]/G93)*100</f>
        <v>-1.6029013148766431</v>
      </c>
      <c r="I94">
        <f>SFIO_PL[[#This Row],[Rate EEI]]*100%</f>
        <v>-1.6029013148766431</v>
      </c>
      <c r="J94">
        <f>MIN(0,(SFIO_PL[[#This Row],[Logarithmic rate of return]]-0))</f>
        <v>-1.5864321460507258</v>
      </c>
      <c r="K94">
        <f>MIN(0,(SFIO_PL[[#This Row],[Market rate of return]]-0))</f>
        <v>-1.6029013148766431</v>
      </c>
      <c r="L94">
        <f>MAX(0,(SFIO_PL[[#This Row],[Logarithmic rate of return]]-0))</f>
        <v>0</v>
      </c>
    </row>
    <row r="95" spans="1:12" x14ac:dyDescent="0.25">
      <c r="A95" s="9">
        <v>42946</v>
      </c>
      <c r="B95">
        <v>165.64</v>
      </c>
      <c r="C95">
        <f>((SFIO_PL[[#This Row],[Price]]-B94)/SFIO_PL[[#This Row],[Price]])*100</f>
        <v>-4.8297512678104636E-2</v>
      </c>
      <c r="D95">
        <f>LN(SFIO_PL[[#This Row],[Price]]/B94)*100</f>
        <v>-4.8285853183465954E-2</v>
      </c>
      <c r="E95">
        <v>165.7</v>
      </c>
      <c r="F95">
        <f>LN(SFIO_PL[[#This Row],[Risk-free instrument]]/E94)*100</f>
        <v>3.0179568661224707E-2</v>
      </c>
      <c r="G95">
        <v>403.61</v>
      </c>
      <c r="H95">
        <f>LN(SFIO_PL[[#This Row],[EEI]]/G94)*100</f>
        <v>-0.12875431991397995</v>
      </c>
      <c r="I95">
        <f>SFIO_PL[[#This Row],[Rate EEI]]*100%</f>
        <v>-0.12875431991397995</v>
      </c>
      <c r="J95">
        <f>MIN(0,(SFIO_PL[[#This Row],[Logarithmic rate of return]]-0))</f>
        <v>-4.8285853183465954E-2</v>
      </c>
      <c r="K95">
        <f>MIN(0,(SFIO_PL[[#This Row],[Market rate of return]]-0))</f>
        <v>-0.12875431991397995</v>
      </c>
      <c r="L95">
        <f>MAX(0,(SFIO_PL[[#This Row],[Logarithmic rate of return]]-0))</f>
        <v>0</v>
      </c>
    </row>
    <row r="96" spans="1:12" x14ac:dyDescent="0.25">
      <c r="A96" s="9">
        <v>42953</v>
      </c>
      <c r="B96">
        <v>167.34</v>
      </c>
      <c r="C96">
        <f>((SFIO_PL[[#This Row],[Price]]-B95)/SFIO_PL[[#This Row],[Price]])*100</f>
        <v>1.0158957810445901</v>
      </c>
      <c r="D96">
        <f>LN(SFIO_PL[[#This Row],[Price]]/B95)*100</f>
        <v>1.021091219008609</v>
      </c>
      <c r="E96">
        <v>165.78</v>
      </c>
      <c r="F96">
        <f>LN(SFIO_PL[[#This Row],[Risk-free instrument]]/E95)*100</f>
        <v>4.8268373086294815E-2</v>
      </c>
      <c r="G96">
        <v>408.31</v>
      </c>
      <c r="H96">
        <f>LN(SFIO_PL[[#This Row],[EEI]]/G95)*100</f>
        <v>1.1577624641412998</v>
      </c>
      <c r="I96">
        <f>SFIO_PL[[#This Row],[Rate EEI]]*100%</f>
        <v>1.1577624641412998</v>
      </c>
      <c r="J96">
        <f>MIN(0,(SFIO_PL[[#This Row],[Logarithmic rate of return]]-0))</f>
        <v>0</v>
      </c>
      <c r="K96">
        <f>MIN(0,(SFIO_PL[[#This Row],[Market rate of return]]-0))</f>
        <v>0</v>
      </c>
      <c r="L96">
        <f>MAX(0,(SFIO_PL[[#This Row],[Logarithmic rate of return]]-0))</f>
        <v>1.021091219008609</v>
      </c>
    </row>
    <row r="97" spans="1:12" x14ac:dyDescent="0.25">
      <c r="A97" s="9">
        <v>42960</v>
      </c>
      <c r="B97">
        <v>163.02000000000001</v>
      </c>
      <c r="C97">
        <f>((SFIO_PL[[#This Row],[Price]]-B96)/SFIO_PL[[#This Row],[Price]])*100</f>
        <v>-2.6499815973500143</v>
      </c>
      <c r="D97">
        <f>LN(SFIO_PL[[#This Row],[Price]]/B96)*100</f>
        <v>-2.6154778201141147</v>
      </c>
      <c r="E97">
        <v>165.56</v>
      </c>
      <c r="F97">
        <f>LN(SFIO_PL[[#This Row],[Risk-free instrument]]/E96)*100</f>
        <v>-0.13279412828484774</v>
      </c>
      <c r="G97">
        <v>397.34</v>
      </c>
      <c r="H97">
        <f>LN(SFIO_PL[[#This Row],[EEI]]/G96)*100</f>
        <v>-2.7234352480942214</v>
      </c>
      <c r="I97">
        <f>SFIO_PL[[#This Row],[Rate EEI]]*100%</f>
        <v>-2.7234352480942214</v>
      </c>
      <c r="J97">
        <f>MIN(0,(SFIO_PL[[#This Row],[Logarithmic rate of return]]-0))</f>
        <v>-2.6154778201141147</v>
      </c>
      <c r="K97">
        <f>MIN(0,(SFIO_PL[[#This Row],[Market rate of return]]-0))</f>
        <v>-2.7234352480942214</v>
      </c>
      <c r="L97">
        <f>MAX(0,(SFIO_PL[[#This Row],[Logarithmic rate of return]]-0))</f>
        <v>0</v>
      </c>
    </row>
    <row r="98" spans="1:12" x14ac:dyDescent="0.25">
      <c r="A98" s="9">
        <v>42967</v>
      </c>
      <c r="B98">
        <v>163.87</v>
      </c>
      <c r="C98">
        <f>((SFIO_PL[[#This Row],[Price]]-B97)/SFIO_PL[[#This Row],[Price]])*100</f>
        <v>0.51870385061328761</v>
      </c>
      <c r="D98">
        <f>LN(SFIO_PL[[#This Row],[Price]]/B97)*100</f>
        <v>0.52005378918212741</v>
      </c>
      <c r="E98">
        <v>165.52</v>
      </c>
      <c r="F98">
        <f>LN(SFIO_PL[[#This Row],[Risk-free instrument]]/E97)*100</f>
        <v>-2.416334432439644E-2</v>
      </c>
      <c r="G98">
        <v>397.43</v>
      </c>
      <c r="H98">
        <f>LN(SFIO_PL[[#This Row],[EEI]]/G97)*100</f>
        <v>2.2648061800209403E-2</v>
      </c>
      <c r="I98">
        <f>SFIO_PL[[#This Row],[Rate EEI]]*100%</f>
        <v>2.2648061800209403E-2</v>
      </c>
      <c r="J98">
        <f>MIN(0,(SFIO_PL[[#This Row],[Logarithmic rate of return]]-0))</f>
        <v>0</v>
      </c>
      <c r="K98">
        <f>MIN(0,(SFIO_PL[[#This Row],[Market rate of return]]-0))</f>
        <v>0</v>
      </c>
      <c r="L98">
        <f>MAX(0,(SFIO_PL[[#This Row],[Logarithmic rate of return]]-0))</f>
        <v>0.52005378918212741</v>
      </c>
    </row>
    <row r="99" spans="1:12" x14ac:dyDescent="0.25">
      <c r="A99" s="9">
        <v>42974</v>
      </c>
      <c r="B99">
        <v>163.25</v>
      </c>
      <c r="C99">
        <f>((SFIO_PL[[#This Row],[Price]]-B98)/SFIO_PL[[#This Row],[Price]])*100</f>
        <v>-0.3797856049004622</v>
      </c>
      <c r="D99">
        <f>LN(SFIO_PL[[#This Row],[Price]]/B98)*100</f>
        <v>-0.37906624015922841</v>
      </c>
      <c r="E99">
        <v>165.54</v>
      </c>
      <c r="F99">
        <f>LN(SFIO_PL[[#This Row],[Risk-free instrument]]/E98)*100</f>
        <v>1.2082401996193846E-2</v>
      </c>
      <c r="G99">
        <v>397.67</v>
      </c>
      <c r="H99">
        <f>LN(SFIO_PL[[#This Row],[EEI]]/G98)*100</f>
        <v>6.0369766642937778E-2</v>
      </c>
      <c r="I99">
        <f>SFIO_PL[[#This Row],[Rate EEI]]*100%</f>
        <v>6.0369766642937778E-2</v>
      </c>
      <c r="J99">
        <f>MIN(0,(SFIO_PL[[#This Row],[Logarithmic rate of return]]-0))</f>
        <v>-0.37906624015922841</v>
      </c>
      <c r="K99">
        <f>MIN(0,(SFIO_PL[[#This Row],[Market rate of return]]-0))</f>
        <v>0</v>
      </c>
      <c r="L99">
        <f>MAX(0,(SFIO_PL[[#This Row],[Logarithmic rate of return]]-0))</f>
        <v>0</v>
      </c>
    </row>
    <row r="100" spans="1:12" x14ac:dyDescent="0.25">
      <c r="A100" s="9">
        <v>42981</v>
      </c>
      <c r="B100">
        <v>163.76</v>
      </c>
      <c r="C100">
        <f>((SFIO_PL[[#This Row],[Price]]-B99)/SFIO_PL[[#This Row],[Price]])*100</f>
        <v>0.3114313629701948</v>
      </c>
      <c r="D100">
        <f>LN(SFIO_PL[[#This Row],[Price]]/B99)*100</f>
        <v>0.31191731964935338</v>
      </c>
      <c r="E100">
        <v>165.53</v>
      </c>
      <c r="F100">
        <f>LN(SFIO_PL[[#This Row],[Risk-free instrument]]/E99)*100</f>
        <v>-6.0410185175510563E-3</v>
      </c>
      <c r="G100">
        <v>396.69</v>
      </c>
      <c r="H100">
        <f>LN(SFIO_PL[[#This Row],[EEI]]/G99)*100</f>
        <v>-0.24673963875077295</v>
      </c>
      <c r="I100">
        <f>SFIO_PL[[#This Row],[Rate EEI]]*100%</f>
        <v>-0.24673963875077295</v>
      </c>
      <c r="J100">
        <f>MIN(0,(SFIO_PL[[#This Row],[Logarithmic rate of return]]-0))</f>
        <v>0</v>
      </c>
      <c r="K100">
        <f>MIN(0,(SFIO_PL[[#This Row],[Market rate of return]]-0))</f>
        <v>-0.24673963875077295</v>
      </c>
      <c r="L100">
        <f>MAX(0,(SFIO_PL[[#This Row],[Logarithmic rate of return]]-0))</f>
        <v>0.31191731964935338</v>
      </c>
    </row>
    <row r="101" spans="1:12" x14ac:dyDescent="0.25">
      <c r="A101" s="9">
        <v>42988</v>
      </c>
      <c r="B101">
        <v>163.06</v>
      </c>
      <c r="C101">
        <f>((SFIO_PL[[#This Row],[Price]]-B100)/SFIO_PL[[#This Row],[Price]])*100</f>
        <v>-0.42928983196368731</v>
      </c>
      <c r="D101">
        <f>LN(SFIO_PL[[#This Row],[Price]]/B100)*100</f>
        <v>-0.42837101182693299</v>
      </c>
      <c r="E101">
        <v>165.6</v>
      </c>
      <c r="F101">
        <f>LN(SFIO_PL[[#This Row],[Risk-free instrument]]/E100)*100</f>
        <v>4.2279467908518269E-2</v>
      </c>
      <c r="G101">
        <v>403.65</v>
      </c>
      <c r="H101">
        <f>LN(SFIO_PL[[#This Row],[EEI]]/G100)*100</f>
        <v>1.7393046604183358</v>
      </c>
      <c r="I101">
        <f>SFIO_PL[[#This Row],[Rate EEI]]*100%</f>
        <v>1.7393046604183358</v>
      </c>
      <c r="J101">
        <f>MIN(0,(SFIO_PL[[#This Row],[Logarithmic rate of return]]-0))</f>
        <v>-0.42837101182693299</v>
      </c>
      <c r="K101">
        <f>MIN(0,(SFIO_PL[[#This Row],[Market rate of return]]-0))</f>
        <v>0</v>
      </c>
      <c r="L101">
        <f>MAX(0,(SFIO_PL[[#This Row],[Logarithmic rate of return]]-0))</f>
        <v>0</v>
      </c>
    </row>
    <row r="102" spans="1:12" x14ac:dyDescent="0.25">
      <c r="A102" s="9">
        <v>42995</v>
      </c>
      <c r="B102">
        <v>165.79</v>
      </c>
      <c r="C102">
        <f>((SFIO_PL[[#This Row],[Price]]-B101)/SFIO_PL[[#This Row],[Price]])*100</f>
        <v>1.6466614391700285</v>
      </c>
      <c r="D102">
        <f>LN(SFIO_PL[[#This Row],[Price]]/B101)*100</f>
        <v>1.6603696016609146</v>
      </c>
      <c r="E102">
        <v>165.55</v>
      </c>
      <c r="F102">
        <f>LN(SFIO_PL[[#This Row],[Risk-free instrument]]/E101)*100</f>
        <v>-3.0197795790398441E-2</v>
      </c>
      <c r="G102">
        <v>403.78</v>
      </c>
      <c r="H102">
        <f>LN(SFIO_PL[[#This Row],[EEI]]/G101)*100</f>
        <v>3.2200934105319629E-2</v>
      </c>
      <c r="I102">
        <f>SFIO_PL[[#This Row],[Rate EEI]]*100%</f>
        <v>3.2200934105319629E-2</v>
      </c>
      <c r="J102">
        <f>MIN(0,(SFIO_PL[[#This Row],[Logarithmic rate of return]]-0))</f>
        <v>0</v>
      </c>
      <c r="K102">
        <f>MIN(0,(SFIO_PL[[#This Row],[Market rate of return]]-0))</f>
        <v>0</v>
      </c>
      <c r="L102">
        <f>MAX(0,(SFIO_PL[[#This Row],[Logarithmic rate of return]]-0))</f>
        <v>1.6603696016609146</v>
      </c>
    </row>
    <row r="103" spans="1:12" x14ac:dyDescent="0.25">
      <c r="A103" s="9">
        <v>43002</v>
      </c>
      <c r="B103">
        <v>167.65</v>
      </c>
      <c r="C103">
        <f>((SFIO_PL[[#This Row],[Price]]-B102)/SFIO_PL[[#This Row],[Price]])*100</f>
        <v>1.1094542201014099</v>
      </c>
      <c r="D103">
        <f>LN(SFIO_PL[[#This Row],[Price]]/B102)*100</f>
        <v>1.1156545660863775</v>
      </c>
      <c r="E103">
        <v>165.76</v>
      </c>
      <c r="F103">
        <f>LN(SFIO_PL[[#This Row],[Risk-free instrument]]/E102)*100</f>
        <v>0.12676950778628845</v>
      </c>
      <c r="G103">
        <v>408.55</v>
      </c>
      <c r="H103">
        <f>LN(SFIO_PL[[#This Row],[EEI]]/G102)*100</f>
        <v>1.1744130648638698</v>
      </c>
      <c r="I103">
        <f>SFIO_PL[[#This Row],[Rate EEI]]*100%</f>
        <v>1.1744130648638698</v>
      </c>
      <c r="J103">
        <f>MIN(0,(SFIO_PL[[#This Row],[Logarithmic rate of return]]-0))</f>
        <v>0</v>
      </c>
      <c r="K103">
        <f>MIN(0,(SFIO_PL[[#This Row],[Market rate of return]]-0))</f>
        <v>0</v>
      </c>
      <c r="L103">
        <f>MAX(0,(SFIO_PL[[#This Row],[Logarithmic rate of return]]-0))</f>
        <v>1.1156545660863775</v>
      </c>
    </row>
    <row r="104" spans="1:12" x14ac:dyDescent="0.25">
      <c r="A104" s="9">
        <v>43009</v>
      </c>
      <c r="B104">
        <v>169.45</v>
      </c>
      <c r="C104">
        <f>((SFIO_PL[[#This Row],[Price]]-B103)/SFIO_PL[[#This Row],[Price]])*100</f>
        <v>1.0622602537621617</v>
      </c>
      <c r="D104">
        <f>LN(SFIO_PL[[#This Row],[Price]]/B103)*100</f>
        <v>1.0679425140822774</v>
      </c>
      <c r="E104">
        <v>165.67</v>
      </c>
      <c r="F104">
        <f>LN(SFIO_PL[[#This Row],[Risk-free instrument]]/E103)*100</f>
        <v>-5.4310112067216684E-2</v>
      </c>
      <c r="G104">
        <v>412.67</v>
      </c>
      <c r="H104">
        <f>LN(SFIO_PL[[#This Row],[EEI]]/G103)*100</f>
        <v>1.0033936257518532</v>
      </c>
      <c r="I104">
        <f>SFIO_PL[[#This Row],[Rate EEI]]*100%</f>
        <v>1.0033936257518532</v>
      </c>
      <c r="J104">
        <f>MIN(0,(SFIO_PL[[#This Row],[Logarithmic rate of return]]-0))</f>
        <v>0</v>
      </c>
      <c r="K104">
        <f>MIN(0,(SFIO_PL[[#This Row],[Market rate of return]]-0))</f>
        <v>0</v>
      </c>
      <c r="L104">
        <f>MAX(0,(SFIO_PL[[#This Row],[Logarithmic rate of return]]-0))</f>
        <v>1.0679425140822774</v>
      </c>
    </row>
    <row r="105" spans="1:12" x14ac:dyDescent="0.25">
      <c r="A105" s="9">
        <v>43016</v>
      </c>
      <c r="B105">
        <v>169.35</v>
      </c>
      <c r="C105">
        <f>((SFIO_PL[[#This Row],[Price]]-B104)/SFIO_PL[[#This Row],[Price]])*100</f>
        <v>-5.9049306170649137E-2</v>
      </c>
      <c r="D105">
        <f>LN(SFIO_PL[[#This Row],[Price]]/B104)*100</f>
        <v>-5.9031878927958997E-2</v>
      </c>
      <c r="E105">
        <v>165.64</v>
      </c>
      <c r="F105">
        <f>LN(SFIO_PL[[#This Row],[Risk-free instrument]]/E104)*100</f>
        <v>-1.8109927307952176E-2</v>
      </c>
      <c r="G105">
        <v>412.55</v>
      </c>
      <c r="H105">
        <f>LN(SFIO_PL[[#This Row],[EEI]]/G104)*100</f>
        <v>-2.9083153788286464E-2</v>
      </c>
      <c r="I105">
        <f>SFIO_PL[[#This Row],[Rate EEI]]*100%</f>
        <v>-2.9083153788286464E-2</v>
      </c>
      <c r="J105">
        <f>MIN(0,(SFIO_PL[[#This Row],[Logarithmic rate of return]]-0))</f>
        <v>-5.9031878927958997E-2</v>
      </c>
      <c r="K105">
        <f>MIN(0,(SFIO_PL[[#This Row],[Market rate of return]]-0))</f>
        <v>-2.9083153788286464E-2</v>
      </c>
      <c r="L105">
        <f>MAX(0,(SFIO_PL[[#This Row],[Logarithmic rate of return]]-0))</f>
        <v>0</v>
      </c>
    </row>
    <row r="106" spans="1:12" x14ac:dyDescent="0.25">
      <c r="A106" s="9">
        <v>43023</v>
      </c>
      <c r="B106">
        <v>169.9</v>
      </c>
      <c r="C106">
        <f>((SFIO_PL[[#This Row],[Price]]-B105)/SFIO_PL[[#This Row],[Price]])*100</f>
        <v>0.32371983519718145</v>
      </c>
      <c r="D106">
        <f>LN(SFIO_PL[[#This Row],[Price]]/B105)*100</f>
        <v>0.32424494141056182</v>
      </c>
      <c r="E106">
        <v>165.66</v>
      </c>
      <c r="F106">
        <f>LN(SFIO_PL[[#This Row],[Risk-free instrument]]/E105)*100</f>
        <v>1.2073649275155762E-2</v>
      </c>
      <c r="G106">
        <v>412.7</v>
      </c>
      <c r="H106">
        <f>LN(SFIO_PL[[#This Row],[EEI]]/G105)*100</f>
        <v>3.635262081839722E-2</v>
      </c>
      <c r="I106">
        <f>SFIO_PL[[#This Row],[Rate EEI]]*100%</f>
        <v>3.635262081839722E-2</v>
      </c>
      <c r="J106">
        <f>MIN(0,(SFIO_PL[[#This Row],[Logarithmic rate of return]]-0))</f>
        <v>0</v>
      </c>
      <c r="K106">
        <f>MIN(0,(SFIO_PL[[#This Row],[Market rate of return]]-0))</f>
        <v>0</v>
      </c>
      <c r="L106">
        <f>MAX(0,(SFIO_PL[[#This Row],[Logarithmic rate of return]]-0))</f>
        <v>0.32424494141056182</v>
      </c>
    </row>
    <row r="107" spans="1:12" x14ac:dyDescent="0.25">
      <c r="A107" s="9">
        <v>43030</v>
      </c>
      <c r="B107">
        <v>169.99</v>
      </c>
      <c r="C107">
        <f>((SFIO_PL[[#This Row],[Price]]-B106)/SFIO_PL[[#This Row],[Price]])*100</f>
        <v>5.2944290840639688E-2</v>
      </c>
      <c r="D107">
        <f>LN(SFIO_PL[[#This Row],[Price]]/B106)*100</f>
        <v>5.295831127920473E-2</v>
      </c>
      <c r="E107">
        <v>165.54</v>
      </c>
      <c r="F107">
        <f>LN(SFIO_PL[[#This Row],[Risk-free instrument]]/E106)*100</f>
        <v>-7.2463771286834538E-2</v>
      </c>
      <c r="G107">
        <v>413.77</v>
      </c>
      <c r="H107">
        <f>LN(SFIO_PL[[#This Row],[EEI]]/G106)*100</f>
        <v>0.2589327133055217</v>
      </c>
      <c r="I107">
        <f>SFIO_PL[[#This Row],[Rate EEI]]*100%</f>
        <v>0.2589327133055217</v>
      </c>
      <c r="J107">
        <f>MIN(0,(SFIO_PL[[#This Row],[Logarithmic rate of return]]-0))</f>
        <v>0</v>
      </c>
      <c r="K107">
        <f>MIN(0,(SFIO_PL[[#This Row],[Market rate of return]]-0))</f>
        <v>0</v>
      </c>
      <c r="L107">
        <f>MAX(0,(SFIO_PL[[#This Row],[Logarithmic rate of return]]-0))</f>
        <v>5.295831127920473E-2</v>
      </c>
    </row>
    <row r="108" spans="1:12" x14ac:dyDescent="0.25">
      <c r="A108" s="9">
        <v>43037</v>
      </c>
      <c r="B108">
        <v>169.51</v>
      </c>
      <c r="C108">
        <f>((SFIO_PL[[#This Row],[Price]]-B107)/SFIO_PL[[#This Row],[Price]])*100</f>
        <v>-0.28316913456434323</v>
      </c>
      <c r="D108">
        <f>LN(SFIO_PL[[#This Row],[Price]]/B107)*100</f>
        <v>-0.28276896602834861</v>
      </c>
      <c r="E108">
        <v>165.55</v>
      </c>
      <c r="F108">
        <f>LN(SFIO_PL[[#This Row],[Risk-free instrument]]/E107)*100</f>
        <v>6.0406536005594563E-3</v>
      </c>
      <c r="G108">
        <v>413.72</v>
      </c>
      <c r="H108">
        <f>LN(SFIO_PL[[#This Row],[EEI]]/G107)*100</f>
        <v>-1.2084738198844759E-2</v>
      </c>
      <c r="I108">
        <f>SFIO_PL[[#This Row],[Rate EEI]]*100%</f>
        <v>-1.2084738198844759E-2</v>
      </c>
      <c r="J108">
        <f>MIN(0,(SFIO_PL[[#This Row],[Logarithmic rate of return]]-0))</f>
        <v>-0.28276896602834861</v>
      </c>
      <c r="K108">
        <f>MIN(0,(SFIO_PL[[#This Row],[Market rate of return]]-0))</f>
        <v>-1.2084738198844759E-2</v>
      </c>
      <c r="L108">
        <f>MAX(0,(SFIO_PL[[#This Row],[Logarithmic rate of return]]-0))</f>
        <v>0</v>
      </c>
    </row>
    <row r="109" spans="1:12" x14ac:dyDescent="0.25">
      <c r="A109" s="9">
        <v>43044</v>
      </c>
      <c r="B109">
        <v>170.43</v>
      </c>
      <c r="C109">
        <f>((SFIO_PL[[#This Row],[Price]]-B108)/SFIO_PL[[#This Row],[Price]])*100</f>
        <v>0.53981106612686491</v>
      </c>
      <c r="D109">
        <f>LN(SFIO_PL[[#This Row],[Price]]/B108)*100</f>
        <v>0.54127331067504802</v>
      </c>
      <c r="E109">
        <v>165.62</v>
      </c>
      <c r="F109">
        <f>LN(SFIO_PL[[#This Row],[Risk-free instrument]]/E108)*100</f>
        <v>4.2274361229879362E-2</v>
      </c>
      <c r="G109">
        <v>414.77</v>
      </c>
      <c r="H109">
        <f>LN(SFIO_PL[[#This Row],[EEI]]/G108)*100</f>
        <v>0.2534733218689979</v>
      </c>
      <c r="I109">
        <f>SFIO_PL[[#This Row],[Rate EEI]]*100%</f>
        <v>0.2534733218689979</v>
      </c>
      <c r="J109">
        <f>MIN(0,(SFIO_PL[[#This Row],[Logarithmic rate of return]]-0))</f>
        <v>0</v>
      </c>
      <c r="K109">
        <f>MIN(0,(SFIO_PL[[#This Row],[Market rate of return]]-0))</f>
        <v>0</v>
      </c>
      <c r="L109">
        <f>MAX(0,(SFIO_PL[[#This Row],[Logarithmic rate of return]]-0))</f>
        <v>0.54127331067504802</v>
      </c>
    </row>
    <row r="110" spans="1:12" x14ac:dyDescent="0.25">
      <c r="A110" s="9">
        <v>43051</v>
      </c>
      <c r="B110">
        <v>170.16</v>
      </c>
      <c r="C110">
        <f>((SFIO_PL[[#This Row],[Price]]-B109)/SFIO_PL[[#This Row],[Price]])*100</f>
        <v>-0.15867418899859559</v>
      </c>
      <c r="D110">
        <f>LN(SFIO_PL[[#This Row],[Price]]/B109)*100</f>
        <v>-0.15854843451635228</v>
      </c>
      <c r="E110">
        <v>165.49</v>
      </c>
      <c r="F110">
        <f>LN(SFIO_PL[[#This Row],[Risk-free instrument]]/E109)*100</f>
        <v>-7.8523757470208552E-2</v>
      </c>
      <c r="G110">
        <v>406.86</v>
      </c>
      <c r="H110">
        <f>LN(SFIO_PL[[#This Row],[EEI]]/G109)*100</f>
        <v>-1.9255003804487167</v>
      </c>
      <c r="I110">
        <f>SFIO_PL[[#This Row],[Rate EEI]]*100%</f>
        <v>-1.9255003804487167</v>
      </c>
      <c r="J110">
        <f>MIN(0,(SFIO_PL[[#This Row],[Logarithmic rate of return]]-0))</f>
        <v>-0.15854843451635228</v>
      </c>
      <c r="K110">
        <f>MIN(0,(SFIO_PL[[#This Row],[Market rate of return]]-0))</f>
        <v>-1.9255003804487167</v>
      </c>
      <c r="L110">
        <f>MAX(0,(SFIO_PL[[#This Row],[Logarithmic rate of return]]-0))</f>
        <v>0</v>
      </c>
    </row>
    <row r="111" spans="1:12" x14ac:dyDescent="0.25">
      <c r="A111" s="9">
        <v>43058</v>
      </c>
      <c r="B111">
        <v>166.26</v>
      </c>
      <c r="C111">
        <f>((SFIO_PL[[#This Row],[Price]]-B110)/SFIO_PL[[#This Row],[Price]])*100</f>
        <v>-2.3457235654998234</v>
      </c>
      <c r="D111">
        <f>LN(SFIO_PL[[#This Row],[Price]]/B110)*100</f>
        <v>-2.3186342789039727</v>
      </c>
      <c r="E111">
        <v>165.27</v>
      </c>
      <c r="F111">
        <f>LN(SFIO_PL[[#This Row],[Risk-free instrument]]/E110)*100</f>
        <v>-0.13302698781170413</v>
      </c>
      <c r="G111">
        <v>407.01</v>
      </c>
      <c r="H111">
        <f>LN(SFIO_PL[[#This Row],[EEI]]/G110)*100</f>
        <v>3.6860924152109821E-2</v>
      </c>
      <c r="I111">
        <f>SFIO_PL[[#This Row],[Rate EEI]]*100%</f>
        <v>3.6860924152109821E-2</v>
      </c>
      <c r="J111">
        <f>MIN(0,(SFIO_PL[[#This Row],[Logarithmic rate of return]]-0))</f>
        <v>-2.3186342789039727</v>
      </c>
      <c r="K111">
        <f>MIN(0,(SFIO_PL[[#This Row],[Market rate of return]]-0))</f>
        <v>0</v>
      </c>
      <c r="L111">
        <f>MAX(0,(SFIO_PL[[#This Row],[Logarithmic rate of return]]-0))</f>
        <v>0</v>
      </c>
    </row>
    <row r="112" spans="1:12" x14ac:dyDescent="0.25">
      <c r="A112" s="9">
        <v>43065</v>
      </c>
      <c r="B112">
        <v>167.39</v>
      </c>
      <c r="C112">
        <f>((SFIO_PL[[#This Row],[Price]]-B111)/SFIO_PL[[#This Row],[Price]])*100</f>
        <v>0.67507019535216894</v>
      </c>
      <c r="D112">
        <f>LN(SFIO_PL[[#This Row],[Price]]/B111)*100</f>
        <v>0.67735910115864273</v>
      </c>
      <c r="E112">
        <v>165.18</v>
      </c>
      <c r="F112">
        <f>LN(SFIO_PL[[#This Row],[Risk-free instrument]]/E111)*100</f>
        <v>-5.4471177016395714E-2</v>
      </c>
      <c r="G112">
        <v>407.06</v>
      </c>
      <c r="H112">
        <f>LN(SFIO_PL[[#This Row],[EEI]]/G111)*100</f>
        <v>1.2283955940622005E-2</v>
      </c>
      <c r="I112">
        <f>SFIO_PL[[#This Row],[Rate EEI]]*100%</f>
        <v>1.2283955940622005E-2</v>
      </c>
      <c r="J112">
        <f>MIN(0,(SFIO_PL[[#This Row],[Logarithmic rate of return]]-0))</f>
        <v>0</v>
      </c>
      <c r="K112">
        <f>MIN(0,(SFIO_PL[[#This Row],[Market rate of return]]-0))</f>
        <v>0</v>
      </c>
      <c r="L112">
        <f>MAX(0,(SFIO_PL[[#This Row],[Logarithmic rate of return]]-0))</f>
        <v>0.67735910115864273</v>
      </c>
    </row>
    <row r="113" spans="1:12" x14ac:dyDescent="0.25">
      <c r="A113" s="9">
        <v>43072</v>
      </c>
      <c r="B113">
        <v>167.29</v>
      </c>
      <c r="C113">
        <f>((SFIO_PL[[#This Row],[Price]]-B112)/SFIO_PL[[#This Row],[Price]])*100</f>
        <v>-5.9776436128874594E-2</v>
      </c>
      <c r="D113">
        <f>LN(SFIO_PL[[#This Row],[Price]]/B112)*100</f>
        <v>-5.9758577133917738E-2</v>
      </c>
      <c r="E113">
        <v>165.14</v>
      </c>
      <c r="F113">
        <f>LN(SFIO_PL[[#This Row],[Risk-free instrument]]/E112)*100</f>
        <v>-2.4218939328859775E-2</v>
      </c>
      <c r="G113">
        <v>410.75</v>
      </c>
      <c r="H113">
        <f>LN(SFIO_PL[[#This Row],[EEI]]/G112)*100</f>
        <v>0.90241621926443605</v>
      </c>
      <c r="I113">
        <f>SFIO_PL[[#This Row],[Rate EEI]]*100%</f>
        <v>0.90241621926443605</v>
      </c>
      <c r="J113">
        <f>MIN(0,(SFIO_PL[[#This Row],[Logarithmic rate of return]]-0))</f>
        <v>-5.9758577133917738E-2</v>
      </c>
      <c r="K113">
        <f>MIN(0,(SFIO_PL[[#This Row],[Market rate of return]]-0))</f>
        <v>0</v>
      </c>
      <c r="L113">
        <f>MAX(0,(SFIO_PL[[#This Row],[Logarithmic rate of return]]-0))</f>
        <v>0</v>
      </c>
    </row>
    <row r="114" spans="1:12" x14ac:dyDescent="0.25">
      <c r="A114" s="9">
        <v>43079</v>
      </c>
      <c r="B114">
        <v>170.17</v>
      </c>
      <c r="C114">
        <f>((SFIO_PL[[#This Row],[Price]]-B113)/SFIO_PL[[#This Row],[Price]])*100</f>
        <v>1.692425221836984</v>
      </c>
      <c r="D114">
        <f>LN(SFIO_PL[[#This Row],[Price]]/B113)*100</f>
        <v>1.706910404015598</v>
      </c>
      <c r="E114">
        <v>164.93</v>
      </c>
      <c r="F114">
        <f>LN(SFIO_PL[[#This Row],[Risk-free instrument]]/E113)*100</f>
        <v>-0.12724575292214729</v>
      </c>
      <c r="G114">
        <v>413.69</v>
      </c>
      <c r="H114">
        <f>LN(SFIO_PL[[#This Row],[EEI]]/G113)*100</f>
        <v>0.71321441524480189</v>
      </c>
      <c r="I114">
        <f>SFIO_PL[[#This Row],[Rate EEI]]*100%</f>
        <v>0.71321441524480189</v>
      </c>
      <c r="J114">
        <f>MIN(0,(SFIO_PL[[#This Row],[Logarithmic rate of return]]-0))</f>
        <v>0</v>
      </c>
      <c r="K114">
        <f>MIN(0,(SFIO_PL[[#This Row],[Market rate of return]]-0))</f>
        <v>0</v>
      </c>
      <c r="L114">
        <f>MAX(0,(SFIO_PL[[#This Row],[Logarithmic rate of return]]-0))</f>
        <v>1.706910404015598</v>
      </c>
    </row>
    <row r="115" spans="1:12" x14ac:dyDescent="0.25">
      <c r="A115" s="9">
        <v>43086</v>
      </c>
      <c r="B115">
        <v>168.95</v>
      </c>
      <c r="C115">
        <f>((SFIO_PL[[#This Row],[Price]]-B114)/SFIO_PL[[#This Row],[Price]])*100</f>
        <v>-0.72210713228765844</v>
      </c>
      <c r="D115">
        <f>LN(SFIO_PL[[#This Row],[Price]]/B114)*100</f>
        <v>-0.71951242230463697</v>
      </c>
      <c r="E115">
        <v>165.01</v>
      </c>
      <c r="F115">
        <f>LN(SFIO_PL[[#This Row],[Risk-free instrument]]/E114)*100</f>
        <v>4.8493666465252182E-2</v>
      </c>
      <c r="G115">
        <v>415.28</v>
      </c>
      <c r="H115">
        <f>LN(SFIO_PL[[#This Row],[EEI]]/G114)*100</f>
        <v>0.38360904491482367</v>
      </c>
      <c r="I115">
        <f>SFIO_PL[[#This Row],[Rate EEI]]*100%</f>
        <v>0.38360904491482367</v>
      </c>
      <c r="J115">
        <f>MIN(0,(SFIO_PL[[#This Row],[Logarithmic rate of return]]-0))</f>
        <v>-0.71951242230463697</v>
      </c>
      <c r="K115">
        <f>MIN(0,(SFIO_PL[[#This Row],[Market rate of return]]-0))</f>
        <v>0</v>
      </c>
      <c r="L115">
        <f>MAX(0,(SFIO_PL[[#This Row],[Logarithmic rate of return]]-0))</f>
        <v>0</v>
      </c>
    </row>
    <row r="116" spans="1:12" x14ac:dyDescent="0.25">
      <c r="A116" s="9">
        <v>43093</v>
      </c>
      <c r="B116">
        <v>169.68</v>
      </c>
      <c r="C116">
        <f>((SFIO_PL[[#This Row],[Price]]-B115)/SFIO_PL[[#This Row],[Price]])*100</f>
        <v>0.43022159358794093</v>
      </c>
      <c r="D116">
        <f>LN(SFIO_PL[[#This Row],[Price]]/B115)*100</f>
        <v>0.43114970961281318</v>
      </c>
      <c r="E116">
        <v>164.85</v>
      </c>
      <c r="F116">
        <f>LN(SFIO_PL[[#This Row],[Risk-free instrument]]/E115)*100</f>
        <v>-9.7010860697347434E-2</v>
      </c>
      <c r="G116">
        <v>412.33</v>
      </c>
      <c r="H116">
        <f>LN(SFIO_PL[[#This Row],[EEI]]/G115)*100</f>
        <v>-0.71289919016451708</v>
      </c>
      <c r="I116">
        <f>SFIO_PL[[#This Row],[Rate EEI]]*100%</f>
        <v>-0.71289919016451708</v>
      </c>
      <c r="J116">
        <f>MIN(0,(SFIO_PL[[#This Row],[Logarithmic rate of return]]-0))</f>
        <v>0</v>
      </c>
      <c r="K116">
        <f>MIN(0,(SFIO_PL[[#This Row],[Market rate of return]]-0))</f>
        <v>-0.71289919016451708</v>
      </c>
      <c r="L116">
        <f>MAX(0,(SFIO_PL[[#This Row],[Logarithmic rate of return]]-0))</f>
        <v>0.43114970961281318</v>
      </c>
    </row>
    <row r="117" spans="1:12" x14ac:dyDescent="0.25">
      <c r="A117" s="9">
        <v>43100</v>
      </c>
      <c r="B117">
        <v>169.22</v>
      </c>
      <c r="C117">
        <f>((SFIO_PL[[#This Row],[Price]]-B116)/SFIO_PL[[#This Row],[Price]])*100</f>
        <v>-0.27183548043966904</v>
      </c>
      <c r="D117">
        <f>LN(SFIO_PL[[#This Row],[Price]]/B116)*100</f>
        <v>-0.27146667600722074</v>
      </c>
      <c r="E117">
        <v>164.8</v>
      </c>
      <c r="F117">
        <f>LN(SFIO_PL[[#This Row],[Risk-free instrument]]/E116)*100</f>
        <v>-3.0335204236860907E-2</v>
      </c>
      <c r="G117">
        <v>411.25</v>
      </c>
      <c r="H117">
        <f>LN(SFIO_PL[[#This Row],[EEI]]/G116)*100</f>
        <v>-0.26226975377466921</v>
      </c>
      <c r="I117">
        <f>SFIO_PL[[#This Row],[Rate EEI]]*100%</f>
        <v>-0.26226975377466921</v>
      </c>
      <c r="J117">
        <f>MIN(0,(SFIO_PL[[#This Row],[Logarithmic rate of return]]-0))</f>
        <v>-0.27146667600722074</v>
      </c>
      <c r="K117">
        <f>MIN(0,(SFIO_PL[[#This Row],[Market rate of return]]-0))</f>
        <v>-0.26226975377466921</v>
      </c>
      <c r="L117">
        <f>MAX(0,(SFIO_PL[[#This Row],[Logarithmic rate of return]]-0))</f>
        <v>0</v>
      </c>
    </row>
    <row r="118" spans="1:12" x14ac:dyDescent="0.25">
      <c r="A118" s="9">
        <v>43107</v>
      </c>
      <c r="B118">
        <v>172.68</v>
      </c>
      <c r="C118">
        <f>((SFIO_PL[[#This Row],[Price]]-B117)/SFIO_PL[[#This Row],[Price]])*100</f>
        <v>2.0037062775075327</v>
      </c>
      <c r="D118">
        <f>LN(SFIO_PL[[#This Row],[Price]]/B117)*100</f>
        <v>2.0240527190922073</v>
      </c>
      <c r="E118">
        <v>164.82</v>
      </c>
      <c r="F118">
        <f>LN(SFIO_PL[[#This Row],[Risk-free instrument]]/E117)*100</f>
        <v>1.2135185986612189E-2</v>
      </c>
      <c r="G118">
        <v>420.82</v>
      </c>
      <c r="H118">
        <f>LN(SFIO_PL[[#This Row],[EEI]]/G117)*100</f>
        <v>2.3003886731584586</v>
      </c>
      <c r="I118">
        <f>SFIO_PL[[#This Row],[Rate EEI]]*100%</f>
        <v>2.3003886731584586</v>
      </c>
      <c r="J118">
        <f>MIN(0,(SFIO_PL[[#This Row],[Logarithmic rate of return]]-0))</f>
        <v>0</v>
      </c>
      <c r="K118">
        <f>MIN(0,(SFIO_PL[[#This Row],[Market rate of return]]-0))</f>
        <v>0</v>
      </c>
      <c r="L118">
        <f>MAX(0,(SFIO_PL[[#This Row],[Logarithmic rate of return]]-0))</f>
        <v>2.0240527190922073</v>
      </c>
    </row>
    <row r="119" spans="1:12" x14ac:dyDescent="0.25">
      <c r="A119" s="9">
        <v>43114</v>
      </c>
      <c r="B119">
        <v>173.43</v>
      </c>
      <c r="C119">
        <f>((SFIO_PL[[#This Row],[Price]]-B118)/SFIO_PL[[#This Row],[Price]])*100</f>
        <v>0.43245113302196853</v>
      </c>
      <c r="D119">
        <f>LN(SFIO_PL[[#This Row],[Price]]/B118)*100</f>
        <v>0.43338890752176279</v>
      </c>
      <c r="E119">
        <v>164.85</v>
      </c>
      <c r="F119">
        <f>LN(SFIO_PL[[#This Row],[Risk-free instrument]]/E118)*100</f>
        <v>1.8200018250261074E-2</v>
      </c>
      <c r="G119">
        <v>421.54</v>
      </c>
      <c r="H119">
        <f>LN(SFIO_PL[[#This Row],[EEI]]/G118)*100</f>
        <v>0.17094832977349206</v>
      </c>
      <c r="I119">
        <f>SFIO_PL[[#This Row],[Rate EEI]]*100%</f>
        <v>0.17094832977349206</v>
      </c>
      <c r="J119">
        <f>MIN(0,(SFIO_PL[[#This Row],[Logarithmic rate of return]]-0))</f>
        <v>0</v>
      </c>
      <c r="K119">
        <f>MIN(0,(SFIO_PL[[#This Row],[Market rate of return]]-0))</f>
        <v>0</v>
      </c>
      <c r="L119">
        <f>MAX(0,(SFIO_PL[[#This Row],[Logarithmic rate of return]]-0))</f>
        <v>0.43338890752176279</v>
      </c>
    </row>
    <row r="120" spans="1:12" x14ac:dyDescent="0.25">
      <c r="A120" s="9">
        <v>43121</v>
      </c>
      <c r="B120">
        <v>174.01</v>
      </c>
      <c r="C120">
        <f>((SFIO_PL[[#This Row],[Price]]-B119)/SFIO_PL[[#This Row],[Price]])*100</f>
        <v>0.3333141773461204</v>
      </c>
      <c r="D120">
        <f>LN(SFIO_PL[[#This Row],[Price]]/B119)*100</f>
        <v>0.33387090649925583</v>
      </c>
      <c r="E120">
        <v>164.89</v>
      </c>
      <c r="F120">
        <f>LN(SFIO_PL[[#This Row],[Risk-free instrument]]/E119)*100</f>
        <v>2.4261539513685117E-2</v>
      </c>
      <c r="G120">
        <v>425.67</v>
      </c>
      <c r="H120">
        <f>LN(SFIO_PL[[#This Row],[EEI]]/G119)*100</f>
        <v>0.97497260784304918</v>
      </c>
      <c r="I120">
        <f>SFIO_PL[[#This Row],[Rate EEI]]*100%</f>
        <v>0.97497260784304918</v>
      </c>
      <c r="J120">
        <f>MIN(0,(SFIO_PL[[#This Row],[Logarithmic rate of return]]-0))</f>
        <v>0</v>
      </c>
      <c r="K120">
        <f>MIN(0,(SFIO_PL[[#This Row],[Market rate of return]]-0))</f>
        <v>0</v>
      </c>
      <c r="L120">
        <f>MAX(0,(SFIO_PL[[#This Row],[Logarithmic rate of return]]-0))</f>
        <v>0.33387090649925583</v>
      </c>
    </row>
    <row r="121" spans="1:12" x14ac:dyDescent="0.25">
      <c r="A121" s="9">
        <v>43128</v>
      </c>
      <c r="B121">
        <v>174.11</v>
      </c>
      <c r="C121">
        <f>((SFIO_PL[[#This Row],[Price]]-B120)/SFIO_PL[[#This Row],[Price]])*100</f>
        <v>5.7434954913573442E-2</v>
      </c>
      <c r="D121">
        <f>LN(SFIO_PL[[#This Row],[Price]]/B120)*100</f>
        <v>5.7451455102020696E-2</v>
      </c>
      <c r="E121">
        <v>164.95</v>
      </c>
      <c r="F121">
        <f>LN(SFIO_PL[[#This Row],[Risk-free instrument]]/E120)*100</f>
        <v>3.6381276171355378E-2</v>
      </c>
      <c r="G121">
        <v>418.74</v>
      </c>
      <c r="H121">
        <f>LN(SFIO_PL[[#This Row],[EEI]]/G120)*100</f>
        <v>-1.6414195930216424</v>
      </c>
      <c r="I121">
        <f>SFIO_PL[[#This Row],[Rate EEI]]*100%</f>
        <v>-1.6414195930216424</v>
      </c>
      <c r="J121">
        <f>MIN(0,(SFIO_PL[[#This Row],[Logarithmic rate of return]]-0))</f>
        <v>0</v>
      </c>
      <c r="K121">
        <f>MIN(0,(SFIO_PL[[#This Row],[Market rate of return]]-0))</f>
        <v>-1.6414195930216424</v>
      </c>
      <c r="L121">
        <f>MAX(0,(SFIO_PL[[#This Row],[Logarithmic rate of return]]-0))</f>
        <v>5.7451455102020696E-2</v>
      </c>
    </row>
    <row r="122" spans="1:12" x14ac:dyDescent="0.25">
      <c r="A122" s="9">
        <v>43135</v>
      </c>
      <c r="B122">
        <v>169.42</v>
      </c>
      <c r="C122">
        <f>((SFIO_PL[[#This Row],[Price]]-B121)/SFIO_PL[[#This Row],[Price]])*100</f>
        <v>-2.7682682091842916</v>
      </c>
      <c r="D122">
        <f>LN(SFIO_PL[[#This Row],[Price]]/B121)*100</f>
        <v>-2.730644437510243</v>
      </c>
      <c r="E122">
        <v>164.88</v>
      </c>
      <c r="F122">
        <f>LN(SFIO_PL[[#This Row],[Risk-free instrument]]/E121)*100</f>
        <v>-4.2446109238676179E-2</v>
      </c>
      <c r="G122">
        <v>411.44</v>
      </c>
      <c r="H122">
        <f>LN(SFIO_PL[[#This Row],[EEI]]/G121)*100</f>
        <v>-1.7587000790454494</v>
      </c>
      <c r="I122">
        <f>SFIO_PL[[#This Row],[Rate EEI]]*100%</f>
        <v>-1.7587000790454494</v>
      </c>
      <c r="J122">
        <f>MIN(0,(SFIO_PL[[#This Row],[Logarithmic rate of return]]-0))</f>
        <v>-2.730644437510243</v>
      </c>
      <c r="K122">
        <f>MIN(0,(SFIO_PL[[#This Row],[Market rate of return]]-0))</f>
        <v>-1.7587000790454494</v>
      </c>
      <c r="L122">
        <f>MAX(0,(SFIO_PL[[#This Row],[Logarithmic rate of return]]-0))</f>
        <v>0</v>
      </c>
    </row>
    <row r="123" spans="1:12" x14ac:dyDescent="0.25">
      <c r="A123" s="9">
        <v>43142</v>
      </c>
      <c r="B123">
        <v>160.47</v>
      </c>
      <c r="C123">
        <f>((SFIO_PL[[#This Row],[Price]]-B122)/SFIO_PL[[#This Row],[Price]])*100</f>
        <v>-5.5773664859475218</v>
      </c>
      <c r="D123">
        <f>LN(SFIO_PL[[#This Row],[Price]]/B122)*100</f>
        <v>-5.4273829792136405</v>
      </c>
      <c r="E123">
        <v>164.98</v>
      </c>
      <c r="F123">
        <f>LN(SFIO_PL[[#This Row],[Risk-free instrument]]/E122)*100</f>
        <v>6.0631785038193498E-2</v>
      </c>
      <c r="G123">
        <v>393.04</v>
      </c>
      <c r="H123">
        <f>LN(SFIO_PL[[#This Row],[EEI]]/G122)*100</f>
        <v>-4.5751813606267886</v>
      </c>
      <c r="I123">
        <f>SFIO_PL[[#This Row],[Rate EEI]]*100%</f>
        <v>-4.5751813606267886</v>
      </c>
      <c r="J123">
        <f>MIN(0,(SFIO_PL[[#This Row],[Logarithmic rate of return]]-0))</f>
        <v>-5.4273829792136405</v>
      </c>
      <c r="K123">
        <f>MIN(0,(SFIO_PL[[#This Row],[Market rate of return]]-0))</f>
        <v>-4.5751813606267886</v>
      </c>
      <c r="L123">
        <f>MAX(0,(SFIO_PL[[#This Row],[Logarithmic rate of return]]-0))</f>
        <v>0</v>
      </c>
    </row>
    <row r="124" spans="1:12" x14ac:dyDescent="0.25">
      <c r="A124" s="9">
        <v>43149</v>
      </c>
      <c r="B124">
        <v>164.57</v>
      </c>
      <c r="C124">
        <f>((SFIO_PL[[#This Row],[Price]]-B123)/SFIO_PL[[#This Row],[Price]])*100</f>
        <v>2.4913410706690131</v>
      </c>
      <c r="D124">
        <f>LN(SFIO_PL[[#This Row],[Price]]/B123)*100</f>
        <v>2.5229002396022948</v>
      </c>
      <c r="E124">
        <v>164.99</v>
      </c>
      <c r="F124">
        <f>LN(SFIO_PL[[#This Row],[Risk-free instrument]]/E123)*100</f>
        <v>6.0611570767559603E-3</v>
      </c>
      <c r="G124">
        <v>399.2</v>
      </c>
      <c r="H124">
        <f>LN(SFIO_PL[[#This Row],[EEI]]/G123)*100</f>
        <v>1.5551156576916076</v>
      </c>
      <c r="I124">
        <f>SFIO_PL[[#This Row],[Rate EEI]]*100%</f>
        <v>1.5551156576916076</v>
      </c>
      <c r="J124">
        <f>MIN(0,(SFIO_PL[[#This Row],[Logarithmic rate of return]]-0))</f>
        <v>0</v>
      </c>
      <c r="K124">
        <f>MIN(0,(SFIO_PL[[#This Row],[Market rate of return]]-0))</f>
        <v>0</v>
      </c>
      <c r="L124">
        <f>MAX(0,(SFIO_PL[[#This Row],[Logarithmic rate of return]]-0))</f>
        <v>2.5229002396022948</v>
      </c>
    </row>
    <row r="125" spans="1:12" x14ac:dyDescent="0.25">
      <c r="A125" s="9">
        <v>43156</v>
      </c>
      <c r="B125">
        <v>164.42</v>
      </c>
      <c r="C125">
        <f>((SFIO_PL[[#This Row],[Price]]-B124)/SFIO_PL[[#This Row],[Price]])*100</f>
        <v>-9.1229777399346609E-2</v>
      </c>
      <c r="D125">
        <f>LN(SFIO_PL[[#This Row],[Price]]/B124)*100</f>
        <v>-9.1188188330413519E-2</v>
      </c>
      <c r="E125">
        <v>164.99</v>
      </c>
      <c r="F125">
        <f>LN(SFIO_PL[[#This Row],[Risk-free instrument]]/E124)*100</f>
        <v>0</v>
      </c>
      <c r="G125">
        <v>399.78</v>
      </c>
      <c r="H125">
        <f>LN(SFIO_PL[[#This Row],[EEI]]/G124)*100</f>
        <v>0.14518513651918838</v>
      </c>
      <c r="I125">
        <f>SFIO_PL[[#This Row],[Rate EEI]]*100%</f>
        <v>0.14518513651918838</v>
      </c>
      <c r="J125">
        <f>MIN(0,(SFIO_PL[[#This Row],[Logarithmic rate of return]]-0))</f>
        <v>-9.1188188330413519E-2</v>
      </c>
      <c r="K125">
        <f>MIN(0,(SFIO_PL[[#This Row],[Market rate of return]]-0))</f>
        <v>0</v>
      </c>
      <c r="L125">
        <f>MAX(0,(SFIO_PL[[#This Row],[Logarithmic rate of return]]-0))</f>
        <v>0</v>
      </c>
    </row>
    <row r="126" spans="1:12" x14ac:dyDescent="0.25">
      <c r="A126" s="9">
        <v>43163</v>
      </c>
      <c r="B126">
        <v>159.38999999999999</v>
      </c>
      <c r="C126">
        <f>((SFIO_PL[[#This Row],[Price]]-B125)/SFIO_PL[[#This Row],[Price]])*100</f>
        <v>-3.1557814166509832</v>
      </c>
      <c r="D126">
        <f>LN(SFIO_PL[[#This Row],[Price]]/B125)*100</f>
        <v>-3.1070100593025818</v>
      </c>
      <c r="E126">
        <v>164.93</v>
      </c>
      <c r="F126">
        <f>LN(SFIO_PL[[#This Row],[Risk-free instrument]]/E125)*100</f>
        <v>-3.6372454329214932E-2</v>
      </c>
      <c r="G126">
        <v>390.18</v>
      </c>
      <c r="H126">
        <f>LN(SFIO_PL[[#This Row],[EEI]]/G125)*100</f>
        <v>-2.4306224693385254</v>
      </c>
      <c r="I126">
        <f>SFIO_PL[[#This Row],[Rate EEI]]*100%</f>
        <v>-2.4306224693385254</v>
      </c>
      <c r="J126">
        <f>MIN(0,(SFIO_PL[[#This Row],[Logarithmic rate of return]]-0))</f>
        <v>-3.1070100593025818</v>
      </c>
      <c r="K126">
        <f>MIN(0,(SFIO_PL[[#This Row],[Market rate of return]]-0))</f>
        <v>-2.4306224693385254</v>
      </c>
      <c r="L126">
        <f>MAX(0,(SFIO_PL[[#This Row],[Logarithmic rate of return]]-0))</f>
        <v>0</v>
      </c>
    </row>
    <row r="127" spans="1:12" x14ac:dyDescent="0.25">
      <c r="A127" s="9">
        <v>43170</v>
      </c>
      <c r="B127">
        <v>163.78</v>
      </c>
      <c r="C127">
        <f>((SFIO_PL[[#This Row],[Price]]-B126)/SFIO_PL[[#This Row],[Price]])*100</f>
        <v>2.6804249603126236</v>
      </c>
      <c r="D127">
        <f>LN(SFIO_PL[[#This Row],[Price]]/B126)*100</f>
        <v>2.7170034711080628</v>
      </c>
      <c r="E127">
        <v>164.91</v>
      </c>
      <c r="F127">
        <f>LN(SFIO_PL[[#This Row],[Risk-free instrument]]/E126)*100</f>
        <v>-1.2127091938225639E-2</v>
      </c>
      <c r="G127">
        <v>397.02</v>
      </c>
      <c r="H127">
        <f>LN(SFIO_PL[[#This Row],[EEI]]/G126)*100</f>
        <v>1.7378486142907503</v>
      </c>
      <c r="I127">
        <f>SFIO_PL[[#This Row],[Rate EEI]]*100%</f>
        <v>1.7378486142907503</v>
      </c>
      <c r="J127">
        <f>MIN(0,(SFIO_PL[[#This Row],[Logarithmic rate of return]]-0))</f>
        <v>0</v>
      </c>
      <c r="K127">
        <f>MIN(0,(SFIO_PL[[#This Row],[Market rate of return]]-0))</f>
        <v>0</v>
      </c>
      <c r="L127">
        <f>MAX(0,(SFIO_PL[[#This Row],[Logarithmic rate of return]]-0))</f>
        <v>2.7170034711080628</v>
      </c>
    </row>
    <row r="128" spans="1:12" x14ac:dyDescent="0.25">
      <c r="A128" s="9">
        <v>43177</v>
      </c>
      <c r="B128">
        <v>163.68</v>
      </c>
      <c r="C128">
        <f>((SFIO_PL[[#This Row],[Price]]-B127)/SFIO_PL[[#This Row],[Price]])*100</f>
        <v>-6.1094819159331806E-2</v>
      </c>
      <c r="D128">
        <f>LN(SFIO_PL[[#This Row],[Price]]/B127)*100</f>
        <v>-6.1076163872582717E-2</v>
      </c>
      <c r="E128">
        <v>164.82</v>
      </c>
      <c r="F128">
        <f>LN(SFIO_PL[[#This Row],[Risk-free instrument]]/E127)*100</f>
        <v>-5.4590120544121275E-2</v>
      </c>
      <c r="G128">
        <v>392.86</v>
      </c>
      <c r="H128">
        <f>LN(SFIO_PL[[#This Row],[EEI]]/G127)*100</f>
        <v>-1.0533342945892734</v>
      </c>
      <c r="I128">
        <f>SFIO_PL[[#This Row],[Rate EEI]]*100%</f>
        <v>-1.0533342945892734</v>
      </c>
      <c r="J128">
        <f>MIN(0,(SFIO_PL[[#This Row],[Logarithmic rate of return]]-0))</f>
        <v>-6.1076163872582717E-2</v>
      </c>
      <c r="K128">
        <f>MIN(0,(SFIO_PL[[#This Row],[Market rate of return]]-0))</f>
        <v>-1.0533342945892734</v>
      </c>
      <c r="L128">
        <f>MAX(0,(SFIO_PL[[#This Row],[Logarithmic rate of return]]-0))</f>
        <v>0</v>
      </c>
    </row>
    <row r="129" spans="1:12" x14ac:dyDescent="0.25">
      <c r="A129" s="9">
        <v>43184</v>
      </c>
      <c r="B129">
        <v>159.38</v>
      </c>
      <c r="C129">
        <f>((SFIO_PL[[#This Row],[Price]]-B128)/SFIO_PL[[#This Row],[Price]])*100</f>
        <v>-2.6979545739741573</v>
      </c>
      <c r="D129">
        <f>LN(SFIO_PL[[#This Row],[Price]]/B128)*100</f>
        <v>-2.6622014233714362</v>
      </c>
      <c r="E129">
        <v>164.86</v>
      </c>
      <c r="F129">
        <f>LN(SFIO_PL[[#This Row],[Risk-free instrument]]/E128)*100</f>
        <v>2.4265954984417304E-2</v>
      </c>
      <c r="G129">
        <v>385.94</v>
      </c>
      <c r="H129">
        <f>LN(SFIO_PL[[#This Row],[EEI]]/G128)*100</f>
        <v>-1.777139733792048</v>
      </c>
      <c r="I129">
        <f>SFIO_PL[[#This Row],[Rate EEI]]*100%</f>
        <v>-1.777139733792048</v>
      </c>
      <c r="J129">
        <f>MIN(0,(SFIO_PL[[#This Row],[Logarithmic rate of return]]-0))</f>
        <v>-2.6622014233714362</v>
      </c>
      <c r="K129">
        <f>MIN(0,(SFIO_PL[[#This Row],[Market rate of return]]-0))</f>
        <v>-1.777139733792048</v>
      </c>
      <c r="L129">
        <f>MAX(0,(SFIO_PL[[#This Row],[Logarithmic rate of return]]-0))</f>
        <v>0</v>
      </c>
    </row>
    <row r="130" spans="1:12" x14ac:dyDescent="0.25">
      <c r="A130" s="9">
        <v>43191</v>
      </c>
      <c r="B130">
        <v>162.11000000000001</v>
      </c>
      <c r="C130">
        <f>((SFIO_PL[[#This Row],[Price]]-B129)/SFIO_PL[[#This Row],[Price]])*100</f>
        <v>1.6840417000802035</v>
      </c>
      <c r="D130">
        <f>LN(SFIO_PL[[#This Row],[Price]]/B129)*100</f>
        <v>1.6983829183879755</v>
      </c>
      <c r="E130">
        <v>164.85</v>
      </c>
      <c r="F130">
        <f>LN(SFIO_PL[[#This Row],[Risk-free instrument]]/E129)*100</f>
        <v>-6.065936734154084E-3</v>
      </c>
      <c r="G130">
        <v>390.13</v>
      </c>
      <c r="H130">
        <f>LN(SFIO_PL[[#This Row],[EEI]]/G129)*100</f>
        <v>1.0798099945602586</v>
      </c>
      <c r="I130">
        <f>SFIO_PL[[#This Row],[Rate EEI]]*100%</f>
        <v>1.0798099945602586</v>
      </c>
      <c r="J130">
        <f>MIN(0,(SFIO_PL[[#This Row],[Logarithmic rate of return]]-0))</f>
        <v>0</v>
      </c>
      <c r="K130">
        <f>MIN(0,(SFIO_PL[[#This Row],[Market rate of return]]-0))</f>
        <v>0</v>
      </c>
      <c r="L130">
        <f>MAX(0,(SFIO_PL[[#This Row],[Logarithmic rate of return]]-0))</f>
        <v>1.6983829183879755</v>
      </c>
    </row>
    <row r="131" spans="1:12" x14ac:dyDescent="0.25">
      <c r="A131" s="9">
        <v>43198</v>
      </c>
      <c r="B131">
        <v>164.5</v>
      </c>
      <c r="C131">
        <f>((SFIO_PL[[#This Row],[Price]]-B130)/SFIO_PL[[#This Row],[Price]])*100</f>
        <v>1.4528875379939128</v>
      </c>
      <c r="D131">
        <f>LN(SFIO_PL[[#This Row],[Price]]/B130)*100</f>
        <v>1.4635453051944765</v>
      </c>
      <c r="E131">
        <v>164.84</v>
      </c>
      <c r="F131">
        <f>LN(SFIO_PL[[#This Row],[Risk-free instrument]]/E130)*100</f>
        <v>-6.0663047123411841E-3</v>
      </c>
      <c r="G131">
        <v>401.23</v>
      </c>
      <c r="H131">
        <f>LN(SFIO_PL[[#This Row],[EEI]]/G130)*100</f>
        <v>2.8054812051387925</v>
      </c>
      <c r="I131">
        <f>SFIO_PL[[#This Row],[Rate EEI]]*100%</f>
        <v>2.8054812051387925</v>
      </c>
      <c r="J131">
        <f>MIN(0,(SFIO_PL[[#This Row],[Logarithmic rate of return]]-0))</f>
        <v>0</v>
      </c>
      <c r="K131">
        <f>MIN(0,(SFIO_PL[[#This Row],[Market rate of return]]-0))</f>
        <v>0</v>
      </c>
      <c r="L131">
        <f>MAX(0,(SFIO_PL[[#This Row],[Logarithmic rate of return]]-0))</f>
        <v>1.4635453051944765</v>
      </c>
    </row>
    <row r="132" spans="1:12" x14ac:dyDescent="0.25">
      <c r="A132" s="9">
        <v>43205</v>
      </c>
      <c r="B132">
        <v>165.91</v>
      </c>
      <c r="C132">
        <f>((SFIO_PL[[#This Row],[Price]]-B131)/SFIO_PL[[#This Row],[Price]])*100</f>
        <v>0.84985835694050793</v>
      </c>
      <c r="D132">
        <f>LN(SFIO_PL[[#This Row],[Price]]/B131)*100</f>
        <v>0.85349024498372861</v>
      </c>
      <c r="E132">
        <v>164.81</v>
      </c>
      <c r="F132">
        <f>LN(SFIO_PL[[#This Row],[Risk-free instrument]]/E131)*100</f>
        <v>-1.8201122452796259E-2</v>
      </c>
      <c r="G132">
        <v>401.88</v>
      </c>
      <c r="H132">
        <f>LN(SFIO_PL[[#This Row],[EEI]]/G131)*100</f>
        <v>0.16187076289132424</v>
      </c>
      <c r="I132">
        <f>SFIO_PL[[#This Row],[Rate EEI]]*100%</f>
        <v>0.16187076289132424</v>
      </c>
      <c r="J132">
        <f>MIN(0,(SFIO_PL[[#This Row],[Logarithmic rate of return]]-0))</f>
        <v>0</v>
      </c>
      <c r="K132">
        <f>MIN(0,(SFIO_PL[[#This Row],[Market rate of return]]-0))</f>
        <v>0</v>
      </c>
      <c r="L132">
        <f>MAX(0,(SFIO_PL[[#This Row],[Logarithmic rate of return]]-0))</f>
        <v>0.85349024498372861</v>
      </c>
    </row>
    <row r="133" spans="1:12" x14ac:dyDescent="0.25">
      <c r="A133" s="9">
        <v>43212</v>
      </c>
      <c r="B133">
        <v>168.11</v>
      </c>
      <c r="C133">
        <f>((SFIO_PL[[#This Row],[Price]]-B132)/SFIO_PL[[#This Row],[Price]])*100</f>
        <v>1.308666944262695</v>
      </c>
      <c r="D133">
        <f>LN(SFIO_PL[[#This Row],[Price]]/B132)*100</f>
        <v>1.3173054389703442</v>
      </c>
      <c r="E133">
        <v>164.96</v>
      </c>
      <c r="F133">
        <f>LN(SFIO_PL[[#This Row],[Risk-free instrument]]/E132)*100</f>
        <v>9.0972502256116361E-2</v>
      </c>
      <c r="G133">
        <v>407.27</v>
      </c>
      <c r="H133">
        <f>LN(SFIO_PL[[#This Row],[EEI]]/G132)*100</f>
        <v>1.3322819565554125</v>
      </c>
      <c r="I133">
        <f>SFIO_PL[[#This Row],[Rate EEI]]*100%</f>
        <v>1.3322819565554125</v>
      </c>
      <c r="J133">
        <f>MIN(0,(SFIO_PL[[#This Row],[Logarithmic rate of return]]-0))</f>
        <v>0</v>
      </c>
      <c r="K133">
        <f>MIN(0,(SFIO_PL[[#This Row],[Market rate of return]]-0))</f>
        <v>0</v>
      </c>
      <c r="L133">
        <f>MAX(0,(SFIO_PL[[#This Row],[Logarithmic rate of return]]-0))</f>
        <v>1.3173054389703442</v>
      </c>
    </row>
    <row r="134" spans="1:12" x14ac:dyDescent="0.25">
      <c r="A134" s="9">
        <v>43219</v>
      </c>
      <c r="B134">
        <v>169.48</v>
      </c>
      <c r="C134">
        <f>((SFIO_PL[[#This Row],[Price]]-B133)/SFIO_PL[[#This Row],[Price]])*100</f>
        <v>0.80835496813781937</v>
      </c>
      <c r="D134">
        <f>LN(SFIO_PL[[#This Row],[Price]]/B133)*100</f>
        <v>0.81163987133909665</v>
      </c>
      <c r="E134">
        <v>164.87</v>
      </c>
      <c r="F134">
        <f>LN(SFIO_PL[[#This Row],[Risk-free instrument]]/E133)*100</f>
        <v>-5.4573569556258222E-2</v>
      </c>
      <c r="G134">
        <v>410.42</v>
      </c>
      <c r="H134">
        <f>LN(SFIO_PL[[#This Row],[EEI]]/G133)*100</f>
        <v>0.77046694529505932</v>
      </c>
      <c r="I134">
        <f>SFIO_PL[[#This Row],[Rate EEI]]*100%</f>
        <v>0.77046694529505932</v>
      </c>
      <c r="J134">
        <f>MIN(0,(SFIO_PL[[#This Row],[Logarithmic rate of return]]-0))</f>
        <v>0</v>
      </c>
      <c r="K134">
        <f>MIN(0,(SFIO_PL[[#This Row],[Market rate of return]]-0))</f>
        <v>0</v>
      </c>
      <c r="L134">
        <f>MAX(0,(SFIO_PL[[#This Row],[Logarithmic rate of return]]-0))</f>
        <v>0.81163987133909665</v>
      </c>
    </row>
    <row r="135" spans="1:12" x14ac:dyDescent="0.25">
      <c r="A135" s="9">
        <v>43226</v>
      </c>
      <c r="B135">
        <v>170.17</v>
      </c>
      <c r="C135">
        <f>((SFIO_PL[[#This Row],[Price]]-B134)/SFIO_PL[[#This Row],[Price]])*100</f>
        <v>0.40547687606511007</v>
      </c>
      <c r="D135">
        <f>LN(SFIO_PL[[#This Row],[Price]]/B134)*100</f>
        <v>0.40630116249868664</v>
      </c>
      <c r="E135">
        <v>164.84</v>
      </c>
      <c r="F135">
        <f>LN(SFIO_PL[[#This Row],[Risk-free instrument]]/E134)*100</f>
        <v>-1.819781024705551E-2</v>
      </c>
      <c r="G135">
        <v>413.97</v>
      </c>
      <c r="H135">
        <f>LN(SFIO_PL[[#This Row],[EEI]]/G134)*100</f>
        <v>0.86124818189545449</v>
      </c>
      <c r="I135">
        <f>SFIO_PL[[#This Row],[Rate EEI]]*100%</f>
        <v>0.86124818189545449</v>
      </c>
      <c r="J135">
        <f>MIN(0,(SFIO_PL[[#This Row],[Logarithmic rate of return]]-0))</f>
        <v>0</v>
      </c>
      <c r="K135">
        <f>MIN(0,(SFIO_PL[[#This Row],[Market rate of return]]-0))</f>
        <v>0</v>
      </c>
      <c r="L135">
        <f>MAX(0,(SFIO_PL[[#This Row],[Logarithmic rate of return]]-0))</f>
        <v>0.40630116249868664</v>
      </c>
    </row>
    <row r="136" spans="1:12" x14ac:dyDescent="0.25">
      <c r="A136" s="9">
        <v>43233</v>
      </c>
      <c r="B136">
        <v>172.13</v>
      </c>
      <c r="C136">
        <f>((SFIO_PL[[#This Row],[Price]]-B135)/SFIO_PL[[#This Row],[Price]])*100</f>
        <v>1.1386742578283902</v>
      </c>
      <c r="D136">
        <f>LN(SFIO_PL[[#This Row],[Price]]/B135)*100</f>
        <v>1.1452067900069285</v>
      </c>
      <c r="E136">
        <v>164.91</v>
      </c>
      <c r="F136">
        <f>LN(SFIO_PL[[#This Row],[Risk-free instrument]]/E135)*100</f>
        <v>4.2456407006206037E-2</v>
      </c>
      <c r="G136">
        <v>417.09</v>
      </c>
      <c r="H136">
        <f>LN(SFIO_PL[[#This Row],[EEI]]/G135)*100</f>
        <v>0.75085184179887665</v>
      </c>
      <c r="I136">
        <f>SFIO_PL[[#This Row],[Rate EEI]]*100%</f>
        <v>0.75085184179887665</v>
      </c>
      <c r="J136">
        <f>MIN(0,(SFIO_PL[[#This Row],[Logarithmic rate of return]]-0))</f>
        <v>0</v>
      </c>
      <c r="K136">
        <f>MIN(0,(SFIO_PL[[#This Row],[Market rate of return]]-0))</f>
        <v>0</v>
      </c>
      <c r="L136">
        <f>MAX(0,(SFIO_PL[[#This Row],[Logarithmic rate of return]]-0))</f>
        <v>1.1452067900069285</v>
      </c>
    </row>
    <row r="137" spans="1:12" x14ac:dyDescent="0.25">
      <c r="A137" s="9">
        <v>43240</v>
      </c>
      <c r="B137">
        <v>172.53</v>
      </c>
      <c r="C137">
        <f>((SFIO_PL[[#This Row],[Price]]-B136)/SFIO_PL[[#This Row],[Price]])*100</f>
        <v>0.2318437373210489</v>
      </c>
      <c r="D137">
        <f>LN(SFIO_PL[[#This Row],[Price]]/B136)*100</f>
        <v>0.23211291103579879</v>
      </c>
      <c r="E137">
        <v>165.07</v>
      </c>
      <c r="F137">
        <f>LN(SFIO_PL[[#This Row],[Risk-free instrument]]/E136)*100</f>
        <v>9.697558187708194E-2</v>
      </c>
      <c r="G137">
        <v>417.59</v>
      </c>
      <c r="H137">
        <f>LN(SFIO_PL[[#This Row],[EEI]]/G136)*100</f>
        <v>0.11980640719953947</v>
      </c>
      <c r="I137">
        <f>SFIO_PL[[#This Row],[Rate EEI]]*100%</f>
        <v>0.11980640719953947</v>
      </c>
      <c r="J137">
        <f>MIN(0,(SFIO_PL[[#This Row],[Logarithmic rate of return]]-0))</f>
        <v>0</v>
      </c>
      <c r="K137">
        <f>MIN(0,(SFIO_PL[[#This Row],[Market rate of return]]-0))</f>
        <v>0</v>
      </c>
      <c r="L137">
        <f>MAX(0,(SFIO_PL[[#This Row],[Logarithmic rate of return]]-0))</f>
        <v>0.23211291103579879</v>
      </c>
    </row>
    <row r="138" spans="1:12" x14ac:dyDescent="0.25">
      <c r="A138" s="9">
        <v>43247</v>
      </c>
      <c r="B138">
        <v>170.86</v>
      </c>
      <c r="C138">
        <f>((SFIO_PL[[#This Row],[Price]]-B137)/SFIO_PL[[#This Row],[Price]])*100</f>
        <v>-0.97740840454172262</v>
      </c>
      <c r="D138">
        <f>LN(SFIO_PL[[#This Row],[Price]]/B137)*100</f>
        <v>-0.97266266702998216</v>
      </c>
      <c r="E138">
        <v>165.04</v>
      </c>
      <c r="F138">
        <f>LN(SFIO_PL[[#This Row],[Risk-free instrument]]/E137)*100</f>
        <v>-1.8175759645328037E-2</v>
      </c>
      <c r="G138">
        <v>412.68</v>
      </c>
      <c r="H138">
        <f>LN(SFIO_PL[[#This Row],[EEI]]/G137)*100</f>
        <v>-1.1827615689381861</v>
      </c>
      <c r="I138">
        <f>SFIO_PL[[#This Row],[Rate EEI]]*100%</f>
        <v>-1.1827615689381861</v>
      </c>
      <c r="J138">
        <f>MIN(0,(SFIO_PL[[#This Row],[Logarithmic rate of return]]-0))</f>
        <v>-0.97266266702998216</v>
      </c>
      <c r="K138">
        <f>MIN(0,(SFIO_PL[[#This Row],[Market rate of return]]-0))</f>
        <v>-1.1827615689381861</v>
      </c>
      <c r="L138">
        <f>MAX(0,(SFIO_PL[[#This Row],[Logarithmic rate of return]]-0))</f>
        <v>0</v>
      </c>
    </row>
    <row r="139" spans="1:12" x14ac:dyDescent="0.25">
      <c r="A139" s="9">
        <v>43254</v>
      </c>
      <c r="B139">
        <v>170.02</v>
      </c>
      <c r="C139">
        <f>((SFIO_PL[[#This Row],[Price]]-B138)/SFIO_PL[[#This Row],[Price]])*100</f>
        <v>-0.49405952240913037</v>
      </c>
      <c r="D139">
        <f>LN(SFIO_PL[[#This Row],[Price]]/B138)*100</f>
        <v>-0.49284305342598078</v>
      </c>
      <c r="E139">
        <v>165</v>
      </c>
      <c r="F139">
        <f>LN(SFIO_PL[[#This Row],[Risk-free instrument]]/E138)*100</f>
        <v>-2.4239486241576062E-2</v>
      </c>
      <c r="G139">
        <v>411.21</v>
      </c>
      <c r="H139">
        <f>LN(SFIO_PL[[#This Row],[EEI]]/G138)*100</f>
        <v>-0.35684413207756804</v>
      </c>
      <c r="I139">
        <f>SFIO_PL[[#This Row],[Rate EEI]]*100%</f>
        <v>-0.35684413207756804</v>
      </c>
      <c r="J139">
        <f>MIN(0,(SFIO_PL[[#This Row],[Logarithmic rate of return]]-0))</f>
        <v>-0.49284305342598078</v>
      </c>
      <c r="K139">
        <f>MIN(0,(SFIO_PL[[#This Row],[Market rate of return]]-0))</f>
        <v>-0.35684413207756804</v>
      </c>
      <c r="L139">
        <f>MAX(0,(SFIO_PL[[#This Row],[Logarithmic rate of return]]-0))</f>
        <v>0</v>
      </c>
    </row>
    <row r="140" spans="1:12" x14ac:dyDescent="0.25">
      <c r="A140" s="9">
        <v>43261</v>
      </c>
      <c r="B140">
        <v>168.91</v>
      </c>
      <c r="C140">
        <f>((SFIO_PL[[#This Row],[Price]]-B139)/SFIO_PL[[#This Row],[Price]])*100</f>
        <v>-0.65715469776805024</v>
      </c>
      <c r="D140">
        <f>LN(SFIO_PL[[#This Row],[Price]]/B139)*100</f>
        <v>-0.65500484969592365</v>
      </c>
      <c r="E140">
        <v>164.94</v>
      </c>
      <c r="F140">
        <f>LN(SFIO_PL[[#This Row],[Risk-free instrument]]/E139)*100</f>
        <v>-3.6370249537124477E-2</v>
      </c>
      <c r="G140">
        <v>409.22</v>
      </c>
      <c r="H140">
        <f>LN(SFIO_PL[[#This Row],[EEI]]/G139)*100</f>
        <v>-0.48511241729862331</v>
      </c>
      <c r="I140">
        <f>SFIO_PL[[#This Row],[Rate EEI]]*100%</f>
        <v>-0.48511241729862331</v>
      </c>
      <c r="J140">
        <f>MIN(0,(SFIO_PL[[#This Row],[Logarithmic rate of return]]-0))</f>
        <v>-0.65500484969592365</v>
      </c>
      <c r="K140">
        <f>MIN(0,(SFIO_PL[[#This Row],[Market rate of return]]-0))</f>
        <v>-0.48511241729862331</v>
      </c>
      <c r="L140">
        <f>MAX(0,(SFIO_PL[[#This Row],[Logarithmic rate of return]]-0))</f>
        <v>0</v>
      </c>
    </row>
    <row r="141" spans="1:12" x14ac:dyDescent="0.25">
      <c r="A141" s="9">
        <v>43268</v>
      </c>
      <c r="B141">
        <v>170.11</v>
      </c>
      <c r="C141">
        <f>((SFIO_PL[[#This Row],[Price]]-B140)/SFIO_PL[[#This Row],[Price]])*100</f>
        <v>0.70542590088767088</v>
      </c>
      <c r="D141">
        <f>LN(SFIO_PL[[#This Row],[Price]]/B140)*100</f>
        <v>0.70792579292379565</v>
      </c>
      <c r="E141">
        <v>164.92</v>
      </c>
      <c r="F141">
        <f>LN(SFIO_PL[[#This Row],[Risk-free instrument]]/E140)*100</f>
        <v>-1.2126356651017906E-2</v>
      </c>
      <c r="G141">
        <v>406.73</v>
      </c>
      <c r="H141">
        <f>LN(SFIO_PL[[#This Row],[EEI]]/G140)*100</f>
        <v>-0.61033341001600294</v>
      </c>
      <c r="I141">
        <f>SFIO_PL[[#This Row],[Rate EEI]]*100%</f>
        <v>-0.61033341001600294</v>
      </c>
      <c r="J141">
        <f>MIN(0,(SFIO_PL[[#This Row],[Logarithmic rate of return]]-0))</f>
        <v>0</v>
      </c>
      <c r="K141">
        <f>MIN(0,(SFIO_PL[[#This Row],[Market rate of return]]-0))</f>
        <v>-0.61033341001600294</v>
      </c>
      <c r="L141">
        <f>MAX(0,(SFIO_PL[[#This Row],[Logarithmic rate of return]]-0))</f>
        <v>0.70792579292379565</v>
      </c>
    </row>
    <row r="142" spans="1:12" x14ac:dyDescent="0.25">
      <c r="A142" s="9">
        <v>43275</v>
      </c>
      <c r="B142">
        <v>168.88</v>
      </c>
      <c r="C142">
        <f>((SFIO_PL[[#This Row],[Price]]-B141)/SFIO_PL[[#This Row],[Price]])*100</f>
        <v>-0.72832780672668063</v>
      </c>
      <c r="D142">
        <f>LN(SFIO_PL[[#This Row],[Price]]/B141)*100</f>
        <v>-0.72568830814264074</v>
      </c>
      <c r="E142">
        <v>164.81</v>
      </c>
      <c r="F142">
        <f>LN(SFIO_PL[[#This Row],[Risk-free instrument]]/E141)*100</f>
        <v>-6.6721259261051519E-2</v>
      </c>
      <c r="G142">
        <v>408.21</v>
      </c>
      <c r="H142">
        <f>LN(SFIO_PL[[#This Row],[EEI]]/G141)*100</f>
        <v>0.36321732326236045</v>
      </c>
      <c r="I142">
        <f>SFIO_PL[[#This Row],[Rate EEI]]*100%</f>
        <v>0.36321732326236045</v>
      </c>
      <c r="J142">
        <f>MIN(0,(SFIO_PL[[#This Row],[Logarithmic rate of return]]-0))</f>
        <v>-0.72568830814264074</v>
      </c>
      <c r="K142">
        <f>MIN(0,(SFIO_PL[[#This Row],[Market rate of return]]-0))</f>
        <v>0</v>
      </c>
      <c r="L142">
        <f>MAX(0,(SFIO_PL[[#This Row],[Logarithmic rate of return]]-0))</f>
        <v>0</v>
      </c>
    </row>
    <row r="143" spans="1:12" x14ac:dyDescent="0.25">
      <c r="A143" s="9">
        <v>43282</v>
      </c>
      <c r="B143">
        <v>166.6</v>
      </c>
      <c r="C143">
        <f>((SFIO_PL[[#This Row],[Price]]-B142)/SFIO_PL[[#This Row],[Price]])*100</f>
        <v>-1.3685474189675877</v>
      </c>
      <c r="D143">
        <f>LN(SFIO_PL[[#This Row],[Price]]/B142)*100</f>
        <v>-1.359267380732291</v>
      </c>
      <c r="E143">
        <v>164.72</v>
      </c>
      <c r="F143">
        <f>LN(SFIO_PL[[#This Row],[Risk-free instrument]]/E142)*100</f>
        <v>-5.4623252655464589E-2</v>
      </c>
      <c r="G143">
        <v>400.03</v>
      </c>
      <c r="H143">
        <f>LN(SFIO_PL[[#This Row],[EEI]]/G142)*100</f>
        <v>-2.0242203575254134</v>
      </c>
      <c r="I143">
        <f>SFIO_PL[[#This Row],[Rate EEI]]*100%</f>
        <v>-2.0242203575254134</v>
      </c>
      <c r="J143">
        <f>MIN(0,(SFIO_PL[[#This Row],[Logarithmic rate of return]]-0))</f>
        <v>-1.359267380732291</v>
      </c>
      <c r="K143">
        <f>MIN(0,(SFIO_PL[[#This Row],[Market rate of return]]-0))</f>
        <v>-2.0242203575254134</v>
      </c>
      <c r="L143">
        <f>MAX(0,(SFIO_PL[[#This Row],[Logarithmic rate of return]]-0))</f>
        <v>0</v>
      </c>
    </row>
    <row r="144" spans="1:12" x14ac:dyDescent="0.25">
      <c r="A144" s="9">
        <v>43289</v>
      </c>
      <c r="B144">
        <v>168.31</v>
      </c>
      <c r="C144">
        <f>((SFIO_PL[[#This Row],[Price]]-B143)/SFIO_PL[[#This Row],[Price]])*100</f>
        <v>1.0159824134038429</v>
      </c>
      <c r="D144">
        <f>LN(SFIO_PL[[#This Row],[Price]]/B143)*100</f>
        <v>1.0211787405332626</v>
      </c>
      <c r="E144">
        <v>164.89</v>
      </c>
      <c r="F144">
        <f>LN(SFIO_PL[[#This Row],[Risk-free instrument]]/E143)*100</f>
        <v>0.10315221933428183</v>
      </c>
      <c r="G144">
        <v>406.76</v>
      </c>
      <c r="H144">
        <f>LN(SFIO_PL[[#This Row],[EEI]]/G143)*100</f>
        <v>1.6683786627314239</v>
      </c>
      <c r="I144">
        <f>SFIO_PL[[#This Row],[Rate EEI]]*100%</f>
        <v>1.6683786627314239</v>
      </c>
      <c r="J144">
        <f>MIN(0,(SFIO_PL[[#This Row],[Logarithmic rate of return]]-0))</f>
        <v>0</v>
      </c>
      <c r="K144">
        <f>MIN(0,(SFIO_PL[[#This Row],[Market rate of return]]-0))</f>
        <v>0</v>
      </c>
      <c r="L144">
        <f>MAX(0,(SFIO_PL[[#This Row],[Logarithmic rate of return]]-0))</f>
        <v>1.0211787405332626</v>
      </c>
    </row>
    <row r="145" spans="1:12" x14ac:dyDescent="0.25">
      <c r="A145" s="9">
        <v>43296</v>
      </c>
      <c r="B145">
        <v>168.96</v>
      </c>
      <c r="C145">
        <f>((SFIO_PL[[#This Row],[Price]]-B144)/SFIO_PL[[#This Row],[Price]])*100</f>
        <v>0.38470643939394272</v>
      </c>
      <c r="D145">
        <f>LN(SFIO_PL[[#This Row],[Price]]/B144)*100</f>
        <v>0.38544833798218375</v>
      </c>
      <c r="E145">
        <v>164.9</v>
      </c>
      <c r="F145">
        <f>LN(SFIO_PL[[#This Row],[Risk-free instrument]]/E144)*100</f>
        <v>6.0644652676524035E-3</v>
      </c>
      <c r="G145">
        <v>407.28</v>
      </c>
      <c r="H145">
        <f>LN(SFIO_PL[[#This Row],[EEI]]/G144)*100</f>
        <v>0.12775786711438425</v>
      </c>
      <c r="I145">
        <f>SFIO_PL[[#This Row],[Rate EEI]]*100%</f>
        <v>0.12775786711438425</v>
      </c>
      <c r="J145">
        <f>MIN(0,(SFIO_PL[[#This Row],[Logarithmic rate of return]]-0))</f>
        <v>0</v>
      </c>
      <c r="K145">
        <f>MIN(0,(SFIO_PL[[#This Row],[Market rate of return]]-0))</f>
        <v>0</v>
      </c>
      <c r="L145">
        <f>MAX(0,(SFIO_PL[[#This Row],[Logarithmic rate of return]]-0))</f>
        <v>0.38544833798218375</v>
      </c>
    </row>
    <row r="146" spans="1:12" x14ac:dyDescent="0.25">
      <c r="A146" s="9">
        <v>43303</v>
      </c>
      <c r="B146">
        <v>169.05</v>
      </c>
      <c r="C146">
        <f>((SFIO_PL[[#This Row],[Price]]-B145)/SFIO_PL[[#This Row],[Price]])*100</f>
        <v>5.3238686779061468E-2</v>
      </c>
      <c r="D146">
        <f>LN(SFIO_PL[[#This Row],[Price]]/B145)*100</f>
        <v>5.3252863599830641E-2</v>
      </c>
      <c r="E146">
        <v>164.76</v>
      </c>
      <c r="F146">
        <f>LN(SFIO_PL[[#This Row],[Risk-free instrument]]/E145)*100</f>
        <v>-8.4935999767333487E-2</v>
      </c>
      <c r="G146">
        <v>411.52</v>
      </c>
      <c r="H146">
        <f>LN(SFIO_PL[[#This Row],[EEI]]/G145)*100</f>
        <v>1.0356712015119296</v>
      </c>
      <c r="I146">
        <f>SFIO_PL[[#This Row],[Rate EEI]]*100%</f>
        <v>1.0356712015119296</v>
      </c>
      <c r="J146">
        <f>MIN(0,(SFIO_PL[[#This Row],[Logarithmic rate of return]]-0))</f>
        <v>0</v>
      </c>
      <c r="K146">
        <f>MIN(0,(SFIO_PL[[#This Row],[Market rate of return]]-0))</f>
        <v>0</v>
      </c>
      <c r="L146">
        <f>MAX(0,(SFIO_PL[[#This Row],[Logarithmic rate of return]]-0))</f>
        <v>5.3252863599830641E-2</v>
      </c>
    </row>
    <row r="147" spans="1:12" x14ac:dyDescent="0.25">
      <c r="A147" s="9">
        <v>43310</v>
      </c>
      <c r="B147">
        <v>172.75</v>
      </c>
      <c r="C147">
        <f>((SFIO_PL[[#This Row],[Price]]-B146)/SFIO_PL[[#This Row],[Price]])*100</f>
        <v>2.1418234442836406</v>
      </c>
      <c r="D147">
        <f>LN(SFIO_PL[[#This Row],[Price]]/B146)*100</f>
        <v>2.1650933493884237</v>
      </c>
      <c r="E147">
        <v>164.79</v>
      </c>
      <c r="F147">
        <f>LN(SFIO_PL[[#This Row],[Risk-free instrument]]/E146)*100</f>
        <v>1.8206645475867488E-2</v>
      </c>
      <c r="G147">
        <v>417.47</v>
      </c>
      <c r="H147">
        <f>LN(SFIO_PL[[#This Row],[EEI]]/G146)*100</f>
        <v>1.4355063812498488</v>
      </c>
      <c r="I147">
        <f>SFIO_PL[[#This Row],[Rate EEI]]*100%</f>
        <v>1.4355063812498488</v>
      </c>
      <c r="J147">
        <f>MIN(0,(SFIO_PL[[#This Row],[Logarithmic rate of return]]-0))</f>
        <v>0</v>
      </c>
      <c r="K147">
        <f>MIN(0,(SFIO_PL[[#This Row],[Market rate of return]]-0))</f>
        <v>0</v>
      </c>
      <c r="L147">
        <f>MAX(0,(SFIO_PL[[#This Row],[Logarithmic rate of return]]-0))</f>
        <v>2.1650933493884237</v>
      </c>
    </row>
    <row r="148" spans="1:12" x14ac:dyDescent="0.25">
      <c r="A148" s="9">
        <v>43317</v>
      </c>
      <c r="B148">
        <v>171.56</v>
      </c>
      <c r="C148">
        <f>((SFIO_PL[[#This Row],[Price]]-B147)/SFIO_PL[[#This Row],[Price]])*100</f>
        <v>-0.69363487992538919</v>
      </c>
      <c r="D148">
        <f>LN(SFIO_PL[[#This Row],[Price]]/B147)*100</f>
        <v>-0.6912402999099504</v>
      </c>
      <c r="E148">
        <v>164.61</v>
      </c>
      <c r="F148">
        <f>LN(SFIO_PL[[#This Row],[Risk-free instrument]]/E147)*100</f>
        <v>-0.10928962836448697</v>
      </c>
      <c r="G148">
        <v>414.6</v>
      </c>
      <c r="H148">
        <f>LN(SFIO_PL[[#This Row],[EEI]]/G147)*100</f>
        <v>-0.68984854200191681</v>
      </c>
      <c r="I148">
        <f>SFIO_PL[[#This Row],[Rate EEI]]*100%</f>
        <v>-0.68984854200191681</v>
      </c>
      <c r="J148">
        <f>MIN(0,(SFIO_PL[[#This Row],[Logarithmic rate of return]]-0))</f>
        <v>-0.6912402999099504</v>
      </c>
      <c r="K148">
        <f>MIN(0,(SFIO_PL[[#This Row],[Market rate of return]]-0))</f>
        <v>-0.68984854200191681</v>
      </c>
      <c r="L148">
        <f>MAX(0,(SFIO_PL[[#This Row],[Logarithmic rate of return]]-0))</f>
        <v>0</v>
      </c>
    </row>
    <row r="149" spans="1:12" x14ac:dyDescent="0.25">
      <c r="A149" s="9">
        <v>43324</v>
      </c>
      <c r="B149">
        <v>170.79</v>
      </c>
      <c r="C149">
        <f>((SFIO_PL[[#This Row],[Price]]-B148)/SFIO_PL[[#This Row],[Price]])*100</f>
        <v>-0.45084606827098206</v>
      </c>
      <c r="D149">
        <f>LN(SFIO_PL[[#This Row],[Price]]/B148)*100</f>
        <v>-0.44983280175795637</v>
      </c>
      <c r="E149">
        <v>164.55</v>
      </c>
      <c r="F149">
        <f>LN(SFIO_PL[[#This Row],[Risk-free instrument]]/E148)*100</f>
        <v>-3.6456434964477841E-2</v>
      </c>
      <c r="G149">
        <v>412.51</v>
      </c>
      <c r="H149">
        <f>LN(SFIO_PL[[#This Row],[EEI]]/G148)*100</f>
        <v>-0.50537520965439897</v>
      </c>
      <c r="I149">
        <f>SFIO_PL[[#This Row],[Rate EEI]]*100%</f>
        <v>-0.50537520965439897</v>
      </c>
      <c r="J149">
        <f>MIN(0,(SFIO_PL[[#This Row],[Logarithmic rate of return]]-0))</f>
        <v>-0.44983280175795637</v>
      </c>
      <c r="K149">
        <f>MIN(0,(SFIO_PL[[#This Row],[Market rate of return]]-0))</f>
        <v>-0.50537520965439897</v>
      </c>
      <c r="L149">
        <f>MAX(0,(SFIO_PL[[#This Row],[Logarithmic rate of return]]-0))</f>
        <v>0</v>
      </c>
    </row>
    <row r="150" spans="1:12" x14ac:dyDescent="0.25">
      <c r="A150" s="9">
        <v>43331</v>
      </c>
      <c r="B150">
        <v>168.89</v>
      </c>
      <c r="C150">
        <f>((SFIO_PL[[#This Row],[Price]]-B149)/SFIO_PL[[#This Row],[Price]])*100</f>
        <v>-1.1249925987329066</v>
      </c>
      <c r="D150">
        <f>LN(SFIO_PL[[#This Row],[Price]]/B149)*100</f>
        <v>-1.1187116201270286</v>
      </c>
      <c r="E150">
        <v>164.5</v>
      </c>
      <c r="F150">
        <f>LN(SFIO_PL[[#This Row],[Risk-free instrument]]/E149)*100</f>
        <v>-3.0390518392238122E-2</v>
      </c>
      <c r="G150">
        <v>409.71</v>
      </c>
      <c r="H150">
        <f>LN(SFIO_PL[[#This Row],[EEI]]/G149)*100</f>
        <v>-0.68108555466925103</v>
      </c>
      <c r="I150">
        <f>SFIO_PL[[#This Row],[Rate EEI]]*100%</f>
        <v>-0.68108555466925103</v>
      </c>
      <c r="J150">
        <f>MIN(0,(SFIO_PL[[#This Row],[Logarithmic rate of return]]-0))</f>
        <v>-1.1187116201270286</v>
      </c>
      <c r="K150">
        <f>MIN(0,(SFIO_PL[[#This Row],[Market rate of return]]-0))</f>
        <v>-0.68108555466925103</v>
      </c>
      <c r="L150">
        <f>MAX(0,(SFIO_PL[[#This Row],[Logarithmic rate of return]]-0))</f>
        <v>0</v>
      </c>
    </row>
    <row r="151" spans="1:12" x14ac:dyDescent="0.25">
      <c r="A151" s="9">
        <v>43338</v>
      </c>
      <c r="B151">
        <v>170.6</v>
      </c>
      <c r="C151">
        <f>((SFIO_PL[[#This Row],[Price]]-B150)/SFIO_PL[[#This Row],[Price]])*100</f>
        <v>1.0023446658851161</v>
      </c>
      <c r="D151">
        <f>LN(SFIO_PL[[#This Row],[Price]]/B150)*100</f>
        <v>1.0074019627748896</v>
      </c>
      <c r="E151">
        <v>164.41</v>
      </c>
      <c r="F151">
        <f>LN(SFIO_PL[[#This Row],[Risk-free instrument]]/E150)*100</f>
        <v>-5.4726218264099812E-2</v>
      </c>
      <c r="G151">
        <v>412.24</v>
      </c>
      <c r="H151">
        <f>LN(SFIO_PL[[#This Row],[EEI]]/G150)*100</f>
        <v>0.61561116615261591</v>
      </c>
      <c r="I151">
        <f>SFIO_PL[[#This Row],[Rate EEI]]*100%</f>
        <v>0.61561116615261591</v>
      </c>
      <c r="J151">
        <f>MIN(0,(SFIO_PL[[#This Row],[Logarithmic rate of return]]-0))</f>
        <v>0</v>
      </c>
      <c r="K151">
        <f>MIN(0,(SFIO_PL[[#This Row],[Market rate of return]]-0))</f>
        <v>0</v>
      </c>
      <c r="L151">
        <f>MAX(0,(SFIO_PL[[#This Row],[Logarithmic rate of return]]-0))</f>
        <v>1.0074019627748896</v>
      </c>
    </row>
    <row r="152" spans="1:12" x14ac:dyDescent="0.25">
      <c r="A152" s="9">
        <v>43345</v>
      </c>
      <c r="B152">
        <v>169.38</v>
      </c>
      <c r="C152">
        <f>((SFIO_PL[[#This Row],[Price]]-B151)/SFIO_PL[[#This Row],[Price]])*100</f>
        <v>-0.72027394025268565</v>
      </c>
      <c r="D152">
        <f>LN(SFIO_PL[[#This Row],[Price]]/B151)*100</f>
        <v>-0.71769235641257934</v>
      </c>
      <c r="E152">
        <v>164.41</v>
      </c>
      <c r="F152">
        <f>LN(SFIO_PL[[#This Row],[Risk-free instrument]]/E151)*100</f>
        <v>0</v>
      </c>
      <c r="G152">
        <v>408.81</v>
      </c>
      <c r="H152">
        <f>LN(SFIO_PL[[#This Row],[EEI]]/G151)*100</f>
        <v>-0.83552035901297539</v>
      </c>
      <c r="I152">
        <f>SFIO_PL[[#This Row],[Rate EEI]]*100%</f>
        <v>-0.83552035901297539</v>
      </c>
      <c r="J152">
        <f>MIN(0,(SFIO_PL[[#This Row],[Logarithmic rate of return]]-0))</f>
        <v>-0.71769235641257934</v>
      </c>
      <c r="K152">
        <f>MIN(0,(SFIO_PL[[#This Row],[Market rate of return]]-0))</f>
        <v>-0.83552035901297539</v>
      </c>
      <c r="L152">
        <f>MAX(0,(SFIO_PL[[#This Row],[Logarithmic rate of return]]-0))</f>
        <v>0</v>
      </c>
    </row>
    <row r="153" spans="1:12" x14ac:dyDescent="0.25">
      <c r="A153" s="9">
        <v>43352</v>
      </c>
      <c r="B153">
        <v>166.6</v>
      </c>
      <c r="C153">
        <f>((SFIO_PL[[#This Row],[Price]]-B152)/SFIO_PL[[#This Row],[Price]])*100</f>
        <v>-1.6686674669867956</v>
      </c>
      <c r="D153">
        <f>LN(SFIO_PL[[#This Row],[Price]]/B152)*100</f>
        <v>-1.654898176071063</v>
      </c>
      <c r="E153">
        <v>164.47</v>
      </c>
      <c r="F153">
        <f>LN(SFIO_PL[[#This Row],[Risk-free instrument]]/E152)*100</f>
        <v>3.6487473039195709E-2</v>
      </c>
      <c r="G153">
        <v>404.26</v>
      </c>
      <c r="H153">
        <f>LN(SFIO_PL[[#This Row],[EEI]]/G152)*100</f>
        <v>-1.1192265110987289</v>
      </c>
      <c r="I153">
        <f>SFIO_PL[[#This Row],[Rate EEI]]*100%</f>
        <v>-1.1192265110987289</v>
      </c>
      <c r="J153">
        <f>MIN(0,(SFIO_PL[[#This Row],[Logarithmic rate of return]]-0))</f>
        <v>-1.654898176071063</v>
      </c>
      <c r="K153">
        <f>MIN(0,(SFIO_PL[[#This Row],[Market rate of return]]-0))</f>
        <v>-1.1192265110987289</v>
      </c>
      <c r="L153">
        <f>MAX(0,(SFIO_PL[[#This Row],[Logarithmic rate of return]]-0))</f>
        <v>0</v>
      </c>
    </row>
    <row r="154" spans="1:12" x14ac:dyDescent="0.25">
      <c r="A154" s="9">
        <v>43359</v>
      </c>
      <c r="B154">
        <v>168.04</v>
      </c>
      <c r="C154">
        <f>((SFIO_PL[[#This Row],[Price]]-B153)/SFIO_PL[[#This Row],[Price]])*100</f>
        <v>0.85693882408950117</v>
      </c>
      <c r="D154">
        <f>LN(SFIO_PL[[#This Row],[Price]]/B153)*100</f>
        <v>0.86063165684390608</v>
      </c>
      <c r="E154">
        <v>164.72</v>
      </c>
      <c r="F154">
        <f>LN(SFIO_PL[[#This Row],[Risk-free instrument]]/E153)*100</f>
        <v>0.15188799663563141</v>
      </c>
      <c r="G154">
        <v>405.39</v>
      </c>
      <c r="H154">
        <f>LN(SFIO_PL[[#This Row],[EEI]]/G153)*100</f>
        <v>0.27913313992524685</v>
      </c>
      <c r="I154">
        <f>SFIO_PL[[#This Row],[Rate EEI]]*100%</f>
        <v>0.27913313992524685</v>
      </c>
      <c r="J154">
        <f>MIN(0,(SFIO_PL[[#This Row],[Logarithmic rate of return]]-0))</f>
        <v>0</v>
      </c>
      <c r="K154">
        <f>MIN(0,(SFIO_PL[[#This Row],[Market rate of return]]-0))</f>
        <v>0</v>
      </c>
      <c r="L154">
        <f>MAX(0,(SFIO_PL[[#This Row],[Logarithmic rate of return]]-0))</f>
        <v>0.86063165684390608</v>
      </c>
    </row>
    <row r="155" spans="1:12" x14ac:dyDescent="0.25">
      <c r="A155" s="9">
        <v>43366</v>
      </c>
      <c r="B155">
        <v>171.73</v>
      </c>
      <c r="C155">
        <f>((SFIO_PL[[#This Row],[Price]]-B154)/SFIO_PL[[#This Row],[Price]])*100</f>
        <v>2.1487218307808758</v>
      </c>
      <c r="D155">
        <f>LN(SFIO_PL[[#This Row],[Price]]/B154)*100</f>
        <v>2.1721429694589296</v>
      </c>
      <c r="E155">
        <v>164.81</v>
      </c>
      <c r="F155">
        <f>LN(SFIO_PL[[#This Row],[Risk-free instrument]]/E154)*100</f>
        <v>5.462325265546613E-2</v>
      </c>
      <c r="G155">
        <v>411.44</v>
      </c>
      <c r="H155">
        <f>LN(SFIO_PL[[#This Row],[EEI]]/G154)*100</f>
        <v>1.4813634748556495</v>
      </c>
      <c r="I155">
        <f>SFIO_PL[[#This Row],[Rate EEI]]*100%</f>
        <v>1.4813634748556495</v>
      </c>
      <c r="J155">
        <f>MIN(0,(SFIO_PL[[#This Row],[Logarithmic rate of return]]-0))</f>
        <v>0</v>
      </c>
      <c r="K155">
        <f>MIN(0,(SFIO_PL[[#This Row],[Market rate of return]]-0))</f>
        <v>0</v>
      </c>
      <c r="L155">
        <f>MAX(0,(SFIO_PL[[#This Row],[Logarithmic rate of return]]-0))</f>
        <v>2.1721429694589296</v>
      </c>
    </row>
    <row r="156" spans="1:12" x14ac:dyDescent="0.25">
      <c r="A156" s="9">
        <v>43373</v>
      </c>
      <c r="B156">
        <v>170.34</v>
      </c>
      <c r="C156">
        <f>((SFIO_PL[[#This Row],[Price]]-B155)/SFIO_PL[[#This Row],[Price]])*100</f>
        <v>-0.81601502876598941</v>
      </c>
      <c r="D156">
        <f>LN(SFIO_PL[[#This Row],[Price]]/B155)*100</f>
        <v>-0.81270362828357812</v>
      </c>
      <c r="E156">
        <v>164.68</v>
      </c>
      <c r="F156">
        <f>LN(SFIO_PL[[#This Row],[Risk-free instrument]]/E155)*100</f>
        <v>-7.8909834438468371E-2</v>
      </c>
      <c r="G156">
        <v>409.11</v>
      </c>
      <c r="H156">
        <f>LN(SFIO_PL[[#This Row],[EEI]]/G155)*100</f>
        <v>-0.56791329288084524</v>
      </c>
      <c r="I156">
        <f>SFIO_PL[[#This Row],[Rate EEI]]*100%</f>
        <v>-0.56791329288084524</v>
      </c>
      <c r="J156">
        <f>MIN(0,(SFIO_PL[[#This Row],[Logarithmic rate of return]]-0))</f>
        <v>-0.81270362828357812</v>
      </c>
      <c r="K156">
        <f>MIN(0,(SFIO_PL[[#This Row],[Market rate of return]]-0))</f>
        <v>-0.56791329288084524</v>
      </c>
      <c r="L156">
        <f>MAX(0,(SFIO_PL[[#This Row],[Logarithmic rate of return]]-0))</f>
        <v>0</v>
      </c>
    </row>
    <row r="157" spans="1:12" x14ac:dyDescent="0.25">
      <c r="A157" s="9">
        <v>43380</v>
      </c>
      <c r="B157">
        <v>167.8</v>
      </c>
      <c r="C157">
        <f>((SFIO_PL[[#This Row],[Price]]-B156)/SFIO_PL[[#This Row],[Price]])*100</f>
        <v>-1.5137067938021407</v>
      </c>
      <c r="D157">
        <f>LN(SFIO_PL[[#This Row],[Price]]/B156)*100</f>
        <v>-1.5023645679828981</v>
      </c>
      <c r="E157">
        <v>164.61</v>
      </c>
      <c r="F157">
        <f>LN(SFIO_PL[[#This Row],[Risk-free instrument]]/E156)*100</f>
        <v>-4.2515716271018682E-2</v>
      </c>
      <c r="G157">
        <v>404.61</v>
      </c>
      <c r="H157">
        <f>LN(SFIO_PL[[#This Row],[EEI]]/G156)*100</f>
        <v>-1.1060428340976329</v>
      </c>
      <c r="I157">
        <f>SFIO_PL[[#This Row],[Rate EEI]]*100%</f>
        <v>-1.1060428340976329</v>
      </c>
      <c r="J157">
        <f>MIN(0,(SFIO_PL[[#This Row],[Logarithmic rate of return]]-0))</f>
        <v>-1.5023645679828981</v>
      </c>
      <c r="K157">
        <f>MIN(0,(SFIO_PL[[#This Row],[Market rate of return]]-0))</f>
        <v>-1.1060428340976329</v>
      </c>
      <c r="L157">
        <f>MAX(0,(SFIO_PL[[#This Row],[Logarithmic rate of return]]-0))</f>
        <v>0</v>
      </c>
    </row>
    <row r="158" spans="1:12" x14ac:dyDescent="0.25">
      <c r="A158" s="9">
        <v>43387</v>
      </c>
      <c r="B158">
        <v>160.57</v>
      </c>
      <c r="C158">
        <f>((SFIO_PL[[#This Row],[Price]]-B157)/SFIO_PL[[#This Row],[Price]])*100</f>
        <v>-4.5027090988354104</v>
      </c>
      <c r="D158">
        <f>LN(SFIO_PL[[#This Row],[Price]]/B157)*100</f>
        <v>-4.4042809471512649</v>
      </c>
      <c r="E158">
        <v>164.62</v>
      </c>
      <c r="F158">
        <f>LN(SFIO_PL[[#This Row],[Risk-free instrument]]/E157)*100</f>
        <v>6.0747805504173108E-3</v>
      </c>
      <c r="G158">
        <v>387.8</v>
      </c>
      <c r="H158">
        <f>LN(SFIO_PL[[#This Row],[EEI]]/G157)*100</f>
        <v>-4.2433897388324464</v>
      </c>
      <c r="I158">
        <f>SFIO_PL[[#This Row],[Rate EEI]]*100%</f>
        <v>-4.2433897388324464</v>
      </c>
      <c r="J158">
        <f>MIN(0,(SFIO_PL[[#This Row],[Logarithmic rate of return]]-0))</f>
        <v>-4.4042809471512649</v>
      </c>
      <c r="K158">
        <f>MIN(0,(SFIO_PL[[#This Row],[Market rate of return]]-0))</f>
        <v>-4.2433897388324464</v>
      </c>
      <c r="L158">
        <f>MAX(0,(SFIO_PL[[#This Row],[Logarithmic rate of return]]-0))</f>
        <v>0</v>
      </c>
    </row>
    <row r="159" spans="1:12" x14ac:dyDescent="0.25">
      <c r="A159" s="9">
        <v>43394</v>
      </c>
      <c r="B159">
        <v>161.43</v>
      </c>
      <c r="C159">
        <f>((SFIO_PL[[#This Row],[Price]]-B158)/SFIO_PL[[#This Row],[Price]])*100</f>
        <v>0.53273864833055418</v>
      </c>
      <c r="D159">
        <f>LN(SFIO_PL[[#This Row],[Price]]/B158)*100</f>
        <v>0.53416276078447877</v>
      </c>
      <c r="E159">
        <v>164.67</v>
      </c>
      <c r="F159">
        <f>LN(SFIO_PL[[#This Row],[Risk-free instrument]]/E158)*100</f>
        <v>3.036836854095774E-2</v>
      </c>
      <c r="G159">
        <v>397.75</v>
      </c>
      <c r="H159">
        <f>LN(SFIO_PL[[#This Row],[EEI]]/G158)*100</f>
        <v>2.5333924409344712</v>
      </c>
      <c r="I159">
        <f>SFIO_PL[[#This Row],[Rate EEI]]*100%</f>
        <v>2.5333924409344712</v>
      </c>
      <c r="J159">
        <f>MIN(0,(SFIO_PL[[#This Row],[Logarithmic rate of return]]-0))</f>
        <v>0</v>
      </c>
      <c r="K159">
        <f>MIN(0,(SFIO_PL[[#This Row],[Market rate of return]]-0))</f>
        <v>0</v>
      </c>
      <c r="L159">
        <f>MAX(0,(SFIO_PL[[#This Row],[Logarithmic rate of return]]-0))</f>
        <v>0.53416276078447877</v>
      </c>
    </row>
    <row r="160" spans="1:12" x14ac:dyDescent="0.25">
      <c r="A160" s="9">
        <v>43401</v>
      </c>
      <c r="B160">
        <v>156.38999999999999</v>
      </c>
      <c r="C160">
        <f>((SFIO_PL[[#This Row],[Price]]-B159)/SFIO_PL[[#This Row],[Price]])*100</f>
        <v>-3.2227124496451314</v>
      </c>
      <c r="D160">
        <f>LN(SFIO_PL[[#This Row],[Price]]/B159)*100</f>
        <v>-3.17187247213139</v>
      </c>
      <c r="E160">
        <v>164.62</v>
      </c>
      <c r="F160">
        <f>LN(SFIO_PL[[#This Row],[Risk-free instrument]]/E159)*100</f>
        <v>-3.0368368540945864E-2</v>
      </c>
      <c r="G160">
        <v>379.79</v>
      </c>
      <c r="H160">
        <f>LN(SFIO_PL[[#This Row],[EEI]]/G159)*100</f>
        <v>-4.6205198833524674</v>
      </c>
      <c r="I160">
        <f>SFIO_PL[[#This Row],[Rate EEI]]*100%</f>
        <v>-4.6205198833524674</v>
      </c>
      <c r="J160">
        <f>MIN(0,(SFIO_PL[[#This Row],[Logarithmic rate of return]]-0))</f>
        <v>-3.17187247213139</v>
      </c>
      <c r="K160">
        <f>MIN(0,(SFIO_PL[[#This Row],[Market rate of return]]-0))</f>
        <v>-4.6205198833524674</v>
      </c>
      <c r="L160">
        <f>MAX(0,(SFIO_PL[[#This Row],[Logarithmic rate of return]]-0))</f>
        <v>0</v>
      </c>
    </row>
    <row r="161" spans="1:12" x14ac:dyDescent="0.25">
      <c r="A161" s="9">
        <v>43408</v>
      </c>
      <c r="B161">
        <v>160.19</v>
      </c>
      <c r="C161">
        <f>((SFIO_PL[[#This Row],[Price]]-B160)/SFIO_PL[[#This Row],[Price]])*100</f>
        <v>2.3721830326487368</v>
      </c>
      <c r="D161">
        <f>LN(SFIO_PL[[#This Row],[Price]]/B160)*100</f>
        <v>2.4007723265267846</v>
      </c>
      <c r="E161">
        <v>164.65</v>
      </c>
      <c r="F161">
        <f>LN(SFIO_PL[[#This Row],[Risk-free instrument]]/E160)*100</f>
        <v>1.8222127787534823E-2</v>
      </c>
      <c r="G161">
        <v>384.67</v>
      </c>
      <c r="H161">
        <f>LN(SFIO_PL[[#This Row],[EEI]]/G160)*100</f>
        <v>1.2767355489283529</v>
      </c>
      <c r="I161">
        <f>SFIO_PL[[#This Row],[Rate EEI]]*100%</f>
        <v>1.2767355489283529</v>
      </c>
      <c r="J161">
        <f>MIN(0,(SFIO_PL[[#This Row],[Logarithmic rate of return]]-0))</f>
        <v>0</v>
      </c>
      <c r="K161">
        <f>MIN(0,(SFIO_PL[[#This Row],[Market rate of return]]-0))</f>
        <v>0</v>
      </c>
      <c r="L161">
        <f>MAX(0,(SFIO_PL[[#This Row],[Logarithmic rate of return]]-0))</f>
        <v>2.4007723265267846</v>
      </c>
    </row>
    <row r="162" spans="1:12" x14ac:dyDescent="0.25">
      <c r="A162" s="9">
        <v>43415</v>
      </c>
      <c r="B162">
        <v>161.59</v>
      </c>
      <c r="C162">
        <f>((SFIO_PL[[#This Row],[Price]]-B161)/SFIO_PL[[#This Row],[Price]])*100</f>
        <v>0.86639024692122379</v>
      </c>
      <c r="D162">
        <f>LN(SFIO_PL[[#This Row],[Price]]/B161)*100</f>
        <v>0.87016522707643595</v>
      </c>
      <c r="E162">
        <v>164.63</v>
      </c>
      <c r="F162">
        <f>LN(SFIO_PL[[#This Row],[Risk-free instrument]]/E161)*100</f>
        <v>-1.2147716244294346E-2</v>
      </c>
      <c r="G162">
        <v>389.03</v>
      </c>
      <c r="H162">
        <f>LN(SFIO_PL[[#This Row],[EEI]]/G161)*100</f>
        <v>1.1270637593755588</v>
      </c>
      <c r="I162">
        <f>SFIO_PL[[#This Row],[Rate EEI]]*100%</f>
        <v>1.1270637593755588</v>
      </c>
      <c r="J162">
        <f>MIN(0,(SFIO_PL[[#This Row],[Logarithmic rate of return]]-0))</f>
        <v>0</v>
      </c>
      <c r="K162">
        <f>MIN(0,(SFIO_PL[[#This Row],[Market rate of return]]-0))</f>
        <v>0</v>
      </c>
      <c r="L162">
        <f>MAX(0,(SFIO_PL[[#This Row],[Logarithmic rate of return]]-0))</f>
        <v>0.87016522707643595</v>
      </c>
    </row>
    <row r="163" spans="1:12" x14ac:dyDescent="0.25">
      <c r="A163" s="9">
        <v>43422</v>
      </c>
      <c r="B163">
        <v>159.15</v>
      </c>
      <c r="C163">
        <f>((SFIO_PL[[#This Row],[Price]]-B162)/SFIO_PL[[#This Row],[Price]])*100</f>
        <v>-1.5331448319195713</v>
      </c>
      <c r="D163">
        <f>LN(SFIO_PL[[#This Row],[Price]]/B162)*100</f>
        <v>-1.521510925605468</v>
      </c>
      <c r="E163">
        <v>164.62</v>
      </c>
      <c r="F163">
        <f>LN(SFIO_PL[[#This Row],[Risk-free instrument]]/E162)*100</f>
        <v>-6.0744115432401343E-3</v>
      </c>
      <c r="G163">
        <v>380.48</v>
      </c>
      <c r="H163">
        <f>LN(SFIO_PL[[#This Row],[EEI]]/G162)*100</f>
        <v>-2.2222847964993546</v>
      </c>
      <c r="I163">
        <f>SFIO_PL[[#This Row],[Rate EEI]]*100%</f>
        <v>-2.2222847964993546</v>
      </c>
      <c r="J163">
        <f>MIN(0,(SFIO_PL[[#This Row],[Logarithmic rate of return]]-0))</f>
        <v>-1.521510925605468</v>
      </c>
      <c r="K163">
        <f>MIN(0,(SFIO_PL[[#This Row],[Market rate of return]]-0))</f>
        <v>-2.2222847964993546</v>
      </c>
      <c r="L163">
        <f>MAX(0,(SFIO_PL[[#This Row],[Logarithmic rate of return]]-0))</f>
        <v>0</v>
      </c>
    </row>
    <row r="164" spans="1:12" x14ac:dyDescent="0.25">
      <c r="A164" s="9">
        <v>43429</v>
      </c>
      <c r="B164">
        <v>158.04</v>
      </c>
      <c r="C164">
        <f>((SFIO_PL[[#This Row],[Price]]-B163)/SFIO_PL[[#This Row],[Price]])*100</f>
        <v>-0.70235383447229416</v>
      </c>
      <c r="D164">
        <f>LN(SFIO_PL[[#This Row],[Price]]/B163)*100</f>
        <v>-0.69989881849119884</v>
      </c>
      <c r="E164">
        <v>164.65</v>
      </c>
      <c r="F164">
        <f>LN(SFIO_PL[[#This Row],[Risk-free instrument]]/E163)*100</f>
        <v>1.8222127787534823E-2</v>
      </c>
      <c r="G164">
        <v>380.2</v>
      </c>
      <c r="H164">
        <f>LN(SFIO_PL[[#This Row],[EEI]]/G163)*100</f>
        <v>-7.3618344808826605E-2</v>
      </c>
      <c r="I164">
        <f>SFIO_PL[[#This Row],[Rate EEI]]*100%</f>
        <v>-7.3618344808826605E-2</v>
      </c>
      <c r="J164">
        <f>MIN(0,(SFIO_PL[[#This Row],[Logarithmic rate of return]]-0))</f>
        <v>-0.69989881849119884</v>
      </c>
      <c r="K164">
        <f>MIN(0,(SFIO_PL[[#This Row],[Market rate of return]]-0))</f>
        <v>-7.3618344808826605E-2</v>
      </c>
      <c r="L164">
        <f>MAX(0,(SFIO_PL[[#This Row],[Logarithmic rate of return]]-0))</f>
        <v>0</v>
      </c>
    </row>
    <row r="165" spans="1:12" x14ac:dyDescent="0.25">
      <c r="A165" s="9">
        <v>43436</v>
      </c>
      <c r="B165">
        <v>159.41</v>
      </c>
      <c r="C165">
        <f>((SFIO_PL[[#This Row],[Price]]-B164)/SFIO_PL[[#This Row],[Price]])*100</f>
        <v>0.85941910796060761</v>
      </c>
      <c r="D165">
        <f>LN(SFIO_PL[[#This Row],[Price]]/B164)*100</f>
        <v>0.86313341023653478</v>
      </c>
      <c r="E165">
        <v>164.59</v>
      </c>
      <c r="F165">
        <f>LN(SFIO_PL[[#This Row],[Risk-free instrument]]/E164)*100</f>
        <v>-3.6447576639661944E-2</v>
      </c>
      <c r="G165">
        <v>385.06</v>
      </c>
      <c r="H165">
        <f>LN(SFIO_PL[[#This Row],[EEI]]/G164)*100</f>
        <v>1.2701736246860746</v>
      </c>
      <c r="I165">
        <f>SFIO_PL[[#This Row],[Rate EEI]]*100%</f>
        <v>1.2701736246860746</v>
      </c>
      <c r="J165">
        <f>MIN(0,(SFIO_PL[[#This Row],[Logarithmic rate of return]]-0))</f>
        <v>0</v>
      </c>
      <c r="K165">
        <f>MIN(0,(SFIO_PL[[#This Row],[Market rate of return]]-0))</f>
        <v>0</v>
      </c>
      <c r="L165">
        <f>MAX(0,(SFIO_PL[[#This Row],[Logarithmic rate of return]]-0))</f>
        <v>0.86313341023653478</v>
      </c>
    </row>
    <row r="166" spans="1:12" x14ac:dyDescent="0.25">
      <c r="A166" s="9">
        <v>43443</v>
      </c>
      <c r="B166">
        <v>152.85</v>
      </c>
      <c r="C166">
        <f>((SFIO_PL[[#This Row],[Price]]-B165)/SFIO_PL[[#This Row],[Price]])*100</f>
        <v>-4.2917893359502797</v>
      </c>
      <c r="D166">
        <f>LN(SFIO_PL[[#This Row],[Price]]/B165)*100</f>
        <v>-4.2022451308711783</v>
      </c>
      <c r="E166">
        <v>164.5</v>
      </c>
      <c r="F166">
        <f>LN(SFIO_PL[[#This Row],[Risk-free instrument]]/E165)*100</f>
        <v>-5.4696285055015482E-2</v>
      </c>
      <c r="G166">
        <v>366.07</v>
      </c>
      <c r="H166">
        <f>LN(SFIO_PL[[#This Row],[EEI]]/G165)*100</f>
        <v>-5.0574594356478091</v>
      </c>
      <c r="I166">
        <f>SFIO_PL[[#This Row],[Rate EEI]]*100%</f>
        <v>-5.0574594356478091</v>
      </c>
      <c r="J166">
        <f>MIN(0,(SFIO_PL[[#This Row],[Logarithmic rate of return]]-0))</f>
        <v>-4.2022451308711783</v>
      </c>
      <c r="K166">
        <f>MIN(0,(SFIO_PL[[#This Row],[Market rate of return]]-0))</f>
        <v>-5.0574594356478091</v>
      </c>
      <c r="L166">
        <f>MAX(0,(SFIO_PL[[#This Row],[Logarithmic rate of return]]-0))</f>
        <v>0</v>
      </c>
    </row>
    <row r="167" spans="1:12" x14ac:dyDescent="0.25">
      <c r="A167" s="9">
        <v>43450</v>
      </c>
      <c r="B167">
        <v>153.19999999999999</v>
      </c>
      <c r="C167">
        <f>((SFIO_PL[[#This Row],[Price]]-B166)/SFIO_PL[[#This Row],[Price]])*100</f>
        <v>0.228459530026106</v>
      </c>
      <c r="D167">
        <f>LN(SFIO_PL[[#This Row],[Price]]/B166)*100</f>
        <v>0.22872089696474229</v>
      </c>
      <c r="E167">
        <v>164.52</v>
      </c>
      <c r="F167">
        <f>LN(SFIO_PL[[#This Row],[Risk-free instrument]]/E166)*100</f>
        <v>1.215731567967092E-2</v>
      </c>
      <c r="G167">
        <v>368.19</v>
      </c>
      <c r="H167">
        <f>LN(SFIO_PL[[#This Row],[EEI]]/G166)*100</f>
        <v>0.57745373328152694</v>
      </c>
      <c r="I167">
        <f>SFIO_PL[[#This Row],[Rate EEI]]*100%</f>
        <v>0.57745373328152694</v>
      </c>
      <c r="J167">
        <f>MIN(0,(SFIO_PL[[#This Row],[Logarithmic rate of return]]-0))</f>
        <v>0</v>
      </c>
      <c r="K167">
        <f>MIN(0,(SFIO_PL[[#This Row],[Market rate of return]]-0))</f>
        <v>0</v>
      </c>
      <c r="L167">
        <f>MAX(0,(SFIO_PL[[#This Row],[Logarithmic rate of return]]-0))</f>
        <v>0.22872089696474229</v>
      </c>
    </row>
    <row r="168" spans="1:12" x14ac:dyDescent="0.25">
      <c r="A168" s="9">
        <v>43457</v>
      </c>
      <c r="B168">
        <v>148.51</v>
      </c>
      <c r="C168">
        <f>((SFIO_PL[[#This Row],[Price]]-B167)/SFIO_PL[[#This Row],[Price]])*100</f>
        <v>-3.1580364958588634</v>
      </c>
      <c r="D168">
        <f>LN(SFIO_PL[[#This Row],[Price]]/B167)*100</f>
        <v>-3.1091961263637056</v>
      </c>
      <c r="E168">
        <v>164.5</v>
      </c>
      <c r="F168">
        <f>LN(SFIO_PL[[#This Row],[Risk-free instrument]]/E167)*100</f>
        <v>-1.2157315679676078E-2</v>
      </c>
      <c r="G168">
        <v>355.64</v>
      </c>
      <c r="H168">
        <f>LN(SFIO_PL[[#This Row],[EEI]]/G167)*100</f>
        <v>-3.4680126024588418</v>
      </c>
      <c r="I168">
        <f>SFIO_PL[[#This Row],[Rate EEI]]*100%</f>
        <v>-3.4680126024588418</v>
      </c>
      <c r="J168">
        <f>MIN(0,(SFIO_PL[[#This Row],[Logarithmic rate of return]]-0))</f>
        <v>-3.1091961263637056</v>
      </c>
      <c r="K168">
        <f>MIN(0,(SFIO_PL[[#This Row],[Market rate of return]]-0))</f>
        <v>-3.4680126024588418</v>
      </c>
      <c r="L168">
        <f>MAX(0,(SFIO_PL[[#This Row],[Logarithmic rate of return]]-0))</f>
        <v>0</v>
      </c>
    </row>
    <row r="169" spans="1:12" x14ac:dyDescent="0.25">
      <c r="A169" s="9">
        <v>43464</v>
      </c>
      <c r="B169">
        <v>148.21</v>
      </c>
      <c r="C169">
        <f>((SFIO_PL[[#This Row],[Price]]-B168)/SFIO_PL[[#This Row],[Price]])*100</f>
        <v>-0.20241549153227376</v>
      </c>
      <c r="D169">
        <f>LN(SFIO_PL[[#This Row],[Price]]/B168)*100</f>
        <v>-0.20221090740301062</v>
      </c>
      <c r="E169">
        <v>164.49</v>
      </c>
      <c r="F169">
        <f>LN(SFIO_PL[[#This Row],[Risk-free instrument]]/E168)*100</f>
        <v>-6.0792121359776029E-3</v>
      </c>
      <c r="G169">
        <v>355.78</v>
      </c>
      <c r="H169">
        <f>LN(SFIO_PL[[#This Row],[EEI]]/G168)*100</f>
        <v>3.9357904418542894E-2</v>
      </c>
      <c r="I169">
        <f>SFIO_PL[[#This Row],[Rate EEI]]*100%</f>
        <v>3.9357904418542894E-2</v>
      </c>
      <c r="J169">
        <f>MIN(0,(SFIO_PL[[#This Row],[Logarithmic rate of return]]-0))</f>
        <v>-0.20221090740301062</v>
      </c>
      <c r="K169">
        <f>MIN(0,(SFIO_PL[[#This Row],[Market rate of return]]-0))</f>
        <v>0</v>
      </c>
      <c r="L169">
        <f>MAX(0,(SFIO_PL[[#This Row],[Logarithmic rate of return]]-0))</f>
        <v>0</v>
      </c>
    </row>
    <row r="170" spans="1:12" x14ac:dyDescent="0.25">
      <c r="A170" s="9">
        <v>43471</v>
      </c>
      <c r="B170">
        <v>151.74</v>
      </c>
      <c r="C170">
        <f>((SFIO_PL[[#This Row],[Price]]-B169)/SFIO_PL[[#This Row],[Price]])*100</f>
        <v>2.3263477000131809</v>
      </c>
      <c r="D170">
        <f>LN(SFIO_PL[[#This Row],[Price]]/B169)*100</f>
        <v>2.3538342941105159</v>
      </c>
      <c r="E170">
        <v>164.47</v>
      </c>
      <c r="F170">
        <f>LN(SFIO_PL[[#This Row],[Risk-free instrument]]/E169)*100</f>
        <v>-1.2159533088922468E-2</v>
      </c>
      <c r="G170">
        <v>363.03</v>
      </c>
      <c r="H170">
        <f>LN(SFIO_PL[[#This Row],[EEI]]/G169)*100</f>
        <v>2.0172913180947156</v>
      </c>
      <c r="I170">
        <f>SFIO_PL[[#This Row],[Rate EEI]]*100%</f>
        <v>2.0172913180947156</v>
      </c>
      <c r="J170">
        <f>MIN(0,(SFIO_PL[[#This Row],[Logarithmic rate of return]]-0))</f>
        <v>0</v>
      </c>
      <c r="K170">
        <f>MIN(0,(SFIO_PL[[#This Row],[Market rate of return]]-0))</f>
        <v>0</v>
      </c>
      <c r="L170">
        <f>MAX(0,(SFIO_PL[[#This Row],[Logarithmic rate of return]]-0))</f>
        <v>2.3538342941105159</v>
      </c>
    </row>
    <row r="171" spans="1:12" x14ac:dyDescent="0.25">
      <c r="A171" s="9">
        <v>43478</v>
      </c>
      <c r="B171">
        <v>153.08000000000001</v>
      </c>
      <c r="C171">
        <f>((SFIO_PL[[#This Row],[Price]]-B170)/SFIO_PL[[#This Row],[Price]])*100</f>
        <v>0.87535928926051954</v>
      </c>
      <c r="D171">
        <f>LN(SFIO_PL[[#This Row],[Price]]/B170)*100</f>
        <v>0.87921306475727168</v>
      </c>
      <c r="E171">
        <v>164.39</v>
      </c>
      <c r="F171">
        <f>LN(SFIO_PL[[#This Row],[Risk-free instrument]]/E170)*100</f>
        <v>-4.8652923175865052E-2</v>
      </c>
      <c r="G171">
        <v>366.86</v>
      </c>
      <c r="H171">
        <f>LN(SFIO_PL[[#This Row],[EEI]]/G170)*100</f>
        <v>1.0494828408133878</v>
      </c>
      <c r="I171">
        <f>SFIO_PL[[#This Row],[Rate EEI]]*100%</f>
        <v>1.0494828408133878</v>
      </c>
      <c r="J171">
        <f>MIN(0,(SFIO_PL[[#This Row],[Logarithmic rate of return]]-0))</f>
        <v>0</v>
      </c>
      <c r="K171">
        <f>MIN(0,(SFIO_PL[[#This Row],[Market rate of return]]-0))</f>
        <v>0</v>
      </c>
      <c r="L171">
        <f>MAX(0,(SFIO_PL[[#This Row],[Logarithmic rate of return]]-0))</f>
        <v>0.87921306475727168</v>
      </c>
    </row>
    <row r="172" spans="1:12" x14ac:dyDescent="0.25">
      <c r="A172" s="9">
        <v>43485</v>
      </c>
      <c r="B172">
        <v>156.68</v>
      </c>
      <c r="C172">
        <f>((SFIO_PL[[#This Row],[Price]]-B171)/SFIO_PL[[#This Row],[Price]])*100</f>
        <v>2.2976767934643822</v>
      </c>
      <c r="D172">
        <f>LN(SFIO_PL[[#This Row],[Price]]/B171)*100</f>
        <v>2.3244848240129077</v>
      </c>
      <c r="E172">
        <v>164.41</v>
      </c>
      <c r="F172">
        <f>LN(SFIO_PL[[#This Row],[Risk-free instrument]]/E171)*100</f>
        <v>1.2165450136664918E-2</v>
      </c>
      <c r="G172">
        <v>376.17</v>
      </c>
      <c r="H172">
        <f>LN(SFIO_PL[[#This Row],[EEI]]/G171)*100</f>
        <v>2.5060864984351512</v>
      </c>
      <c r="I172">
        <f>SFIO_PL[[#This Row],[Rate EEI]]*100%</f>
        <v>2.5060864984351512</v>
      </c>
      <c r="J172">
        <f>MIN(0,(SFIO_PL[[#This Row],[Logarithmic rate of return]]-0))</f>
        <v>0</v>
      </c>
      <c r="K172">
        <f>MIN(0,(SFIO_PL[[#This Row],[Market rate of return]]-0))</f>
        <v>0</v>
      </c>
      <c r="L172">
        <f>MAX(0,(SFIO_PL[[#This Row],[Logarithmic rate of return]]-0))</f>
        <v>2.3244848240129077</v>
      </c>
    </row>
    <row r="173" spans="1:12" x14ac:dyDescent="0.25">
      <c r="A173" s="9">
        <v>43492</v>
      </c>
      <c r="B173">
        <v>156.77000000000001</v>
      </c>
      <c r="C173">
        <f>((SFIO_PL[[#This Row],[Price]]-B172)/SFIO_PL[[#This Row],[Price]])*100</f>
        <v>5.7408943037573129E-2</v>
      </c>
      <c r="D173">
        <f>LN(SFIO_PL[[#This Row],[Price]]/B172)*100</f>
        <v>5.7425428280912079E-2</v>
      </c>
      <c r="E173">
        <v>164.27</v>
      </c>
      <c r="F173">
        <f>LN(SFIO_PL[[#This Row],[Risk-free instrument]]/E172)*100</f>
        <v>-8.5189246967705329E-2</v>
      </c>
      <c r="G173">
        <v>372.75</v>
      </c>
      <c r="H173">
        <f>LN(SFIO_PL[[#This Row],[EEI]]/G172)*100</f>
        <v>-0.91332152257084331</v>
      </c>
      <c r="I173">
        <f>SFIO_PL[[#This Row],[Rate EEI]]*100%</f>
        <v>-0.91332152257084331</v>
      </c>
      <c r="J173">
        <f>MIN(0,(SFIO_PL[[#This Row],[Logarithmic rate of return]]-0))</f>
        <v>0</v>
      </c>
      <c r="K173">
        <f>MIN(0,(SFIO_PL[[#This Row],[Market rate of return]]-0))</f>
        <v>-0.91332152257084331</v>
      </c>
      <c r="L173">
        <f>MAX(0,(SFIO_PL[[#This Row],[Logarithmic rate of return]]-0))</f>
        <v>5.7425428280912079E-2</v>
      </c>
    </row>
    <row r="174" spans="1:12" x14ac:dyDescent="0.25">
      <c r="A174" s="9">
        <v>43499</v>
      </c>
      <c r="B174">
        <v>156.74</v>
      </c>
      <c r="C174">
        <f>((SFIO_PL[[#This Row],[Price]]-B173)/SFIO_PL[[#This Row],[Price]])*100</f>
        <v>-1.9139977032028285E-2</v>
      </c>
      <c r="D174">
        <f>LN(SFIO_PL[[#This Row],[Price]]/B173)*100</f>
        <v>-1.913814557211475E-2</v>
      </c>
      <c r="E174">
        <v>164.37</v>
      </c>
      <c r="F174">
        <f>LN(SFIO_PL[[#This Row],[Risk-free instrument]]/E173)*100</f>
        <v>6.0856866532553053E-2</v>
      </c>
      <c r="G174">
        <v>377.11</v>
      </c>
      <c r="H174">
        <f>LN(SFIO_PL[[#This Row],[EEI]]/G173)*100</f>
        <v>1.1628968432806317</v>
      </c>
      <c r="I174">
        <f>SFIO_PL[[#This Row],[Rate EEI]]*100%</f>
        <v>1.1628968432806317</v>
      </c>
      <c r="J174">
        <f>MIN(0,(SFIO_PL[[#This Row],[Logarithmic rate of return]]-0))</f>
        <v>-1.913814557211475E-2</v>
      </c>
      <c r="K174">
        <f>MIN(0,(SFIO_PL[[#This Row],[Market rate of return]]-0))</f>
        <v>0</v>
      </c>
      <c r="L174">
        <f>MAX(0,(SFIO_PL[[#This Row],[Logarithmic rate of return]]-0))</f>
        <v>0</v>
      </c>
    </row>
    <row r="175" spans="1:12" x14ac:dyDescent="0.25">
      <c r="A175" s="9">
        <v>43506</v>
      </c>
      <c r="B175">
        <v>155.99</v>
      </c>
      <c r="C175">
        <f>((SFIO_PL[[#This Row],[Price]]-B174)/SFIO_PL[[#This Row],[Price]])*100</f>
        <v>-0.48080005128533881</v>
      </c>
      <c r="D175">
        <f>LN(SFIO_PL[[#This Row],[Price]]/B174)*100</f>
        <v>-0.47964789939412722</v>
      </c>
      <c r="E175">
        <v>164.34</v>
      </c>
      <c r="F175">
        <f>LN(SFIO_PL[[#This Row],[Risk-free instrument]]/E174)*100</f>
        <v>-1.8253171539224233E-2</v>
      </c>
      <c r="G175">
        <v>377.79</v>
      </c>
      <c r="H175">
        <f>LN(SFIO_PL[[#This Row],[EEI]]/G174)*100</f>
        <v>0.18015636082106323</v>
      </c>
      <c r="I175">
        <f>SFIO_PL[[#This Row],[Rate EEI]]*100%</f>
        <v>0.18015636082106323</v>
      </c>
      <c r="J175">
        <f>MIN(0,(SFIO_PL[[#This Row],[Logarithmic rate of return]]-0))</f>
        <v>-0.47964789939412722</v>
      </c>
      <c r="K175">
        <f>MIN(0,(SFIO_PL[[#This Row],[Market rate of return]]-0))</f>
        <v>0</v>
      </c>
      <c r="L175">
        <f>MAX(0,(SFIO_PL[[#This Row],[Logarithmic rate of return]]-0))</f>
        <v>0</v>
      </c>
    </row>
    <row r="176" spans="1:12" x14ac:dyDescent="0.25">
      <c r="A176" s="9">
        <v>43513</v>
      </c>
      <c r="B176">
        <v>161.93</v>
      </c>
      <c r="C176">
        <f>((SFIO_PL[[#This Row],[Price]]-B175)/SFIO_PL[[#This Row],[Price]])*100</f>
        <v>3.6682517137034507</v>
      </c>
      <c r="D176">
        <f>LN(SFIO_PL[[#This Row],[Price]]/B175)*100</f>
        <v>3.7372240454602177</v>
      </c>
      <c r="E176">
        <v>164.3</v>
      </c>
      <c r="F176">
        <f>LN(SFIO_PL[[#This Row],[Risk-free instrument]]/E175)*100</f>
        <v>-2.4342745981937849E-2</v>
      </c>
      <c r="G176">
        <v>390.02</v>
      </c>
      <c r="H176">
        <f>LN(SFIO_PL[[#This Row],[EEI]]/G175)*100</f>
        <v>3.1859534174229909</v>
      </c>
      <c r="I176">
        <f>SFIO_PL[[#This Row],[Rate EEI]]*100%</f>
        <v>3.1859534174229909</v>
      </c>
      <c r="J176">
        <f>MIN(0,(SFIO_PL[[#This Row],[Logarithmic rate of return]]-0))</f>
        <v>0</v>
      </c>
      <c r="K176">
        <f>MIN(0,(SFIO_PL[[#This Row],[Market rate of return]]-0))</f>
        <v>0</v>
      </c>
      <c r="L176">
        <f>MAX(0,(SFIO_PL[[#This Row],[Logarithmic rate of return]]-0))</f>
        <v>3.7372240454602177</v>
      </c>
    </row>
    <row r="177" spans="1:12" x14ac:dyDescent="0.25">
      <c r="A177" s="9">
        <v>43520</v>
      </c>
      <c r="B177">
        <v>162.44999999999999</v>
      </c>
      <c r="C177">
        <f>((SFIO_PL[[#This Row],[Price]]-B176)/SFIO_PL[[#This Row],[Price]])*100</f>
        <v>0.32009849184363298</v>
      </c>
      <c r="D177">
        <f>LN(SFIO_PL[[#This Row],[Price]]/B176)*100</f>
        <v>0.32061190297298076</v>
      </c>
      <c r="E177">
        <v>164.49</v>
      </c>
      <c r="F177">
        <f>LN(SFIO_PL[[#This Row],[Risk-free instrument]]/E176)*100</f>
        <v>0.11557530408443646</v>
      </c>
      <c r="G177">
        <v>390.14</v>
      </c>
      <c r="H177">
        <f>LN(SFIO_PL[[#This Row],[EEI]]/G176)*100</f>
        <v>3.0762920669187642E-2</v>
      </c>
      <c r="I177">
        <f>SFIO_PL[[#This Row],[Rate EEI]]*100%</f>
        <v>3.0762920669187642E-2</v>
      </c>
      <c r="J177">
        <f>MIN(0,(SFIO_PL[[#This Row],[Logarithmic rate of return]]-0))</f>
        <v>0</v>
      </c>
      <c r="K177">
        <f>MIN(0,(SFIO_PL[[#This Row],[Market rate of return]]-0))</f>
        <v>0</v>
      </c>
      <c r="L177">
        <f>MAX(0,(SFIO_PL[[#This Row],[Logarithmic rate of return]]-0))</f>
        <v>0.32061190297298076</v>
      </c>
    </row>
    <row r="178" spans="1:12" x14ac:dyDescent="0.25">
      <c r="A178" s="9">
        <v>43527</v>
      </c>
      <c r="B178">
        <v>164.63</v>
      </c>
      <c r="C178">
        <f>((SFIO_PL[[#This Row],[Price]]-B177)/SFIO_PL[[#This Row],[Price]])*100</f>
        <v>1.3241814979043958</v>
      </c>
      <c r="D178">
        <f>LN(SFIO_PL[[#This Row],[Price]]/B177)*100</f>
        <v>1.3330269544821156</v>
      </c>
      <c r="E178">
        <v>164.36</v>
      </c>
      <c r="F178">
        <f>LN(SFIO_PL[[#This Row],[Risk-free instrument]]/E177)*100</f>
        <v>-7.9063406885779938E-2</v>
      </c>
      <c r="G178">
        <v>397.4</v>
      </c>
      <c r="H178">
        <f>LN(SFIO_PL[[#This Row],[EEI]]/G177)*100</f>
        <v>1.8437681050929893</v>
      </c>
      <c r="I178">
        <f>SFIO_PL[[#This Row],[Rate EEI]]*100%</f>
        <v>1.8437681050929893</v>
      </c>
      <c r="J178">
        <f>MIN(0,(SFIO_PL[[#This Row],[Logarithmic rate of return]]-0))</f>
        <v>0</v>
      </c>
      <c r="K178">
        <f>MIN(0,(SFIO_PL[[#This Row],[Market rate of return]]-0))</f>
        <v>0</v>
      </c>
      <c r="L178">
        <f>MAX(0,(SFIO_PL[[#This Row],[Logarithmic rate of return]]-0))</f>
        <v>1.3330269544821156</v>
      </c>
    </row>
    <row r="179" spans="1:12" x14ac:dyDescent="0.25">
      <c r="A179" s="9">
        <v>43534</v>
      </c>
      <c r="B179">
        <v>162.13</v>
      </c>
      <c r="C179">
        <f>((SFIO_PL[[#This Row],[Price]]-B178)/SFIO_PL[[#This Row],[Price]])*100</f>
        <v>-1.5419724912107569</v>
      </c>
      <c r="D179">
        <f>LN(SFIO_PL[[#This Row],[Price]]/B178)*100</f>
        <v>-1.5302049097952624</v>
      </c>
      <c r="E179">
        <v>164.28</v>
      </c>
      <c r="F179">
        <f>LN(SFIO_PL[[#This Row],[Risk-free instrument]]/E178)*100</f>
        <v>-4.8685492685130061E-2</v>
      </c>
      <c r="G179">
        <v>389.43</v>
      </c>
      <c r="H179">
        <f>LN(SFIO_PL[[#This Row],[EEI]]/G178)*100</f>
        <v>-2.0259198544703598</v>
      </c>
      <c r="I179">
        <f>SFIO_PL[[#This Row],[Rate EEI]]*100%</f>
        <v>-2.0259198544703598</v>
      </c>
      <c r="J179">
        <f>MIN(0,(SFIO_PL[[#This Row],[Logarithmic rate of return]]-0))</f>
        <v>-1.5302049097952624</v>
      </c>
      <c r="K179">
        <f>MIN(0,(SFIO_PL[[#This Row],[Market rate of return]]-0))</f>
        <v>-2.0259198544703598</v>
      </c>
      <c r="L179">
        <f>MAX(0,(SFIO_PL[[#This Row],[Logarithmic rate of return]]-0))</f>
        <v>0</v>
      </c>
    </row>
    <row r="180" spans="1:12" x14ac:dyDescent="0.25">
      <c r="A180" s="9">
        <v>43541</v>
      </c>
      <c r="B180">
        <v>167.3</v>
      </c>
      <c r="C180">
        <f>((SFIO_PL[[#This Row],[Price]]-B179)/SFIO_PL[[#This Row],[Price]])*100</f>
        <v>3.0902570233114259</v>
      </c>
      <c r="D180">
        <f>LN(SFIO_PL[[#This Row],[Price]]/B179)*100</f>
        <v>3.1390125430800642</v>
      </c>
      <c r="E180">
        <v>164.33</v>
      </c>
      <c r="F180">
        <f>LN(SFIO_PL[[#This Row],[Risk-free instrument]]/E179)*100</f>
        <v>3.0431210484089557E-2</v>
      </c>
      <c r="G180">
        <v>403.29</v>
      </c>
      <c r="H180">
        <f>LN(SFIO_PL[[#This Row],[EEI]]/G179)*100</f>
        <v>3.4971774561258293</v>
      </c>
      <c r="I180">
        <f>SFIO_PL[[#This Row],[Rate EEI]]*100%</f>
        <v>3.4971774561258293</v>
      </c>
      <c r="J180">
        <f>MIN(0,(SFIO_PL[[#This Row],[Logarithmic rate of return]]-0))</f>
        <v>0</v>
      </c>
      <c r="K180">
        <f>MIN(0,(SFIO_PL[[#This Row],[Market rate of return]]-0))</f>
        <v>0</v>
      </c>
      <c r="L180">
        <f>MAX(0,(SFIO_PL[[#This Row],[Logarithmic rate of return]]-0))</f>
        <v>3.1390125430800642</v>
      </c>
    </row>
    <row r="181" spans="1:12" x14ac:dyDescent="0.25">
      <c r="A181" s="9">
        <v>43548</v>
      </c>
      <c r="B181">
        <v>164.63</v>
      </c>
      <c r="C181">
        <f>((SFIO_PL[[#This Row],[Price]]-B180)/SFIO_PL[[#This Row],[Price]])*100</f>
        <v>-1.6218186235801593</v>
      </c>
      <c r="D181">
        <f>LN(SFIO_PL[[#This Row],[Price]]/B180)*100</f>
        <v>-1.608807633284796</v>
      </c>
      <c r="E181">
        <v>164.39</v>
      </c>
      <c r="F181">
        <f>LN(SFIO_PL[[#This Row],[Risk-free instrument]]/E180)*100</f>
        <v>3.6505232822020596E-2</v>
      </c>
      <c r="G181">
        <v>395.43</v>
      </c>
      <c r="H181">
        <f>LN(SFIO_PL[[#This Row],[EEI]]/G180)*100</f>
        <v>-1.9682125741787084</v>
      </c>
      <c r="I181">
        <f>SFIO_PL[[#This Row],[Rate EEI]]*100%</f>
        <v>-1.9682125741787084</v>
      </c>
      <c r="J181">
        <f>MIN(0,(SFIO_PL[[#This Row],[Logarithmic rate of return]]-0))</f>
        <v>-1.608807633284796</v>
      </c>
      <c r="K181">
        <f>MIN(0,(SFIO_PL[[#This Row],[Market rate of return]]-0))</f>
        <v>-1.9682125741787084</v>
      </c>
      <c r="L181">
        <f>MAX(0,(SFIO_PL[[#This Row],[Logarithmic rate of return]]-0))</f>
        <v>0</v>
      </c>
    </row>
    <row r="182" spans="1:12" x14ac:dyDescent="0.25">
      <c r="A182" s="9">
        <v>43555</v>
      </c>
      <c r="B182">
        <v>165.82</v>
      </c>
      <c r="C182">
        <f>((SFIO_PL[[#This Row],[Price]]-B181)/SFIO_PL[[#This Row],[Price]])*100</f>
        <v>0.71764563985043883</v>
      </c>
      <c r="D182">
        <f>LN(SFIO_PL[[#This Row],[Price]]/B181)*100</f>
        <v>0.72023310281422415</v>
      </c>
      <c r="E182">
        <v>164.35</v>
      </c>
      <c r="F182">
        <f>LN(SFIO_PL[[#This Row],[Risk-free instrument]]/E181)*100</f>
        <v>-2.4335341119053333E-2</v>
      </c>
      <c r="G182">
        <v>398.33</v>
      </c>
      <c r="H182">
        <f>LN(SFIO_PL[[#This Row],[EEI]]/G181)*100</f>
        <v>0.73070270691667383</v>
      </c>
      <c r="I182">
        <f>SFIO_PL[[#This Row],[Rate EEI]]*100%</f>
        <v>0.73070270691667383</v>
      </c>
      <c r="J182">
        <f>MIN(0,(SFIO_PL[[#This Row],[Logarithmic rate of return]]-0))</f>
        <v>0</v>
      </c>
      <c r="K182">
        <f>MIN(0,(SFIO_PL[[#This Row],[Market rate of return]]-0))</f>
        <v>0</v>
      </c>
      <c r="L182">
        <f>MAX(0,(SFIO_PL[[#This Row],[Logarithmic rate of return]]-0))</f>
        <v>0.72023310281422415</v>
      </c>
    </row>
    <row r="183" spans="1:12" x14ac:dyDescent="0.25">
      <c r="A183" s="9">
        <v>43562</v>
      </c>
      <c r="B183">
        <v>170.97</v>
      </c>
      <c r="C183">
        <f>((SFIO_PL[[#This Row],[Price]]-B182)/SFIO_PL[[#This Row],[Price]])*100</f>
        <v>3.0122243668479882</v>
      </c>
      <c r="D183">
        <f>LN(SFIO_PL[[#This Row],[Price]]/B182)*100</f>
        <v>3.0585239826945276</v>
      </c>
      <c r="E183">
        <v>164.43</v>
      </c>
      <c r="F183">
        <f>LN(SFIO_PL[[#This Row],[Risk-free instrument]]/E182)*100</f>
        <v>4.8664761590646789E-2</v>
      </c>
      <c r="G183">
        <v>410.15</v>
      </c>
      <c r="H183">
        <f>LN(SFIO_PL[[#This Row],[EEI]]/G182)*100</f>
        <v>2.9242138987108031</v>
      </c>
      <c r="I183">
        <f>SFIO_PL[[#This Row],[Rate EEI]]*100%</f>
        <v>2.9242138987108031</v>
      </c>
      <c r="J183">
        <f>MIN(0,(SFIO_PL[[#This Row],[Logarithmic rate of return]]-0))</f>
        <v>0</v>
      </c>
      <c r="K183">
        <f>MIN(0,(SFIO_PL[[#This Row],[Market rate of return]]-0))</f>
        <v>0</v>
      </c>
      <c r="L183">
        <f>MAX(0,(SFIO_PL[[#This Row],[Logarithmic rate of return]]-0))</f>
        <v>3.0585239826945276</v>
      </c>
    </row>
    <row r="184" spans="1:12" x14ac:dyDescent="0.25">
      <c r="A184" s="9">
        <v>43569</v>
      </c>
      <c r="B184">
        <v>170.79</v>
      </c>
      <c r="C184">
        <f>((SFIO_PL[[#This Row],[Price]]-B183)/SFIO_PL[[#This Row],[Price]])*100</f>
        <v>-0.10539258738802439</v>
      </c>
      <c r="D184">
        <f>LN(SFIO_PL[[#This Row],[Price]]/B183)*100</f>
        <v>-0.10533708839177375</v>
      </c>
      <c r="E184">
        <v>164.46</v>
      </c>
      <c r="F184">
        <f>LN(SFIO_PL[[#This Row],[Risk-free instrument]]/E183)*100</f>
        <v>1.824318166147805E-2</v>
      </c>
      <c r="G184">
        <v>410.49</v>
      </c>
      <c r="H184">
        <f>LN(SFIO_PL[[#This Row],[EEI]]/G183)*100</f>
        <v>8.2862161106951715E-2</v>
      </c>
      <c r="I184">
        <f>SFIO_PL[[#This Row],[Rate EEI]]*100%</f>
        <v>8.2862161106951715E-2</v>
      </c>
      <c r="J184">
        <f>MIN(0,(SFIO_PL[[#This Row],[Logarithmic rate of return]]-0))</f>
        <v>-0.10533708839177375</v>
      </c>
      <c r="K184">
        <f>MIN(0,(SFIO_PL[[#This Row],[Market rate of return]]-0))</f>
        <v>0</v>
      </c>
      <c r="L184">
        <f>MAX(0,(SFIO_PL[[#This Row],[Logarithmic rate of return]]-0))</f>
        <v>0</v>
      </c>
    </row>
    <row r="185" spans="1:12" x14ac:dyDescent="0.25">
      <c r="A185" s="9">
        <v>43576</v>
      </c>
      <c r="B185">
        <v>172.44</v>
      </c>
      <c r="C185">
        <f>((SFIO_PL[[#This Row],[Price]]-B184)/SFIO_PL[[#This Row],[Price]])*100</f>
        <v>0.95685455810717113</v>
      </c>
      <c r="D185">
        <f>LN(SFIO_PL[[#This Row],[Price]]/B184)*100</f>
        <v>0.96146182478337539</v>
      </c>
      <c r="E185">
        <v>164.45</v>
      </c>
      <c r="F185">
        <f>LN(SFIO_PL[[#This Row],[Risk-free instrument]]/E184)*100</f>
        <v>-6.0806907683523407E-3</v>
      </c>
      <c r="G185">
        <v>416.06</v>
      </c>
      <c r="H185">
        <f>LN(SFIO_PL[[#This Row],[EEI]]/G184)*100</f>
        <v>1.347791257040811</v>
      </c>
      <c r="I185">
        <f>SFIO_PL[[#This Row],[Rate EEI]]*100%</f>
        <v>1.347791257040811</v>
      </c>
      <c r="J185">
        <f>MIN(0,(SFIO_PL[[#This Row],[Logarithmic rate of return]]-0))</f>
        <v>0</v>
      </c>
      <c r="K185">
        <f>MIN(0,(SFIO_PL[[#This Row],[Market rate of return]]-0))</f>
        <v>0</v>
      </c>
      <c r="L185">
        <f>MAX(0,(SFIO_PL[[#This Row],[Logarithmic rate of return]]-0))</f>
        <v>0.96146182478337539</v>
      </c>
    </row>
    <row r="186" spans="1:12" x14ac:dyDescent="0.25">
      <c r="A186" s="9">
        <v>43583</v>
      </c>
      <c r="B186">
        <v>172.82</v>
      </c>
      <c r="C186">
        <f>((SFIO_PL[[#This Row],[Price]]-B185)/SFIO_PL[[#This Row],[Price]])*100</f>
        <v>0.219881958106698</v>
      </c>
      <c r="D186">
        <f>LN(SFIO_PL[[#This Row],[Price]]/B185)*100</f>
        <v>0.22012405343192423</v>
      </c>
      <c r="E186">
        <v>164.51</v>
      </c>
      <c r="F186">
        <f>LN(SFIO_PL[[#This Row],[Risk-free instrument]]/E185)*100</f>
        <v>3.6478599626306778E-2</v>
      </c>
      <c r="G186">
        <v>416.4</v>
      </c>
      <c r="H186">
        <f>LN(SFIO_PL[[#This Row],[EEI]]/G185)*100</f>
        <v>8.1685611057719959E-2</v>
      </c>
      <c r="I186">
        <f>SFIO_PL[[#This Row],[Rate EEI]]*100%</f>
        <v>8.1685611057719959E-2</v>
      </c>
      <c r="J186">
        <f>MIN(0,(SFIO_PL[[#This Row],[Logarithmic rate of return]]-0))</f>
        <v>0</v>
      </c>
      <c r="K186">
        <f>MIN(0,(SFIO_PL[[#This Row],[Market rate of return]]-0))</f>
        <v>0</v>
      </c>
      <c r="L186">
        <f>MAX(0,(SFIO_PL[[#This Row],[Logarithmic rate of return]]-0))</f>
        <v>0.22012405343192423</v>
      </c>
    </row>
    <row r="187" spans="1:12" x14ac:dyDescent="0.25">
      <c r="A187" s="9">
        <v>43590</v>
      </c>
      <c r="B187">
        <v>172.86</v>
      </c>
      <c r="C187">
        <f>((SFIO_PL[[#This Row],[Price]]-B186)/SFIO_PL[[#This Row],[Price]])*100</f>
        <v>2.3140113386567431E-2</v>
      </c>
      <c r="D187">
        <f>LN(SFIO_PL[[#This Row],[Price]]/B186)*100</f>
        <v>2.3142791123898679E-2</v>
      </c>
      <c r="E187">
        <v>164.5</v>
      </c>
      <c r="F187">
        <f>LN(SFIO_PL[[#This Row],[Risk-free instrument]]/E186)*100</f>
        <v>-6.0788425902348559E-3</v>
      </c>
      <c r="G187">
        <v>416.15</v>
      </c>
      <c r="H187">
        <f>LN(SFIO_PL[[#This Row],[EEI]]/G186)*100</f>
        <v>-6.0056454870964004E-2</v>
      </c>
      <c r="I187">
        <f>SFIO_PL[[#This Row],[Rate EEI]]*100%</f>
        <v>-6.0056454870964004E-2</v>
      </c>
      <c r="J187">
        <f>MIN(0,(SFIO_PL[[#This Row],[Logarithmic rate of return]]-0))</f>
        <v>0</v>
      </c>
      <c r="K187">
        <f>MIN(0,(SFIO_PL[[#This Row],[Market rate of return]]-0))</f>
        <v>-6.0056454870964004E-2</v>
      </c>
      <c r="L187">
        <f>MAX(0,(SFIO_PL[[#This Row],[Logarithmic rate of return]]-0))</f>
        <v>2.3142791123898679E-2</v>
      </c>
    </row>
    <row r="188" spans="1:12" x14ac:dyDescent="0.25">
      <c r="A188" s="9">
        <v>43597</v>
      </c>
      <c r="B188">
        <v>166.53</v>
      </c>
      <c r="C188">
        <f>((SFIO_PL[[#This Row],[Price]]-B187)/SFIO_PL[[#This Row],[Price]])*100</f>
        <v>-3.8011169158710216</v>
      </c>
      <c r="D188">
        <f>LN(SFIO_PL[[#This Row],[Price]]/B187)*100</f>
        <v>-3.7306544954312524</v>
      </c>
      <c r="E188">
        <v>164.57</v>
      </c>
      <c r="F188">
        <f>LN(SFIO_PL[[#This Row],[Risk-free instrument]]/E187)*100</f>
        <v>4.2544140186483247E-2</v>
      </c>
      <c r="G188">
        <v>395.4</v>
      </c>
      <c r="H188">
        <f>LN(SFIO_PL[[#This Row],[EEI]]/G187)*100</f>
        <v>-5.1147861455587584</v>
      </c>
      <c r="I188">
        <f>SFIO_PL[[#This Row],[Rate EEI]]*100%</f>
        <v>-5.1147861455587584</v>
      </c>
      <c r="J188">
        <f>MIN(0,(SFIO_PL[[#This Row],[Logarithmic rate of return]]-0))</f>
        <v>-3.7306544954312524</v>
      </c>
      <c r="K188">
        <f>MIN(0,(SFIO_PL[[#This Row],[Market rate of return]]-0))</f>
        <v>-5.1147861455587584</v>
      </c>
      <c r="L188">
        <f>MAX(0,(SFIO_PL[[#This Row],[Logarithmic rate of return]]-0))</f>
        <v>0</v>
      </c>
    </row>
    <row r="189" spans="1:12" x14ac:dyDescent="0.25">
      <c r="A189" s="9">
        <v>43604</v>
      </c>
      <c r="B189">
        <v>168.98</v>
      </c>
      <c r="C189">
        <f>((SFIO_PL[[#This Row],[Price]]-B188)/SFIO_PL[[#This Row],[Price]])*100</f>
        <v>1.4498757249378558</v>
      </c>
      <c r="D189">
        <f>LN(SFIO_PL[[#This Row],[Price]]/B188)*100</f>
        <v>1.4604891354519032</v>
      </c>
      <c r="E189">
        <v>164.78</v>
      </c>
      <c r="F189">
        <f>LN(SFIO_PL[[#This Row],[Risk-free instrument]]/E188)*100</f>
        <v>0.12752392801525073</v>
      </c>
      <c r="G189">
        <v>405.73</v>
      </c>
      <c r="H189">
        <f>LN(SFIO_PL[[#This Row],[EEI]]/G188)*100</f>
        <v>2.5790003007708315</v>
      </c>
      <c r="I189">
        <f>SFIO_PL[[#This Row],[Rate EEI]]*100%</f>
        <v>2.5790003007708315</v>
      </c>
      <c r="J189">
        <f>MIN(0,(SFIO_PL[[#This Row],[Logarithmic rate of return]]-0))</f>
        <v>0</v>
      </c>
      <c r="K189">
        <f>MIN(0,(SFIO_PL[[#This Row],[Market rate of return]]-0))</f>
        <v>0</v>
      </c>
      <c r="L189">
        <f>MAX(0,(SFIO_PL[[#This Row],[Logarithmic rate of return]]-0))</f>
        <v>1.4604891354519032</v>
      </c>
    </row>
    <row r="190" spans="1:12" x14ac:dyDescent="0.25">
      <c r="A190" s="9">
        <v>43611</v>
      </c>
      <c r="B190">
        <v>166.98</v>
      </c>
      <c r="C190">
        <f>((SFIO_PL[[#This Row],[Price]]-B189)/SFIO_PL[[#This Row],[Price]])*100</f>
        <v>-1.1977482333213558</v>
      </c>
      <c r="D190">
        <f>LN(SFIO_PL[[#This Row],[Price]]/B189)*100</f>
        <v>-1.1906319958844322</v>
      </c>
      <c r="E190">
        <v>164.74</v>
      </c>
      <c r="F190">
        <f>LN(SFIO_PL[[#This Row],[Risk-free instrument]]/E189)*100</f>
        <v>-2.4277737434127415E-2</v>
      </c>
      <c r="G190">
        <v>401.17</v>
      </c>
      <c r="H190">
        <f>LN(SFIO_PL[[#This Row],[EEI]]/G189)*100</f>
        <v>-1.1302636125265375</v>
      </c>
      <c r="I190">
        <f>SFIO_PL[[#This Row],[Rate EEI]]*100%</f>
        <v>-1.1302636125265375</v>
      </c>
      <c r="J190">
        <f>MIN(0,(SFIO_PL[[#This Row],[Logarithmic rate of return]]-0))</f>
        <v>-1.1906319958844322</v>
      </c>
      <c r="K190">
        <f>MIN(0,(SFIO_PL[[#This Row],[Market rate of return]]-0))</f>
        <v>-1.1302636125265375</v>
      </c>
      <c r="L190">
        <f>MAX(0,(SFIO_PL[[#This Row],[Logarithmic rate of return]]-0))</f>
        <v>0</v>
      </c>
    </row>
    <row r="191" spans="1:12" x14ac:dyDescent="0.25">
      <c r="A191" s="9">
        <v>43618</v>
      </c>
      <c r="B191">
        <v>163.61000000000001</v>
      </c>
      <c r="C191">
        <f>((SFIO_PL[[#This Row],[Price]]-B190)/SFIO_PL[[#This Row],[Price]])*100</f>
        <v>-2.059776297292327</v>
      </c>
      <c r="D191">
        <f>LN(SFIO_PL[[#This Row],[Price]]/B190)*100</f>
        <v>-2.0388497770869116</v>
      </c>
      <c r="E191">
        <v>164.71</v>
      </c>
      <c r="F191">
        <f>LN(SFIO_PL[[#This Row],[Risk-free instrument]]/E190)*100</f>
        <v>-1.8212171851831924E-2</v>
      </c>
      <c r="G191">
        <v>396.18</v>
      </c>
      <c r="H191">
        <f>LN(SFIO_PL[[#This Row],[EEI]]/G190)*100</f>
        <v>-1.2516624184424381</v>
      </c>
      <c r="I191">
        <f>SFIO_PL[[#This Row],[Rate EEI]]*100%</f>
        <v>-1.2516624184424381</v>
      </c>
      <c r="J191">
        <f>MIN(0,(SFIO_PL[[#This Row],[Logarithmic rate of return]]-0))</f>
        <v>-2.0388497770869116</v>
      </c>
      <c r="K191">
        <f>MIN(0,(SFIO_PL[[#This Row],[Market rate of return]]-0))</f>
        <v>-1.2516624184424381</v>
      </c>
      <c r="L191">
        <f>MAX(0,(SFIO_PL[[#This Row],[Logarithmic rate of return]]-0))</f>
        <v>0</v>
      </c>
    </row>
    <row r="192" spans="1:12" x14ac:dyDescent="0.25">
      <c r="A192" s="9">
        <v>43625</v>
      </c>
      <c r="B192">
        <v>166.81</v>
      </c>
      <c r="C192">
        <f>((SFIO_PL[[#This Row],[Price]]-B191)/SFIO_PL[[#This Row],[Price]])*100</f>
        <v>1.9183502188118151</v>
      </c>
      <c r="D192">
        <f>LN(SFIO_PL[[#This Row],[Price]]/B191)*100</f>
        <v>1.936989317097884</v>
      </c>
      <c r="E192">
        <v>164.62</v>
      </c>
      <c r="F192">
        <f>LN(SFIO_PL[[#This Row],[Risk-free instrument]]/E191)*100</f>
        <v>-5.4656425008648681E-2</v>
      </c>
      <c r="G192">
        <v>400.22</v>
      </c>
      <c r="H192">
        <f>LN(SFIO_PL[[#This Row],[EEI]]/G191)*100</f>
        <v>1.0145742478882602</v>
      </c>
      <c r="I192">
        <f>SFIO_PL[[#This Row],[Rate EEI]]*100%</f>
        <v>1.0145742478882602</v>
      </c>
      <c r="J192">
        <f>MIN(0,(SFIO_PL[[#This Row],[Logarithmic rate of return]]-0))</f>
        <v>0</v>
      </c>
      <c r="K192">
        <f>MIN(0,(SFIO_PL[[#This Row],[Market rate of return]]-0))</f>
        <v>0</v>
      </c>
      <c r="L192">
        <f>MAX(0,(SFIO_PL[[#This Row],[Logarithmic rate of return]]-0))</f>
        <v>1.936989317097884</v>
      </c>
    </row>
    <row r="193" spans="1:12" x14ac:dyDescent="0.25">
      <c r="A193" s="9">
        <v>43632</v>
      </c>
      <c r="B193">
        <v>167.7</v>
      </c>
      <c r="C193">
        <f>((SFIO_PL[[#This Row],[Price]]-B192)/SFIO_PL[[#This Row],[Price]])*100</f>
        <v>0.53070960047703419</v>
      </c>
      <c r="D193">
        <f>LN(SFIO_PL[[#This Row],[Price]]/B192)*100</f>
        <v>0.53212286631989292</v>
      </c>
      <c r="E193">
        <v>164.76</v>
      </c>
      <c r="F193">
        <f>LN(SFIO_PL[[#This Row],[Risk-free instrument]]/E192)*100</f>
        <v>8.5008202338197197E-2</v>
      </c>
      <c r="G193">
        <v>402.22</v>
      </c>
      <c r="H193">
        <f>LN(SFIO_PL[[#This Row],[EEI]]/G192)*100</f>
        <v>0.49848066930392843</v>
      </c>
      <c r="I193">
        <f>SFIO_PL[[#This Row],[Rate EEI]]*100%</f>
        <v>0.49848066930392843</v>
      </c>
      <c r="J193">
        <f>MIN(0,(SFIO_PL[[#This Row],[Logarithmic rate of return]]-0))</f>
        <v>0</v>
      </c>
      <c r="K193">
        <f>MIN(0,(SFIO_PL[[#This Row],[Market rate of return]]-0))</f>
        <v>0</v>
      </c>
      <c r="L193">
        <f>MAX(0,(SFIO_PL[[#This Row],[Logarithmic rate of return]]-0))</f>
        <v>0.53212286631989292</v>
      </c>
    </row>
    <row r="194" spans="1:12" x14ac:dyDescent="0.25">
      <c r="A194" s="9">
        <v>43639</v>
      </c>
      <c r="B194">
        <v>170.46</v>
      </c>
      <c r="C194">
        <f>((SFIO_PL[[#This Row],[Price]]-B193)/SFIO_PL[[#This Row],[Price]])*100</f>
        <v>1.6191481872580189</v>
      </c>
      <c r="D194">
        <f>LN(SFIO_PL[[#This Row],[Price]]/B193)*100</f>
        <v>1.6323996264988421</v>
      </c>
      <c r="E194">
        <v>164.7</v>
      </c>
      <c r="F194">
        <f>LN(SFIO_PL[[#This Row],[Risk-free instrument]]/E193)*100</f>
        <v>-3.6423238428534434E-2</v>
      </c>
      <c r="G194">
        <v>409.05</v>
      </c>
      <c r="H194">
        <f>LN(SFIO_PL[[#This Row],[EEI]]/G193)*100</f>
        <v>1.6838195353250398</v>
      </c>
      <c r="I194">
        <f>SFIO_PL[[#This Row],[Rate EEI]]*100%</f>
        <v>1.6838195353250398</v>
      </c>
      <c r="J194">
        <f>MIN(0,(SFIO_PL[[#This Row],[Logarithmic rate of return]]-0))</f>
        <v>0</v>
      </c>
      <c r="K194">
        <f>MIN(0,(SFIO_PL[[#This Row],[Market rate of return]]-0))</f>
        <v>0</v>
      </c>
      <c r="L194">
        <f>MAX(0,(SFIO_PL[[#This Row],[Logarithmic rate of return]]-0))</f>
        <v>1.6323996264988421</v>
      </c>
    </row>
    <row r="195" spans="1:12" x14ac:dyDescent="0.25">
      <c r="A195" s="9">
        <v>43646</v>
      </c>
      <c r="B195">
        <v>170.17</v>
      </c>
      <c r="C195">
        <f>((SFIO_PL[[#This Row],[Price]]-B194)/SFIO_PL[[#This Row],[Price]])*100</f>
        <v>-0.17041781747665305</v>
      </c>
      <c r="D195">
        <f>LN(SFIO_PL[[#This Row],[Price]]/B194)*100</f>
        <v>-0.17027277108063918</v>
      </c>
      <c r="E195">
        <v>164.76</v>
      </c>
      <c r="F195">
        <f>LN(SFIO_PL[[#This Row],[Risk-free instrument]]/E194)*100</f>
        <v>3.6423238428547146E-2</v>
      </c>
      <c r="G195">
        <v>411.58</v>
      </c>
      <c r="H195">
        <f>LN(SFIO_PL[[#This Row],[EEI]]/G194)*100</f>
        <v>0.61660139546954806</v>
      </c>
      <c r="I195">
        <f>SFIO_PL[[#This Row],[Rate EEI]]*100%</f>
        <v>0.61660139546954806</v>
      </c>
      <c r="J195">
        <f>MIN(0,(SFIO_PL[[#This Row],[Logarithmic rate of return]]-0))</f>
        <v>-0.17027277108063918</v>
      </c>
      <c r="K195">
        <f>MIN(0,(SFIO_PL[[#This Row],[Market rate of return]]-0))</f>
        <v>0</v>
      </c>
      <c r="L195">
        <f>MAX(0,(SFIO_PL[[#This Row],[Logarithmic rate of return]]-0))</f>
        <v>0</v>
      </c>
    </row>
    <row r="196" spans="1:12" x14ac:dyDescent="0.25">
      <c r="A196" s="9">
        <v>43653</v>
      </c>
      <c r="B196">
        <v>173.05</v>
      </c>
      <c r="C196">
        <f>((SFIO_PL[[#This Row],[Price]]-B195)/SFIO_PL[[#This Row],[Price]])*100</f>
        <v>1.6642588847154138</v>
      </c>
      <c r="D196">
        <f>LN(SFIO_PL[[#This Row],[Price]]/B195)*100</f>
        <v>1.6782632698008</v>
      </c>
      <c r="E196">
        <v>164.96</v>
      </c>
      <c r="F196">
        <f>LN(SFIO_PL[[#This Row],[Risk-free instrument]]/E195)*100</f>
        <v>0.12131507007699975</v>
      </c>
      <c r="G196">
        <v>413.26</v>
      </c>
      <c r="H196">
        <f>LN(SFIO_PL[[#This Row],[EEI]]/G195)*100</f>
        <v>0.40735229210558649</v>
      </c>
      <c r="I196">
        <f>SFIO_PL[[#This Row],[Rate EEI]]*100%</f>
        <v>0.40735229210558649</v>
      </c>
      <c r="J196">
        <f>MIN(0,(SFIO_PL[[#This Row],[Logarithmic rate of return]]-0))</f>
        <v>0</v>
      </c>
      <c r="K196">
        <f>MIN(0,(SFIO_PL[[#This Row],[Market rate of return]]-0))</f>
        <v>0</v>
      </c>
      <c r="L196">
        <f>MAX(0,(SFIO_PL[[#This Row],[Logarithmic rate of return]]-0))</f>
        <v>1.6782632698008</v>
      </c>
    </row>
    <row r="197" spans="1:12" x14ac:dyDescent="0.25">
      <c r="A197" s="9">
        <v>43660</v>
      </c>
      <c r="B197">
        <v>172.03</v>
      </c>
      <c r="C197">
        <f>((SFIO_PL[[#This Row],[Price]]-B196)/SFIO_PL[[#This Row],[Price]])*100</f>
        <v>-0.59291983956287286</v>
      </c>
      <c r="D197">
        <f>LN(SFIO_PL[[#This Row],[Price]]/B196)*100</f>
        <v>-0.59116898724054467</v>
      </c>
      <c r="E197">
        <v>165.02</v>
      </c>
      <c r="F197">
        <f>LN(SFIO_PL[[#This Row],[Risk-free instrument]]/E196)*100</f>
        <v>3.636584075473389E-2</v>
      </c>
      <c r="G197">
        <v>412.69</v>
      </c>
      <c r="H197">
        <f>LN(SFIO_PL[[#This Row],[EEI]]/G196)*100</f>
        <v>-0.13802290465258557</v>
      </c>
      <c r="I197">
        <f>SFIO_PL[[#This Row],[Rate EEI]]*100%</f>
        <v>-0.13802290465258557</v>
      </c>
      <c r="J197">
        <f>MIN(0,(SFIO_PL[[#This Row],[Logarithmic rate of return]]-0))</f>
        <v>-0.59116898724054467</v>
      </c>
      <c r="K197">
        <f>MIN(0,(SFIO_PL[[#This Row],[Market rate of return]]-0))</f>
        <v>-0.13802290465258557</v>
      </c>
      <c r="L197">
        <f>MAX(0,(SFIO_PL[[#This Row],[Logarithmic rate of return]]-0))</f>
        <v>0</v>
      </c>
    </row>
    <row r="198" spans="1:12" x14ac:dyDescent="0.25">
      <c r="A198" s="9">
        <v>43667</v>
      </c>
      <c r="B198">
        <v>170.58</v>
      </c>
      <c r="C198">
        <f>((SFIO_PL[[#This Row],[Price]]-B197)/SFIO_PL[[#This Row],[Price]])*100</f>
        <v>-0.85004103646382256</v>
      </c>
      <c r="D198">
        <f>LN(SFIO_PL[[#This Row],[Price]]/B197)*100</f>
        <v>-0.84644853179843738</v>
      </c>
      <c r="E198">
        <v>165.03</v>
      </c>
      <c r="F198">
        <f>LN(SFIO_PL[[#This Row],[Risk-free instrument]]/E197)*100</f>
        <v>6.0596879279305807E-3</v>
      </c>
      <c r="G198">
        <v>409.45</v>
      </c>
      <c r="H198">
        <f>LN(SFIO_PL[[#This Row],[EEI]]/G197)*100</f>
        <v>-0.78819100727354729</v>
      </c>
      <c r="I198">
        <f>SFIO_PL[[#This Row],[Rate EEI]]*100%</f>
        <v>-0.78819100727354729</v>
      </c>
      <c r="J198">
        <f>MIN(0,(SFIO_PL[[#This Row],[Logarithmic rate of return]]-0))</f>
        <v>-0.84644853179843738</v>
      </c>
      <c r="K198">
        <f>MIN(0,(SFIO_PL[[#This Row],[Market rate of return]]-0))</f>
        <v>-0.78819100727354729</v>
      </c>
      <c r="L198">
        <f>MAX(0,(SFIO_PL[[#This Row],[Logarithmic rate of return]]-0))</f>
        <v>0</v>
      </c>
    </row>
    <row r="199" spans="1:12" x14ac:dyDescent="0.25">
      <c r="A199" s="9">
        <v>43674</v>
      </c>
      <c r="B199">
        <v>172.1</v>
      </c>
      <c r="C199">
        <f>((SFIO_PL[[#This Row],[Price]]-B198)/SFIO_PL[[#This Row],[Price]])*100</f>
        <v>0.88320743753630548</v>
      </c>
      <c r="D199">
        <f>LN(SFIO_PL[[#This Row],[Price]]/B198)*100</f>
        <v>0.88713083265302795</v>
      </c>
      <c r="E199">
        <v>165.12</v>
      </c>
      <c r="F199">
        <f>LN(SFIO_PL[[#This Row],[Risk-free instrument]]/E198)*100</f>
        <v>5.4520673772146262E-2</v>
      </c>
      <c r="G199">
        <v>412.73</v>
      </c>
      <c r="H199">
        <f>LN(SFIO_PL[[#This Row],[EEI]]/G198)*100</f>
        <v>0.79788304285090961</v>
      </c>
      <c r="I199">
        <f>SFIO_PL[[#This Row],[Rate EEI]]*100%</f>
        <v>0.79788304285090961</v>
      </c>
      <c r="J199">
        <f>MIN(0,(SFIO_PL[[#This Row],[Logarithmic rate of return]]-0))</f>
        <v>0</v>
      </c>
      <c r="K199">
        <f>MIN(0,(SFIO_PL[[#This Row],[Market rate of return]]-0))</f>
        <v>0</v>
      </c>
      <c r="L199">
        <f>MAX(0,(SFIO_PL[[#This Row],[Logarithmic rate of return]]-0))</f>
        <v>0.88713083265302795</v>
      </c>
    </row>
    <row r="200" spans="1:12" x14ac:dyDescent="0.25">
      <c r="A200" s="9">
        <v>43681</v>
      </c>
      <c r="B200">
        <v>165.4</v>
      </c>
      <c r="C200">
        <f>((SFIO_PL[[#This Row],[Price]]-B199)/SFIO_PL[[#This Row],[Price]])*100</f>
        <v>-4.050785973397816</v>
      </c>
      <c r="D200">
        <f>LN(SFIO_PL[[#This Row],[Price]]/B199)*100</f>
        <v>-3.9708920627902704</v>
      </c>
      <c r="E200">
        <v>165.01</v>
      </c>
      <c r="F200">
        <f>LN(SFIO_PL[[#This Row],[Risk-free instrument]]/E199)*100</f>
        <v>-6.6640416848440326E-2</v>
      </c>
      <c r="G200">
        <v>388.16</v>
      </c>
      <c r="H200">
        <f>LN(SFIO_PL[[#This Row],[EEI]]/G199)*100</f>
        <v>-6.1376000389020886</v>
      </c>
      <c r="I200">
        <f>SFIO_PL[[#This Row],[Rate EEI]]*100%</f>
        <v>-6.1376000389020886</v>
      </c>
      <c r="J200">
        <f>MIN(0,(SFIO_PL[[#This Row],[Logarithmic rate of return]]-0))</f>
        <v>-3.9708920627902704</v>
      </c>
      <c r="K200">
        <f>MIN(0,(SFIO_PL[[#This Row],[Market rate of return]]-0))</f>
        <v>-6.1376000389020886</v>
      </c>
      <c r="L200">
        <f>MAX(0,(SFIO_PL[[#This Row],[Logarithmic rate of return]]-0))</f>
        <v>0</v>
      </c>
    </row>
    <row r="201" spans="1:12" x14ac:dyDescent="0.25">
      <c r="A201" s="9">
        <v>43688</v>
      </c>
      <c r="B201">
        <v>162.57</v>
      </c>
      <c r="C201">
        <f>((SFIO_PL[[#This Row],[Price]]-B200)/SFIO_PL[[#This Row],[Price]])*100</f>
        <v>-1.740788583379475</v>
      </c>
      <c r="D201">
        <f>LN(SFIO_PL[[#This Row],[Price]]/B200)*100</f>
        <v>-1.7258104343458531</v>
      </c>
      <c r="E201">
        <v>164.43</v>
      </c>
      <c r="F201">
        <f>LN(SFIO_PL[[#This Row],[Risk-free instrument]]/E200)*100</f>
        <v>-0.35211303985787135</v>
      </c>
      <c r="G201">
        <v>391.99</v>
      </c>
      <c r="H201">
        <f>LN(SFIO_PL[[#This Row],[EEI]]/G200)*100</f>
        <v>0.98187035053047955</v>
      </c>
      <c r="I201">
        <f>SFIO_PL[[#This Row],[Rate EEI]]*100%</f>
        <v>0.98187035053047955</v>
      </c>
      <c r="J201">
        <f>MIN(0,(SFIO_PL[[#This Row],[Logarithmic rate of return]]-0))</f>
        <v>-1.7258104343458531</v>
      </c>
      <c r="K201">
        <f>MIN(0,(SFIO_PL[[#This Row],[Market rate of return]]-0))</f>
        <v>0</v>
      </c>
      <c r="L201">
        <f>MAX(0,(SFIO_PL[[#This Row],[Logarithmic rate of return]]-0))</f>
        <v>0</v>
      </c>
    </row>
    <row r="202" spans="1:12" x14ac:dyDescent="0.25">
      <c r="A202" s="9">
        <v>43695</v>
      </c>
      <c r="B202">
        <v>162.79</v>
      </c>
      <c r="C202">
        <f>((SFIO_PL[[#This Row],[Price]]-B201)/SFIO_PL[[#This Row],[Price]])*100</f>
        <v>0.13514343632901213</v>
      </c>
      <c r="D202">
        <f>LN(SFIO_PL[[#This Row],[Price]]/B201)*100</f>
        <v>0.1352348374285903</v>
      </c>
      <c r="E202">
        <v>164.42</v>
      </c>
      <c r="F202">
        <f>LN(SFIO_PL[[#This Row],[Risk-free instrument]]/E201)*100</f>
        <v>-6.0818002147516098E-3</v>
      </c>
      <c r="G202">
        <v>390.09</v>
      </c>
      <c r="H202">
        <f>LN(SFIO_PL[[#This Row],[EEI]]/G201)*100</f>
        <v>-0.48588475296520023</v>
      </c>
      <c r="I202">
        <f>SFIO_PL[[#This Row],[Rate EEI]]*100%</f>
        <v>-0.48588475296520023</v>
      </c>
      <c r="J202">
        <f>MIN(0,(SFIO_PL[[#This Row],[Logarithmic rate of return]]-0))</f>
        <v>0</v>
      </c>
      <c r="K202">
        <f>MIN(0,(SFIO_PL[[#This Row],[Market rate of return]]-0))</f>
        <v>-0.48588475296520023</v>
      </c>
      <c r="L202">
        <f>MAX(0,(SFIO_PL[[#This Row],[Logarithmic rate of return]]-0))</f>
        <v>0.1352348374285903</v>
      </c>
    </row>
    <row r="203" spans="1:12" x14ac:dyDescent="0.25">
      <c r="A203" s="9">
        <v>43702</v>
      </c>
      <c r="B203">
        <v>163.03</v>
      </c>
      <c r="C203">
        <f>((SFIO_PL[[#This Row],[Price]]-B202)/SFIO_PL[[#This Row],[Price]])*100</f>
        <v>0.14721216953935418</v>
      </c>
      <c r="D203">
        <f>LN(SFIO_PL[[#This Row],[Price]]/B202)*100</f>
        <v>0.14732063311445082</v>
      </c>
      <c r="E203">
        <v>164.54</v>
      </c>
      <c r="F203">
        <f>LN(SFIO_PL[[#This Row],[Risk-free instrument]]/E202)*100</f>
        <v>7.2957201679685016E-2</v>
      </c>
      <c r="G203">
        <v>391.13</v>
      </c>
      <c r="H203">
        <f>LN(SFIO_PL[[#This Row],[EEI]]/G202)*100</f>
        <v>0.2662503812942808</v>
      </c>
      <c r="I203">
        <f>SFIO_PL[[#This Row],[Rate EEI]]*100%</f>
        <v>0.2662503812942808</v>
      </c>
      <c r="J203">
        <f>MIN(0,(SFIO_PL[[#This Row],[Logarithmic rate of return]]-0))</f>
        <v>0</v>
      </c>
      <c r="K203">
        <f>MIN(0,(SFIO_PL[[#This Row],[Market rate of return]]-0))</f>
        <v>0</v>
      </c>
      <c r="L203">
        <f>MAX(0,(SFIO_PL[[#This Row],[Logarithmic rate of return]]-0))</f>
        <v>0.14732063311445082</v>
      </c>
    </row>
    <row r="204" spans="1:12" x14ac:dyDescent="0.25">
      <c r="A204" s="9">
        <v>43709</v>
      </c>
      <c r="B204">
        <v>167.03</v>
      </c>
      <c r="C204">
        <f>((SFIO_PL[[#This Row],[Price]]-B203)/SFIO_PL[[#This Row],[Price]])*100</f>
        <v>2.3947793809495299</v>
      </c>
      <c r="D204">
        <f>LN(SFIO_PL[[#This Row],[Price]]/B203)*100</f>
        <v>2.4239204050293193</v>
      </c>
      <c r="E204">
        <v>164.56</v>
      </c>
      <c r="F204">
        <f>LN(SFIO_PL[[#This Row],[Risk-free instrument]]/E203)*100</f>
        <v>1.2154360391761314E-2</v>
      </c>
      <c r="G204">
        <v>400.3</v>
      </c>
      <c r="H204">
        <f>LN(SFIO_PL[[#This Row],[EEI]]/G203)*100</f>
        <v>2.3174280454247032</v>
      </c>
      <c r="I204">
        <f>SFIO_PL[[#This Row],[Rate EEI]]*100%</f>
        <v>2.3174280454247032</v>
      </c>
      <c r="J204">
        <f>MIN(0,(SFIO_PL[[#This Row],[Logarithmic rate of return]]-0))</f>
        <v>0</v>
      </c>
      <c r="K204">
        <f>MIN(0,(SFIO_PL[[#This Row],[Market rate of return]]-0))</f>
        <v>0</v>
      </c>
      <c r="L204">
        <f>MAX(0,(SFIO_PL[[#This Row],[Logarithmic rate of return]]-0))</f>
        <v>2.4239204050293193</v>
      </c>
    </row>
    <row r="205" spans="1:12" x14ac:dyDescent="0.25">
      <c r="A205" s="9">
        <v>43716</v>
      </c>
      <c r="B205">
        <v>169.41</v>
      </c>
      <c r="C205">
        <f>((SFIO_PL[[#This Row],[Price]]-B204)/SFIO_PL[[#This Row],[Price]])*100</f>
        <v>1.4048757452334546</v>
      </c>
      <c r="D205">
        <f>LN(SFIO_PL[[#This Row],[Price]]/B204)*100</f>
        <v>1.4148375350998763</v>
      </c>
      <c r="E205">
        <v>164.33</v>
      </c>
      <c r="F205">
        <f>LN(SFIO_PL[[#This Row],[Risk-free instrument]]/E204)*100</f>
        <v>-0.13986441515031484</v>
      </c>
      <c r="G205">
        <v>406.36</v>
      </c>
      <c r="H205">
        <f>LN(SFIO_PL[[#This Row],[EEI]]/G204)*100</f>
        <v>1.5025200224816193</v>
      </c>
      <c r="I205">
        <f>SFIO_PL[[#This Row],[Rate EEI]]*100%</f>
        <v>1.5025200224816193</v>
      </c>
      <c r="J205">
        <f>MIN(0,(SFIO_PL[[#This Row],[Logarithmic rate of return]]-0))</f>
        <v>0</v>
      </c>
      <c r="K205">
        <f>MIN(0,(SFIO_PL[[#This Row],[Market rate of return]]-0))</f>
        <v>0</v>
      </c>
      <c r="L205">
        <f>MAX(0,(SFIO_PL[[#This Row],[Logarithmic rate of return]]-0))</f>
        <v>1.4148375350998763</v>
      </c>
    </row>
    <row r="206" spans="1:12" x14ac:dyDescent="0.25">
      <c r="A206" s="9">
        <v>43723</v>
      </c>
      <c r="B206">
        <v>172.69</v>
      </c>
      <c r="C206">
        <f>((SFIO_PL[[#This Row],[Price]]-B205)/SFIO_PL[[#This Row],[Price]])*100</f>
        <v>1.8993572297179924</v>
      </c>
      <c r="D206">
        <f>LN(SFIO_PL[[#This Row],[Price]]/B205)*100</f>
        <v>1.9176267243723628</v>
      </c>
      <c r="E206">
        <v>164.15</v>
      </c>
      <c r="F206">
        <f>LN(SFIO_PL[[#This Row],[Risk-free instrument]]/E205)*100</f>
        <v>-0.1095957245596887</v>
      </c>
      <c r="G206">
        <v>411.28</v>
      </c>
      <c r="H206">
        <f>LN(SFIO_PL[[#This Row],[EEI]]/G205)*100</f>
        <v>1.2034781523904832</v>
      </c>
      <c r="I206">
        <f>SFIO_PL[[#This Row],[Rate EEI]]*100%</f>
        <v>1.2034781523904832</v>
      </c>
      <c r="J206">
        <f>MIN(0,(SFIO_PL[[#This Row],[Logarithmic rate of return]]-0))</f>
        <v>0</v>
      </c>
      <c r="K206">
        <f>MIN(0,(SFIO_PL[[#This Row],[Market rate of return]]-0))</f>
        <v>0</v>
      </c>
      <c r="L206">
        <f>MAX(0,(SFIO_PL[[#This Row],[Logarithmic rate of return]]-0))</f>
        <v>1.9176267243723628</v>
      </c>
    </row>
    <row r="207" spans="1:12" x14ac:dyDescent="0.25">
      <c r="A207" s="9">
        <v>43730</v>
      </c>
      <c r="B207">
        <v>173.69</v>
      </c>
      <c r="C207">
        <f>((SFIO_PL[[#This Row],[Price]]-B206)/SFIO_PL[[#This Row],[Price]])*100</f>
        <v>0.57573838447809311</v>
      </c>
      <c r="D207">
        <f>LN(SFIO_PL[[#This Row],[Price]]/B206)*100</f>
        <v>0.57740214693427405</v>
      </c>
      <c r="E207">
        <v>164.11</v>
      </c>
      <c r="F207">
        <f>LN(SFIO_PL[[#This Row],[Risk-free instrument]]/E206)*100</f>
        <v>-2.4370925606512633E-2</v>
      </c>
      <c r="G207">
        <v>416.24</v>
      </c>
      <c r="H207">
        <f>LN(SFIO_PL[[#This Row],[EEI]]/G206)*100</f>
        <v>1.1987769234798971</v>
      </c>
      <c r="I207">
        <f>SFIO_PL[[#This Row],[Rate EEI]]*100%</f>
        <v>1.1987769234798971</v>
      </c>
      <c r="J207">
        <f>MIN(0,(SFIO_PL[[#This Row],[Logarithmic rate of return]]-0))</f>
        <v>0</v>
      </c>
      <c r="K207">
        <f>MIN(0,(SFIO_PL[[#This Row],[Market rate of return]]-0))</f>
        <v>0</v>
      </c>
      <c r="L207">
        <f>MAX(0,(SFIO_PL[[#This Row],[Logarithmic rate of return]]-0))</f>
        <v>0.57740214693427405</v>
      </c>
    </row>
    <row r="208" spans="1:12" x14ac:dyDescent="0.25">
      <c r="A208" s="9">
        <v>43737</v>
      </c>
      <c r="B208">
        <v>173.59</v>
      </c>
      <c r="C208">
        <f>((SFIO_PL[[#This Row],[Price]]-B207)/SFIO_PL[[#This Row],[Price]])*100</f>
        <v>-5.7607005011806163E-2</v>
      </c>
      <c r="D208">
        <f>LN(SFIO_PL[[#This Row],[Price]]/B207)*100</f>
        <v>-5.7590418546350428E-2</v>
      </c>
      <c r="E208">
        <v>164.07</v>
      </c>
      <c r="F208">
        <f>LN(SFIO_PL[[#This Row],[Risk-free instrument]]/E207)*100</f>
        <v>-2.4376866474557286E-2</v>
      </c>
      <c r="G208">
        <v>417.98</v>
      </c>
      <c r="H208">
        <f>LN(SFIO_PL[[#This Row],[EEI]]/G207)*100</f>
        <v>0.41715675080570974</v>
      </c>
      <c r="I208">
        <f>SFIO_PL[[#This Row],[Rate EEI]]*100%</f>
        <v>0.41715675080570974</v>
      </c>
      <c r="J208">
        <f>MIN(0,(SFIO_PL[[#This Row],[Logarithmic rate of return]]-0))</f>
        <v>-5.7590418546350428E-2</v>
      </c>
      <c r="K208">
        <f>MIN(0,(SFIO_PL[[#This Row],[Market rate of return]]-0))</f>
        <v>0</v>
      </c>
      <c r="L208">
        <f>MAX(0,(SFIO_PL[[#This Row],[Logarithmic rate of return]]-0))</f>
        <v>0</v>
      </c>
    </row>
    <row r="209" spans="1:12" x14ac:dyDescent="0.25">
      <c r="A209" s="9">
        <v>43744</v>
      </c>
      <c r="B209">
        <v>169.03</v>
      </c>
      <c r="C209">
        <f>((SFIO_PL[[#This Row],[Price]]-B208)/SFIO_PL[[#This Row],[Price]])*100</f>
        <v>-2.6977459622552225</v>
      </c>
      <c r="D209">
        <f>LN(SFIO_PL[[#This Row],[Price]]/B208)*100</f>
        <v>-2.6619982918371394</v>
      </c>
      <c r="E209">
        <v>163.89</v>
      </c>
      <c r="F209">
        <f>LN(SFIO_PL[[#This Row],[Risk-free instrument]]/E208)*100</f>
        <v>-0.10976949510551259</v>
      </c>
      <c r="G209">
        <v>404.88</v>
      </c>
      <c r="H209">
        <f>LN(SFIO_PL[[#This Row],[EEI]]/G208)*100</f>
        <v>-3.1842857584282762</v>
      </c>
      <c r="I209">
        <f>SFIO_PL[[#This Row],[Rate EEI]]*100%</f>
        <v>-3.1842857584282762</v>
      </c>
      <c r="J209">
        <f>MIN(0,(SFIO_PL[[#This Row],[Logarithmic rate of return]]-0))</f>
        <v>-2.6619982918371394</v>
      </c>
      <c r="K209">
        <f>MIN(0,(SFIO_PL[[#This Row],[Market rate of return]]-0))</f>
        <v>-3.1842857584282762</v>
      </c>
      <c r="L209">
        <f>MAX(0,(SFIO_PL[[#This Row],[Logarithmic rate of return]]-0))</f>
        <v>0</v>
      </c>
    </row>
    <row r="210" spans="1:12" x14ac:dyDescent="0.25">
      <c r="A210" s="9">
        <v>43751</v>
      </c>
      <c r="B210">
        <v>174.62</v>
      </c>
      <c r="C210">
        <f>((SFIO_PL[[#This Row],[Price]]-B209)/SFIO_PL[[#This Row],[Price]])*100</f>
        <v>3.2012369717100011</v>
      </c>
      <c r="D210">
        <f>LN(SFIO_PL[[#This Row],[Price]]/B209)*100</f>
        <v>3.2535970420575295</v>
      </c>
      <c r="E210">
        <v>163.98</v>
      </c>
      <c r="F210">
        <f>LN(SFIO_PL[[#This Row],[Risk-free instrument]]/E209)*100</f>
        <v>5.4899809229574145E-2</v>
      </c>
      <c r="G210">
        <v>416.73</v>
      </c>
      <c r="H210">
        <f>LN(SFIO_PL[[#This Row],[EEI]]/G209)*100</f>
        <v>2.8847803171585147</v>
      </c>
      <c r="I210">
        <f>SFIO_PL[[#This Row],[Rate EEI]]*100%</f>
        <v>2.8847803171585147</v>
      </c>
      <c r="J210">
        <f>MIN(0,(SFIO_PL[[#This Row],[Logarithmic rate of return]]-0))</f>
        <v>0</v>
      </c>
      <c r="K210">
        <f>MIN(0,(SFIO_PL[[#This Row],[Market rate of return]]-0))</f>
        <v>0</v>
      </c>
      <c r="L210">
        <f>MAX(0,(SFIO_PL[[#This Row],[Logarithmic rate of return]]-0))</f>
        <v>3.2535970420575295</v>
      </c>
    </row>
    <row r="211" spans="1:12" x14ac:dyDescent="0.25">
      <c r="A211" s="9">
        <v>43758</v>
      </c>
      <c r="B211">
        <v>175.23</v>
      </c>
      <c r="C211">
        <f>((SFIO_PL[[#This Row],[Price]]-B210)/SFIO_PL[[#This Row],[Price]])*100</f>
        <v>0.34811390743593296</v>
      </c>
      <c r="D211">
        <f>LN(SFIO_PL[[#This Row],[Price]]/B210)*100</f>
        <v>0.34872123376661335</v>
      </c>
      <c r="E211">
        <v>163.97</v>
      </c>
      <c r="F211">
        <f>LN(SFIO_PL[[#This Row],[Risk-free instrument]]/E210)*100</f>
        <v>-6.0984906254575189E-3</v>
      </c>
      <c r="G211">
        <v>422.87</v>
      </c>
      <c r="H211">
        <f>LN(SFIO_PL[[#This Row],[EEI]]/G210)*100</f>
        <v>1.4626273128555598</v>
      </c>
      <c r="I211">
        <f>SFIO_PL[[#This Row],[Rate EEI]]*100%</f>
        <v>1.4626273128555598</v>
      </c>
      <c r="J211">
        <f>MIN(0,(SFIO_PL[[#This Row],[Logarithmic rate of return]]-0))</f>
        <v>0</v>
      </c>
      <c r="K211">
        <f>MIN(0,(SFIO_PL[[#This Row],[Market rate of return]]-0))</f>
        <v>0</v>
      </c>
      <c r="L211">
        <f>MAX(0,(SFIO_PL[[#This Row],[Logarithmic rate of return]]-0))</f>
        <v>0.34872123376661335</v>
      </c>
    </row>
    <row r="212" spans="1:12" x14ac:dyDescent="0.25">
      <c r="A212" s="9">
        <v>43765</v>
      </c>
      <c r="B212">
        <v>177.75</v>
      </c>
      <c r="C212">
        <f>((SFIO_PL[[#This Row],[Price]]-B211)/SFIO_PL[[#This Row],[Price]])*100</f>
        <v>1.4177215189873476</v>
      </c>
      <c r="D212">
        <f>LN(SFIO_PL[[#This Row],[Price]]/B211)*100</f>
        <v>1.4278671963022527</v>
      </c>
      <c r="E212">
        <v>163.9</v>
      </c>
      <c r="F212">
        <f>LN(SFIO_PL[[#This Row],[Risk-free instrument]]/E211)*100</f>
        <v>-4.2699851199301982E-2</v>
      </c>
      <c r="G212">
        <v>425.98</v>
      </c>
      <c r="H212">
        <f>LN(SFIO_PL[[#This Row],[EEI]]/G211)*100</f>
        <v>0.73275936044911394</v>
      </c>
      <c r="I212">
        <f>SFIO_PL[[#This Row],[Rate EEI]]*100%</f>
        <v>0.73275936044911394</v>
      </c>
      <c r="J212">
        <f>MIN(0,(SFIO_PL[[#This Row],[Logarithmic rate of return]]-0))</f>
        <v>0</v>
      </c>
      <c r="K212">
        <f>MIN(0,(SFIO_PL[[#This Row],[Market rate of return]]-0))</f>
        <v>0</v>
      </c>
      <c r="L212">
        <f>MAX(0,(SFIO_PL[[#This Row],[Logarithmic rate of return]]-0))</f>
        <v>1.4278671963022527</v>
      </c>
    </row>
    <row r="213" spans="1:12" x14ac:dyDescent="0.25">
      <c r="A213" s="9">
        <v>43772</v>
      </c>
      <c r="B213">
        <v>176.08</v>
      </c>
      <c r="C213">
        <f>((SFIO_PL[[#This Row],[Price]]-B212)/SFIO_PL[[#This Row],[Price]])*100</f>
        <v>-0.94843253066787103</v>
      </c>
      <c r="D213">
        <f>LN(SFIO_PL[[#This Row],[Price]]/B212)*100</f>
        <v>-0.94396314651439339</v>
      </c>
      <c r="E213">
        <v>163.88</v>
      </c>
      <c r="F213">
        <f>LN(SFIO_PL[[#This Row],[Risk-free instrument]]/E212)*100</f>
        <v>-1.2203307111378335E-2</v>
      </c>
      <c r="G213">
        <v>428.49</v>
      </c>
      <c r="H213">
        <f>LN(SFIO_PL[[#This Row],[EEI]]/G212)*100</f>
        <v>0.58750037321924098</v>
      </c>
      <c r="I213">
        <f>SFIO_PL[[#This Row],[Rate EEI]]*100%</f>
        <v>0.58750037321924098</v>
      </c>
      <c r="J213">
        <f>MIN(0,(SFIO_PL[[#This Row],[Logarithmic rate of return]]-0))</f>
        <v>-0.94396314651439339</v>
      </c>
      <c r="K213">
        <f>MIN(0,(SFIO_PL[[#This Row],[Market rate of return]]-0))</f>
        <v>0</v>
      </c>
      <c r="L213">
        <f>MAX(0,(SFIO_PL[[#This Row],[Logarithmic rate of return]]-0))</f>
        <v>0</v>
      </c>
    </row>
    <row r="214" spans="1:12" x14ac:dyDescent="0.25">
      <c r="A214" s="9">
        <v>43779</v>
      </c>
      <c r="B214">
        <v>180.43</v>
      </c>
      <c r="C214">
        <f>((SFIO_PL[[#This Row],[Price]]-B213)/SFIO_PL[[#This Row],[Price]])*100</f>
        <v>2.4109072770603523</v>
      </c>
      <c r="D214">
        <f>LN(SFIO_PL[[#This Row],[Price]]/B213)*100</f>
        <v>2.4404453702000795</v>
      </c>
      <c r="E214">
        <v>163.87</v>
      </c>
      <c r="F214">
        <f>LN(SFIO_PL[[#This Row],[Risk-free instrument]]/E213)*100</f>
        <v>-6.1022120537623471E-3</v>
      </c>
      <c r="G214">
        <v>432.3</v>
      </c>
      <c r="H214">
        <f>LN(SFIO_PL[[#This Row],[EEI]]/G213)*100</f>
        <v>0.88523911309393832</v>
      </c>
      <c r="I214">
        <f>SFIO_PL[[#This Row],[Rate EEI]]*100%</f>
        <v>0.88523911309393832</v>
      </c>
      <c r="J214">
        <f>MIN(0,(SFIO_PL[[#This Row],[Logarithmic rate of return]]-0))</f>
        <v>0</v>
      </c>
      <c r="K214">
        <f>MIN(0,(SFIO_PL[[#This Row],[Market rate of return]]-0))</f>
        <v>0</v>
      </c>
      <c r="L214">
        <f>MAX(0,(SFIO_PL[[#This Row],[Logarithmic rate of return]]-0))</f>
        <v>2.4404453702000795</v>
      </c>
    </row>
    <row r="215" spans="1:12" x14ac:dyDescent="0.25">
      <c r="A215" s="9">
        <v>43786</v>
      </c>
      <c r="B215">
        <v>179.85</v>
      </c>
      <c r="C215">
        <f>((SFIO_PL[[#This Row],[Price]]-B214)/SFIO_PL[[#This Row],[Price]])*100</f>
        <v>-0.32249096469280653</v>
      </c>
      <c r="D215">
        <f>LN(SFIO_PL[[#This Row],[Price]]/B214)*100</f>
        <v>-0.32197207785742221</v>
      </c>
      <c r="E215">
        <v>163.88</v>
      </c>
      <c r="F215">
        <f>LN(SFIO_PL[[#This Row],[Risk-free instrument]]/E214)*100</f>
        <v>6.1022120537554238E-3</v>
      </c>
      <c r="G215">
        <v>429.81</v>
      </c>
      <c r="H215">
        <f>LN(SFIO_PL[[#This Row],[EEI]]/G214)*100</f>
        <v>-0.57765411001955436</v>
      </c>
      <c r="I215">
        <f>SFIO_PL[[#This Row],[Rate EEI]]*100%</f>
        <v>-0.57765411001955436</v>
      </c>
      <c r="J215">
        <f>MIN(0,(SFIO_PL[[#This Row],[Logarithmic rate of return]]-0))</f>
        <v>-0.32197207785742221</v>
      </c>
      <c r="K215">
        <f>MIN(0,(SFIO_PL[[#This Row],[Market rate of return]]-0))</f>
        <v>-0.57765411001955436</v>
      </c>
      <c r="L215">
        <f>MAX(0,(SFIO_PL[[#This Row],[Logarithmic rate of return]]-0))</f>
        <v>0</v>
      </c>
    </row>
    <row r="216" spans="1:12" x14ac:dyDescent="0.25">
      <c r="A216" s="9">
        <v>43793</v>
      </c>
      <c r="B216">
        <v>178.19</v>
      </c>
      <c r="C216">
        <f>((SFIO_PL[[#This Row],[Price]]-B215)/SFIO_PL[[#This Row],[Price]])*100</f>
        <v>-0.93158987597508092</v>
      </c>
      <c r="D216">
        <f>LN(SFIO_PL[[#This Row],[Price]]/B215)*100</f>
        <v>-0.92727734023095365</v>
      </c>
      <c r="E216">
        <v>163.85</v>
      </c>
      <c r="F216">
        <f>LN(SFIO_PL[[#This Row],[Risk-free instrument]]/E215)*100</f>
        <v>-1.8307753384672353E-2</v>
      </c>
      <c r="G216">
        <v>430.18</v>
      </c>
      <c r="H216">
        <f>LN(SFIO_PL[[#This Row],[EEI]]/G215)*100</f>
        <v>8.6047517489623165E-2</v>
      </c>
      <c r="I216">
        <f>SFIO_PL[[#This Row],[Rate EEI]]*100%</f>
        <v>8.6047517489623165E-2</v>
      </c>
      <c r="J216">
        <f>MIN(0,(SFIO_PL[[#This Row],[Logarithmic rate of return]]-0))</f>
        <v>-0.92727734023095365</v>
      </c>
      <c r="K216">
        <f>MIN(0,(SFIO_PL[[#This Row],[Market rate of return]]-0))</f>
        <v>0</v>
      </c>
      <c r="L216">
        <f>MAX(0,(SFIO_PL[[#This Row],[Logarithmic rate of return]]-0))</f>
        <v>0</v>
      </c>
    </row>
    <row r="217" spans="1:12" x14ac:dyDescent="0.25">
      <c r="A217" s="9">
        <v>43800</v>
      </c>
      <c r="B217">
        <v>179.27</v>
      </c>
      <c r="C217">
        <f>((SFIO_PL[[#This Row],[Price]]-B216)/SFIO_PL[[#This Row],[Price]])*100</f>
        <v>0.6024432420371576</v>
      </c>
      <c r="D217">
        <f>LN(SFIO_PL[[#This Row],[Price]]/B216)*100</f>
        <v>0.60426525274239251</v>
      </c>
      <c r="E217">
        <v>163.78</v>
      </c>
      <c r="F217">
        <f>LN(SFIO_PL[[#This Row],[Risk-free instrument]]/E216)*100</f>
        <v>-4.2731130278139927E-2</v>
      </c>
      <c r="G217">
        <v>429.13</v>
      </c>
      <c r="H217">
        <f>LN(SFIO_PL[[#This Row],[EEI]]/G216)*100</f>
        <v>-0.24438224216485829</v>
      </c>
      <c r="I217">
        <f>SFIO_PL[[#This Row],[Rate EEI]]*100%</f>
        <v>-0.24438224216485829</v>
      </c>
      <c r="J217">
        <f>MIN(0,(SFIO_PL[[#This Row],[Logarithmic rate of return]]-0))</f>
        <v>0</v>
      </c>
      <c r="K217">
        <f>MIN(0,(SFIO_PL[[#This Row],[Market rate of return]]-0))</f>
        <v>-0.24438224216485829</v>
      </c>
      <c r="L217">
        <f>MAX(0,(SFIO_PL[[#This Row],[Logarithmic rate of return]]-0))</f>
        <v>0.60426525274239251</v>
      </c>
    </row>
    <row r="218" spans="1:12" x14ac:dyDescent="0.25">
      <c r="A218" s="9">
        <v>43807</v>
      </c>
      <c r="B218">
        <v>179.6</v>
      </c>
      <c r="C218">
        <f>((SFIO_PL[[#This Row],[Price]]-B217)/SFIO_PL[[#This Row],[Price]])*100</f>
        <v>0.18374164810689536</v>
      </c>
      <c r="D218">
        <f>LN(SFIO_PL[[#This Row],[Price]]/B217)*100</f>
        <v>0.18391066013519844</v>
      </c>
      <c r="E218">
        <v>163.68</v>
      </c>
      <c r="F218">
        <f>LN(SFIO_PL[[#This Row],[Risk-free instrument]]/E217)*100</f>
        <v>-6.1076163872582717E-2</v>
      </c>
      <c r="G218">
        <v>428.88</v>
      </c>
      <c r="H218">
        <f>LN(SFIO_PL[[#This Row],[EEI]]/G217)*100</f>
        <v>-5.8274380735610365E-2</v>
      </c>
      <c r="I218">
        <f>SFIO_PL[[#This Row],[Rate EEI]]*100%</f>
        <v>-5.8274380735610365E-2</v>
      </c>
      <c r="J218">
        <f>MIN(0,(SFIO_PL[[#This Row],[Logarithmic rate of return]]-0))</f>
        <v>0</v>
      </c>
      <c r="K218">
        <f>MIN(0,(SFIO_PL[[#This Row],[Market rate of return]]-0))</f>
        <v>-5.8274380735610365E-2</v>
      </c>
      <c r="L218">
        <f>MAX(0,(SFIO_PL[[#This Row],[Logarithmic rate of return]]-0))</f>
        <v>0.18391066013519844</v>
      </c>
    </row>
    <row r="219" spans="1:12" x14ac:dyDescent="0.25">
      <c r="A219" s="9">
        <v>43814</v>
      </c>
      <c r="B219">
        <v>181.27</v>
      </c>
      <c r="C219">
        <f>((SFIO_PL[[#This Row],[Price]]-B218)/SFIO_PL[[#This Row],[Price]])*100</f>
        <v>0.92127765212115398</v>
      </c>
      <c r="D219">
        <f>LN(SFIO_PL[[#This Row],[Price]]/B218)*100</f>
        <v>0.92554766067284766</v>
      </c>
      <c r="E219">
        <v>163.63</v>
      </c>
      <c r="F219">
        <f>LN(SFIO_PL[[#This Row],[Risk-free instrument]]/E218)*100</f>
        <v>-3.0552076251222353E-2</v>
      </c>
      <c r="G219">
        <v>433.6</v>
      </c>
      <c r="H219">
        <f>LN(SFIO_PL[[#This Row],[EEI]]/G218)*100</f>
        <v>1.0945290606154245</v>
      </c>
      <c r="I219">
        <f>SFIO_PL[[#This Row],[Rate EEI]]*100%</f>
        <v>1.0945290606154245</v>
      </c>
      <c r="J219">
        <f>MIN(0,(SFIO_PL[[#This Row],[Logarithmic rate of return]]-0))</f>
        <v>0</v>
      </c>
      <c r="K219">
        <f>MIN(0,(SFIO_PL[[#This Row],[Market rate of return]]-0))</f>
        <v>0</v>
      </c>
      <c r="L219">
        <f>MAX(0,(SFIO_PL[[#This Row],[Logarithmic rate of return]]-0))</f>
        <v>0.92554766067284766</v>
      </c>
    </row>
    <row r="220" spans="1:12" x14ac:dyDescent="0.25">
      <c r="A220" s="9">
        <v>43821</v>
      </c>
      <c r="B220">
        <v>182.63</v>
      </c>
      <c r="C220">
        <f>((SFIO_PL[[#This Row],[Price]]-B219)/SFIO_PL[[#This Row],[Price]])*100</f>
        <v>0.74467502600886237</v>
      </c>
      <c r="D220">
        <f>LN(SFIO_PL[[#This Row],[Price]]/B219)*100</f>
        <v>0.74746157291226789</v>
      </c>
      <c r="E220">
        <v>163.68</v>
      </c>
      <c r="F220">
        <f>LN(SFIO_PL[[#This Row],[Risk-free instrument]]/E219)*100</f>
        <v>3.0552076251221784E-2</v>
      </c>
      <c r="G220">
        <v>436.5</v>
      </c>
      <c r="H220">
        <f>LN(SFIO_PL[[#This Row],[EEI]]/G219)*100</f>
        <v>0.6665925154220449</v>
      </c>
      <c r="I220">
        <f>SFIO_PL[[#This Row],[Rate EEI]]*100%</f>
        <v>0.6665925154220449</v>
      </c>
      <c r="J220">
        <f>MIN(0,(SFIO_PL[[#This Row],[Logarithmic rate of return]]-0))</f>
        <v>0</v>
      </c>
      <c r="K220">
        <f>MIN(0,(SFIO_PL[[#This Row],[Market rate of return]]-0))</f>
        <v>0</v>
      </c>
      <c r="L220">
        <f>MAX(0,(SFIO_PL[[#This Row],[Logarithmic rate of return]]-0))</f>
        <v>0.74746157291226789</v>
      </c>
    </row>
    <row r="221" spans="1:12" x14ac:dyDescent="0.25">
      <c r="A221" s="9">
        <v>43828</v>
      </c>
      <c r="B221">
        <v>182.82</v>
      </c>
      <c r="C221">
        <f>((SFIO_PL[[#This Row],[Price]]-B220)/SFIO_PL[[#This Row],[Price]])*100</f>
        <v>0.10392736024504853</v>
      </c>
      <c r="D221">
        <f>LN(SFIO_PL[[#This Row],[Price]]/B220)*100</f>
        <v>0.10398140217222229</v>
      </c>
      <c r="E221">
        <v>163.84</v>
      </c>
      <c r="F221">
        <f>LN(SFIO_PL[[#This Row],[Risk-free instrument]]/E220)*100</f>
        <v>9.770396478266119E-2</v>
      </c>
      <c r="G221">
        <v>433.7</v>
      </c>
      <c r="H221">
        <f>LN(SFIO_PL[[#This Row],[EEI]]/G220)*100</f>
        <v>-0.64353244383363206</v>
      </c>
      <c r="I221">
        <f>SFIO_PL[[#This Row],[Rate EEI]]*100%</f>
        <v>-0.64353244383363206</v>
      </c>
      <c r="J221">
        <f>MIN(0,(SFIO_PL[[#This Row],[Logarithmic rate of return]]-0))</f>
        <v>0</v>
      </c>
      <c r="K221">
        <f>MIN(0,(SFIO_PL[[#This Row],[Market rate of return]]-0))</f>
        <v>-0.64353244383363206</v>
      </c>
      <c r="L221">
        <f>MAX(0,(SFIO_PL[[#This Row],[Logarithmic rate of return]]-0))</f>
        <v>0.10398140217222229</v>
      </c>
    </row>
    <row r="222" spans="1:12" x14ac:dyDescent="0.25">
      <c r="A222" s="9">
        <v>43835</v>
      </c>
      <c r="B222">
        <v>182.66</v>
      </c>
      <c r="C222">
        <f>((SFIO_PL[[#This Row],[Price]]-B221)/SFIO_PL[[#This Row],[Price]])*100</f>
        <v>-8.7594437753200804E-2</v>
      </c>
      <c r="D222">
        <f>LN(SFIO_PL[[#This Row],[Price]]/B221)*100</f>
        <v>-8.7556096213979265E-2</v>
      </c>
      <c r="E222">
        <v>163.71</v>
      </c>
      <c r="F222">
        <f>LN(SFIO_PL[[#This Row],[Risk-free instrument]]/E221)*100</f>
        <v>-7.9377198489269551E-2</v>
      </c>
      <c r="G222">
        <v>436.88</v>
      </c>
      <c r="H222">
        <f>LN(SFIO_PL[[#This Row],[EEI]]/G221)*100</f>
        <v>0.73055070025777102</v>
      </c>
      <c r="I222">
        <f>SFIO_PL[[#This Row],[Rate EEI]]*100%</f>
        <v>0.73055070025777102</v>
      </c>
      <c r="J222">
        <f>MIN(0,(SFIO_PL[[#This Row],[Logarithmic rate of return]]-0))</f>
        <v>-8.7556096213979265E-2</v>
      </c>
      <c r="K222">
        <f>MIN(0,(SFIO_PL[[#This Row],[Market rate of return]]-0))</f>
        <v>0</v>
      </c>
      <c r="L222">
        <f>MAX(0,(SFIO_PL[[#This Row],[Logarithmic rate of return]]-0))</f>
        <v>0</v>
      </c>
    </row>
    <row r="223" spans="1:12" x14ac:dyDescent="0.25">
      <c r="A223" s="9">
        <v>43842</v>
      </c>
      <c r="B223">
        <v>182.78</v>
      </c>
      <c r="C223">
        <f>((SFIO_PL[[#This Row],[Price]]-B222)/SFIO_PL[[#This Row],[Price]])*100</f>
        <v>6.5652697231647086E-2</v>
      </c>
      <c r="D223">
        <f>LN(SFIO_PL[[#This Row],[Price]]/B222)*100</f>
        <v>6.5674258052272713E-2</v>
      </c>
      <c r="E223">
        <v>163.74</v>
      </c>
      <c r="F223">
        <f>LN(SFIO_PL[[#This Row],[Risk-free instrument]]/E222)*100</f>
        <v>1.8323408205177708E-2</v>
      </c>
      <c r="G223">
        <v>436.25</v>
      </c>
      <c r="H223">
        <f>LN(SFIO_PL[[#This Row],[EEI]]/G222)*100</f>
        <v>-0.14430843272613428</v>
      </c>
      <c r="I223">
        <f>SFIO_PL[[#This Row],[Rate EEI]]*100%</f>
        <v>-0.14430843272613428</v>
      </c>
      <c r="J223">
        <f>MIN(0,(SFIO_PL[[#This Row],[Logarithmic rate of return]]-0))</f>
        <v>0</v>
      </c>
      <c r="K223">
        <f>MIN(0,(SFIO_PL[[#This Row],[Market rate of return]]-0))</f>
        <v>-0.14430843272613428</v>
      </c>
      <c r="L223">
        <f>MAX(0,(SFIO_PL[[#This Row],[Logarithmic rate of return]]-0))</f>
        <v>6.5674258052272713E-2</v>
      </c>
    </row>
    <row r="224" spans="1:12" x14ac:dyDescent="0.25">
      <c r="A224" s="9">
        <v>43849</v>
      </c>
      <c r="B224">
        <v>184.29</v>
      </c>
      <c r="C224">
        <f>((SFIO_PL[[#This Row],[Price]]-B223)/SFIO_PL[[#This Row],[Price]])*100</f>
        <v>0.81936079005914109</v>
      </c>
      <c r="D224">
        <f>LN(SFIO_PL[[#This Row],[Price]]/B223)*100</f>
        <v>0.82273599998900615</v>
      </c>
      <c r="E224">
        <v>163.72999999999999</v>
      </c>
      <c r="F224">
        <f>LN(SFIO_PL[[#This Row],[Risk-free instrument]]/E223)*100</f>
        <v>-6.1074296901243979E-3</v>
      </c>
      <c r="G224">
        <v>440.66</v>
      </c>
      <c r="H224">
        <f>LN(SFIO_PL[[#This Row],[EEI]]/G223)*100</f>
        <v>1.0058129519405963</v>
      </c>
      <c r="I224">
        <f>SFIO_PL[[#This Row],[Rate EEI]]*100%</f>
        <v>1.0058129519405963</v>
      </c>
      <c r="J224">
        <f>MIN(0,(SFIO_PL[[#This Row],[Logarithmic rate of return]]-0))</f>
        <v>0</v>
      </c>
      <c r="K224">
        <f>MIN(0,(SFIO_PL[[#This Row],[Market rate of return]]-0))</f>
        <v>0</v>
      </c>
      <c r="L224">
        <f>MAX(0,(SFIO_PL[[#This Row],[Logarithmic rate of return]]-0))</f>
        <v>0.82273599998900615</v>
      </c>
    </row>
    <row r="225" spans="1:12" x14ac:dyDescent="0.25">
      <c r="A225" s="9">
        <v>43856</v>
      </c>
      <c r="B225">
        <v>183.41</v>
      </c>
      <c r="C225">
        <f>((SFIO_PL[[#This Row],[Price]]-B224)/SFIO_PL[[#This Row],[Price]])*100</f>
        <v>-0.47979935663267848</v>
      </c>
      <c r="D225">
        <f>LN(SFIO_PL[[#This Row],[Price]]/B224)*100</f>
        <v>-0.4786519881004544</v>
      </c>
      <c r="E225">
        <v>163.98</v>
      </c>
      <c r="F225">
        <f>LN(SFIO_PL[[#This Row],[Risk-free instrument]]/E224)*100</f>
        <v>0.15257395166306637</v>
      </c>
      <c r="G225">
        <v>429.71</v>
      </c>
      <c r="H225">
        <f>LN(SFIO_PL[[#This Row],[EEI]]/G224)*100</f>
        <v>-2.5163040475615763</v>
      </c>
      <c r="I225">
        <f>SFIO_PL[[#This Row],[Rate EEI]]*100%</f>
        <v>-2.5163040475615763</v>
      </c>
      <c r="J225">
        <f>MIN(0,(SFIO_PL[[#This Row],[Logarithmic rate of return]]-0))</f>
        <v>-0.4786519881004544</v>
      </c>
      <c r="K225">
        <f>MIN(0,(SFIO_PL[[#This Row],[Market rate of return]]-0))</f>
        <v>-2.5163040475615763</v>
      </c>
      <c r="L225">
        <f>MAX(0,(SFIO_PL[[#This Row],[Logarithmic rate of return]]-0))</f>
        <v>0</v>
      </c>
    </row>
    <row r="226" spans="1:12" x14ac:dyDescent="0.25">
      <c r="A226" s="9">
        <v>43863</v>
      </c>
      <c r="B226">
        <v>178.66</v>
      </c>
      <c r="C226">
        <f>((SFIO_PL[[#This Row],[Price]]-B225)/SFIO_PL[[#This Row],[Price]])*100</f>
        <v>-2.6586812940781375</v>
      </c>
      <c r="D226">
        <f>LN(SFIO_PL[[#This Row],[Price]]/B225)*100</f>
        <v>-2.6239525689248246</v>
      </c>
      <c r="E226">
        <v>164.15</v>
      </c>
      <c r="F226">
        <f>LN(SFIO_PL[[#This Row],[Risk-free instrument]]/E225)*100</f>
        <v>0.10361747795700336</v>
      </c>
      <c r="G226">
        <v>433.8</v>
      </c>
      <c r="H226">
        <f>LN(SFIO_PL[[#This Row],[EEI]]/G225)*100</f>
        <v>0.94730358323470432</v>
      </c>
      <c r="I226">
        <f>SFIO_PL[[#This Row],[Rate EEI]]*100%</f>
        <v>0.94730358323470432</v>
      </c>
      <c r="J226">
        <f>MIN(0,(SFIO_PL[[#This Row],[Logarithmic rate of return]]-0))</f>
        <v>-2.6239525689248246</v>
      </c>
      <c r="K226">
        <f>MIN(0,(SFIO_PL[[#This Row],[Market rate of return]]-0))</f>
        <v>0</v>
      </c>
      <c r="L226">
        <f>MAX(0,(SFIO_PL[[#This Row],[Logarithmic rate of return]]-0))</f>
        <v>0</v>
      </c>
    </row>
    <row r="227" spans="1:12" x14ac:dyDescent="0.25">
      <c r="A227" s="9">
        <v>43870</v>
      </c>
      <c r="B227">
        <v>184.09</v>
      </c>
      <c r="C227">
        <f>((SFIO_PL[[#This Row],[Price]]-B226)/SFIO_PL[[#This Row],[Price]])*100</f>
        <v>2.9496441957738098</v>
      </c>
      <c r="D227">
        <f>LN(SFIO_PL[[#This Row],[Price]]/B226)*100</f>
        <v>2.9940210184777771</v>
      </c>
      <c r="E227">
        <v>164.03</v>
      </c>
      <c r="F227">
        <f>LN(SFIO_PL[[#This Row],[Risk-free instrument]]/E226)*100</f>
        <v>-7.3130602320730653E-2</v>
      </c>
      <c r="G227">
        <v>439.84</v>
      </c>
      <c r="H227">
        <f>LN(SFIO_PL[[#This Row],[EEI]]/G226)*100</f>
        <v>1.3827426024161531</v>
      </c>
      <c r="I227">
        <f>SFIO_PL[[#This Row],[Rate EEI]]*100%</f>
        <v>1.3827426024161531</v>
      </c>
      <c r="J227">
        <f>MIN(0,(SFIO_PL[[#This Row],[Logarithmic rate of return]]-0))</f>
        <v>0</v>
      </c>
      <c r="K227">
        <f>MIN(0,(SFIO_PL[[#This Row],[Market rate of return]]-0))</f>
        <v>0</v>
      </c>
      <c r="L227">
        <f>MAX(0,(SFIO_PL[[#This Row],[Logarithmic rate of return]]-0))</f>
        <v>2.9940210184777771</v>
      </c>
    </row>
    <row r="228" spans="1:12" x14ac:dyDescent="0.25">
      <c r="A228" s="9">
        <v>43877</v>
      </c>
      <c r="B228">
        <v>187.79</v>
      </c>
      <c r="C228">
        <f>((SFIO_PL[[#This Row],[Price]]-B227)/SFIO_PL[[#This Row],[Price]])*100</f>
        <v>1.9702859577187224</v>
      </c>
      <c r="D228">
        <f>LN(SFIO_PL[[#This Row],[Price]]/B227)*100</f>
        <v>1.9899548761644099</v>
      </c>
      <c r="E228">
        <v>162.97</v>
      </c>
      <c r="F228">
        <f>LN(SFIO_PL[[#This Row],[Risk-free instrument]]/E227)*100</f>
        <v>-0.64832031364970322</v>
      </c>
      <c r="G228">
        <v>451.2</v>
      </c>
      <c r="H228">
        <f>LN(SFIO_PL[[#This Row],[EEI]]/G227)*100</f>
        <v>2.5499675766913681</v>
      </c>
      <c r="I228">
        <f>SFIO_PL[[#This Row],[Rate EEI]]*100%</f>
        <v>2.5499675766913681</v>
      </c>
      <c r="J228">
        <f>MIN(0,(SFIO_PL[[#This Row],[Logarithmic rate of return]]-0))</f>
        <v>0</v>
      </c>
      <c r="K228">
        <f>MIN(0,(SFIO_PL[[#This Row],[Market rate of return]]-0))</f>
        <v>0</v>
      </c>
      <c r="L228">
        <f>MAX(0,(SFIO_PL[[#This Row],[Logarithmic rate of return]]-0))</f>
        <v>1.9899548761644099</v>
      </c>
    </row>
    <row r="229" spans="1:12" x14ac:dyDescent="0.25">
      <c r="A229" s="9">
        <v>43884</v>
      </c>
      <c r="B229">
        <v>186.76</v>
      </c>
      <c r="C229">
        <f>((SFIO_PL[[#This Row],[Price]]-B228)/SFIO_PL[[#This Row],[Price]])*100</f>
        <v>-0.55150995930606184</v>
      </c>
      <c r="D229">
        <f>LN(SFIO_PL[[#This Row],[Price]]/B228)*100</f>
        <v>-0.54999471173786874</v>
      </c>
      <c r="E229">
        <v>163.49</v>
      </c>
      <c r="F229">
        <f>LN(SFIO_PL[[#This Row],[Risk-free instrument]]/E228)*100</f>
        <v>0.31856915994237978</v>
      </c>
      <c r="G229">
        <v>446.22</v>
      </c>
      <c r="H229">
        <f>LN(SFIO_PL[[#This Row],[EEI]]/G228)*100</f>
        <v>-1.1098596240585199</v>
      </c>
      <c r="I229">
        <f>SFIO_PL[[#This Row],[Rate EEI]]*100%</f>
        <v>-1.1098596240585199</v>
      </c>
      <c r="J229">
        <f>MIN(0,(SFIO_PL[[#This Row],[Logarithmic rate of return]]-0))</f>
        <v>-0.54999471173786874</v>
      </c>
      <c r="K229">
        <f>MIN(0,(SFIO_PL[[#This Row],[Market rate of return]]-0))</f>
        <v>-1.1098596240585199</v>
      </c>
      <c r="L229">
        <f>MAX(0,(SFIO_PL[[#This Row],[Logarithmic rate of return]]-0))</f>
        <v>0</v>
      </c>
    </row>
    <row r="230" spans="1:12" x14ac:dyDescent="0.25">
      <c r="A230" s="9">
        <v>43891</v>
      </c>
      <c r="B230">
        <v>163.63999999999999</v>
      </c>
      <c r="C230">
        <f>((SFIO_PL[[#This Row],[Price]]-B229)/SFIO_PL[[#This Row],[Price]])*100</f>
        <v>-14.128574920557323</v>
      </c>
      <c r="D230">
        <f>LN(SFIO_PL[[#This Row],[Price]]/B229)*100</f>
        <v>-13.215547704153854</v>
      </c>
      <c r="E230">
        <v>163.21</v>
      </c>
      <c r="F230">
        <f>LN(SFIO_PL[[#This Row],[Risk-free instrument]]/E229)*100</f>
        <v>-0.17141112247166895</v>
      </c>
      <c r="G230">
        <v>389.66</v>
      </c>
      <c r="H230">
        <f>LN(SFIO_PL[[#This Row],[EEI]]/G229)*100</f>
        <v>-13.553753992552272</v>
      </c>
      <c r="I230">
        <f>SFIO_PL[[#This Row],[Rate EEI]]*100%</f>
        <v>-13.553753992552272</v>
      </c>
      <c r="J230">
        <f>MIN(0,(SFIO_PL[[#This Row],[Logarithmic rate of return]]-0))</f>
        <v>-13.215547704153854</v>
      </c>
      <c r="K230">
        <f>MIN(0,(SFIO_PL[[#This Row],[Market rate of return]]-0))</f>
        <v>-13.553753992552272</v>
      </c>
      <c r="L230">
        <f>MAX(0,(SFIO_PL[[#This Row],[Logarithmic rate of return]]-0))</f>
        <v>0</v>
      </c>
    </row>
    <row r="231" spans="1:12" x14ac:dyDescent="0.25">
      <c r="A231" s="9">
        <v>43898</v>
      </c>
      <c r="B231">
        <v>160.13999999999999</v>
      </c>
      <c r="C231">
        <f>((SFIO_PL[[#This Row],[Price]]-B230)/SFIO_PL[[#This Row],[Price]])*100</f>
        <v>-2.1855876108405146</v>
      </c>
      <c r="D231">
        <f>LN(SFIO_PL[[#This Row],[Price]]/B230)*100</f>
        <v>-2.1620460416710072</v>
      </c>
      <c r="E231">
        <v>163.18</v>
      </c>
      <c r="F231">
        <f>LN(SFIO_PL[[#This Row],[Risk-free instrument]]/E230)*100</f>
        <v>-1.8382916195037E-2</v>
      </c>
      <c r="G231">
        <v>347.52</v>
      </c>
      <c r="H231">
        <f>LN(SFIO_PL[[#This Row],[EEI]]/G230)*100</f>
        <v>-11.445234671222531</v>
      </c>
      <c r="I231">
        <f>SFIO_PL[[#This Row],[Rate EEI]]*100%</f>
        <v>-11.445234671222531</v>
      </c>
      <c r="J231">
        <f>MIN(0,(SFIO_PL[[#This Row],[Logarithmic rate of return]]-0))</f>
        <v>-2.1620460416710072</v>
      </c>
      <c r="K231">
        <f>MIN(0,(SFIO_PL[[#This Row],[Market rate of return]]-0))</f>
        <v>-11.445234671222531</v>
      </c>
      <c r="L231">
        <f>MAX(0,(SFIO_PL[[#This Row],[Logarithmic rate of return]]-0))</f>
        <v>0</v>
      </c>
    </row>
    <row r="232" spans="1:12" x14ac:dyDescent="0.25">
      <c r="A232" s="9">
        <v>43905</v>
      </c>
      <c r="B232">
        <v>130.58000000000001</v>
      </c>
      <c r="C232">
        <f>((SFIO_PL[[#This Row],[Price]]-B231)/SFIO_PL[[#This Row],[Price]])*100</f>
        <v>-22.637463623832112</v>
      </c>
      <c r="D232">
        <f>LN(SFIO_PL[[#This Row],[Price]]/B231)*100</f>
        <v>-20.406236688600011</v>
      </c>
      <c r="E232">
        <v>163.25</v>
      </c>
      <c r="F232">
        <f>LN(SFIO_PL[[#This Row],[Risk-free instrument]]/E231)*100</f>
        <v>4.28882155886251E-2</v>
      </c>
      <c r="G232">
        <v>308.64999999999998</v>
      </c>
      <c r="H232">
        <f>LN(SFIO_PL[[#This Row],[EEI]]/G231)*100</f>
        <v>-11.861426846561104</v>
      </c>
      <c r="I232">
        <f>SFIO_PL[[#This Row],[Rate EEI]]*100%</f>
        <v>-11.861426846561104</v>
      </c>
      <c r="J232">
        <f>MIN(0,(SFIO_PL[[#This Row],[Logarithmic rate of return]]-0))</f>
        <v>-20.406236688600011</v>
      </c>
      <c r="K232">
        <f>MIN(0,(SFIO_PL[[#This Row],[Market rate of return]]-0))</f>
        <v>-11.861426846561104</v>
      </c>
      <c r="L232">
        <f>MAX(0,(SFIO_PL[[#This Row],[Logarithmic rate of return]]-0))</f>
        <v>0</v>
      </c>
    </row>
    <row r="233" spans="1:12" x14ac:dyDescent="0.25">
      <c r="A233" s="9">
        <v>43912</v>
      </c>
      <c r="B233">
        <v>128.51</v>
      </c>
      <c r="C233">
        <f>((SFIO_PL[[#This Row],[Price]]-B232)/SFIO_PL[[#This Row],[Price]])*100</f>
        <v>-1.6107695899151988</v>
      </c>
      <c r="D233">
        <f>LN(SFIO_PL[[#This Row],[Price]]/B232)*100</f>
        <v>-1.5979343439437739</v>
      </c>
      <c r="E233">
        <v>163.31</v>
      </c>
      <c r="F233">
        <f>LN(SFIO_PL[[#This Row],[Risk-free instrument]]/E232)*100</f>
        <v>3.674669321115806E-2</v>
      </c>
      <c r="G233">
        <v>291.69</v>
      </c>
      <c r="H233">
        <f>LN(SFIO_PL[[#This Row],[EEI]]/G232)*100</f>
        <v>-5.6516354350229472</v>
      </c>
      <c r="I233">
        <f>SFIO_PL[[#This Row],[Rate EEI]]*100%</f>
        <v>-5.6516354350229472</v>
      </c>
      <c r="J233">
        <f>MIN(0,(SFIO_PL[[#This Row],[Logarithmic rate of return]]-0))</f>
        <v>-1.5979343439437739</v>
      </c>
      <c r="K233">
        <f>MIN(0,(SFIO_PL[[#This Row],[Market rate of return]]-0))</f>
        <v>-5.6516354350229472</v>
      </c>
      <c r="L233">
        <f>MAX(0,(SFIO_PL[[#This Row],[Logarithmic rate of return]]-0))</f>
        <v>0</v>
      </c>
    </row>
    <row r="234" spans="1:12" x14ac:dyDescent="0.25">
      <c r="A234" s="9">
        <v>43919</v>
      </c>
      <c r="B234">
        <v>135.29</v>
      </c>
      <c r="C234">
        <f>((SFIO_PL[[#This Row],[Price]]-B233)/SFIO_PL[[#This Row],[Price]])*100</f>
        <v>5.0114568704264926</v>
      </c>
      <c r="D234">
        <f>LN(SFIO_PL[[#This Row],[Price]]/B233)*100</f>
        <v>5.1413900296219079</v>
      </c>
      <c r="E234">
        <v>163.28</v>
      </c>
      <c r="F234">
        <f>LN(SFIO_PL[[#This Row],[Risk-free instrument]]/E233)*100</f>
        <v>-1.8371658706254554E-2</v>
      </c>
      <c r="G234">
        <v>321.19</v>
      </c>
      <c r="H234">
        <f>LN(SFIO_PL[[#This Row],[EEI]]/G233)*100</f>
        <v>9.6341253847970236</v>
      </c>
      <c r="I234">
        <f>SFIO_PL[[#This Row],[Rate EEI]]*100%</f>
        <v>9.6341253847970236</v>
      </c>
      <c r="J234">
        <f>MIN(0,(SFIO_PL[[#This Row],[Logarithmic rate of return]]-0))</f>
        <v>0</v>
      </c>
      <c r="K234">
        <f>MIN(0,(SFIO_PL[[#This Row],[Market rate of return]]-0))</f>
        <v>0</v>
      </c>
      <c r="L234">
        <f>MAX(0,(SFIO_PL[[#This Row],[Logarithmic rate of return]]-0))</f>
        <v>5.1413900296219079</v>
      </c>
    </row>
    <row r="235" spans="1:12" x14ac:dyDescent="0.25">
      <c r="A235" s="9">
        <v>43926</v>
      </c>
      <c r="B235">
        <v>134.94</v>
      </c>
      <c r="C235">
        <f>((SFIO_PL[[#This Row],[Price]]-B234)/SFIO_PL[[#This Row],[Price]])*100</f>
        <v>-0.25937453683118</v>
      </c>
      <c r="D235">
        <f>LN(SFIO_PL[[#This Row],[Price]]/B234)*100</f>
        <v>-0.25903874159895157</v>
      </c>
      <c r="E235">
        <v>163.49</v>
      </c>
      <c r="F235">
        <f>LN(SFIO_PL[[#This Row],[Risk-free instrument]]/E234)*100</f>
        <v>0.12853078857318759</v>
      </c>
      <c r="G235">
        <v>333.57</v>
      </c>
      <c r="H235">
        <f>LN(SFIO_PL[[#This Row],[EEI]]/G234)*100</f>
        <v>3.7819890045622038</v>
      </c>
      <c r="I235">
        <f>SFIO_PL[[#This Row],[Rate EEI]]*100%</f>
        <v>3.7819890045622038</v>
      </c>
      <c r="J235">
        <f>MIN(0,(SFIO_PL[[#This Row],[Logarithmic rate of return]]-0))</f>
        <v>-0.25903874159895157</v>
      </c>
      <c r="K235">
        <f>MIN(0,(SFIO_PL[[#This Row],[Market rate of return]]-0))</f>
        <v>0</v>
      </c>
      <c r="L235">
        <f>MAX(0,(SFIO_PL[[#This Row],[Logarithmic rate of return]]-0))</f>
        <v>0</v>
      </c>
    </row>
    <row r="236" spans="1:12" x14ac:dyDescent="0.25">
      <c r="A236" s="9">
        <v>43933</v>
      </c>
      <c r="B236">
        <v>143.80000000000001</v>
      </c>
      <c r="C236">
        <f>((SFIO_PL[[#This Row],[Price]]-B235)/SFIO_PL[[#This Row],[Price]])*100</f>
        <v>6.1613351877607876</v>
      </c>
      <c r="D236">
        <f>LN(SFIO_PL[[#This Row],[Price]]/B235)*100</f>
        <v>6.3593210087667007</v>
      </c>
      <c r="E236">
        <v>163.30000000000001</v>
      </c>
      <c r="F236">
        <f>LN(SFIO_PL[[#This Row],[Risk-free instrument]]/E235)*100</f>
        <v>-0.11628264109016841</v>
      </c>
      <c r="G236">
        <v>343.37</v>
      </c>
      <c r="H236">
        <f>LN(SFIO_PL[[#This Row],[EEI]]/G235)*100</f>
        <v>2.8955844586509949</v>
      </c>
      <c r="I236">
        <f>SFIO_PL[[#This Row],[Rate EEI]]*100%</f>
        <v>2.8955844586509949</v>
      </c>
      <c r="J236">
        <f>MIN(0,(SFIO_PL[[#This Row],[Logarithmic rate of return]]-0))</f>
        <v>0</v>
      </c>
      <c r="K236">
        <f>MIN(0,(SFIO_PL[[#This Row],[Market rate of return]]-0))</f>
        <v>0</v>
      </c>
      <c r="L236">
        <f>MAX(0,(SFIO_PL[[#This Row],[Logarithmic rate of return]]-0))</f>
        <v>6.3593210087667007</v>
      </c>
    </row>
    <row r="237" spans="1:12" x14ac:dyDescent="0.25">
      <c r="A237" s="9">
        <v>43940</v>
      </c>
      <c r="B237">
        <v>143.32</v>
      </c>
      <c r="C237">
        <f>((SFIO_PL[[#This Row],[Price]]-B236)/SFIO_PL[[#This Row],[Price]])*100</f>
        <v>-0.33491487580241291</v>
      </c>
      <c r="D237">
        <f>LN(SFIO_PL[[#This Row],[Price]]/B236)*100</f>
        <v>-0.33435528501934081</v>
      </c>
      <c r="E237">
        <v>163.16</v>
      </c>
      <c r="F237">
        <f>LN(SFIO_PL[[#This Row],[Risk-free instrument]]/E236)*100</f>
        <v>-8.5768552706181042E-2</v>
      </c>
      <c r="G237">
        <v>341.45</v>
      </c>
      <c r="H237">
        <f>LN(SFIO_PL[[#This Row],[EEI]]/G236)*100</f>
        <v>-0.56073275626791463</v>
      </c>
      <c r="I237">
        <f>SFIO_PL[[#This Row],[Rate EEI]]*100%</f>
        <v>-0.56073275626791463</v>
      </c>
      <c r="J237">
        <f>MIN(0,(SFIO_PL[[#This Row],[Logarithmic rate of return]]-0))</f>
        <v>-0.33435528501934081</v>
      </c>
      <c r="K237">
        <f>MIN(0,(SFIO_PL[[#This Row],[Market rate of return]]-0))</f>
        <v>-0.56073275626791463</v>
      </c>
      <c r="L237">
        <f>MAX(0,(SFIO_PL[[#This Row],[Logarithmic rate of return]]-0))</f>
        <v>0</v>
      </c>
    </row>
    <row r="238" spans="1:12" x14ac:dyDescent="0.25">
      <c r="A238" s="9">
        <v>43947</v>
      </c>
      <c r="B238">
        <v>143.05000000000001</v>
      </c>
      <c r="C238">
        <f>((SFIO_PL[[#This Row],[Price]]-B237)/SFIO_PL[[#This Row],[Price]])*100</f>
        <v>-0.1887451939881033</v>
      </c>
      <c r="D238">
        <f>LN(SFIO_PL[[#This Row],[Price]]/B237)*100</f>
        <v>-0.18856729406336947</v>
      </c>
      <c r="E238">
        <v>162.91999999999999</v>
      </c>
      <c r="F238">
        <f>LN(SFIO_PL[[#This Row],[Risk-free instrument]]/E237)*100</f>
        <v>-0.14720316691459437</v>
      </c>
      <c r="G238">
        <v>347.56</v>
      </c>
      <c r="H238">
        <f>LN(SFIO_PL[[#This Row],[EEI]]/G237)*100</f>
        <v>1.7736056563906988</v>
      </c>
      <c r="I238">
        <f>SFIO_PL[[#This Row],[Rate EEI]]*100%</f>
        <v>1.7736056563906988</v>
      </c>
      <c r="J238">
        <f>MIN(0,(SFIO_PL[[#This Row],[Logarithmic rate of return]]-0))</f>
        <v>-0.18856729406336947</v>
      </c>
      <c r="K238">
        <f>MIN(0,(SFIO_PL[[#This Row],[Market rate of return]]-0))</f>
        <v>0</v>
      </c>
      <c r="L238">
        <f>MAX(0,(SFIO_PL[[#This Row],[Logarithmic rate of return]]-0))</f>
        <v>0</v>
      </c>
    </row>
    <row r="239" spans="1:12" x14ac:dyDescent="0.25">
      <c r="A239" s="9">
        <v>43954</v>
      </c>
      <c r="B239">
        <v>147.35</v>
      </c>
      <c r="C239">
        <f>((SFIO_PL[[#This Row],[Price]]-B238)/SFIO_PL[[#This Row],[Price]])*100</f>
        <v>2.918221920597206</v>
      </c>
      <c r="D239">
        <f>LN(SFIO_PL[[#This Row],[Price]]/B238)*100</f>
        <v>2.961648968758432</v>
      </c>
      <c r="E239">
        <v>163.01</v>
      </c>
      <c r="F239">
        <f>LN(SFIO_PL[[#This Row],[Risk-free instrument]]/E238)*100</f>
        <v>5.5226583798669841E-2</v>
      </c>
      <c r="G239">
        <v>351.75</v>
      </c>
      <c r="H239">
        <f>LN(SFIO_PL[[#This Row],[EEI]]/G238)*100</f>
        <v>1.1983384023493258</v>
      </c>
      <c r="I239">
        <f>SFIO_PL[[#This Row],[Rate EEI]]*100%</f>
        <v>1.1983384023493258</v>
      </c>
      <c r="J239">
        <f>MIN(0,(SFIO_PL[[#This Row],[Logarithmic rate of return]]-0))</f>
        <v>0</v>
      </c>
      <c r="K239">
        <f>MIN(0,(SFIO_PL[[#This Row],[Market rate of return]]-0))</f>
        <v>0</v>
      </c>
      <c r="L239">
        <f>MAX(0,(SFIO_PL[[#This Row],[Logarithmic rate of return]]-0))</f>
        <v>2.961648968758432</v>
      </c>
    </row>
    <row r="240" spans="1:12" x14ac:dyDescent="0.25">
      <c r="A240" s="9">
        <v>43961</v>
      </c>
      <c r="B240">
        <v>148.08000000000001</v>
      </c>
      <c r="C240">
        <f>((SFIO_PL[[#This Row],[Price]]-B239)/SFIO_PL[[#This Row],[Price]])*100</f>
        <v>0.49297676931389661</v>
      </c>
      <c r="D240">
        <f>LN(SFIO_PL[[#This Row],[Price]]/B239)*100</f>
        <v>0.4941959081538429</v>
      </c>
      <c r="E240">
        <v>163.18</v>
      </c>
      <c r="F240">
        <f>LN(SFIO_PL[[#This Row],[Risk-free instrument]]/E239)*100</f>
        <v>0.10423373824557333</v>
      </c>
      <c r="G240">
        <v>351.93</v>
      </c>
      <c r="H240">
        <f>LN(SFIO_PL[[#This Row],[EEI]]/G239)*100</f>
        <v>5.1159619124020887E-2</v>
      </c>
      <c r="I240">
        <f>SFIO_PL[[#This Row],[Rate EEI]]*100%</f>
        <v>5.1159619124020887E-2</v>
      </c>
      <c r="J240">
        <f>MIN(0,(SFIO_PL[[#This Row],[Logarithmic rate of return]]-0))</f>
        <v>0</v>
      </c>
      <c r="K240">
        <f>MIN(0,(SFIO_PL[[#This Row],[Market rate of return]]-0))</f>
        <v>0</v>
      </c>
      <c r="L240">
        <f>MAX(0,(SFIO_PL[[#This Row],[Logarithmic rate of return]]-0))</f>
        <v>0.4941959081538429</v>
      </c>
    </row>
    <row r="241" spans="1:12" x14ac:dyDescent="0.25">
      <c r="A241" s="9">
        <v>43968</v>
      </c>
      <c r="B241">
        <v>143.28</v>
      </c>
      <c r="C241">
        <f>((SFIO_PL[[#This Row],[Price]]-B240)/SFIO_PL[[#This Row],[Price]])*100</f>
        <v>-3.3500837520938105</v>
      </c>
      <c r="D241">
        <f>LN(SFIO_PL[[#This Row],[Price]]/B240)*100</f>
        <v>-3.295191051278576</v>
      </c>
      <c r="E241">
        <v>163.21</v>
      </c>
      <c r="F241">
        <f>LN(SFIO_PL[[#This Row],[Risk-free instrument]]/E240)*100</f>
        <v>1.8382916195042766E-2</v>
      </c>
      <c r="G241">
        <v>341.57</v>
      </c>
      <c r="H241">
        <f>LN(SFIO_PL[[#This Row],[EEI]]/G240)*100</f>
        <v>-2.9879656141954274</v>
      </c>
      <c r="I241">
        <f>SFIO_PL[[#This Row],[Rate EEI]]*100%</f>
        <v>-2.9879656141954274</v>
      </c>
      <c r="J241">
        <f>MIN(0,(SFIO_PL[[#This Row],[Logarithmic rate of return]]-0))</f>
        <v>-3.295191051278576</v>
      </c>
      <c r="K241">
        <f>MIN(0,(SFIO_PL[[#This Row],[Market rate of return]]-0))</f>
        <v>-2.9879656141954274</v>
      </c>
      <c r="L241">
        <f>MAX(0,(SFIO_PL[[#This Row],[Logarithmic rate of return]]-0))</f>
        <v>0</v>
      </c>
    </row>
    <row r="242" spans="1:12" x14ac:dyDescent="0.25">
      <c r="A242" s="9">
        <v>43975</v>
      </c>
      <c r="B242">
        <v>147.86000000000001</v>
      </c>
      <c r="C242">
        <f>((SFIO_PL[[#This Row],[Price]]-B241)/SFIO_PL[[#This Row],[Price]])*100</f>
        <v>3.0975246855133318</v>
      </c>
      <c r="D242">
        <f>LN(SFIO_PL[[#This Row],[Price]]/B241)*100</f>
        <v>3.1465122376497776</v>
      </c>
      <c r="E242">
        <v>163.25</v>
      </c>
      <c r="F242">
        <f>LN(SFIO_PL[[#This Row],[Risk-free instrument]]/E241)*100</f>
        <v>2.450529939359684E-2</v>
      </c>
      <c r="G242">
        <v>353.23</v>
      </c>
      <c r="H242">
        <f>LN(SFIO_PL[[#This Row],[EEI]]/G241)*100</f>
        <v>3.3566766791361733</v>
      </c>
      <c r="I242">
        <f>SFIO_PL[[#This Row],[Rate EEI]]*100%</f>
        <v>3.3566766791361733</v>
      </c>
      <c r="J242">
        <f>MIN(0,(SFIO_PL[[#This Row],[Logarithmic rate of return]]-0))</f>
        <v>0</v>
      </c>
      <c r="K242">
        <f>MIN(0,(SFIO_PL[[#This Row],[Market rate of return]]-0))</f>
        <v>0</v>
      </c>
      <c r="L242">
        <f>MAX(0,(SFIO_PL[[#This Row],[Logarithmic rate of return]]-0))</f>
        <v>3.1465122376497776</v>
      </c>
    </row>
    <row r="243" spans="1:12" x14ac:dyDescent="0.25">
      <c r="A243" s="9">
        <v>43982</v>
      </c>
      <c r="B243">
        <v>152.55000000000001</v>
      </c>
      <c r="C243">
        <f>((SFIO_PL[[#This Row],[Price]]-B242)/SFIO_PL[[#This Row],[Price]])*100</f>
        <v>3.0744018354637808</v>
      </c>
      <c r="D243">
        <f>LN(SFIO_PL[[#This Row],[Price]]/B242)*100</f>
        <v>3.1226531033724578</v>
      </c>
      <c r="E243">
        <v>163.24</v>
      </c>
      <c r="F243">
        <f>LN(SFIO_PL[[#This Row],[Risk-free instrument]]/E242)*100</f>
        <v>-6.1257618935491006E-3</v>
      </c>
      <c r="G243">
        <v>368.37</v>
      </c>
      <c r="H243">
        <f>LN(SFIO_PL[[#This Row],[EEI]]/G242)*100</f>
        <v>4.1968465005384905</v>
      </c>
      <c r="I243">
        <f>SFIO_PL[[#This Row],[Rate EEI]]*100%</f>
        <v>4.1968465005384905</v>
      </c>
      <c r="J243">
        <f>MIN(0,(SFIO_PL[[#This Row],[Logarithmic rate of return]]-0))</f>
        <v>0</v>
      </c>
      <c r="K243">
        <f>MIN(0,(SFIO_PL[[#This Row],[Market rate of return]]-0))</f>
        <v>0</v>
      </c>
      <c r="L243">
        <f>MAX(0,(SFIO_PL[[#This Row],[Logarithmic rate of return]]-0))</f>
        <v>3.1226531033724578</v>
      </c>
    </row>
    <row r="244" spans="1:12" x14ac:dyDescent="0.25">
      <c r="A244" s="9">
        <v>43989</v>
      </c>
      <c r="B244">
        <v>162.87</v>
      </c>
      <c r="C244">
        <f>((SFIO_PL[[#This Row],[Price]]-B243)/SFIO_PL[[#This Row],[Price]])*100</f>
        <v>6.3363418677472794</v>
      </c>
      <c r="D244">
        <f>LN(SFIO_PL[[#This Row],[Price]]/B243)*100</f>
        <v>6.5459925422790723</v>
      </c>
      <c r="E244">
        <v>163.24</v>
      </c>
      <c r="F244">
        <f>LN(SFIO_PL[[#This Row],[Risk-free instrument]]/E243)*100</f>
        <v>0</v>
      </c>
      <c r="G244">
        <v>391.48</v>
      </c>
      <c r="H244">
        <f>LN(SFIO_PL[[#This Row],[EEI]]/G243)*100</f>
        <v>6.0846560717087721</v>
      </c>
      <c r="I244">
        <f>SFIO_PL[[#This Row],[Rate EEI]]*100%</f>
        <v>6.0846560717087721</v>
      </c>
      <c r="J244">
        <f>MIN(0,(SFIO_PL[[#This Row],[Logarithmic rate of return]]-0))</f>
        <v>0</v>
      </c>
      <c r="K244">
        <f>MIN(0,(SFIO_PL[[#This Row],[Market rate of return]]-0))</f>
        <v>0</v>
      </c>
      <c r="L244">
        <f>MAX(0,(SFIO_PL[[#This Row],[Logarithmic rate of return]]-0))</f>
        <v>6.5459925422790723</v>
      </c>
    </row>
    <row r="245" spans="1:12" x14ac:dyDescent="0.25">
      <c r="A245" s="9">
        <v>43996</v>
      </c>
      <c r="B245">
        <v>154.47999999999999</v>
      </c>
      <c r="C245">
        <f>((SFIO_PL[[#This Row],[Price]]-B244)/SFIO_PL[[#This Row],[Price]])*100</f>
        <v>-5.431123770067332</v>
      </c>
      <c r="D245">
        <f>LN(SFIO_PL[[#This Row],[Price]]/B244)*100</f>
        <v>-5.2887698465210491</v>
      </c>
      <c r="E245">
        <v>163.08000000000001</v>
      </c>
      <c r="F245">
        <f>LN(SFIO_PL[[#This Row],[Risk-free instrument]]/E244)*100</f>
        <v>-9.8063258655229732E-2</v>
      </c>
      <c r="G245">
        <v>369.76</v>
      </c>
      <c r="H245">
        <f>LN(SFIO_PL[[#This Row],[EEI]]/G244)*100</f>
        <v>-5.708028203154818</v>
      </c>
      <c r="I245">
        <f>SFIO_PL[[#This Row],[Rate EEI]]*100%</f>
        <v>-5.708028203154818</v>
      </c>
      <c r="J245">
        <f>MIN(0,(SFIO_PL[[#This Row],[Logarithmic rate of return]]-0))</f>
        <v>-5.2887698465210491</v>
      </c>
      <c r="K245">
        <f>MIN(0,(SFIO_PL[[#This Row],[Market rate of return]]-0))</f>
        <v>-5.708028203154818</v>
      </c>
      <c r="L245">
        <f>MAX(0,(SFIO_PL[[#This Row],[Logarithmic rate of return]]-0))</f>
        <v>0</v>
      </c>
    </row>
    <row r="246" spans="1:12" x14ac:dyDescent="0.25">
      <c r="A246" s="9">
        <v>44003</v>
      </c>
      <c r="B246">
        <v>159.59</v>
      </c>
      <c r="C246">
        <f>((SFIO_PL[[#This Row],[Price]]-B245)/SFIO_PL[[#This Row],[Price]])*100</f>
        <v>3.2019550097123961</v>
      </c>
      <c r="D246">
        <f>LN(SFIO_PL[[#This Row],[Price]]/B245)*100</f>
        <v>3.2543388290836055</v>
      </c>
      <c r="E246">
        <v>163.16999999999999</v>
      </c>
      <c r="F246">
        <f>LN(SFIO_PL[[#This Row],[Risk-free instrument]]/E245)*100</f>
        <v>5.5172415192625196E-2</v>
      </c>
      <c r="G246">
        <v>385.97</v>
      </c>
      <c r="H246">
        <f>LN(SFIO_PL[[#This Row],[EEI]]/G245)*100</f>
        <v>4.29054997111347</v>
      </c>
      <c r="I246">
        <f>SFIO_PL[[#This Row],[Rate EEI]]*100%</f>
        <v>4.29054997111347</v>
      </c>
      <c r="J246">
        <f>MIN(0,(SFIO_PL[[#This Row],[Logarithmic rate of return]]-0))</f>
        <v>0</v>
      </c>
      <c r="K246">
        <f>MIN(0,(SFIO_PL[[#This Row],[Market rate of return]]-0))</f>
        <v>0</v>
      </c>
      <c r="L246">
        <f>MAX(0,(SFIO_PL[[#This Row],[Logarithmic rate of return]]-0))</f>
        <v>3.2543388290836055</v>
      </c>
    </row>
    <row r="247" spans="1:12" x14ac:dyDescent="0.25">
      <c r="A247" s="9">
        <v>44010</v>
      </c>
      <c r="B247">
        <v>157.24</v>
      </c>
      <c r="C247">
        <f>((SFIO_PL[[#This Row],[Price]]-B246)/SFIO_PL[[#This Row],[Price]])*100</f>
        <v>-1.494530653777661</v>
      </c>
      <c r="D247">
        <f>LN(SFIO_PL[[#This Row],[Price]]/B246)*100</f>
        <v>-1.4834725857435453</v>
      </c>
      <c r="E247">
        <v>163.29</v>
      </c>
      <c r="F247">
        <f>LN(SFIO_PL[[#This Row],[Risk-free instrument]]/E246)*100</f>
        <v>7.3515901123939464E-2</v>
      </c>
      <c r="G247">
        <v>377.31</v>
      </c>
      <c r="H247">
        <f>LN(SFIO_PL[[#This Row],[EEI]]/G246)*100</f>
        <v>-2.2692515510031388</v>
      </c>
      <c r="I247">
        <f>SFIO_PL[[#This Row],[Rate EEI]]*100%</f>
        <v>-2.2692515510031388</v>
      </c>
      <c r="J247">
        <f>MIN(0,(SFIO_PL[[#This Row],[Logarithmic rate of return]]-0))</f>
        <v>-1.4834725857435453</v>
      </c>
      <c r="K247">
        <f>MIN(0,(SFIO_PL[[#This Row],[Market rate of return]]-0))</f>
        <v>-2.2692515510031388</v>
      </c>
      <c r="L247">
        <f>MAX(0,(SFIO_PL[[#This Row],[Logarithmic rate of return]]-0))</f>
        <v>0</v>
      </c>
    </row>
    <row r="248" spans="1:12" x14ac:dyDescent="0.25">
      <c r="A248" s="9">
        <v>44017</v>
      </c>
      <c r="B248">
        <v>160.1</v>
      </c>
      <c r="C248">
        <f>((SFIO_PL[[#This Row],[Price]]-B247)/SFIO_PL[[#This Row],[Price]])*100</f>
        <v>1.7863835103060495</v>
      </c>
      <c r="D248">
        <f>LN(SFIO_PL[[#This Row],[Price]]/B247)*100</f>
        <v>1.8025319449009309</v>
      </c>
      <c r="E248">
        <v>163.18</v>
      </c>
      <c r="F248">
        <f>LN(SFIO_PL[[#This Row],[Risk-free instrument]]/E247)*100</f>
        <v>-6.7387511356407942E-2</v>
      </c>
      <c r="G248">
        <v>389.88</v>
      </c>
      <c r="H248">
        <f>LN(SFIO_PL[[#This Row],[EEI]]/G247)*100</f>
        <v>3.2771868741835304</v>
      </c>
      <c r="I248">
        <f>SFIO_PL[[#This Row],[Rate EEI]]*100%</f>
        <v>3.2771868741835304</v>
      </c>
      <c r="J248">
        <f>MIN(0,(SFIO_PL[[#This Row],[Logarithmic rate of return]]-0))</f>
        <v>0</v>
      </c>
      <c r="K248">
        <f>MIN(0,(SFIO_PL[[#This Row],[Market rate of return]]-0))</f>
        <v>0</v>
      </c>
      <c r="L248">
        <f>MAX(0,(SFIO_PL[[#This Row],[Logarithmic rate of return]]-0))</f>
        <v>1.8025319449009309</v>
      </c>
    </row>
    <row r="249" spans="1:12" x14ac:dyDescent="0.25">
      <c r="A249" s="9">
        <v>44024</v>
      </c>
      <c r="B249">
        <v>160.29</v>
      </c>
      <c r="C249">
        <f>((SFIO_PL[[#This Row],[Price]]-B248)/SFIO_PL[[#This Row],[Price]])*100</f>
        <v>0.118535155031504</v>
      </c>
      <c r="D249">
        <f>LN(SFIO_PL[[#This Row],[Price]]/B248)*100</f>
        <v>0.11860546351206055</v>
      </c>
      <c r="E249">
        <v>163.06</v>
      </c>
      <c r="F249">
        <f>LN(SFIO_PL[[#This Row],[Risk-free instrument]]/E248)*100</f>
        <v>-7.3565476588937834E-2</v>
      </c>
      <c r="G249">
        <v>385.1</v>
      </c>
      <c r="H249">
        <f>LN(SFIO_PL[[#This Row],[EEI]]/G248)*100</f>
        <v>-1.2335958648145995</v>
      </c>
      <c r="I249">
        <f>SFIO_PL[[#This Row],[Rate EEI]]*100%</f>
        <v>-1.2335958648145995</v>
      </c>
      <c r="J249">
        <f>MIN(0,(SFIO_PL[[#This Row],[Logarithmic rate of return]]-0))</f>
        <v>0</v>
      </c>
      <c r="K249">
        <f>MIN(0,(SFIO_PL[[#This Row],[Market rate of return]]-0))</f>
        <v>-1.2335958648145995</v>
      </c>
      <c r="L249">
        <f>MAX(0,(SFIO_PL[[#This Row],[Logarithmic rate of return]]-0))</f>
        <v>0.11860546351206055</v>
      </c>
    </row>
    <row r="250" spans="1:12" x14ac:dyDescent="0.25">
      <c r="A250" s="9">
        <v>44031</v>
      </c>
      <c r="B250">
        <v>163.12</v>
      </c>
      <c r="C250">
        <f>((SFIO_PL[[#This Row],[Price]]-B249)/SFIO_PL[[#This Row],[Price]])*100</f>
        <v>1.7349190779794095</v>
      </c>
      <c r="D250">
        <f>LN(SFIO_PL[[#This Row],[Price]]/B249)*100</f>
        <v>1.7501451628410203</v>
      </c>
      <c r="E250">
        <v>163.19999999999999</v>
      </c>
      <c r="F250">
        <f>LN(SFIO_PL[[#This Row],[Risk-free instrument]]/E249)*100</f>
        <v>8.5821129524183568E-2</v>
      </c>
      <c r="G250">
        <v>394.56</v>
      </c>
      <c r="H250">
        <f>LN(SFIO_PL[[#This Row],[EEI]]/G249)*100</f>
        <v>2.4268179155116134</v>
      </c>
      <c r="I250">
        <f>SFIO_PL[[#This Row],[Rate EEI]]*100%</f>
        <v>2.4268179155116134</v>
      </c>
      <c r="J250">
        <f>MIN(0,(SFIO_PL[[#This Row],[Logarithmic rate of return]]-0))</f>
        <v>0</v>
      </c>
      <c r="K250">
        <f>MIN(0,(SFIO_PL[[#This Row],[Market rate of return]]-0))</f>
        <v>0</v>
      </c>
      <c r="L250">
        <f>MAX(0,(SFIO_PL[[#This Row],[Logarithmic rate of return]]-0))</f>
        <v>1.7501451628410203</v>
      </c>
    </row>
    <row r="251" spans="1:12" x14ac:dyDescent="0.25">
      <c r="A251" s="9">
        <v>44038</v>
      </c>
      <c r="B251">
        <v>160.44999999999999</v>
      </c>
      <c r="C251">
        <f>((SFIO_PL[[#This Row],[Price]]-B250)/SFIO_PL[[#This Row],[Price]])*100</f>
        <v>-1.6640698036771682</v>
      </c>
      <c r="D251">
        <f>LN(SFIO_PL[[#This Row],[Price]]/B250)*100</f>
        <v>-1.6503758710333976</v>
      </c>
      <c r="E251">
        <v>163.08000000000001</v>
      </c>
      <c r="F251">
        <f>LN(SFIO_PL[[#This Row],[Risk-free instrument]]/E250)*100</f>
        <v>-7.3556457895386729E-2</v>
      </c>
      <c r="G251">
        <v>385.7</v>
      </c>
      <c r="H251">
        <f>LN(SFIO_PL[[#This Row],[EEI]]/G250)*100</f>
        <v>-2.2711354761797367</v>
      </c>
      <c r="I251">
        <f>SFIO_PL[[#This Row],[Rate EEI]]*100%</f>
        <v>-2.2711354761797367</v>
      </c>
      <c r="J251">
        <f>MIN(0,(SFIO_PL[[#This Row],[Logarithmic rate of return]]-0))</f>
        <v>-1.6503758710333976</v>
      </c>
      <c r="K251">
        <f>MIN(0,(SFIO_PL[[#This Row],[Market rate of return]]-0))</f>
        <v>-2.2711354761797367</v>
      </c>
      <c r="L251">
        <f>MAX(0,(SFIO_PL[[#This Row],[Logarithmic rate of return]]-0))</f>
        <v>0</v>
      </c>
    </row>
    <row r="252" spans="1:12" x14ac:dyDescent="0.25">
      <c r="A252" s="9">
        <v>44045</v>
      </c>
      <c r="B252">
        <v>155.35</v>
      </c>
      <c r="C252">
        <f>((SFIO_PL[[#This Row],[Price]]-B251)/SFIO_PL[[#This Row],[Price]])*100</f>
        <v>-3.2829095590601836</v>
      </c>
      <c r="D252">
        <f>LN(SFIO_PL[[#This Row],[Price]]/B251)*100</f>
        <v>-3.2301731716809474</v>
      </c>
      <c r="E252">
        <v>163.18</v>
      </c>
      <c r="F252">
        <f>LN(SFIO_PL[[#This Row],[Risk-free instrument]]/E251)*100</f>
        <v>6.1300804960135444E-2</v>
      </c>
      <c r="G252">
        <v>372.75</v>
      </c>
      <c r="H252">
        <f>LN(SFIO_PL[[#This Row],[EEI]]/G251)*100</f>
        <v>-3.4151911569334317</v>
      </c>
      <c r="I252">
        <f>SFIO_PL[[#This Row],[Rate EEI]]*100%</f>
        <v>-3.4151911569334317</v>
      </c>
      <c r="J252">
        <f>MIN(0,(SFIO_PL[[#This Row],[Logarithmic rate of return]]-0))</f>
        <v>-3.2301731716809474</v>
      </c>
      <c r="K252">
        <f>MIN(0,(SFIO_PL[[#This Row],[Market rate of return]]-0))</f>
        <v>-3.4151911569334317</v>
      </c>
      <c r="L252">
        <f>MAX(0,(SFIO_PL[[#This Row],[Logarithmic rate of return]]-0))</f>
        <v>0</v>
      </c>
    </row>
    <row r="253" spans="1:12" x14ac:dyDescent="0.25">
      <c r="A253" s="9">
        <v>44052</v>
      </c>
      <c r="B253">
        <v>159.22</v>
      </c>
      <c r="C253">
        <f>((SFIO_PL[[#This Row],[Price]]-B252)/SFIO_PL[[#This Row],[Price]])*100</f>
        <v>2.4305991709584251</v>
      </c>
      <c r="D253">
        <f>LN(SFIO_PL[[#This Row],[Price]]/B252)*100</f>
        <v>2.4606257821375848</v>
      </c>
      <c r="E253">
        <v>163.13999999999999</v>
      </c>
      <c r="F253">
        <f>LN(SFIO_PL[[#This Row],[Risk-free instrument]]/E252)*100</f>
        <v>-2.4515812821997173E-2</v>
      </c>
      <c r="G253">
        <v>384.32</v>
      </c>
      <c r="H253">
        <f>LN(SFIO_PL[[#This Row],[EEI]]/G252)*100</f>
        <v>3.0567585246770856</v>
      </c>
      <c r="I253">
        <f>SFIO_PL[[#This Row],[Rate EEI]]*100%</f>
        <v>3.0567585246770856</v>
      </c>
      <c r="J253">
        <f>MIN(0,(SFIO_PL[[#This Row],[Logarithmic rate of return]]-0))</f>
        <v>0</v>
      </c>
      <c r="K253">
        <f>MIN(0,(SFIO_PL[[#This Row],[Market rate of return]]-0))</f>
        <v>0</v>
      </c>
      <c r="L253">
        <f>MAX(0,(SFIO_PL[[#This Row],[Logarithmic rate of return]]-0))</f>
        <v>2.4606257821375848</v>
      </c>
    </row>
    <row r="254" spans="1:12" x14ac:dyDescent="0.25">
      <c r="A254" s="9">
        <v>44059</v>
      </c>
      <c r="B254">
        <v>161.04</v>
      </c>
      <c r="C254">
        <f>((SFIO_PL[[#This Row],[Price]]-B253)/SFIO_PL[[#This Row],[Price]])*100</f>
        <v>1.1301539990064537</v>
      </c>
      <c r="D254">
        <f>LN(SFIO_PL[[#This Row],[Price]]/B253)*100</f>
        <v>1.136588767110398</v>
      </c>
      <c r="E254">
        <v>163.13999999999999</v>
      </c>
      <c r="F254">
        <f>LN(SFIO_PL[[#This Row],[Risk-free instrument]]/E253)*100</f>
        <v>0</v>
      </c>
      <c r="G254">
        <v>387.28</v>
      </c>
      <c r="H254">
        <f>LN(SFIO_PL[[#This Row],[EEI]]/G253)*100</f>
        <v>0.76724067398200679</v>
      </c>
      <c r="I254">
        <f>SFIO_PL[[#This Row],[Rate EEI]]*100%</f>
        <v>0.76724067398200679</v>
      </c>
      <c r="J254">
        <f>MIN(0,(SFIO_PL[[#This Row],[Logarithmic rate of return]]-0))</f>
        <v>0</v>
      </c>
      <c r="K254">
        <f>MIN(0,(SFIO_PL[[#This Row],[Market rate of return]]-0))</f>
        <v>0</v>
      </c>
      <c r="L254">
        <f>MAX(0,(SFIO_PL[[#This Row],[Logarithmic rate of return]]-0))</f>
        <v>1.136588767110398</v>
      </c>
    </row>
    <row r="255" spans="1:12" x14ac:dyDescent="0.25">
      <c r="A255" s="9">
        <v>44066</v>
      </c>
      <c r="B255">
        <v>159.6</v>
      </c>
      <c r="C255">
        <f>((SFIO_PL[[#This Row],[Price]]-B254)/SFIO_PL[[#This Row],[Price]])*100</f>
        <v>-0.90225563909774298</v>
      </c>
      <c r="D255">
        <f>LN(SFIO_PL[[#This Row],[Price]]/B254)*100</f>
        <v>-0.89820963158275913</v>
      </c>
      <c r="E255">
        <v>163.16</v>
      </c>
      <c r="F255">
        <f>LN(SFIO_PL[[#This Row],[Risk-free instrument]]/E254)*100</f>
        <v>1.2258657692336469E-2</v>
      </c>
      <c r="G255">
        <v>390.68</v>
      </c>
      <c r="H255">
        <f>LN(SFIO_PL[[#This Row],[EEI]]/G254)*100</f>
        <v>0.87408649478375056</v>
      </c>
      <c r="I255">
        <f>SFIO_PL[[#This Row],[Rate EEI]]*100%</f>
        <v>0.87408649478375056</v>
      </c>
      <c r="J255">
        <f>MIN(0,(SFIO_PL[[#This Row],[Logarithmic rate of return]]-0))</f>
        <v>-0.89820963158275913</v>
      </c>
      <c r="K255">
        <f>MIN(0,(SFIO_PL[[#This Row],[Market rate of return]]-0))</f>
        <v>0</v>
      </c>
      <c r="L255">
        <f>MAX(0,(SFIO_PL[[#This Row],[Logarithmic rate of return]]-0))</f>
        <v>0</v>
      </c>
    </row>
    <row r="256" spans="1:12" x14ac:dyDescent="0.25">
      <c r="A256" s="9">
        <v>44073</v>
      </c>
      <c r="B256">
        <v>161.16</v>
      </c>
      <c r="C256">
        <f>((SFIO_PL[[#This Row],[Price]]-B255)/SFIO_PL[[#This Row],[Price]])*100</f>
        <v>0.96798212956068652</v>
      </c>
      <c r="D256">
        <f>LN(SFIO_PL[[#This Row],[Price]]/B255)*100</f>
        <v>0.97269753074382181</v>
      </c>
      <c r="E256">
        <v>163.13</v>
      </c>
      <c r="F256">
        <f>LN(SFIO_PL[[#This Row],[Risk-free instrument]]/E255)*100</f>
        <v>-1.8388550114638559E-2</v>
      </c>
      <c r="G256">
        <v>387.63</v>
      </c>
      <c r="H256">
        <f>LN(SFIO_PL[[#This Row],[EEI]]/G255)*100</f>
        <v>-0.78375341770376783</v>
      </c>
      <c r="I256">
        <f>SFIO_PL[[#This Row],[Rate EEI]]*100%</f>
        <v>-0.78375341770376783</v>
      </c>
      <c r="J256">
        <f>MIN(0,(SFIO_PL[[#This Row],[Logarithmic rate of return]]-0))</f>
        <v>0</v>
      </c>
      <c r="K256">
        <f>MIN(0,(SFIO_PL[[#This Row],[Market rate of return]]-0))</f>
        <v>-0.78375341770376783</v>
      </c>
      <c r="L256">
        <f>MAX(0,(SFIO_PL[[#This Row],[Logarithmic rate of return]]-0))</f>
        <v>0.97269753074382181</v>
      </c>
    </row>
    <row r="257" spans="1:12" x14ac:dyDescent="0.25">
      <c r="A257" s="9">
        <v>44080</v>
      </c>
      <c r="B257">
        <v>159.49</v>
      </c>
      <c r="C257">
        <f>((SFIO_PL[[#This Row],[Price]]-B256)/SFIO_PL[[#This Row],[Price]])*100</f>
        <v>-1.0470875916985312</v>
      </c>
      <c r="D257">
        <f>LN(SFIO_PL[[#This Row],[Price]]/B256)*100</f>
        <v>-1.041643598848371</v>
      </c>
      <c r="E257">
        <v>163.16</v>
      </c>
      <c r="F257">
        <f>LN(SFIO_PL[[#This Row],[Risk-free instrument]]/E256)*100</f>
        <v>1.8388550114634528E-2</v>
      </c>
      <c r="G257">
        <v>383.48</v>
      </c>
      <c r="H257">
        <f>LN(SFIO_PL[[#This Row],[EEI]]/G256)*100</f>
        <v>-1.0763808193442648</v>
      </c>
      <c r="I257">
        <f>SFIO_PL[[#This Row],[Rate EEI]]*100%</f>
        <v>-1.0763808193442648</v>
      </c>
      <c r="J257">
        <f>MIN(0,(SFIO_PL[[#This Row],[Logarithmic rate of return]]-0))</f>
        <v>-1.041643598848371</v>
      </c>
      <c r="K257">
        <f>MIN(0,(SFIO_PL[[#This Row],[Market rate of return]]-0))</f>
        <v>-1.0763808193442648</v>
      </c>
      <c r="L257">
        <f>MAX(0,(SFIO_PL[[#This Row],[Logarithmic rate of return]]-0))</f>
        <v>0</v>
      </c>
    </row>
    <row r="258" spans="1:12" x14ac:dyDescent="0.25">
      <c r="A258" s="9">
        <v>44087</v>
      </c>
      <c r="B258">
        <v>162.49</v>
      </c>
      <c r="C258">
        <f>((SFIO_PL[[#This Row],[Price]]-B257)/SFIO_PL[[#This Row],[Price]])*100</f>
        <v>1.8462674626130837</v>
      </c>
      <c r="D258">
        <f>LN(SFIO_PL[[#This Row],[Price]]/B257)*100</f>
        <v>1.8635237080022071</v>
      </c>
      <c r="E258">
        <v>163.32</v>
      </c>
      <c r="F258">
        <f>LN(SFIO_PL[[#This Row],[Risk-free instrument]]/E257)*100</f>
        <v>9.8015200201720956E-2</v>
      </c>
      <c r="G258">
        <v>391.35</v>
      </c>
      <c r="H258">
        <f>LN(SFIO_PL[[#This Row],[EEI]]/G257)*100</f>
        <v>2.0314832042051383</v>
      </c>
      <c r="I258">
        <f>SFIO_PL[[#This Row],[Rate EEI]]*100%</f>
        <v>2.0314832042051383</v>
      </c>
      <c r="J258">
        <f>MIN(0,(SFIO_PL[[#This Row],[Logarithmic rate of return]]-0))</f>
        <v>0</v>
      </c>
      <c r="K258">
        <f>MIN(0,(SFIO_PL[[#This Row],[Market rate of return]]-0))</f>
        <v>0</v>
      </c>
      <c r="L258">
        <f>MAX(0,(SFIO_PL[[#This Row],[Logarithmic rate of return]]-0))</f>
        <v>1.8635237080022071</v>
      </c>
    </row>
    <row r="259" spans="1:12" x14ac:dyDescent="0.25">
      <c r="A259" s="9">
        <v>44094</v>
      </c>
      <c r="B259">
        <v>161.69</v>
      </c>
      <c r="C259">
        <f>((SFIO_PL[[#This Row],[Price]]-B258)/SFIO_PL[[#This Row],[Price]])*100</f>
        <v>-0.49477395015153158</v>
      </c>
      <c r="D259">
        <f>LN(SFIO_PL[[#This Row],[Price]]/B258)*100</f>
        <v>-0.49355396629617931</v>
      </c>
      <c r="E259">
        <v>163.22999999999999</v>
      </c>
      <c r="F259">
        <f>LN(SFIO_PL[[#This Row],[Risk-free instrument]]/E258)*100</f>
        <v>-5.5121728543138938E-2</v>
      </c>
      <c r="G259">
        <v>389.17</v>
      </c>
      <c r="H259">
        <f>LN(SFIO_PL[[#This Row],[EEI]]/G258)*100</f>
        <v>-0.55860341020940019</v>
      </c>
      <c r="I259">
        <f>SFIO_PL[[#This Row],[Rate EEI]]*100%</f>
        <v>-0.55860341020940019</v>
      </c>
      <c r="J259">
        <f>MIN(0,(SFIO_PL[[#This Row],[Logarithmic rate of return]]-0))</f>
        <v>-0.49355396629617931</v>
      </c>
      <c r="K259">
        <f>MIN(0,(SFIO_PL[[#This Row],[Market rate of return]]-0))</f>
        <v>-0.55860341020940019</v>
      </c>
      <c r="L259">
        <f>MAX(0,(SFIO_PL[[#This Row],[Logarithmic rate of return]]-0))</f>
        <v>0</v>
      </c>
    </row>
    <row r="260" spans="1:12" x14ac:dyDescent="0.25">
      <c r="A260" s="9">
        <v>44101</v>
      </c>
      <c r="B260">
        <v>154.86000000000001</v>
      </c>
      <c r="C260">
        <f>((SFIO_PL[[#This Row],[Price]]-B259)/SFIO_PL[[#This Row],[Price]])*100</f>
        <v>-4.4104352318222801</v>
      </c>
      <c r="D260">
        <f>LN(SFIO_PL[[#This Row],[Price]]/B259)*100</f>
        <v>-4.3159438793145597</v>
      </c>
      <c r="E260">
        <v>163.27000000000001</v>
      </c>
      <c r="F260">
        <f>LN(SFIO_PL[[#This Row],[Risk-free instrument]]/E259)*100</f>
        <v>2.4502297212953047E-2</v>
      </c>
      <c r="G260">
        <v>380.66</v>
      </c>
      <c r="H260">
        <f>LN(SFIO_PL[[#This Row],[EEI]]/G259)*100</f>
        <v>-2.2109677889115185</v>
      </c>
      <c r="I260">
        <f>SFIO_PL[[#This Row],[Rate EEI]]*100%</f>
        <v>-2.2109677889115185</v>
      </c>
      <c r="J260">
        <f>MIN(0,(SFIO_PL[[#This Row],[Logarithmic rate of return]]-0))</f>
        <v>-4.3159438793145597</v>
      </c>
      <c r="K260">
        <f>MIN(0,(SFIO_PL[[#This Row],[Market rate of return]]-0))</f>
        <v>-2.2109677889115185</v>
      </c>
      <c r="L260">
        <f>MAX(0,(SFIO_PL[[#This Row],[Logarithmic rate of return]]-0))</f>
        <v>0</v>
      </c>
    </row>
    <row r="261" spans="1:12" x14ac:dyDescent="0.25">
      <c r="A261" s="9">
        <v>44108</v>
      </c>
      <c r="B261">
        <v>157.44</v>
      </c>
      <c r="C261">
        <f>((SFIO_PL[[#This Row],[Price]]-B260)/SFIO_PL[[#This Row],[Price]])*100</f>
        <v>1.6387195121951119</v>
      </c>
      <c r="D261">
        <f>LN(SFIO_PL[[#This Row],[Price]]/B260)*100</f>
        <v>1.652295034536573</v>
      </c>
      <c r="E261">
        <v>163.27000000000001</v>
      </c>
      <c r="F261">
        <f>LN(SFIO_PL[[#This Row],[Risk-free instrument]]/E260)*100</f>
        <v>0</v>
      </c>
      <c r="G261">
        <v>382.66</v>
      </c>
      <c r="H261">
        <f>LN(SFIO_PL[[#This Row],[EEI]]/G260)*100</f>
        <v>0.5240278197218694</v>
      </c>
      <c r="I261">
        <f>SFIO_PL[[#This Row],[Rate EEI]]*100%</f>
        <v>0.5240278197218694</v>
      </c>
      <c r="J261">
        <f>MIN(0,(SFIO_PL[[#This Row],[Logarithmic rate of return]]-0))</f>
        <v>0</v>
      </c>
      <c r="K261">
        <f>MIN(0,(SFIO_PL[[#This Row],[Market rate of return]]-0))</f>
        <v>0</v>
      </c>
      <c r="L261">
        <f>MAX(0,(SFIO_PL[[#This Row],[Logarithmic rate of return]]-0))</f>
        <v>1.652295034536573</v>
      </c>
    </row>
    <row r="262" spans="1:12" x14ac:dyDescent="0.25">
      <c r="A262" s="9">
        <v>44115</v>
      </c>
      <c r="B262">
        <v>160.58000000000001</v>
      </c>
      <c r="C262">
        <f>((SFIO_PL[[#This Row],[Price]]-B261)/SFIO_PL[[#This Row],[Price]])*100</f>
        <v>1.9554116328309965</v>
      </c>
      <c r="D262">
        <f>LN(SFIO_PL[[#This Row],[Price]]/B261)*100</f>
        <v>1.9747827452594711</v>
      </c>
      <c r="E262">
        <v>163.11000000000001</v>
      </c>
      <c r="F262">
        <f>LN(SFIO_PL[[#This Row],[Risk-free instrument]]/E261)*100</f>
        <v>-9.8045231213404596E-2</v>
      </c>
      <c r="G262">
        <v>386.66</v>
      </c>
      <c r="H262">
        <f>LN(SFIO_PL[[#This Row],[EEI]]/G261)*100</f>
        <v>1.0398887447499243</v>
      </c>
      <c r="I262">
        <f>SFIO_PL[[#This Row],[Rate EEI]]*100%</f>
        <v>1.0398887447499243</v>
      </c>
      <c r="J262">
        <f>MIN(0,(SFIO_PL[[#This Row],[Logarithmic rate of return]]-0))</f>
        <v>0</v>
      </c>
      <c r="K262">
        <f>MIN(0,(SFIO_PL[[#This Row],[Market rate of return]]-0))</f>
        <v>0</v>
      </c>
      <c r="L262">
        <f>MAX(0,(SFIO_PL[[#This Row],[Logarithmic rate of return]]-0))</f>
        <v>1.9747827452594711</v>
      </c>
    </row>
    <row r="263" spans="1:12" x14ac:dyDescent="0.25">
      <c r="A263" s="9">
        <v>44122</v>
      </c>
      <c r="B263">
        <v>158.99</v>
      </c>
      <c r="C263">
        <f>((SFIO_PL[[#This Row],[Price]]-B262)/SFIO_PL[[#This Row],[Price]])*100</f>
        <v>-1.0000628970375518</v>
      </c>
      <c r="D263">
        <f>LN(SFIO_PL[[#This Row],[Price]]/B262)*100</f>
        <v>-0.995095359592019</v>
      </c>
      <c r="E263">
        <v>163.16</v>
      </c>
      <c r="F263">
        <f>LN(SFIO_PL[[#This Row],[Risk-free instrument]]/E262)*100</f>
        <v>3.0649462341851889E-2</v>
      </c>
      <c r="G263">
        <v>380.62</v>
      </c>
      <c r="H263">
        <f>LN(SFIO_PL[[#This Row],[EEI]]/G262)*100</f>
        <v>-1.5744251815474792</v>
      </c>
      <c r="I263">
        <f>SFIO_PL[[#This Row],[Rate EEI]]*100%</f>
        <v>-1.5744251815474792</v>
      </c>
      <c r="J263">
        <f>MIN(0,(SFIO_PL[[#This Row],[Logarithmic rate of return]]-0))</f>
        <v>-0.995095359592019</v>
      </c>
      <c r="K263">
        <f>MIN(0,(SFIO_PL[[#This Row],[Market rate of return]]-0))</f>
        <v>-1.5744251815474792</v>
      </c>
      <c r="L263">
        <f>MAX(0,(SFIO_PL[[#This Row],[Logarithmic rate of return]]-0))</f>
        <v>0</v>
      </c>
    </row>
    <row r="264" spans="1:12" x14ac:dyDescent="0.25">
      <c r="A264" s="9">
        <v>44129</v>
      </c>
      <c r="B264">
        <v>156.29</v>
      </c>
      <c r="C264">
        <f>((SFIO_PL[[#This Row],[Price]]-B263)/SFIO_PL[[#This Row],[Price]])*100</f>
        <v>-1.7275577452172355</v>
      </c>
      <c r="D264">
        <f>LN(SFIO_PL[[#This Row],[Price]]/B263)*100</f>
        <v>-1.7128051306515624</v>
      </c>
      <c r="E264">
        <v>163.12</v>
      </c>
      <c r="F264">
        <f>LN(SFIO_PL[[#This Row],[Risk-free instrument]]/E263)*100</f>
        <v>-2.4518818315794222E-2</v>
      </c>
      <c r="G264">
        <v>376.03</v>
      </c>
      <c r="H264">
        <f>LN(SFIO_PL[[#This Row],[EEI]]/G263)*100</f>
        <v>-1.2132574647776335</v>
      </c>
      <c r="I264">
        <f>SFIO_PL[[#This Row],[Rate EEI]]*100%</f>
        <v>-1.2132574647776335</v>
      </c>
      <c r="J264">
        <f>MIN(0,(SFIO_PL[[#This Row],[Logarithmic rate of return]]-0))</f>
        <v>-1.7128051306515624</v>
      </c>
      <c r="K264">
        <f>MIN(0,(SFIO_PL[[#This Row],[Market rate of return]]-0))</f>
        <v>-1.2132574647776335</v>
      </c>
      <c r="L264">
        <f>MAX(0,(SFIO_PL[[#This Row],[Logarithmic rate of return]]-0))</f>
        <v>0</v>
      </c>
    </row>
    <row r="265" spans="1:12" x14ac:dyDescent="0.25">
      <c r="A265" s="9">
        <v>44136</v>
      </c>
      <c r="B265">
        <v>146.52000000000001</v>
      </c>
      <c r="C265">
        <f>((SFIO_PL[[#This Row],[Price]]-B264)/SFIO_PL[[#This Row],[Price]])*100</f>
        <v>-6.6680316680316558</v>
      </c>
      <c r="D265">
        <f>LN(SFIO_PL[[#This Row],[Price]]/B264)*100</f>
        <v>-6.4551317943488407</v>
      </c>
      <c r="E265">
        <v>163.09</v>
      </c>
      <c r="F265">
        <f>LN(SFIO_PL[[#This Row],[Risk-free instrument]]/E264)*100</f>
        <v>-1.8393059737334617E-2</v>
      </c>
      <c r="G265">
        <v>359.64</v>
      </c>
      <c r="H265">
        <f>LN(SFIO_PL[[#This Row],[EEI]]/G264)*100</f>
        <v>-4.4565396324532838</v>
      </c>
      <c r="I265">
        <f>SFIO_PL[[#This Row],[Rate EEI]]*100%</f>
        <v>-4.4565396324532838</v>
      </c>
      <c r="J265">
        <f>MIN(0,(SFIO_PL[[#This Row],[Logarithmic rate of return]]-0))</f>
        <v>-6.4551317943488407</v>
      </c>
      <c r="K265">
        <f>MIN(0,(SFIO_PL[[#This Row],[Market rate of return]]-0))</f>
        <v>-4.4565396324532838</v>
      </c>
      <c r="L265">
        <f>MAX(0,(SFIO_PL[[#This Row],[Logarithmic rate of return]]-0))</f>
        <v>0</v>
      </c>
    </row>
    <row r="266" spans="1:12" x14ac:dyDescent="0.25">
      <c r="A266" s="9">
        <v>44143</v>
      </c>
      <c r="B266">
        <v>156</v>
      </c>
      <c r="C266">
        <f>((SFIO_PL[[#This Row],[Price]]-B265)/SFIO_PL[[#This Row],[Price]])*100</f>
        <v>6.0769230769230704</v>
      </c>
      <c r="D266">
        <f>LN(SFIO_PL[[#This Row],[Price]]/B265)*100</f>
        <v>6.2694069338923351</v>
      </c>
      <c r="E266">
        <v>163.16999999999999</v>
      </c>
      <c r="F266">
        <f>LN(SFIO_PL[[#This Row],[Risk-free instrument]]/E265)*100</f>
        <v>4.904064341525393E-2</v>
      </c>
      <c r="G266">
        <v>398.88</v>
      </c>
      <c r="H266">
        <f>LN(SFIO_PL[[#This Row],[EEI]]/G265)*100</f>
        <v>10.35570886586757</v>
      </c>
      <c r="I266">
        <f>SFIO_PL[[#This Row],[Rate EEI]]*100%</f>
        <v>10.35570886586757</v>
      </c>
      <c r="J266">
        <f>MIN(0,(SFIO_PL[[#This Row],[Logarithmic rate of return]]-0))</f>
        <v>0</v>
      </c>
      <c r="K266">
        <f>MIN(0,(SFIO_PL[[#This Row],[Market rate of return]]-0))</f>
        <v>0</v>
      </c>
      <c r="L266">
        <f>MAX(0,(SFIO_PL[[#This Row],[Logarithmic rate of return]]-0))</f>
        <v>6.2694069338923351</v>
      </c>
    </row>
    <row r="267" spans="1:12" x14ac:dyDescent="0.25">
      <c r="A267" s="9">
        <v>44150</v>
      </c>
      <c r="B267">
        <v>165.3</v>
      </c>
      <c r="C267">
        <f>((SFIO_PL[[#This Row],[Price]]-B266)/SFIO_PL[[#This Row],[Price]])*100</f>
        <v>5.6261343012704241</v>
      </c>
      <c r="D267">
        <f>LN(SFIO_PL[[#This Row],[Price]]/B266)*100</f>
        <v>5.7905997577441459</v>
      </c>
      <c r="E267">
        <v>163.01</v>
      </c>
      <c r="F267">
        <f>LN(SFIO_PL[[#This Row],[Risk-free instrument]]/E266)*100</f>
        <v>-9.810534847806722E-2</v>
      </c>
      <c r="G267">
        <v>399.42</v>
      </c>
      <c r="H267">
        <f>LN(SFIO_PL[[#This Row],[EEI]]/G266)*100</f>
        <v>0.13528750654195104</v>
      </c>
      <c r="I267">
        <f>SFIO_PL[[#This Row],[Rate EEI]]*100%</f>
        <v>0.13528750654195104</v>
      </c>
      <c r="J267">
        <f>MIN(0,(SFIO_PL[[#This Row],[Logarithmic rate of return]]-0))</f>
        <v>0</v>
      </c>
      <c r="K267">
        <f>MIN(0,(SFIO_PL[[#This Row],[Market rate of return]]-0))</f>
        <v>0</v>
      </c>
      <c r="L267">
        <f>MAX(0,(SFIO_PL[[#This Row],[Logarithmic rate of return]]-0))</f>
        <v>5.7905997577441459</v>
      </c>
    </row>
    <row r="268" spans="1:12" x14ac:dyDescent="0.25">
      <c r="A268" s="9">
        <v>44157</v>
      </c>
      <c r="B268">
        <v>166.15</v>
      </c>
      <c r="C268">
        <f>((SFIO_PL[[#This Row],[Price]]-B267)/SFIO_PL[[#This Row],[Price]])*100</f>
        <v>0.51158591634065254</v>
      </c>
      <c r="D268">
        <f>LN(SFIO_PL[[#This Row],[Price]]/B267)*100</f>
        <v>0.51289899736248001</v>
      </c>
      <c r="E268">
        <v>162.87</v>
      </c>
      <c r="F268">
        <f>LN(SFIO_PL[[#This Row],[Risk-free instrument]]/E267)*100</f>
        <v>-8.592120327288634E-2</v>
      </c>
      <c r="G268">
        <v>401.26</v>
      </c>
      <c r="H268">
        <f>LN(SFIO_PL[[#This Row],[EEI]]/G267)*100</f>
        <v>0.45961014113875254</v>
      </c>
      <c r="I268">
        <f>SFIO_PL[[#This Row],[Rate EEI]]*100%</f>
        <v>0.45961014113875254</v>
      </c>
      <c r="J268">
        <f>MIN(0,(SFIO_PL[[#This Row],[Logarithmic rate of return]]-0))</f>
        <v>0</v>
      </c>
      <c r="K268">
        <f>MIN(0,(SFIO_PL[[#This Row],[Market rate of return]]-0))</f>
        <v>0</v>
      </c>
      <c r="L268">
        <f>MAX(0,(SFIO_PL[[#This Row],[Logarithmic rate of return]]-0))</f>
        <v>0.51289899736248001</v>
      </c>
    </row>
    <row r="269" spans="1:12" x14ac:dyDescent="0.25">
      <c r="A269" s="9">
        <v>44164</v>
      </c>
      <c r="B269">
        <v>168.63</v>
      </c>
      <c r="C269">
        <f>((SFIO_PL[[#This Row],[Price]]-B268)/SFIO_PL[[#This Row],[Price]])*100</f>
        <v>1.470675443278177</v>
      </c>
      <c r="D269">
        <f>LN(SFIO_PL[[#This Row],[Price]]/B268)*100</f>
        <v>1.4815970881489873</v>
      </c>
      <c r="E269">
        <v>162.86000000000001</v>
      </c>
      <c r="F269">
        <f>LN(SFIO_PL[[#This Row],[Risk-free instrument]]/E268)*100</f>
        <v>-6.1400546484090121E-3</v>
      </c>
      <c r="G269">
        <v>407.95</v>
      </c>
      <c r="H269">
        <f>LN(SFIO_PL[[#This Row],[EEI]]/G268)*100</f>
        <v>1.6535021622754382</v>
      </c>
      <c r="I269">
        <f>SFIO_PL[[#This Row],[Rate EEI]]*100%</f>
        <v>1.6535021622754382</v>
      </c>
      <c r="J269">
        <f>MIN(0,(SFIO_PL[[#This Row],[Logarithmic rate of return]]-0))</f>
        <v>0</v>
      </c>
      <c r="K269">
        <f>MIN(0,(SFIO_PL[[#This Row],[Market rate of return]]-0))</f>
        <v>0</v>
      </c>
      <c r="L269">
        <f>MAX(0,(SFIO_PL[[#This Row],[Logarithmic rate of return]]-0))</f>
        <v>1.4815970881489873</v>
      </c>
    </row>
    <row r="270" spans="1:12" x14ac:dyDescent="0.25">
      <c r="A270" s="9">
        <v>44171</v>
      </c>
      <c r="B270">
        <v>168.22</v>
      </c>
      <c r="C270">
        <f>((SFIO_PL[[#This Row],[Price]]-B269)/SFIO_PL[[#This Row],[Price]])*100</f>
        <v>-0.24372845083818606</v>
      </c>
      <c r="D270">
        <f>LN(SFIO_PL[[#This Row],[Price]]/B269)*100</f>
        <v>-0.24343191478020748</v>
      </c>
      <c r="E270">
        <v>162.85</v>
      </c>
      <c r="F270">
        <f>LN(SFIO_PL[[#This Row],[Risk-free instrument]]/E269)*100</f>
        <v>-6.1404316742876431E-3</v>
      </c>
      <c r="G270">
        <v>405.1</v>
      </c>
      <c r="H270">
        <f>LN(SFIO_PL[[#This Row],[EEI]]/G269)*100</f>
        <v>-0.70106676661642153</v>
      </c>
      <c r="I270">
        <f>SFIO_PL[[#This Row],[Rate EEI]]*100%</f>
        <v>-0.70106676661642153</v>
      </c>
      <c r="J270">
        <f>MIN(0,(SFIO_PL[[#This Row],[Logarithmic rate of return]]-0))</f>
        <v>-0.24343191478020748</v>
      </c>
      <c r="K270">
        <f>MIN(0,(SFIO_PL[[#This Row],[Market rate of return]]-0))</f>
        <v>-0.70106676661642153</v>
      </c>
      <c r="L270">
        <f>MAX(0,(SFIO_PL[[#This Row],[Logarithmic rate of return]]-0))</f>
        <v>0</v>
      </c>
    </row>
    <row r="271" spans="1:12" x14ac:dyDescent="0.25">
      <c r="A271" s="9">
        <v>44178</v>
      </c>
      <c r="B271">
        <v>166.29</v>
      </c>
      <c r="C271">
        <f>((SFIO_PL[[#This Row],[Price]]-B270)/SFIO_PL[[#This Row],[Price]])*100</f>
        <v>-1.1606230079980799</v>
      </c>
      <c r="D271">
        <f>LN(SFIO_PL[[#This Row],[Price]]/B270)*100</f>
        <v>-1.1539394434468275</v>
      </c>
      <c r="E271">
        <v>162.82</v>
      </c>
      <c r="F271">
        <f>LN(SFIO_PL[[#This Row],[Risk-free instrument]]/E270)*100</f>
        <v>-1.8423557641081272E-2</v>
      </c>
      <c r="G271">
        <v>404.79</v>
      </c>
      <c r="H271">
        <f>LN(SFIO_PL[[#This Row],[EEI]]/G270)*100</f>
        <v>-7.6553609783918994E-2</v>
      </c>
      <c r="I271">
        <f>SFIO_PL[[#This Row],[Rate EEI]]*100%</f>
        <v>-7.6553609783918994E-2</v>
      </c>
      <c r="J271">
        <f>MIN(0,(SFIO_PL[[#This Row],[Logarithmic rate of return]]-0))</f>
        <v>-1.1539394434468275</v>
      </c>
      <c r="K271">
        <f>MIN(0,(SFIO_PL[[#This Row],[Market rate of return]]-0))</f>
        <v>-7.6553609783918994E-2</v>
      </c>
      <c r="L271">
        <f>MAX(0,(SFIO_PL[[#This Row],[Logarithmic rate of return]]-0))</f>
        <v>0</v>
      </c>
    </row>
    <row r="272" spans="1:12" x14ac:dyDescent="0.25">
      <c r="A272" s="9">
        <v>44185</v>
      </c>
      <c r="B272">
        <v>168.33</v>
      </c>
      <c r="C272">
        <f>((SFIO_PL[[#This Row],[Price]]-B271)/SFIO_PL[[#This Row],[Price]])*100</f>
        <v>1.2119051862413239</v>
      </c>
      <c r="D272">
        <f>LN(SFIO_PL[[#This Row],[Price]]/B271)*100</f>
        <v>1.2193086331167511</v>
      </c>
      <c r="E272">
        <v>162.78</v>
      </c>
      <c r="F272">
        <f>LN(SFIO_PL[[#This Row],[Risk-free instrument]]/E271)*100</f>
        <v>-2.4570024693629261E-2</v>
      </c>
      <c r="G272">
        <v>407.41</v>
      </c>
      <c r="H272">
        <f>LN(SFIO_PL[[#This Row],[EEI]]/G271)*100</f>
        <v>0.64516352814885958</v>
      </c>
      <c r="I272">
        <f>SFIO_PL[[#This Row],[Rate EEI]]*100%</f>
        <v>0.64516352814885958</v>
      </c>
      <c r="J272">
        <f>MIN(0,(SFIO_PL[[#This Row],[Logarithmic rate of return]]-0))</f>
        <v>0</v>
      </c>
      <c r="K272">
        <f>MIN(0,(SFIO_PL[[#This Row],[Market rate of return]]-0))</f>
        <v>0</v>
      </c>
      <c r="L272">
        <f>MAX(0,(SFIO_PL[[#This Row],[Logarithmic rate of return]]-0))</f>
        <v>1.2193086331167511</v>
      </c>
    </row>
    <row r="273" spans="1:12" x14ac:dyDescent="0.25">
      <c r="A273" s="9">
        <v>44192</v>
      </c>
      <c r="B273">
        <v>167.52</v>
      </c>
      <c r="C273">
        <f>((SFIO_PL[[#This Row],[Price]]-B272)/SFIO_PL[[#This Row],[Price]])*100</f>
        <v>-0.48352435530086091</v>
      </c>
      <c r="D273">
        <f>LN(SFIO_PL[[#This Row],[Price]]/B272)*100</f>
        <v>-0.48235913087636229</v>
      </c>
      <c r="E273">
        <v>162.80000000000001</v>
      </c>
      <c r="F273">
        <f>LN(SFIO_PL[[#This Row],[Risk-free instrument]]/E272)*100</f>
        <v>1.2285766954466483E-2</v>
      </c>
      <c r="G273">
        <v>408.92</v>
      </c>
      <c r="H273">
        <f>LN(SFIO_PL[[#This Row],[EEI]]/G272)*100</f>
        <v>0.36994884965189379</v>
      </c>
      <c r="I273">
        <f>SFIO_PL[[#This Row],[Rate EEI]]*100%</f>
        <v>0.36994884965189379</v>
      </c>
      <c r="J273">
        <f>MIN(0,(SFIO_PL[[#This Row],[Logarithmic rate of return]]-0))</f>
        <v>-0.48235913087636229</v>
      </c>
      <c r="K273">
        <f>MIN(0,(SFIO_PL[[#This Row],[Market rate of return]]-0))</f>
        <v>0</v>
      </c>
      <c r="L273">
        <f>MAX(0,(SFIO_PL[[#This Row],[Logarithmic rate of return]]-0))</f>
        <v>0</v>
      </c>
    </row>
    <row r="274" spans="1:12" x14ac:dyDescent="0.25">
      <c r="A274" s="9">
        <v>44199</v>
      </c>
      <c r="B274">
        <v>169.77</v>
      </c>
      <c r="C274">
        <f>((SFIO_PL[[#This Row],[Price]]-B273)/SFIO_PL[[#This Row],[Price]])*100</f>
        <v>1.3253224951404841</v>
      </c>
      <c r="D274">
        <f>LN(SFIO_PL[[#This Row],[Price]]/B273)*100</f>
        <v>1.3341832700315392</v>
      </c>
      <c r="E274">
        <v>162.69999999999999</v>
      </c>
      <c r="F274">
        <f>LN(SFIO_PL[[#This Row],[Risk-free instrument]]/E273)*100</f>
        <v>-6.1443934344799438E-2</v>
      </c>
      <c r="G274">
        <v>409.03</v>
      </c>
      <c r="H274">
        <f>LN(SFIO_PL[[#This Row],[EEI]]/G273)*100</f>
        <v>2.6896509728728004E-2</v>
      </c>
      <c r="I274">
        <f>SFIO_PL[[#This Row],[Rate EEI]]*100%</f>
        <v>2.6896509728728004E-2</v>
      </c>
      <c r="J274">
        <f>MIN(0,(SFIO_PL[[#This Row],[Logarithmic rate of return]]-0))</f>
        <v>0</v>
      </c>
      <c r="K274">
        <f>MIN(0,(SFIO_PL[[#This Row],[Market rate of return]]-0))</f>
        <v>0</v>
      </c>
      <c r="L274">
        <f>MAX(0,(SFIO_PL[[#This Row],[Logarithmic rate of return]]-0))</f>
        <v>1.3341832700315392</v>
      </c>
    </row>
    <row r="275" spans="1:12" x14ac:dyDescent="0.25">
      <c r="A275" s="9">
        <v>44206</v>
      </c>
      <c r="B275">
        <v>174.42</v>
      </c>
      <c r="C275">
        <f>((SFIO_PL[[#This Row],[Price]]-B274)/SFIO_PL[[#This Row],[Price]])*100</f>
        <v>2.6659786721706098</v>
      </c>
      <c r="D275">
        <f>LN(SFIO_PL[[#This Row],[Price]]/B274)*100</f>
        <v>2.7021603976297177</v>
      </c>
      <c r="E275">
        <v>162.66999999999999</v>
      </c>
      <c r="F275">
        <f>LN(SFIO_PL[[#This Row],[Risk-free instrument]]/E274)*100</f>
        <v>-1.8440544663009418E-2</v>
      </c>
      <c r="G275">
        <v>420.36</v>
      </c>
      <c r="H275">
        <f>LN(SFIO_PL[[#This Row],[EEI]]/G274)*100</f>
        <v>2.7322984011295079</v>
      </c>
      <c r="I275">
        <f>SFIO_PL[[#This Row],[Rate EEI]]*100%</f>
        <v>2.7322984011295079</v>
      </c>
      <c r="J275">
        <f>MIN(0,(SFIO_PL[[#This Row],[Logarithmic rate of return]]-0))</f>
        <v>0</v>
      </c>
      <c r="K275">
        <f>MIN(0,(SFIO_PL[[#This Row],[Market rate of return]]-0))</f>
        <v>0</v>
      </c>
      <c r="L275">
        <f>MAX(0,(SFIO_PL[[#This Row],[Logarithmic rate of return]]-0))</f>
        <v>2.7021603976297177</v>
      </c>
    </row>
    <row r="276" spans="1:12" x14ac:dyDescent="0.25">
      <c r="A276" s="9">
        <v>44213</v>
      </c>
      <c r="B276">
        <v>173.96</v>
      </c>
      <c r="C276">
        <f>((SFIO_PL[[#This Row],[Price]]-B275)/SFIO_PL[[#This Row],[Price]])*100</f>
        <v>-0.26442860427683351</v>
      </c>
      <c r="D276">
        <f>LN(SFIO_PL[[#This Row],[Price]]/B275)*100</f>
        <v>-0.26407960694017696</v>
      </c>
      <c r="E276">
        <v>162.54</v>
      </c>
      <c r="F276">
        <f>LN(SFIO_PL[[#This Row],[Risk-free instrument]]/E275)*100</f>
        <v>-7.9948345330325146E-2</v>
      </c>
      <c r="G276">
        <v>422.13</v>
      </c>
      <c r="H276">
        <f>LN(SFIO_PL[[#This Row],[EEI]]/G275)*100</f>
        <v>0.42018364708781653</v>
      </c>
      <c r="I276">
        <f>SFIO_PL[[#This Row],[Rate EEI]]*100%</f>
        <v>0.42018364708781653</v>
      </c>
      <c r="J276">
        <f>MIN(0,(SFIO_PL[[#This Row],[Logarithmic rate of return]]-0))</f>
        <v>-0.26407960694017696</v>
      </c>
      <c r="K276">
        <f>MIN(0,(SFIO_PL[[#This Row],[Market rate of return]]-0))</f>
        <v>0</v>
      </c>
      <c r="L276">
        <f>MAX(0,(SFIO_PL[[#This Row],[Logarithmic rate of return]]-0))</f>
        <v>0</v>
      </c>
    </row>
    <row r="277" spans="1:12" x14ac:dyDescent="0.25">
      <c r="A277" s="9">
        <v>44220</v>
      </c>
      <c r="B277">
        <v>173.61</v>
      </c>
      <c r="C277">
        <f>((SFIO_PL[[#This Row],[Price]]-B276)/SFIO_PL[[#This Row],[Price]])*100</f>
        <v>-0.20160129024825429</v>
      </c>
      <c r="D277">
        <f>LN(SFIO_PL[[#This Row],[Price]]/B276)*100</f>
        <v>-0.20139834755805625</v>
      </c>
      <c r="E277">
        <v>162.46</v>
      </c>
      <c r="F277">
        <f>LN(SFIO_PL[[#This Row],[Risk-free instrument]]/E276)*100</f>
        <v>-4.9230770225087365E-2</v>
      </c>
      <c r="G277">
        <v>420.81</v>
      </c>
      <c r="H277">
        <f>LN(SFIO_PL[[#This Row],[EEI]]/G276)*100</f>
        <v>-0.31318980685842424</v>
      </c>
      <c r="I277">
        <f>SFIO_PL[[#This Row],[Rate EEI]]*100%</f>
        <v>-0.31318980685842424</v>
      </c>
      <c r="J277">
        <f>MIN(0,(SFIO_PL[[#This Row],[Logarithmic rate of return]]-0))</f>
        <v>-0.20139834755805625</v>
      </c>
      <c r="K277">
        <f>MIN(0,(SFIO_PL[[#This Row],[Market rate of return]]-0))</f>
        <v>-0.31318980685842424</v>
      </c>
      <c r="L277">
        <f>MAX(0,(SFIO_PL[[#This Row],[Logarithmic rate of return]]-0))</f>
        <v>0</v>
      </c>
    </row>
    <row r="278" spans="1:12" x14ac:dyDescent="0.25">
      <c r="A278" s="9">
        <v>44227</v>
      </c>
      <c r="B278">
        <v>168.25</v>
      </c>
      <c r="C278">
        <f>((SFIO_PL[[#This Row],[Price]]-B277)/SFIO_PL[[#This Row],[Price]])*100</f>
        <v>-3.1857355126300231</v>
      </c>
      <c r="D278">
        <f>LN(SFIO_PL[[#This Row],[Price]]/B277)*100</f>
        <v>-3.1360435729020004</v>
      </c>
      <c r="E278">
        <v>162.53</v>
      </c>
      <c r="F278">
        <f>LN(SFIO_PL[[#This Row],[Risk-free instrument]]/E277)*100</f>
        <v>4.3078249227671686E-2</v>
      </c>
      <c r="G278">
        <v>411.9</v>
      </c>
      <c r="H278">
        <f>LN(SFIO_PL[[#This Row],[EEI]]/G277)*100</f>
        <v>-2.1400823957654738</v>
      </c>
      <c r="I278">
        <f>SFIO_PL[[#This Row],[Rate EEI]]*100%</f>
        <v>-2.1400823957654738</v>
      </c>
      <c r="J278">
        <f>MIN(0,(SFIO_PL[[#This Row],[Logarithmic rate of return]]-0))</f>
        <v>-3.1360435729020004</v>
      </c>
      <c r="K278">
        <f>MIN(0,(SFIO_PL[[#This Row],[Market rate of return]]-0))</f>
        <v>-2.1400823957654738</v>
      </c>
      <c r="L278">
        <f>MAX(0,(SFIO_PL[[#This Row],[Logarithmic rate of return]]-0))</f>
        <v>0</v>
      </c>
    </row>
    <row r="279" spans="1:12" x14ac:dyDescent="0.25">
      <c r="A279" s="9">
        <v>44234</v>
      </c>
      <c r="B279">
        <v>173.29</v>
      </c>
      <c r="C279">
        <f>((SFIO_PL[[#This Row],[Price]]-B278)/SFIO_PL[[#This Row],[Price]])*100</f>
        <v>2.9084194125454399</v>
      </c>
      <c r="D279">
        <f>LN(SFIO_PL[[#This Row],[Price]]/B278)*100</f>
        <v>2.9515523127316836</v>
      </c>
      <c r="E279">
        <v>162.52000000000001</v>
      </c>
      <c r="F279">
        <f>LN(SFIO_PL[[#This Row],[Risk-free instrument]]/E278)*100</f>
        <v>-6.1528995558521446E-3</v>
      </c>
      <c r="G279">
        <v>420.1</v>
      </c>
      <c r="H279">
        <f>LN(SFIO_PL[[#This Row],[EEI]]/G278)*100</f>
        <v>1.9712176733301527</v>
      </c>
      <c r="I279">
        <f>SFIO_PL[[#This Row],[Rate EEI]]*100%</f>
        <v>1.9712176733301527</v>
      </c>
      <c r="J279">
        <f>MIN(0,(SFIO_PL[[#This Row],[Logarithmic rate of return]]-0))</f>
        <v>0</v>
      </c>
      <c r="K279">
        <f>MIN(0,(SFIO_PL[[#This Row],[Market rate of return]]-0))</f>
        <v>0</v>
      </c>
      <c r="L279">
        <f>MAX(0,(SFIO_PL[[#This Row],[Logarithmic rate of return]]-0))</f>
        <v>2.9515523127316836</v>
      </c>
    </row>
    <row r="280" spans="1:12" x14ac:dyDescent="0.25">
      <c r="A280" s="9">
        <v>44241</v>
      </c>
      <c r="B280">
        <v>174.29</v>
      </c>
      <c r="C280">
        <f>((SFIO_PL[[#This Row],[Price]]-B279)/SFIO_PL[[#This Row],[Price]])*100</f>
        <v>0.5737563830397614</v>
      </c>
      <c r="D280">
        <f>LN(SFIO_PL[[#This Row],[Price]]/B279)*100</f>
        <v>0.57540868814362245</v>
      </c>
      <c r="E280">
        <v>162.55000000000001</v>
      </c>
      <c r="F280">
        <f>LN(SFIO_PL[[#This Row],[Risk-free instrument]]/E279)*100</f>
        <v>1.845756303884391E-2</v>
      </c>
      <c r="G280">
        <v>427.07</v>
      </c>
      <c r="H280">
        <f>LN(SFIO_PL[[#This Row],[EEI]]/G279)*100</f>
        <v>1.6455156043737873</v>
      </c>
      <c r="I280">
        <f>SFIO_PL[[#This Row],[Rate EEI]]*100%</f>
        <v>1.6455156043737873</v>
      </c>
      <c r="J280">
        <f>MIN(0,(SFIO_PL[[#This Row],[Logarithmic rate of return]]-0))</f>
        <v>0</v>
      </c>
      <c r="K280">
        <f>MIN(0,(SFIO_PL[[#This Row],[Market rate of return]]-0))</f>
        <v>0</v>
      </c>
      <c r="L280">
        <f>MAX(0,(SFIO_PL[[#This Row],[Logarithmic rate of return]]-0))</f>
        <v>0.57540868814362245</v>
      </c>
    </row>
    <row r="281" spans="1:12" x14ac:dyDescent="0.25">
      <c r="A281" s="9">
        <v>44248</v>
      </c>
      <c r="B281">
        <v>174.49</v>
      </c>
      <c r="C281">
        <f>((SFIO_PL[[#This Row],[Price]]-B280)/SFIO_PL[[#This Row],[Price]])*100</f>
        <v>0.11461974898275951</v>
      </c>
      <c r="D281">
        <f>LN(SFIO_PL[[#This Row],[Price]]/B280)*100</f>
        <v>0.114685487654844</v>
      </c>
      <c r="E281">
        <v>162.61000000000001</v>
      </c>
      <c r="F281">
        <f>LN(SFIO_PL[[#This Row],[Risk-free instrument]]/E280)*100</f>
        <v>3.6904908771674502E-2</v>
      </c>
      <c r="G281">
        <v>422.19</v>
      </c>
      <c r="H281">
        <f>LN(SFIO_PL[[#This Row],[EEI]]/G280)*100</f>
        <v>-1.1492484542488295</v>
      </c>
      <c r="I281">
        <f>SFIO_PL[[#This Row],[Rate EEI]]*100%</f>
        <v>-1.1492484542488295</v>
      </c>
      <c r="J281">
        <f>MIN(0,(SFIO_PL[[#This Row],[Logarithmic rate of return]]-0))</f>
        <v>0</v>
      </c>
      <c r="K281">
        <f>MIN(0,(SFIO_PL[[#This Row],[Market rate of return]]-0))</f>
        <v>-1.1492484542488295</v>
      </c>
      <c r="L281">
        <f>MAX(0,(SFIO_PL[[#This Row],[Logarithmic rate of return]]-0))</f>
        <v>0.114685487654844</v>
      </c>
    </row>
    <row r="282" spans="1:12" x14ac:dyDescent="0.25">
      <c r="A282" s="9">
        <v>44255</v>
      </c>
      <c r="B282">
        <v>172.83</v>
      </c>
      <c r="C282">
        <f>((SFIO_PL[[#This Row],[Price]]-B281)/SFIO_PL[[#This Row],[Price]])*100</f>
        <v>-0.96048139790545428</v>
      </c>
      <c r="D282">
        <f>LN(SFIO_PL[[#This Row],[Price]]/B281)*100</f>
        <v>-0.95589809977371654</v>
      </c>
      <c r="E282">
        <v>162.56</v>
      </c>
      <c r="F282">
        <f>LN(SFIO_PL[[#This Row],[Risk-free instrument]]/E281)*100</f>
        <v>-3.0753144751409087E-2</v>
      </c>
      <c r="G282">
        <v>419.04</v>
      </c>
      <c r="H282">
        <f>LN(SFIO_PL[[#This Row],[EEI]]/G281)*100</f>
        <v>-0.74890689171842217</v>
      </c>
      <c r="I282">
        <f>SFIO_PL[[#This Row],[Rate EEI]]*100%</f>
        <v>-0.74890689171842217</v>
      </c>
      <c r="J282">
        <f>MIN(0,(SFIO_PL[[#This Row],[Logarithmic rate of return]]-0))</f>
        <v>-0.95589809977371654</v>
      </c>
      <c r="K282">
        <f>MIN(0,(SFIO_PL[[#This Row],[Market rate of return]]-0))</f>
        <v>-0.74890689171842217</v>
      </c>
      <c r="L282">
        <f>MAX(0,(SFIO_PL[[#This Row],[Logarithmic rate of return]]-0))</f>
        <v>0</v>
      </c>
    </row>
    <row r="283" spans="1:12" x14ac:dyDescent="0.25">
      <c r="A283" s="9">
        <v>44262</v>
      </c>
      <c r="B283">
        <v>176.72</v>
      </c>
      <c r="C283">
        <f>((SFIO_PL[[#This Row],[Price]]-B282)/SFIO_PL[[#This Row],[Price]])*100</f>
        <v>2.2012222725214952</v>
      </c>
      <c r="D283">
        <f>LN(SFIO_PL[[#This Row],[Price]]/B282)*100</f>
        <v>2.2258106699460267</v>
      </c>
      <c r="E283">
        <v>162.5</v>
      </c>
      <c r="F283">
        <f>LN(SFIO_PL[[#This Row],[Risk-free instrument]]/E282)*100</f>
        <v>-3.6916262032492222E-2</v>
      </c>
      <c r="G283">
        <v>437.97</v>
      </c>
      <c r="H283">
        <f>LN(SFIO_PL[[#This Row],[EEI]]/G282)*100</f>
        <v>4.4184034120596527</v>
      </c>
      <c r="I283">
        <f>SFIO_PL[[#This Row],[Rate EEI]]*100%</f>
        <v>4.4184034120596527</v>
      </c>
      <c r="J283">
        <f>MIN(0,(SFIO_PL[[#This Row],[Logarithmic rate of return]]-0))</f>
        <v>0</v>
      </c>
      <c r="K283">
        <f>MIN(0,(SFIO_PL[[#This Row],[Market rate of return]]-0))</f>
        <v>0</v>
      </c>
      <c r="L283">
        <f>MAX(0,(SFIO_PL[[#This Row],[Logarithmic rate of return]]-0))</f>
        <v>2.2258106699460267</v>
      </c>
    </row>
    <row r="284" spans="1:12" x14ac:dyDescent="0.25">
      <c r="A284" s="9">
        <v>44269</v>
      </c>
      <c r="B284">
        <v>182.1</v>
      </c>
      <c r="C284">
        <f>((SFIO_PL[[#This Row],[Price]]-B283)/SFIO_PL[[#This Row],[Price]])*100</f>
        <v>2.9544206479956046</v>
      </c>
      <c r="D284">
        <f>LN(SFIO_PL[[#This Row],[Price]]/B283)*100</f>
        <v>2.9989427621700488</v>
      </c>
      <c r="E284">
        <v>162.46</v>
      </c>
      <c r="F284">
        <f>LN(SFIO_PL[[#This Row],[Risk-free instrument]]/E283)*100</f>
        <v>-2.4618414698431901E-2</v>
      </c>
      <c r="G284">
        <v>442.64</v>
      </c>
      <c r="H284">
        <f>LN(SFIO_PL[[#This Row],[EEI]]/G283)*100</f>
        <v>1.0606383709855958</v>
      </c>
      <c r="I284">
        <f>SFIO_PL[[#This Row],[Rate EEI]]*100%</f>
        <v>1.0606383709855958</v>
      </c>
      <c r="J284">
        <f>MIN(0,(SFIO_PL[[#This Row],[Logarithmic rate of return]]-0))</f>
        <v>0</v>
      </c>
      <c r="K284">
        <f>MIN(0,(SFIO_PL[[#This Row],[Market rate of return]]-0))</f>
        <v>0</v>
      </c>
      <c r="L284">
        <f>MAX(0,(SFIO_PL[[#This Row],[Logarithmic rate of return]]-0))</f>
        <v>2.9989427621700488</v>
      </c>
    </row>
    <row r="285" spans="1:12" x14ac:dyDescent="0.25">
      <c r="A285" s="9">
        <v>44276</v>
      </c>
      <c r="B285">
        <v>182.07</v>
      </c>
      <c r="C285">
        <f>((SFIO_PL[[#This Row],[Price]]-B284)/SFIO_PL[[#This Row],[Price]])*100</f>
        <v>-1.6477179106937519E-2</v>
      </c>
      <c r="D285">
        <f>LN(SFIO_PL[[#This Row],[Price]]/B284)*100</f>
        <v>-1.6475821768874195E-2</v>
      </c>
      <c r="E285">
        <v>162.43</v>
      </c>
      <c r="F285">
        <f>LN(SFIO_PL[[#This Row],[Risk-free instrument]]/E284)*100</f>
        <v>-1.8467789150342924E-2</v>
      </c>
      <c r="G285">
        <v>441.67</v>
      </c>
      <c r="H285">
        <f>LN(SFIO_PL[[#This Row],[EEI]]/G284)*100</f>
        <v>-0.21938016963097512</v>
      </c>
      <c r="I285">
        <f>SFIO_PL[[#This Row],[Rate EEI]]*100%</f>
        <v>-0.21938016963097512</v>
      </c>
      <c r="J285">
        <f>MIN(0,(SFIO_PL[[#This Row],[Logarithmic rate of return]]-0))</f>
        <v>-1.6475821768874195E-2</v>
      </c>
      <c r="K285">
        <f>MIN(0,(SFIO_PL[[#This Row],[Market rate of return]]-0))</f>
        <v>-0.21938016963097512</v>
      </c>
      <c r="L285">
        <f>MAX(0,(SFIO_PL[[#This Row],[Logarithmic rate of return]]-0))</f>
        <v>0</v>
      </c>
    </row>
    <row r="286" spans="1:12" x14ac:dyDescent="0.25">
      <c r="A286" s="9">
        <v>44283</v>
      </c>
      <c r="B286">
        <v>183.15</v>
      </c>
      <c r="C286">
        <f>((SFIO_PL[[#This Row],[Price]]-B285)/SFIO_PL[[#This Row],[Price]])*100</f>
        <v>0.58968058968059656</v>
      </c>
      <c r="D286">
        <f>LN(SFIO_PL[[#This Row],[Price]]/B285)*100</f>
        <v>0.59142607089500199</v>
      </c>
      <c r="E286">
        <v>162.41</v>
      </c>
      <c r="F286">
        <f>LN(SFIO_PL[[#This Row],[Risk-free instrument]]/E285)*100</f>
        <v>-1.2313754479298587E-2</v>
      </c>
      <c r="G286">
        <v>450.12</v>
      </c>
      <c r="H286">
        <f>LN(SFIO_PL[[#This Row],[EEI]]/G285)*100</f>
        <v>1.8951216988251887</v>
      </c>
      <c r="I286">
        <f>SFIO_PL[[#This Row],[Rate EEI]]*100%</f>
        <v>1.8951216988251887</v>
      </c>
      <c r="J286">
        <f>MIN(0,(SFIO_PL[[#This Row],[Logarithmic rate of return]]-0))</f>
        <v>0</v>
      </c>
      <c r="K286">
        <f>MIN(0,(SFIO_PL[[#This Row],[Market rate of return]]-0))</f>
        <v>0</v>
      </c>
      <c r="L286">
        <f>MAX(0,(SFIO_PL[[#This Row],[Logarithmic rate of return]]-0))</f>
        <v>0.59142607089500199</v>
      </c>
    </row>
    <row r="287" spans="1:12" x14ac:dyDescent="0.25">
      <c r="A287" s="9">
        <v>44290</v>
      </c>
      <c r="B287">
        <v>184.83</v>
      </c>
      <c r="C287">
        <f>((SFIO_PL[[#This Row],[Price]]-B286)/SFIO_PL[[#This Row],[Price]])*100</f>
        <v>0.90894335335173237</v>
      </c>
      <c r="D287">
        <f>LN(SFIO_PL[[#This Row],[Price]]/B286)*100</f>
        <v>0.9130994469765632</v>
      </c>
      <c r="E287">
        <v>162.34</v>
      </c>
      <c r="F287">
        <f>LN(SFIO_PL[[#This Row],[Risk-free instrument]]/E286)*100</f>
        <v>-4.3110085348183572E-2</v>
      </c>
      <c r="G287">
        <v>449.79</v>
      </c>
      <c r="H287">
        <f>LN(SFIO_PL[[#This Row],[EEI]]/G286)*100</f>
        <v>-7.3340670687479417E-2</v>
      </c>
      <c r="I287">
        <f>SFIO_PL[[#This Row],[Rate EEI]]*100%</f>
        <v>-7.3340670687479417E-2</v>
      </c>
      <c r="J287">
        <f>MIN(0,(SFIO_PL[[#This Row],[Logarithmic rate of return]]-0))</f>
        <v>0</v>
      </c>
      <c r="K287">
        <f>MIN(0,(SFIO_PL[[#This Row],[Market rate of return]]-0))</f>
        <v>-7.3340670687479417E-2</v>
      </c>
      <c r="L287">
        <f>MAX(0,(SFIO_PL[[#This Row],[Logarithmic rate of return]]-0))</f>
        <v>0.9130994469765632</v>
      </c>
    </row>
    <row r="288" spans="1:12" x14ac:dyDescent="0.25">
      <c r="A288" s="9">
        <v>44297</v>
      </c>
      <c r="B288">
        <v>185.87</v>
      </c>
      <c r="C288">
        <f>((SFIO_PL[[#This Row],[Price]]-B287)/SFIO_PL[[#This Row],[Price]])*100</f>
        <v>0.55953085489858079</v>
      </c>
      <c r="D288">
        <f>LN(SFIO_PL[[#This Row],[Price]]/B287)*100</f>
        <v>0.56110209256724375</v>
      </c>
      <c r="E288">
        <v>162.18</v>
      </c>
      <c r="F288">
        <f>LN(SFIO_PL[[#This Row],[Risk-free instrument]]/E287)*100</f>
        <v>-9.8607181661838822E-2</v>
      </c>
      <c r="G288">
        <v>451.74</v>
      </c>
      <c r="H288">
        <f>LN(SFIO_PL[[#This Row],[EEI]]/G287)*100</f>
        <v>0.43259859151643193</v>
      </c>
      <c r="I288">
        <f>SFIO_PL[[#This Row],[Rate EEI]]*100%</f>
        <v>0.43259859151643193</v>
      </c>
      <c r="J288">
        <f>MIN(0,(SFIO_PL[[#This Row],[Logarithmic rate of return]]-0))</f>
        <v>0</v>
      </c>
      <c r="K288">
        <f>MIN(0,(SFIO_PL[[#This Row],[Market rate of return]]-0))</f>
        <v>0</v>
      </c>
      <c r="L288">
        <f>MAX(0,(SFIO_PL[[#This Row],[Logarithmic rate of return]]-0))</f>
        <v>0.56110209256724375</v>
      </c>
    </row>
    <row r="289" spans="1:12" x14ac:dyDescent="0.25">
      <c r="A289" s="9">
        <v>44304</v>
      </c>
      <c r="B289">
        <v>187.34</v>
      </c>
      <c r="C289">
        <f>((SFIO_PL[[#This Row],[Price]]-B288)/SFIO_PL[[#This Row],[Price]])*100</f>
        <v>0.78466958471228732</v>
      </c>
      <c r="D289">
        <f>LN(SFIO_PL[[#This Row],[Price]]/B288)*100</f>
        <v>0.78776431607229613</v>
      </c>
      <c r="E289">
        <v>162.19999999999999</v>
      </c>
      <c r="F289">
        <f>LN(SFIO_PL[[#This Row],[Risk-free instrument]]/E288)*100</f>
        <v>1.2331216490118611E-2</v>
      </c>
      <c r="G289">
        <v>456.61</v>
      </c>
      <c r="H289">
        <f>LN(SFIO_PL[[#This Row],[EEI]]/G288)*100</f>
        <v>1.0722841773232059</v>
      </c>
      <c r="I289">
        <f>SFIO_PL[[#This Row],[Rate EEI]]*100%</f>
        <v>1.0722841773232059</v>
      </c>
      <c r="J289">
        <f>MIN(0,(SFIO_PL[[#This Row],[Logarithmic rate of return]]-0))</f>
        <v>0</v>
      </c>
      <c r="K289">
        <f>MIN(0,(SFIO_PL[[#This Row],[Market rate of return]]-0))</f>
        <v>0</v>
      </c>
      <c r="L289">
        <f>MAX(0,(SFIO_PL[[#This Row],[Logarithmic rate of return]]-0))</f>
        <v>0.78776431607229613</v>
      </c>
    </row>
    <row r="290" spans="1:12" x14ac:dyDescent="0.25">
      <c r="A290" s="9">
        <v>44311</v>
      </c>
      <c r="B290">
        <v>185.57</v>
      </c>
      <c r="C290">
        <f>((SFIO_PL[[#This Row],[Price]]-B289)/SFIO_PL[[#This Row],[Price]])*100</f>
        <v>-0.95381796626610471</v>
      </c>
      <c r="D290">
        <f>LN(SFIO_PL[[#This Row],[Price]]/B289)*100</f>
        <v>-0.94929784247370452</v>
      </c>
      <c r="E290">
        <v>162.25</v>
      </c>
      <c r="F290">
        <f>LN(SFIO_PL[[#This Row],[Risk-free instrument]]/E289)*100</f>
        <v>3.0821390288679175E-2</v>
      </c>
      <c r="G290">
        <v>453.33</v>
      </c>
      <c r="H290">
        <f>LN(SFIO_PL[[#This Row],[EEI]]/G289)*100</f>
        <v>-0.72092977695395244</v>
      </c>
      <c r="I290">
        <f>SFIO_PL[[#This Row],[Rate EEI]]*100%</f>
        <v>-0.72092977695395244</v>
      </c>
      <c r="J290">
        <f>MIN(0,(SFIO_PL[[#This Row],[Logarithmic rate of return]]-0))</f>
        <v>-0.94929784247370452</v>
      </c>
      <c r="K290">
        <f>MIN(0,(SFIO_PL[[#This Row],[Market rate of return]]-0))</f>
        <v>-0.72092977695395244</v>
      </c>
      <c r="L290">
        <f>MAX(0,(SFIO_PL[[#This Row],[Logarithmic rate of return]]-0))</f>
        <v>0</v>
      </c>
    </row>
    <row r="291" spans="1:12" x14ac:dyDescent="0.25">
      <c r="A291" s="9">
        <v>44318</v>
      </c>
      <c r="B291">
        <v>185.87</v>
      </c>
      <c r="C291">
        <f>((SFIO_PL[[#This Row],[Price]]-B290)/SFIO_PL[[#This Row],[Price]])*100</f>
        <v>0.16140313122075181</v>
      </c>
      <c r="D291">
        <f>LN(SFIO_PL[[#This Row],[Price]]/B290)*100</f>
        <v>0.16153352640141286</v>
      </c>
      <c r="E291">
        <v>162.26</v>
      </c>
      <c r="F291">
        <f>LN(SFIO_PL[[#This Row],[Risk-free instrument]]/E290)*100</f>
        <v>6.1631382719598612E-3</v>
      </c>
      <c r="G291">
        <v>451.28</v>
      </c>
      <c r="H291">
        <f>LN(SFIO_PL[[#This Row],[EEI]]/G290)*100</f>
        <v>-0.45323476620579473</v>
      </c>
      <c r="I291">
        <f>SFIO_PL[[#This Row],[Rate EEI]]*100%</f>
        <v>-0.45323476620579473</v>
      </c>
      <c r="J291">
        <f>MIN(0,(SFIO_PL[[#This Row],[Logarithmic rate of return]]-0))</f>
        <v>0</v>
      </c>
      <c r="K291">
        <f>MIN(0,(SFIO_PL[[#This Row],[Market rate of return]]-0))</f>
        <v>-0.45323476620579473</v>
      </c>
      <c r="L291">
        <f>MAX(0,(SFIO_PL[[#This Row],[Logarithmic rate of return]]-0))</f>
        <v>0.16153352640141286</v>
      </c>
    </row>
    <row r="292" spans="1:12" x14ac:dyDescent="0.25">
      <c r="A292" s="9">
        <v>44325</v>
      </c>
      <c r="B292">
        <v>190.17</v>
      </c>
      <c r="C292">
        <f>((SFIO_PL[[#This Row],[Price]]-B291)/SFIO_PL[[#This Row],[Price]])*100</f>
        <v>2.2611347741494363</v>
      </c>
      <c r="D292">
        <f>LN(SFIO_PL[[#This Row],[Price]]/B291)*100</f>
        <v>2.2870904343922995</v>
      </c>
      <c r="E292">
        <v>162.27000000000001</v>
      </c>
      <c r="F292">
        <f>LN(SFIO_PL[[#This Row],[Risk-free instrument]]/E291)*100</f>
        <v>6.1627584526558121E-3</v>
      </c>
      <c r="G292">
        <v>464.09</v>
      </c>
      <c r="H292">
        <f>LN(SFIO_PL[[#This Row],[EEI]]/G291)*100</f>
        <v>2.7990509502897303</v>
      </c>
      <c r="I292">
        <f>SFIO_PL[[#This Row],[Rate EEI]]*100%</f>
        <v>2.7990509502897303</v>
      </c>
      <c r="J292">
        <f>MIN(0,(SFIO_PL[[#This Row],[Logarithmic rate of return]]-0))</f>
        <v>0</v>
      </c>
      <c r="K292">
        <f>MIN(0,(SFIO_PL[[#This Row],[Market rate of return]]-0))</f>
        <v>0</v>
      </c>
      <c r="L292">
        <f>MAX(0,(SFIO_PL[[#This Row],[Logarithmic rate of return]]-0))</f>
        <v>2.2870904343922995</v>
      </c>
    </row>
    <row r="293" spans="1:12" x14ac:dyDescent="0.25">
      <c r="A293" s="9">
        <v>44332</v>
      </c>
      <c r="B293">
        <v>190.42</v>
      </c>
      <c r="C293">
        <f>((SFIO_PL[[#This Row],[Price]]-B292)/SFIO_PL[[#This Row],[Price]])*100</f>
        <v>0.13128873017540177</v>
      </c>
      <c r="D293">
        <f>LN(SFIO_PL[[#This Row],[Price]]/B292)*100</f>
        <v>0.13137498933606814</v>
      </c>
      <c r="E293">
        <v>162.16999999999999</v>
      </c>
      <c r="F293">
        <f>LN(SFIO_PL[[#This Row],[Risk-free instrument]]/E292)*100</f>
        <v>-6.16446820162386E-2</v>
      </c>
      <c r="G293">
        <v>464.82</v>
      </c>
      <c r="H293">
        <f>LN(SFIO_PL[[#This Row],[EEI]]/G292)*100</f>
        <v>0.15717349372482686</v>
      </c>
      <c r="I293">
        <f>SFIO_PL[[#This Row],[Rate EEI]]*100%</f>
        <v>0.15717349372482686</v>
      </c>
      <c r="J293">
        <f>MIN(0,(SFIO_PL[[#This Row],[Logarithmic rate of return]]-0))</f>
        <v>0</v>
      </c>
      <c r="K293">
        <f>MIN(0,(SFIO_PL[[#This Row],[Market rate of return]]-0))</f>
        <v>0</v>
      </c>
      <c r="L293">
        <f>MAX(0,(SFIO_PL[[#This Row],[Logarithmic rate of return]]-0))</f>
        <v>0.13137498933606814</v>
      </c>
    </row>
    <row r="294" spans="1:12" x14ac:dyDescent="0.25">
      <c r="A294" s="9">
        <v>44339</v>
      </c>
      <c r="B294">
        <v>190.05</v>
      </c>
      <c r="C294">
        <f>((SFIO_PL[[#This Row],[Price]]-B293)/SFIO_PL[[#This Row],[Price]])*100</f>
        <v>-0.19468560905023738</v>
      </c>
      <c r="D294">
        <f>LN(SFIO_PL[[#This Row],[Price]]/B293)*100</f>
        <v>-0.19449634222874396</v>
      </c>
      <c r="E294">
        <v>162.13999999999999</v>
      </c>
      <c r="F294">
        <f>LN(SFIO_PL[[#This Row],[Risk-free instrument]]/E293)*100</f>
        <v>-1.8500817172190025E-2</v>
      </c>
      <c r="G294">
        <v>463.91</v>
      </c>
      <c r="H294">
        <f>LN(SFIO_PL[[#This Row],[EEI]]/G293)*100</f>
        <v>-0.19596659765960289</v>
      </c>
      <c r="I294">
        <f>SFIO_PL[[#This Row],[Rate EEI]]*100%</f>
        <v>-0.19596659765960289</v>
      </c>
      <c r="J294">
        <f>MIN(0,(SFIO_PL[[#This Row],[Logarithmic rate of return]]-0))</f>
        <v>-0.19449634222874396</v>
      </c>
      <c r="K294">
        <f>MIN(0,(SFIO_PL[[#This Row],[Market rate of return]]-0))</f>
        <v>-0.19596659765960289</v>
      </c>
      <c r="L294">
        <f>MAX(0,(SFIO_PL[[#This Row],[Logarithmic rate of return]]-0))</f>
        <v>0</v>
      </c>
    </row>
    <row r="295" spans="1:12" x14ac:dyDescent="0.25">
      <c r="A295" s="9">
        <v>44346</v>
      </c>
      <c r="B295">
        <v>191.33</v>
      </c>
      <c r="C295">
        <f>((SFIO_PL[[#This Row],[Price]]-B294)/SFIO_PL[[#This Row],[Price]])*100</f>
        <v>0.66900120211153558</v>
      </c>
      <c r="D295">
        <f>LN(SFIO_PL[[#This Row],[Price]]/B294)*100</f>
        <v>0.67124904616536374</v>
      </c>
      <c r="E295">
        <v>162.19999999999999</v>
      </c>
      <c r="F295">
        <f>LN(SFIO_PL[[#This Row],[Risk-free instrument]]/E294)*100</f>
        <v>3.69982121751486E-2</v>
      </c>
      <c r="G295">
        <v>464.76</v>
      </c>
      <c r="H295">
        <f>LN(SFIO_PL[[#This Row],[EEI]]/G294)*100</f>
        <v>0.18305754193909504</v>
      </c>
      <c r="I295">
        <f>SFIO_PL[[#This Row],[Rate EEI]]*100%</f>
        <v>0.18305754193909504</v>
      </c>
      <c r="J295">
        <f>MIN(0,(SFIO_PL[[#This Row],[Logarithmic rate of return]]-0))</f>
        <v>0</v>
      </c>
      <c r="K295">
        <f>MIN(0,(SFIO_PL[[#This Row],[Market rate of return]]-0))</f>
        <v>0</v>
      </c>
      <c r="L295">
        <f>MAX(0,(SFIO_PL[[#This Row],[Logarithmic rate of return]]-0))</f>
        <v>0.67124904616536374</v>
      </c>
    </row>
    <row r="296" spans="1:12" x14ac:dyDescent="0.25">
      <c r="A296" s="9">
        <v>44353</v>
      </c>
      <c r="B296">
        <v>193.27</v>
      </c>
      <c r="C296">
        <f>((SFIO_PL[[#This Row],[Price]]-B295)/SFIO_PL[[#This Row],[Price]])*100</f>
        <v>1.003777099394628</v>
      </c>
      <c r="D296">
        <f>LN(SFIO_PL[[#This Row],[Price]]/B295)*100</f>
        <v>1.0088489100464937</v>
      </c>
      <c r="E296">
        <v>162.19</v>
      </c>
      <c r="F296">
        <f>LN(SFIO_PL[[#This Row],[Risk-free instrument]]/E295)*100</f>
        <v>-6.1654181714307314E-3</v>
      </c>
      <c r="G296">
        <v>472.18</v>
      </c>
      <c r="H296">
        <f>LN(SFIO_PL[[#This Row],[EEI]]/G295)*100</f>
        <v>1.5839125505406098</v>
      </c>
      <c r="I296">
        <f>SFIO_PL[[#This Row],[Rate EEI]]*100%</f>
        <v>1.5839125505406098</v>
      </c>
      <c r="J296">
        <f>MIN(0,(SFIO_PL[[#This Row],[Logarithmic rate of return]]-0))</f>
        <v>0</v>
      </c>
      <c r="K296">
        <f>MIN(0,(SFIO_PL[[#This Row],[Market rate of return]]-0))</f>
        <v>0</v>
      </c>
      <c r="L296">
        <f>MAX(0,(SFIO_PL[[#This Row],[Logarithmic rate of return]]-0))</f>
        <v>1.0088489100464937</v>
      </c>
    </row>
    <row r="297" spans="1:12" x14ac:dyDescent="0.25">
      <c r="A297" s="9">
        <v>44360</v>
      </c>
      <c r="B297">
        <v>195.31</v>
      </c>
      <c r="C297">
        <f>((SFIO_PL[[#This Row],[Price]]-B296)/SFIO_PL[[#This Row],[Price]])*100</f>
        <v>1.0444933695151257</v>
      </c>
      <c r="D297">
        <f>LN(SFIO_PL[[#This Row],[Price]]/B296)*100</f>
        <v>1.0499864851423435</v>
      </c>
      <c r="E297">
        <v>162.24</v>
      </c>
      <c r="F297">
        <f>LN(SFIO_PL[[#This Row],[Risk-free instrument]]/E296)*100</f>
        <v>3.0823290322016309E-2</v>
      </c>
      <c r="G297">
        <v>477.22</v>
      </c>
      <c r="H297">
        <f>LN(SFIO_PL[[#This Row],[EEI]]/G296)*100</f>
        <v>1.0617331673811781</v>
      </c>
      <c r="I297">
        <f>SFIO_PL[[#This Row],[Rate EEI]]*100%</f>
        <v>1.0617331673811781</v>
      </c>
      <c r="J297">
        <f>MIN(0,(SFIO_PL[[#This Row],[Logarithmic rate of return]]-0))</f>
        <v>0</v>
      </c>
      <c r="K297">
        <f>MIN(0,(SFIO_PL[[#This Row],[Market rate of return]]-0))</f>
        <v>0</v>
      </c>
      <c r="L297">
        <f>MAX(0,(SFIO_PL[[#This Row],[Logarithmic rate of return]]-0))</f>
        <v>1.0499864851423435</v>
      </c>
    </row>
    <row r="298" spans="1:12" x14ac:dyDescent="0.25">
      <c r="A298" s="9">
        <v>44367</v>
      </c>
      <c r="B298">
        <v>193.52</v>
      </c>
      <c r="C298">
        <f>((SFIO_PL[[#This Row],[Price]]-B297)/SFIO_PL[[#This Row],[Price]])*100</f>
        <v>-0.92496899545266231</v>
      </c>
      <c r="D298">
        <f>LN(SFIO_PL[[#This Row],[Price]]/B297)*100</f>
        <v>-0.92071735470280291</v>
      </c>
      <c r="E298">
        <v>162.33000000000001</v>
      </c>
      <c r="F298">
        <f>LN(SFIO_PL[[#This Row],[Risk-free instrument]]/E297)*100</f>
        <v>5.5457991993527113E-2</v>
      </c>
      <c r="G298">
        <v>476.15</v>
      </c>
      <c r="H298">
        <f>LN(SFIO_PL[[#This Row],[EEI]]/G297)*100</f>
        <v>-0.22446698538239729</v>
      </c>
      <c r="I298">
        <f>SFIO_PL[[#This Row],[Rate EEI]]*100%</f>
        <v>-0.22446698538239729</v>
      </c>
      <c r="J298">
        <f>MIN(0,(SFIO_PL[[#This Row],[Logarithmic rate of return]]-0))</f>
        <v>-0.92071735470280291</v>
      </c>
      <c r="K298">
        <f>MIN(0,(SFIO_PL[[#This Row],[Market rate of return]]-0))</f>
        <v>-0.22446698538239729</v>
      </c>
      <c r="L298">
        <f>MAX(0,(SFIO_PL[[#This Row],[Logarithmic rate of return]]-0))</f>
        <v>0</v>
      </c>
    </row>
    <row r="299" spans="1:12" x14ac:dyDescent="0.25">
      <c r="A299" s="9">
        <v>44374</v>
      </c>
      <c r="B299">
        <v>195.3</v>
      </c>
      <c r="C299">
        <f>((SFIO_PL[[#This Row],[Price]]-B298)/SFIO_PL[[#This Row],[Price]])*100</f>
        <v>0.91141833077317014</v>
      </c>
      <c r="D299">
        <f>LN(SFIO_PL[[#This Row],[Price]]/B298)*100</f>
        <v>0.9155971580861394</v>
      </c>
      <c r="E299">
        <v>162.4</v>
      </c>
      <c r="F299">
        <f>LN(SFIO_PL[[#This Row],[Risk-free instrument]]/E298)*100</f>
        <v>4.3112740482384421E-2</v>
      </c>
      <c r="G299">
        <v>477.14</v>
      </c>
      <c r="H299">
        <f>LN(SFIO_PL[[#This Row],[EEI]]/G298)*100</f>
        <v>0.20770182334974568</v>
      </c>
      <c r="I299">
        <f>SFIO_PL[[#This Row],[Rate EEI]]*100%</f>
        <v>0.20770182334974568</v>
      </c>
      <c r="J299">
        <f>MIN(0,(SFIO_PL[[#This Row],[Logarithmic rate of return]]-0))</f>
        <v>0</v>
      </c>
      <c r="K299">
        <f>MIN(0,(SFIO_PL[[#This Row],[Market rate of return]]-0))</f>
        <v>0</v>
      </c>
      <c r="L299">
        <f>MAX(0,(SFIO_PL[[#This Row],[Logarithmic rate of return]]-0))</f>
        <v>0.9155971580861394</v>
      </c>
    </row>
    <row r="300" spans="1:12" x14ac:dyDescent="0.25">
      <c r="A300" s="9">
        <v>44381</v>
      </c>
      <c r="B300">
        <v>194.82</v>
      </c>
      <c r="C300">
        <f>((SFIO_PL[[#This Row],[Price]]-B299)/SFIO_PL[[#This Row],[Price]])*100</f>
        <v>-0.24638127502310758</v>
      </c>
      <c r="D300">
        <f>LN(SFIO_PL[[#This Row],[Price]]/B299)*100</f>
        <v>-0.24607825398237126</v>
      </c>
      <c r="E300">
        <v>162.35</v>
      </c>
      <c r="F300">
        <f>LN(SFIO_PL[[#This Row],[Risk-free instrument]]/E299)*100</f>
        <v>-3.0792917872273451E-2</v>
      </c>
      <c r="G300">
        <v>477.49</v>
      </c>
      <c r="H300">
        <f>LN(SFIO_PL[[#This Row],[EEI]]/G299)*100</f>
        <v>7.3326841956033589E-2</v>
      </c>
      <c r="I300">
        <f>SFIO_PL[[#This Row],[Rate EEI]]*100%</f>
        <v>7.3326841956033589E-2</v>
      </c>
      <c r="J300">
        <f>MIN(0,(SFIO_PL[[#This Row],[Logarithmic rate of return]]-0))</f>
        <v>-0.24607825398237126</v>
      </c>
      <c r="K300">
        <f>MIN(0,(SFIO_PL[[#This Row],[Market rate of return]]-0))</f>
        <v>0</v>
      </c>
      <c r="L300">
        <f>MAX(0,(SFIO_PL[[#This Row],[Logarithmic rate of return]]-0))</f>
        <v>0</v>
      </c>
    </row>
    <row r="301" spans="1:12" x14ac:dyDescent="0.25">
      <c r="A301" s="9">
        <v>44388</v>
      </c>
      <c r="B301">
        <v>191.99</v>
      </c>
      <c r="C301">
        <f>((SFIO_PL[[#This Row],[Price]]-B300)/SFIO_PL[[#This Row],[Price]])*100</f>
        <v>-1.4740351059950956</v>
      </c>
      <c r="D301">
        <f>LN(SFIO_PL[[#This Row],[Price]]/B300)*100</f>
        <v>-1.4632768004745211</v>
      </c>
      <c r="E301">
        <v>162.29</v>
      </c>
      <c r="F301">
        <f>LN(SFIO_PL[[#This Row],[Risk-free instrument]]/E300)*100</f>
        <v>-3.6964022106434472E-2</v>
      </c>
      <c r="G301">
        <v>474.54</v>
      </c>
      <c r="H301">
        <f>LN(SFIO_PL[[#This Row],[EEI]]/G300)*100</f>
        <v>-0.61973035337318316</v>
      </c>
      <c r="I301">
        <f>SFIO_PL[[#This Row],[Rate EEI]]*100%</f>
        <v>-0.61973035337318316</v>
      </c>
      <c r="J301">
        <f>MIN(0,(SFIO_PL[[#This Row],[Logarithmic rate of return]]-0))</f>
        <v>-1.4632768004745211</v>
      </c>
      <c r="K301">
        <f>MIN(0,(SFIO_PL[[#This Row],[Market rate of return]]-0))</f>
        <v>-0.61973035337318316</v>
      </c>
      <c r="L301">
        <f>MAX(0,(SFIO_PL[[#This Row],[Logarithmic rate of return]]-0))</f>
        <v>0</v>
      </c>
    </row>
    <row r="302" spans="1:12" x14ac:dyDescent="0.25">
      <c r="A302" s="9">
        <v>44395</v>
      </c>
      <c r="B302">
        <v>193.07</v>
      </c>
      <c r="C302">
        <f>((SFIO_PL[[#This Row],[Price]]-B301)/SFIO_PL[[#This Row],[Price]])*100</f>
        <v>0.5593826073444782</v>
      </c>
      <c r="D302">
        <f>LN(SFIO_PL[[#This Row],[Price]]/B301)*100</f>
        <v>0.56095301096609429</v>
      </c>
      <c r="E302">
        <v>162.32</v>
      </c>
      <c r="F302">
        <f>LN(SFIO_PL[[#This Row],[Risk-free instrument]]/E301)*100</f>
        <v>1.8483718976867753E-2</v>
      </c>
      <c r="G302">
        <v>470.74</v>
      </c>
      <c r="H302">
        <f>LN(SFIO_PL[[#This Row],[EEI]]/G301)*100</f>
        <v>-0.80399891455709793</v>
      </c>
      <c r="I302">
        <f>SFIO_PL[[#This Row],[Rate EEI]]*100%</f>
        <v>-0.80399891455709793</v>
      </c>
      <c r="J302">
        <f>MIN(0,(SFIO_PL[[#This Row],[Logarithmic rate of return]]-0))</f>
        <v>0</v>
      </c>
      <c r="K302">
        <f>MIN(0,(SFIO_PL[[#This Row],[Market rate of return]]-0))</f>
        <v>-0.80399891455709793</v>
      </c>
      <c r="L302">
        <f>MAX(0,(SFIO_PL[[#This Row],[Logarithmic rate of return]]-0))</f>
        <v>0.56095301096609429</v>
      </c>
    </row>
    <row r="303" spans="1:12" x14ac:dyDescent="0.25">
      <c r="A303" s="9">
        <v>44402</v>
      </c>
      <c r="B303">
        <v>191.14</v>
      </c>
      <c r="C303">
        <f>((SFIO_PL[[#This Row],[Price]]-B302)/SFIO_PL[[#This Row],[Price]])*100</f>
        <v>-1.0097310871612468</v>
      </c>
      <c r="D303">
        <f>LN(SFIO_PL[[#This Row],[Price]]/B302)*100</f>
        <v>-1.0046673609691832</v>
      </c>
      <c r="E303">
        <v>162.21</v>
      </c>
      <c r="F303">
        <f>LN(SFIO_PL[[#This Row],[Risk-free instrument]]/E302)*100</f>
        <v>-6.7790345553609133E-2</v>
      </c>
      <c r="G303">
        <v>471.8</v>
      </c>
      <c r="H303">
        <f>LN(SFIO_PL[[#This Row],[EEI]]/G302)*100</f>
        <v>0.22492423597648467</v>
      </c>
      <c r="I303">
        <f>SFIO_PL[[#This Row],[Rate EEI]]*100%</f>
        <v>0.22492423597648467</v>
      </c>
      <c r="J303">
        <f>MIN(0,(SFIO_PL[[#This Row],[Logarithmic rate of return]]-0))</f>
        <v>-1.0046673609691832</v>
      </c>
      <c r="K303">
        <f>MIN(0,(SFIO_PL[[#This Row],[Market rate of return]]-0))</f>
        <v>0</v>
      </c>
      <c r="L303">
        <f>MAX(0,(SFIO_PL[[#This Row],[Logarithmic rate of return]]-0))</f>
        <v>0</v>
      </c>
    </row>
    <row r="304" spans="1:12" x14ac:dyDescent="0.25">
      <c r="A304" s="9">
        <v>44409</v>
      </c>
      <c r="B304">
        <v>193.31</v>
      </c>
      <c r="C304">
        <f>((SFIO_PL[[#This Row],[Price]]-B303)/SFIO_PL[[#This Row],[Price]])*100</f>
        <v>1.1225492731881515</v>
      </c>
      <c r="D304">
        <f>LN(SFIO_PL[[#This Row],[Price]]/B303)*100</f>
        <v>1.1288974095566882</v>
      </c>
      <c r="E304">
        <v>162.15</v>
      </c>
      <c r="F304">
        <f>LN(SFIO_PL[[#This Row],[Risk-free instrument]]/E303)*100</f>
        <v>-3.6995930869619387E-2</v>
      </c>
      <c r="G304">
        <v>472.4</v>
      </c>
      <c r="H304">
        <f>LN(SFIO_PL[[#This Row],[EEI]]/G303)*100</f>
        <v>0.1270917349632518</v>
      </c>
      <c r="I304">
        <f>SFIO_PL[[#This Row],[Rate EEI]]*100%</f>
        <v>0.1270917349632518</v>
      </c>
      <c r="J304">
        <f>MIN(0,(SFIO_PL[[#This Row],[Logarithmic rate of return]]-0))</f>
        <v>0</v>
      </c>
      <c r="K304">
        <f>MIN(0,(SFIO_PL[[#This Row],[Market rate of return]]-0))</f>
        <v>0</v>
      </c>
      <c r="L304">
        <f>MAX(0,(SFIO_PL[[#This Row],[Logarithmic rate of return]]-0))</f>
        <v>1.1288974095566882</v>
      </c>
    </row>
    <row r="305" spans="1:12" x14ac:dyDescent="0.25">
      <c r="A305" s="9">
        <v>44416</v>
      </c>
      <c r="B305">
        <v>196.84</v>
      </c>
      <c r="C305">
        <f>((SFIO_PL[[#This Row],[Price]]-B304)/SFIO_PL[[#This Row],[Price]])*100</f>
        <v>1.7933346880715306</v>
      </c>
      <c r="D305">
        <f>LN(SFIO_PL[[#This Row],[Price]]/B304)*100</f>
        <v>1.8096098064176918</v>
      </c>
      <c r="E305">
        <v>162.1</v>
      </c>
      <c r="F305">
        <f>LN(SFIO_PL[[#This Row],[Risk-free instrument]]/E304)*100</f>
        <v>-3.0840401169660095E-2</v>
      </c>
      <c r="G305">
        <v>482.71</v>
      </c>
      <c r="H305">
        <f>LN(SFIO_PL[[#This Row],[EEI]]/G304)*100</f>
        <v>2.158997492997579</v>
      </c>
      <c r="I305">
        <f>SFIO_PL[[#This Row],[Rate EEI]]*100%</f>
        <v>2.158997492997579</v>
      </c>
      <c r="J305">
        <f>MIN(0,(SFIO_PL[[#This Row],[Logarithmic rate of return]]-0))</f>
        <v>0</v>
      </c>
      <c r="K305">
        <f>MIN(0,(SFIO_PL[[#This Row],[Market rate of return]]-0))</f>
        <v>0</v>
      </c>
      <c r="L305">
        <f>MAX(0,(SFIO_PL[[#This Row],[Logarithmic rate of return]]-0))</f>
        <v>1.8096098064176918</v>
      </c>
    </row>
    <row r="306" spans="1:12" x14ac:dyDescent="0.25">
      <c r="A306" s="9">
        <v>44423</v>
      </c>
      <c r="B306">
        <v>200.41</v>
      </c>
      <c r="C306">
        <f>((SFIO_PL[[#This Row],[Price]]-B305)/SFIO_PL[[#This Row],[Price]])*100</f>
        <v>1.7813482361159589</v>
      </c>
      <c r="D306">
        <f>LN(SFIO_PL[[#This Row],[Price]]/B305)*100</f>
        <v>1.7974052167559398</v>
      </c>
      <c r="E306">
        <v>162.07</v>
      </c>
      <c r="F306">
        <f>LN(SFIO_PL[[#This Row],[Risk-free instrument]]/E305)*100</f>
        <v>-1.8508807160217085E-2</v>
      </c>
      <c r="G306">
        <v>489.02</v>
      </c>
      <c r="H306">
        <f>LN(SFIO_PL[[#This Row],[EEI]]/G305)*100</f>
        <v>1.2987329180816087</v>
      </c>
      <c r="I306">
        <f>SFIO_PL[[#This Row],[Rate EEI]]*100%</f>
        <v>1.2987329180816087</v>
      </c>
      <c r="J306">
        <f>MIN(0,(SFIO_PL[[#This Row],[Logarithmic rate of return]]-0))</f>
        <v>0</v>
      </c>
      <c r="K306">
        <f>MIN(0,(SFIO_PL[[#This Row],[Market rate of return]]-0))</f>
        <v>0</v>
      </c>
      <c r="L306">
        <f>MAX(0,(SFIO_PL[[#This Row],[Logarithmic rate of return]]-0))</f>
        <v>1.7974052167559398</v>
      </c>
    </row>
    <row r="307" spans="1:12" x14ac:dyDescent="0.25">
      <c r="A307" s="9">
        <v>44430</v>
      </c>
      <c r="B307">
        <v>196.99</v>
      </c>
      <c r="C307">
        <f>((SFIO_PL[[#This Row],[Price]]-B306)/SFIO_PL[[#This Row],[Price]])*100</f>
        <v>-1.736128737499359</v>
      </c>
      <c r="D307">
        <f>LN(SFIO_PL[[#This Row],[Price]]/B306)*100</f>
        <v>-1.7212302137072761</v>
      </c>
      <c r="E307">
        <v>162.01</v>
      </c>
      <c r="F307">
        <f>LN(SFIO_PL[[#This Row],[Risk-free instrument]]/E306)*100</f>
        <v>-3.7027894770136016E-2</v>
      </c>
      <c r="G307">
        <v>481.74</v>
      </c>
      <c r="H307">
        <f>LN(SFIO_PL[[#This Row],[EEI]]/G306)*100</f>
        <v>-1.4998839009351572</v>
      </c>
      <c r="I307">
        <f>SFIO_PL[[#This Row],[Rate EEI]]*100%</f>
        <v>-1.4998839009351572</v>
      </c>
      <c r="J307">
        <f>MIN(0,(SFIO_PL[[#This Row],[Logarithmic rate of return]]-0))</f>
        <v>-1.7212302137072761</v>
      </c>
      <c r="K307">
        <f>MIN(0,(SFIO_PL[[#This Row],[Market rate of return]]-0))</f>
        <v>-1.4998839009351572</v>
      </c>
      <c r="L307">
        <f>MAX(0,(SFIO_PL[[#This Row],[Logarithmic rate of return]]-0))</f>
        <v>0</v>
      </c>
    </row>
    <row r="308" spans="1:12" x14ac:dyDescent="0.25">
      <c r="A308" s="9">
        <v>44437</v>
      </c>
      <c r="B308">
        <v>197.74</v>
      </c>
      <c r="C308">
        <f>((SFIO_PL[[#This Row],[Price]]-B307)/SFIO_PL[[#This Row],[Price]])*100</f>
        <v>0.37928593102053199</v>
      </c>
      <c r="D308">
        <f>LN(SFIO_PL[[#This Row],[Price]]/B307)*100</f>
        <v>0.38000704407227925</v>
      </c>
      <c r="E308">
        <v>162</v>
      </c>
      <c r="F308">
        <f>LN(SFIO_PL[[#This Row],[Risk-free instrument]]/E307)*100</f>
        <v>-6.1726489942639422E-3</v>
      </c>
      <c r="G308">
        <v>483.3</v>
      </c>
      <c r="H308">
        <f>LN(SFIO_PL[[#This Row],[EEI]]/G307)*100</f>
        <v>0.3233029426390816</v>
      </c>
      <c r="I308">
        <f>SFIO_PL[[#This Row],[Rate EEI]]*100%</f>
        <v>0.3233029426390816</v>
      </c>
      <c r="J308">
        <f>MIN(0,(SFIO_PL[[#This Row],[Logarithmic rate of return]]-0))</f>
        <v>0</v>
      </c>
      <c r="K308">
        <f>MIN(0,(SFIO_PL[[#This Row],[Market rate of return]]-0))</f>
        <v>0</v>
      </c>
      <c r="L308">
        <f>MAX(0,(SFIO_PL[[#This Row],[Logarithmic rate of return]]-0))</f>
        <v>0.38000704407227925</v>
      </c>
    </row>
    <row r="309" spans="1:12" x14ac:dyDescent="0.25">
      <c r="A309" s="9">
        <v>44444</v>
      </c>
      <c r="B309">
        <v>196.47</v>
      </c>
      <c r="C309">
        <f>((SFIO_PL[[#This Row],[Price]]-B308)/SFIO_PL[[#This Row],[Price]])*100</f>
        <v>-0.64640912098539738</v>
      </c>
      <c r="D309">
        <f>LN(SFIO_PL[[#This Row],[Price]]/B308)*100</f>
        <v>-0.644328857091508</v>
      </c>
      <c r="E309">
        <v>161.96</v>
      </c>
      <c r="F309">
        <f>LN(SFIO_PL[[#This Row],[Risk-free instrument]]/E308)*100</f>
        <v>-2.4694406842365419E-2</v>
      </c>
      <c r="G309">
        <v>480.48</v>
      </c>
      <c r="H309">
        <f>LN(SFIO_PL[[#This Row],[EEI]]/G308)*100</f>
        <v>-0.58519746160181774</v>
      </c>
      <c r="I309">
        <f>SFIO_PL[[#This Row],[Rate EEI]]*100%</f>
        <v>-0.58519746160181774</v>
      </c>
      <c r="J309">
        <f>MIN(0,(SFIO_PL[[#This Row],[Logarithmic rate of return]]-0))</f>
        <v>-0.644328857091508</v>
      </c>
      <c r="K309">
        <f>MIN(0,(SFIO_PL[[#This Row],[Market rate of return]]-0))</f>
        <v>-0.58519746160181774</v>
      </c>
      <c r="L309">
        <f>MAX(0,(SFIO_PL[[#This Row],[Logarithmic rate of return]]-0))</f>
        <v>0</v>
      </c>
    </row>
    <row r="310" spans="1:12" x14ac:dyDescent="0.25">
      <c r="A310" s="9">
        <v>44451</v>
      </c>
      <c r="B310">
        <v>193.92</v>
      </c>
      <c r="C310">
        <f>((SFIO_PL[[#This Row],[Price]]-B309)/SFIO_PL[[#This Row],[Price]])*100</f>
        <v>-1.3149752475247585</v>
      </c>
      <c r="D310">
        <f>LN(SFIO_PL[[#This Row],[Price]]/B309)*100</f>
        <v>-1.3064045017122323</v>
      </c>
      <c r="E310">
        <v>161.91</v>
      </c>
      <c r="F310">
        <f>LN(SFIO_PL[[#This Row],[Risk-free instrument]]/E309)*100</f>
        <v>-3.0876586529933449E-2</v>
      </c>
      <c r="G310">
        <v>475.99</v>
      </c>
      <c r="H310">
        <f>LN(SFIO_PL[[#This Row],[EEI]]/G309)*100</f>
        <v>-0.93887586276411217</v>
      </c>
      <c r="I310">
        <f>SFIO_PL[[#This Row],[Rate EEI]]*100%</f>
        <v>-0.93887586276411217</v>
      </c>
      <c r="J310">
        <f>MIN(0,(SFIO_PL[[#This Row],[Logarithmic rate of return]]-0))</f>
        <v>-1.3064045017122323</v>
      </c>
      <c r="K310">
        <f>MIN(0,(SFIO_PL[[#This Row],[Market rate of return]]-0))</f>
        <v>-0.93887586276411217</v>
      </c>
      <c r="L310">
        <f>MAX(0,(SFIO_PL[[#This Row],[Logarithmic rate of return]]-0))</f>
        <v>0</v>
      </c>
    </row>
    <row r="311" spans="1:12" x14ac:dyDescent="0.25">
      <c r="A311" s="9">
        <v>44458</v>
      </c>
      <c r="B311">
        <v>192.56</v>
      </c>
      <c r="C311">
        <f>((SFIO_PL[[#This Row],[Price]]-B310)/SFIO_PL[[#This Row],[Price]])*100</f>
        <v>-0.70627336933941898</v>
      </c>
      <c r="D311">
        <f>LN(SFIO_PL[[#This Row],[Price]]/B310)*100</f>
        <v>-0.70379094061330516</v>
      </c>
      <c r="E311">
        <v>161.72</v>
      </c>
      <c r="F311">
        <f>LN(SFIO_PL[[#This Row],[Risk-free instrument]]/E310)*100</f>
        <v>-0.11741805260909929</v>
      </c>
      <c r="G311">
        <v>471.02</v>
      </c>
      <c r="H311">
        <f>LN(SFIO_PL[[#This Row],[EEI]]/G310)*100</f>
        <v>-1.0496289647471817</v>
      </c>
      <c r="I311">
        <f>SFIO_PL[[#This Row],[Rate EEI]]*100%</f>
        <v>-1.0496289647471817</v>
      </c>
      <c r="J311">
        <f>MIN(0,(SFIO_PL[[#This Row],[Logarithmic rate of return]]-0))</f>
        <v>-0.70379094061330516</v>
      </c>
      <c r="K311">
        <f>MIN(0,(SFIO_PL[[#This Row],[Market rate of return]]-0))</f>
        <v>-1.0496289647471817</v>
      </c>
      <c r="L311">
        <f>MAX(0,(SFIO_PL[[#This Row],[Logarithmic rate of return]]-0))</f>
        <v>0</v>
      </c>
    </row>
    <row r="312" spans="1:12" x14ac:dyDescent="0.25">
      <c r="A312" s="9">
        <v>44465</v>
      </c>
      <c r="B312">
        <v>194.36</v>
      </c>
      <c r="C312">
        <f>((SFIO_PL[[#This Row],[Price]]-B311)/SFIO_PL[[#This Row],[Price]])*100</f>
        <v>0.92611648487343645</v>
      </c>
      <c r="D312">
        <f>LN(SFIO_PL[[#This Row],[Price]]/B311)*100</f>
        <v>0.93043160628859001</v>
      </c>
      <c r="E312">
        <v>161.49</v>
      </c>
      <c r="F312">
        <f>LN(SFIO_PL[[#This Row],[Risk-free instrument]]/E311)*100</f>
        <v>-0.14232235315944311</v>
      </c>
      <c r="G312">
        <v>475.68</v>
      </c>
      <c r="H312">
        <f>LN(SFIO_PL[[#This Row],[EEI]]/G311)*100</f>
        <v>0.98448032898803972</v>
      </c>
      <c r="I312">
        <f>SFIO_PL[[#This Row],[Rate EEI]]*100%</f>
        <v>0.98448032898803972</v>
      </c>
      <c r="J312">
        <f>MIN(0,(SFIO_PL[[#This Row],[Logarithmic rate of return]]-0))</f>
        <v>0</v>
      </c>
      <c r="K312">
        <f>MIN(0,(SFIO_PL[[#This Row],[Market rate of return]]-0))</f>
        <v>0</v>
      </c>
      <c r="L312">
        <f>MAX(0,(SFIO_PL[[#This Row],[Logarithmic rate of return]]-0))</f>
        <v>0.93043160628859001</v>
      </c>
    </row>
    <row r="313" spans="1:12" x14ac:dyDescent="0.25">
      <c r="A313" s="9">
        <v>44472</v>
      </c>
      <c r="B313">
        <v>193.07</v>
      </c>
      <c r="C313">
        <f>((SFIO_PL[[#This Row],[Price]]-B312)/SFIO_PL[[#This Row],[Price]])*100</f>
        <v>-0.66815144766148049</v>
      </c>
      <c r="D313">
        <f>LN(SFIO_PL[[#This Row],[Price]]/B312)*100</f>
        <v>-0.66592920899769603</v>
      </c>
      <c r="E313">
        <v>162.03</v>
      </c>
      <c r="F313">
        <f>LN(SFIO_PL[[#This Row],[Risk-free instrument]]/E312)*100</f>
        <v>0.33382820319338813</v>
      </c>
      <c r="G313">
        <v>472.21</v>
      </c>
      <c r="H313">
        <f>LN(SFIO_PL[[#This Row],[EEI]]/G312)*100</f>
        <v>-0.73215573554395819</v>
      </c>
      <c r="I313">
        <f>SFIO_PL[[#This Row],[Rate EEI]]*100%</f>
        <v>-0.73215573554395819</v>
      </c>
      <c r="J313">
        <f>MIN(0,(SFIO_PL[[#This Row],[Logarithmic rate of return]]-0))</f>
        <v>-0.66592920899769603</v>
      </c>
      <c r="K313">
        <f>MIN(0,(SFIO_PL[[#This Row],[Market rate of return]]-0))</f>
        <v>-0.73215573554395819</v>
      </c>
      <c r="L313">
        <f>MAX(0,(SFIO_PL[[#This Row],[Logarithmic rate of return]]-0))</f>
        <v>0</v>
      </c>
    </row>
    <row r="314" spans="1:12" x14ac:dyDescent="0.25">
      <c r="A314" s="9">
        <v>44479</v>
      </c>
      <c r="B314">
        <v>196.14</v>
      </c>
      <c r="C314">
        <f>((SFIO_PL[[#This Row],[Price]]-B313)/SFIO_PL[[#This Row],[Price]])*100</f>
        <v>1.5652085245232963</v>
      </c>
      <c r="D314">
        <f>LN(SFIO_PL[[#This Row],[Price]]/B313)*100</f>
        <v>1.577587251644895</v>
      </c>
      <c r="E314">
        <v>162.09</v>
      </c>
      <c r="F314">
        <f>LN(SFIO_PL[[#This Row],[Risk-free instrument]]/E313)*100</f>
        <v>3.7023325117469329E-2</v>
      </c>
      <c r="G314">
        <v>480.16</v>
      </c>
      <c r="H314">
        <f>LN(SFIO_PL[[#This Row],[EEI]]/G313)*100</f>
        <v>1.6695579797709044</v>
      </c>
      <c r="I314">
        <f>SFIO_PL[[#This Row],[Rate EEI]]*100%</f>
        <v>1.6695579797709044</v>
      </c>
      <c r="J314">
        <f>MIN(0,(SFIO_PL[[#This Row],[Logarithmic rate of return]]-0))</f>
        <v>0</v>
      </c>
      <c r="K314">
        <f>MIN(0,(SFIO_PL[[#This Row],[Market rate of return]]-0))</f>
        <v>0</v>
      </c>
      <c r="L314">
        <f>MAX(0,(SFIO_PL[[#This Row],[Logarithmic rate of return]]-0))</f>
        <v>1.577587251644895</v>
      </c>
    </row>
    <row r="315" spans="1:12" x14ac:dyDescent="0.25">
      <c r="A315" s="9">
        <v>44486</v>
      </c>
      <c r="B315">
        <v>199.54</v>
      </c>
      <c r="C315">
        <f>((SFIO_PL[[#This Row],[Price]]-B314)/SFIO_PL[[#This Row],[Price]])*100</f>
        <v>1.7039190137315856</v>
      </c>
      <c r="D315">
        <f>LN(SFIO_PL[[#This Row],[Price]]/B314)*100</f>
        <v>1.718602752118676</v>
      </c>
      <c r="E315">
        <v>162.18</v>
      </c>
      <c r="F315">
        <f>LN(SFIO_PL[[#This Row],[Risk-free instrument]]/E314)*100</f>
        <v>5.5509299232714492E-2</v>
      </c>
      <c r="G315">
        <v>486.11</v>
      </c>
      <c r="H315">
        <f>LN(SFIO_PL[[#This Row],[EEI]]/G314)*100</f>
        <v>1.2315554046540471</v>
      </c>
      <c r="I315">
        <f>SFIO_PL[[#This Row],[Rate EEI]]*100%</f>
        <v>1.2315554046540471</v>
      </c>
      <c r="J315">
        <f>MIN(0,(SFIO_PL[[#This Row],[Logarithmic rate of return]]-0))</f>
        <v>0</v>
      </c>
      <c r="K315">
        <f>MIN(0,(SFIO_PL[[#This Row],[Market rate of return]]-0))</f>
        <v>0</v>
      </c>
      <c r="L315">
        <f>MAX(0,(SFIO_PL[[#This Row],[Logarithmic rate of return]]-0))</f>
        <v>1.718602752118676</v>
      </c>
    </row>
    <row r="316" spans="1:12" x14ac:dyDescent="0.25">
      <c r="A316" s="9">
        <v>44493</v>
      </c>
      <c r="B316">
        <v>199.27</v>
      </c>
      <c r="C316">
        <f>((SFIO_PL[[#This Row],[Price]]-B315)/SFIO_PL[[#This Row],[Price]])*100</f>
        <v>-0.13549455512620154</v>
      </c>
      <c r="D316">
        <f>LN(SFIO_PL[[#This Row],[Price]]/B315)*100</f>
        <v>-0.13540284408681633</v>
      </c>
      <c r="E316">
        <v>162.09</v>
      </c>
      <c r="F316">
        <f>LN(SFIO_PL[[#This Row],[Risk-free instrument]]/E315)*100</f>
        <v>-5.5509299232715172E-2</v>
      </c>
      <c r="G316">
        <v>493.57</v>
      </c>
      <c r="H316">
        <f>LN(SFIO_PL[[#This Row],[EEI]]/G315)*100</f>
        <v>1.5229757047664947</v>
      </c>
      <c r="I316">
        <f>SFIO_PL[[#This Row],[Rate EEI]]*100%</f>
        <v>1.5229757047664947</v>
      </c>
      <c r="J316">
        <f>MIN(0,(SFIO_PL[[#This Row],[Logarithmic rate of return]]-0))</f>
        <v>-0.13540284408681633</v>
      </c>
      <c r="K316">
        <f>MIN(0,(SFIO_PL[[#This Row],[Market rate of return]]-0))</f>
        <v>0</v>
      </c>
      <c r="L316">
        <f>MAX(0,(SFIO_PL[[#This Row],[Logarithmic rate of return]]-0))</f>
        <v>0</v>
      </c>
    </row>
    <row r="317" spans="1:12" x14ac:dyDescent="0.25">
      <c r="A317" s="9">
        <v>44500</v>
      </c>
      <c r="B317">
        <v>201.09</v>
      </c>
      <c r="C317">
        <f>((SFIO_PL[[#This Row],[Price]]-B316)/SFIO_PL[[#This Row],[Price]])*100</f>
        <v>0.90506738276393306</v>
      </c>
      <c r="D317">
        <f>LN(SFIO_PL[[#This Row],[Price]]/B316)*100</f>
        <v>0.9091879993483255</v>
      </c>
      <c r="E317">
        <v>161.97</v>
      </c>
      <c r="F317">
        <f>LN(SFIO_PL[[#This Row],[Risk-free instrument]]/E316)*100</f>
        <v>-7.4060362577878874E-2</v>
      </c>
      <c r="G317">
        <v>492.81</v>
      </c>
      <c r="H317">
        <f>LN(SFIO_PL[[#This Row],[EEI]]/G316)*100</f>
        <v>-0.15409885650443711</v>
      </c>
      <c r="I317">
        <f>SFIO_PL[[#This Row],[Rate EEI]]*100%</f>
        <v>-0.15409885650443711</v>
      </c>
      <c r="J317">
        <f>MIN(0,(SFIO_PL[[#This Row],[Logarithmic rate of return]]-0))</f>
        <v>0</v>
      </c>
      <c r="K317">
        <f>MIN(0,(SFIO_PL[[#This Row],[Market rate of return]]-0))</f>
        <v>-0.15409885650443711</v>
      </c>
      <c r="L317">
        <f>MAX(0,(SFIO_PL[[#This Row],[Logarithmic rate of return]]-0))</f>
        <v>0.9091879993483255</v>
      </c>
    </row>
    <row r="318" spans="1:12" x14ac:dyDescent="0.25">
      <c r="A318" s="9">
        <v>44507</v>
      </c>
      <c r="B318">
        <v>204.27</v>
      </c>
      <c r="C318">
        <f>((SFIO_PL[[#This Row],[Price]]-B317)/SFIO_PL[[#This Row],[Price]])*100</f>
        <v>1.5567631076516408</v>
      </c>
      <c r="D318">
        <f>LN(SFIO_PL[[#This Row],[Price]]/B317)*100</f>
        <v>1.5690079125008991</v>
      </c>
      <c r="E318">
        <v>161.80000000000001</v>
      </c>
      <c r="F318">
        <f>LN(SFIO_PL[[#This Row],[Risk-free instrument]]/E317)*100</f>
        <v>-0.10501282739139561</v>
      </c>
      <c r="G318">
        <v>500.1</v>
      </c>
      <c r="H318">
        <f>LN(SFIO_PL[[#This Row],[EEI]]/G317)*100</f>
        <v>1.4684374203639783</v>
      </c>
      <c r="I318">
        <f>SFIO_PL[[#This Row],[Rate EEI]]*100%</f>
        <v>1.4684374203639783</v>
      </c>
      <c r="J318">
        <f>MIN(0,(SFIO_PL[[#This Row],[Logarithmic rate of return]]-0))</f>
        <v>0</v>
      </c>
      <c r="K318">
        <f>MIN(0,(SFIO_PL[[#This Row],[Market rate of return]]-0))</f>
        <v>0</v>
      </c>
      <c r="L318">
        <f>MAX(0,(SFIO_PL[[#This Row],[Logarithmic rate of return]]-0))</f>
        <v>1.5690079125008991</v>
      </c>
    </row>
    <row r="319" spans="1:12" x14ac:dyDescent="0.25">
      <c r="A319" s="9">
        <v>44514</v>
      </c>
      <c r="B319">
        <v>204.44</v>
      </c>
      <c r="C319">
        <f>((SFIO_PL[[#This Row],[Price]]-B318)/SFIO_PL[[#This Row],[Price]])*100</f>
        <v>8.3153981608289712E-2</v>
      </c>
      <c r="D319">
        <f>LN(SFIO_PL[[#This Row],[Price]]/B318)*100</f>
        <v>8.3188573709387356E-2</v>
      </c>
      <c r="E319">
        <v>161.79</v>
      </c>
      <c r="F319">
        <f>LN(SFIO_PL[[#This Row],[Risk-free instrument]]/E318)*100</f>
        <v>-6.1806607146101733E-3</v>
      </c>
      <c r="G319">
        <v>501.17</v>
      </c>
      <c r="H319">
        <f>LN(SFIO_PL[[#This Row],[EEI]]/G318)*100</f>
        <v>0.21372864608201025</v>
      </c>
      <c r="I319">
        <f>SFIO_PL[[#This Row],[Rate EEI]]*100%</f>
        <v>0.21372864608201025</v>
      </c>
      <c r="J319">
        <f>MIN(0,(SFIO_PL[[#This Row],[Logarithmic rate of return]]-0))</f>
        <v>0</v>
      </c>
      <c r="K319">
        <f>MIN(0,(SFIO_PL[[#This Row],[Market rate of return]]-0))</f>
        <v>0</v>
      </c>
      <c r="L319">
        <f>MAX(0,(SFIO_PL[[#This Row],[Logarithmic rate of return]]-0))</f>
        <v>8.3188573709387356E-2</v>
      </c>
    </row>
    <row r="320" spans="1:12" x14ac:dyDescent="0.25">
      <c r="A320" s="9">
        <v>44521</v>
      </c>
      <c r="B320">
        <v>203.74</v>
      </c>
      <c r="C320">
        <f>((SFIO_PL[[#This Row],[Price]]-B319)/SFIO_PL[[#This Row],[Price]])*100</f>
        <v>-0.34357514479237689</v>
      </c>
      <c r="D320">
        <f>LN(SFIO_PL[[#This Row],[Price]]/B319)*100</f>
        <v>-0.34298627381584224</v>
      </c>
      <c r="E320">
        <v>161.63</v>
      </c>
      <c r="F320">
        <f>LN(SFIO_PL[[#This Row],[Risk-free instrument]]/E319)*100</f>
        <v>-9.8942559552802983E-2</v>
      </c>
      <c r="G320">
        <v>499.83</v>
      </c>
      <c r="H320">
        <f>LN(SFIO_PL[[#This Row],[EEI]]/G319)*100</f>
        <v>-0.26773242765912003</v>
      </c>
      <c r="I320">
        <f>SFIO_PL[[#This Row],[Rate EEI]]*100%</f>
        <v>-0.26773242765912003</v>
      </c>
      <c r="J320">
        <f>MIN(0,(SFIO_PL[[#This Row],[Logarithmic rate of return]]-0))</f>
        <v>-0.34298627381584224</v>
      </c>
      <c r="K320">
        <f>MIN(0,(SFIO_PL[[#This Row],[Market rate of return]]-0))</f>
        <v>-0.26773242765912003</v>
      </c>
      <c r="L320">
        <f>MAX(0,(SFIO_PL[[#This Row],[Logarithmic rate of return]]-0))</f>
        <v>0</v>
      </c>
    </row>
    <row r="321" spans="1:12" x14ac:dyDescent="0.25">
      <c r="A321" s="9">
        <v>44528</v>
      </c>
      <c r="B321">
        <v>195.85</v>
      </c>
      <c r="C321">
        <f>((SFIO_PL[[#This Row],[Price]]-B320)/SFIO_PL[[#This Row],[Price]])*100</f>
        <v>-4.0285933112075645</v>
      </c>
      <c r="D321">
        <f>LN(SFIO_PL[[#This Row],[Price]]/B320)*100</f>
        <v>-3.9495611050080015</v>
      </c>
      <c r="E321">
        <v>161.47999999999999</v>
      </c>
      <c r="F321">
        <f>LN(SFIO_PL[[#This Row],[Risk-free instrument]]/E320)*100</f>
        <v>-9.2847643697729743E-2</v>
      </c>
      <c r="G321">
        <v>476.48</v>
      </c>
      <c r="H321">
        <f>LN(SFIO_PL[[#This Row],[EEI]]/G320)*100</f>
        <v>-4.7842291113442821</v>
      </c>
      <c r="I321">
        <f>SFIO_PL[[#This Row],[Rate EEI]]*100%</f>
        <v>-4.7842291113442821</v>
      </c>
      <c r="J321">
        <f>MIN(0,(SFIO_PL[[#This Row],[Logarithmic rate of return]]-0))</f>
        <v>-3.9495611050080015</v>
      </c>
      <c r="K321">
        <f>MIN(0,(SFIO_PL[[#This Row],[Market rate of return]]-0))</f>
        <v>-4.7842291113442821</v>
      </c>
      <c r="L321">
        <f>MAX(0,(SFIO_PL[[#This Row],[Logarithmic rate of return]]-0))</f>
        <v>0</v>
      </c>
    </row>
    <row r="322" spans="1:12" x14ac:dyDescent="0.25">
      <c r="A322" s="9">
        <v>44535</v>
      </c>
      <c r="B322">
        <v>196.92</v>
      </c>
      <c r="C322">
        <f>((SFIO_PL[[#This Row],[Price]]-B321)/SFIO_PL[[#This Row],[Price]])*100</f>
        <v>0.54336786512288915</v>
      </c>
      <c r="D322">
        <f>LN(SFIO_PL[[#This Row],[Price]]/B321)*100</f>
        <v>0.54484947781595139</v>
      </c>
      <c r="E322">
        <v>161.41</v>
      </c>
      <c r="F322">
        <f>LN(SFIO_PL[[#This Row],[Risk-free instrument]]/E321)*100</f>
        <v>-4.3358419955176523E-2</v>
      </c>
      <c r="G322">
        <v>482.2</v>
      </c>
      <c r="H322">
        <f>LN(SFIO_PL[[#This Row],[EEI]]/G321)*100</f>
        <v>1.193321625142638</v>
      </c>
      <c r="I322">
        <f>SFIO_PL[[#This Row],[Rate EEI]]*100%</f>
        <v>1.193321625142638</v>
      </c>
      <c r="J322">
        <f>MIN(0,(SFIO_PL[[#This Row],[Logarithmic rate of return]]-0))</f>
        <v>0</v>
      </c>
      <c r="K322">
        <f>MIN(0,(SFIO_PL[[#This Row],[Market rate of return]]-0))</f>
        <v>0</v>
      </c>
      <c r="L322">
        <f>MAX(0,(SFIO_PL[[#This Row],[Logarithmic rate of return]]-0))</f>
        <v>0.54484947781595139</v>
      </c>
    </row>
    <row r="323" spans="1:12" x14ac:dyDescent="0.25">
      <c r="A323" s="9">
        <v>44542</v>
      </c>
      <c r="B323">
        <v>202.03</v>
      </c>
      <c r="C323">
        <f>((SFIO_PL[[#This Row],[Price]]-B322)/SFIO_PL[[#This Row],[Price]])*100</f>
        <v>2.5293273276246171</v>
      </c>
      <c r="D323">
        <f>LN(SFIO_PL[[#This Row],[Price]]/B322)*100</f>
        <v>2.5618646335451474</v>
      </c>
      <c r="E323">
        <v>161.38</v>
      </c>
      <c r="F323">
        <f>LN(SFIO_PL[[#This Row],[Risk-free instrument]]/E322)*100</f>
        <v>-1.8587936482779666E-2</v>
      </c>
      <c r="G323">
        <v>492.13</v>
      </c>
      <c r="H323">
        <f>LN(SFIO_PL[[#This Row],[EEI]]/G322)*100</f>
        <v>2.0383943485538283</v>
      </c>
      <c r="I323">
        <f>SFIO_PL[[#This Row],[Rate EEI]]*100%</f>
        <v>2.0383943485538283</v>
      </c>
      <c r="J323">
        <f>MIN(0,(SFIO_PL[[#This Row],[Logarithmic rate of return]]-0))</f>
        <v>0</v>
      </c>
      <c r="K323">
        <f>MIN(0,(SFIO_PL[[#This Row],[Market rate of return]]-0))</f>
        <v>0</v>
      </c>
      <c r="L323">
        <f>MAX(0,(SFIO_PL[[#This Row],[Logarithmic rate of return]]-0))</f>
        <v>2.5618646335451474</v>
      </c>
    </row>
    <row r="324" spans="1:12" x14ac:dyDescent="0.25">
      <c r="A324" s="9">
        <v>44549</v>
      </c>
      <c r="B324">
        <v>202.74</v>
      </c>
      <c r="C324">
        <f>((SFIO_PL[[#This Row],[Price]]-B323)/SFIO_PL[[#This Row],[Price]])*100</f>
        <v>0.35020222945645063</v>
      </c>
      <c r="D324">
        <f>LN(SFIO_PL[[#This Row],[Price]]/B323)*100</f>
        <v>0.35081687288024782</v>
      </c>
      <c r="E324">
        <v>161.44999999999999</v>
      </c>
      <c r="F324">
        <f>LN(SFIO_PL[[#This Row],[Risk-free instrument]]/E323)*100</f>
        <v>4.336647839236938E-2</v>
      </c>
      <c r="G324">
        <v>495.73</v>
      </c>
      <c r="H324">
        <f>LN(SFIO_PL[[#This Row],[EEI]]/G323)*100</f>
        <v>0.72885144387234724</v>
      </c>
      <c r="I324">
        <f>SFIO_PL[[#This Row],[Rate EEI]]*100%</f>
        <v>0.72885144387234724</v>
      </c>
      <c r="J324">
        <f>MIN(0,(SFIO_PL[[#This Row],[Logarithmic rate of return]]-0))</f>
        <v>0</v>
      </c>
      <c r="K324">
        <f>MIN(0,(SFIO_PL[[#This Row],[Market rate of return]]-0))</f>
        <v>0</v>
      </c>
      <c r="L324">
        <f>MAX(0,(SFIO_PL[[#This Row],[Logarithmic rate of return]]-0))</f>
        <v>0.35081687288024782</v>
      </c>
    </row>
    <row r="325" spans="1:12" x14ac:dyDescent="0.25">
      <c r="A325" s="9">
        <v>44556</v>
      </c>
      <c r="B325">
        <v>205.71</v>
      </c>
      <c r="C325">
        <f>((SFIO_PL[[#This Row],[Price]]-B324)/SFIO_PL[[#This Row],[Price]])*100</f>
        <v>1.4437800787516399</v>
      </c>
      <c r="D325">
        <f>LN(SFIO_PL[[#This Row],[Price]]/B324)*100</f>
        <v>1.4543040010129087</v>
      </c>
      <c r="E325">
        <v>161.36000000000001</v>
      </c>
      <c r="F325">
        <f>LN(SFIO_PL[[#This Row],[Risk-free instrument]]/E324)*100</f>
        <v>-5.5760355832770087E-2</v>
      </c>
      <c r="G325">
        <v>504.59</v>
      </c>
      <c r="H325">
        <f>LN(SFIO_PL[[#This Row],[EEI]]/G324)*100</f>
        <v>1.7714794661883824</v>
      </c>
      <c r="I325">
        <f>SFIO_PL[[#This Row],[Rate EEI]]*100%</f>
        <v>1.7714794661883824</v>
      </c>
      <c r="J325">
        <f>MIN(0,(SFIO_PL[[#This Row],[Logarithmic rate of return]]-0))</f>
        <v>0</v>
      </c>
      <c r="K325">
        <f>MIN(0,(SFIO_PL[[#This Row],[Market rate of return]]-0))</f>
        <v>0</v>
      </c>
      <c r="L325">
        <f>MAX(0,(SFIO_PL[[#This Row],[Logarithmic rate of return]]-0))</f>
        <v>1.4543040010129087</v>
      </c>
    </row>
    <row r="326" spans="1:12" x14ac:dyDescent="0.25">
      <c r="A326" s="9">
        <v>44563</v>
      </c>
      <c r="B326">
        <v>207.62</v>
      </c>
      <c r="C326">
        <f>((SFIO_PL[[#This Row],[Price]]-B325)/SFIO_PL[[#This Row],[Price]])*100</f>
        <v>0.9199499084866567</v>
      </c>
      <c r="D326">
        <f>LN(SFIO_PL[[#This Row],[Price]]/B325)*100</f>
        <v>0.92420758007165582</v>
      </c>
      <c r="E326">
        <v>160.44</v>
      </c>
      <c r="F326">
        <f>LN(SFIO_PL[[#This Row],[Risk-free instrument]]/E325)*100</f>
        <v>-0.57178527441042781</v>
      </c>
      <c r="G326">
        <v>517.83000000000004</v>
      </c>
      <c r="H326">
        <f>LN(SFIO_PL[[#This Row],[EEI]]/G325)*100</f>
        <v>2.5900784733491169</v>
      </c>
      <c r="I326">
        <f>SFIO_PL[[#This Row],[Rate EEI]]*100%</f>
        <v>2.5900784733491169</v>
      </c>
      <c r="J326">
        <f>MIN(0,(SFIO_PL[[#This Row],[Logarithmic rate of return]]-0))</f>
        <v>0</v>
      </c>
      <c r="K326">
        <f>MIN(0,(SFIO_PL[[#This Row],[Market rate of return]]-0))</f>
        <v>0</v>
      </c>
      <c r="L326">
        <f>MAX(0,(SFIO_PL[[#This Row],[Logarithmic rate of return]]-0))</f>
        <v>0.92420758007165582</v>
      </c>
    </row>
    <row r="327" spans="1:12" x14ac:dyDescent="0.25">
      <c r="A327" s="9">
        <v>44570</v>
      </c>
      <c r="B327">
        <v>211.12</v>
      </c>
      <c r="C327">
        <f>((SFIO_PL[[#This Row],[Price]]-B326)/SFIO_PL[[#This Row],[Price]])*100</f>
        <v>1.6578249336870026</v>
      </c>
      <c r="D327">
        <f>LN(SFIO_PL[[#This Row],[Price]]/B326)*100</f>
        <v>1.6717206429969231</v>
      </c>
      <c r="E327">
        <v>160.54</v>
      </c>
      <c r="F327">
        <f>LN(SFIO_PL[[#This Row],[Risk-free instrument]]/E326)*100</f>
        <v>6.2309180157874858E-2</v>
      </c>
      <c r="G327">
        <v>516.22</v>
      </c>
      <c r="H327">
        <f>LN(SFIO_PL[[#This Row],[EEI]]/G326)*100</f>
        <v>-0.31139718601420313</v>
      </c>
      <c r="I327">
        <f>SFIO_PL[[#This Row],[Rate EEI]]*100%</f>
        <v>-0.31139718601420313</v>
      </c>
      <c r="J327">
        <f>MIN(0,(SFIO_PL[[#This Row],[Logarithmic rate of return]]-0))</f>
        <v>0</v>
      </c>
      <c r="K327">
        <f>MIN(0,(SFIO_PL[[#This Row],[Market rate of return]]-0))</f>
        <v>-0.31139718601420313</v>
      </c>
      <c r="L327">
        <f>MAX(0,(SFIO_PL[[#This Row],[Logarithmic rate of return]]-0))</f>
        <v>1.6717206429969231</v>
      </c>
    </row>
    <row r="328" spans="1:12" x14ac:dyDescent="0.25">
      <c r="A328" s="9">
        <v>44577</v>
      </c>
      <c r="B328">
        <v>212.58</v>
      </c>
      <c r="C328">
        <f>((SFIO_PL[[#This Row],[Price]]-B327)/SFIO_PL[[#This Row],[Price]])*100</f>
        <v>0.68680026343024181</v>
      </c>
      <c r="D328">
        <f>LN(SFIO_PL[[#This Row],[Price]]/B327)*100</f>
        <v>0.68916959103671127</v>
      </c>
      <c r="E328">
        <v>160.91</v>
      </c>
      <c r="F328">
        <f>LN(SFIO_PL[[#This Row],[Risk-free instrument]]/E327)*100</f>
        <v>0.23020697676281132</v>
      </c>
      <c r="G328">
        <v>523.19000000000005</v>
      </c>
      <c r="H328">
        <f>LN(SFIO_PL[[#This Row],[EEI]]/G327)*100</f>
        <v>1.34116556039177</v>
      </c>
      <c r="I328">
        <f>SFIO_PL[[#This Row],[Rate EEI]]*100%</f>
        <v>1.34116556039177</v>
      </c>
      <c r="J328">
        <f>MIN(0,(SFIO_PL[[#This Row],[Logarithmic rate of return]]-0))</f>
        <v>0</v>
      </c>
      <c r="K328">
        <f>MIN(0,(SFIO_PL[[#This Row],[Market rate of return]]-0))</f>
        <v>0</v>
      </c>
      <c r="L328">
        <f>MAX(0,(SFIO_PL[[#This Row],[Logarithmic rate of return]]-0))</f>
        <v>0.68916959103671127</v>
      </c>
    </row>
    <row r="329" spans="1:12" x14ac:dyDescent="0.25">
      <c r="A329" s="9">
        <v>44584</v>
      </c>
      <c r="B329">
        <v>210.27</v>
      </c>
      <c r="C329">
        <f>((SFIO_PL[[#This Row],[Price]]-B328)/SFIO_PL[[#This Row],[Price]])*100</f>
        <v>-1.0985875303181634</v>
      </c>
      <c r="D329">
        <f>LN(SFIO_PL[[#This Row],[Price]]/B328)*100</f>
        <v>-1.0925968925092562</v>
      </c>
      <c r="E329">
        <v>160.71</v>
      </c>
      <c r="F329">
        <f>LN(SFIO_PL[[#This Row],[Risk-free instrument]]/E328)*100</f>
        <v>-0.12437039100801076</v>
      </c>
      <c r="G329">
        <v>513.97</v>
      </c>
      <c r="H329">
        <f>LN(SFIO_PL[[#This Row],[EEI]]/G328)*100</f>
        <v>-1.7779788817420279</v>
      </c>
      <c r="I329">
        <f>SFIO_PL[[#This Row],[Rate EEI]]*100%</f>
        <v>-1.7779788817420279</v>
      </c>
      <c r="J329">
        <f>MIN(0,(SFIO_PL[[#This Row],[Logarithmic rate of return]]-0))</f>
        <v>-1.0925968925092562</v>
      </c>
      <c r="K329">
        <f>MIN(0,(SFIO_PL[[#This Row],[Market rate of return]]-0))</f>
        <v>-1.7779788817420279</v>
      </c>
      <c r="L329">
        <f>MAX(0,(SFIO_PL[[#This Row],[Logarithmic rate of return]]-0))</f>
        <v>0</v>
      </c>
    </row>
    <row r="330" spans="1:12" x14ac:dyDescent="0.25">
      <c r="A330" s="9">
        <v>44591</v>
      </c>
      <c r="B330">
        <v>208.64</v>
      </c>
      <c r="C330">
        <f>((SFIO_PL[[#This Row],[Price]]-B329)/SFIO_PL[[#This Row],[Price]])*100</f>
        <v>-0.78125000000001144</v>
      </c>
      <c r="D330">
        <f>LN(SFIO_PL[[#This Row],[Price]]/B329)*100</f>
        <v>-0.77821404420550744</v>
      </c>
      <c r="E330">
        <v>161.57</v>
      </c>
      <c r="F330">
        <f>LN(SFIO_PL[[#This Row],[Risk-free instrument]]/E329)*100</f>
        <v>0.533698672776033</v>
      </c>
      <c r="G330">
        <v>509.71</v>
      </c>
      <c r="H330">
        <f>LN(SFIO_PL[[#This Row],[EEI]]/G329)*100</f>
        <v>-0.83229614555733522</v>
      </c>
      <c r="I330">
        <f>SFIO_PL[[#This Row],[Rate EEI]]*100%</f>
        <v>-0.83229614555733522</v>
      </c>
      <c r="J330">
        <f>MIN(0,(SFIO_PL[[#This Row],[Logarithmic rate of return]]-0))</f>
        <v>-0.77821404420550744</v>
      </c>
      <c r="K330">
        <f>MIN(0,(SFIO_PL[[#This Row],[Market rate of return]]-0))</f>
        <v>-0.83229614555733522</v>
      </c>
      <c r="L330">
        <f>MAX(0,(SFIO_PL[[#This Row],[Logarithmic rate of return]]-0))</f>
        <v>0</v>
      </c>
    </row>
    <row r="331" spans="1:12" x14ac:dyDescent="0.25">
      <c r="A331" s="9">
        <v>44598</v>
      </c>
      <c r="B331">
        <v>207.57</v>
      </c>
      <c r="C331">
        <f>((SFIO_PL[[#This Row],[Price]]-B330)/SFIO_PL[[#This Row],[Price]])*100</f>
        <v>-0.51548875078286516</v>
      </c>
      <c r="D331">
        <f>LN(SFIO_PL[[#This Row],[Price]]/B330)*100</f>
        <v>-0.51416465594587268</v>
      </c>
      <c r="E331">
        <v>160.55000000000001</v>
      </c>
      <c r="F331">
        <f>LN(SFIO_PL[[#This Row],[Risk-free instrument]]/E330)*100</f>
        <v>-0.63330647532160322</v>
      </c>
      <c r="G331">
        <v>512.69000000000005</v>
      </c>
      <c r="H331">
        <f>LN(SFIO_PL[[#This Row],[EEI]]/G330)*100</f>
        <v>0.582943747837117</v>
      </c>
      <c r="I331">
        <f>SFIO_PL[[#This Row],[Rate EEI]]*100%</f>
        <v>0.582943747837117</v>
      </c>
      <c r="J331">
        <f>MIN(0,(SFIO_PL[[#This Row],[Logarithmic rate of return]]-0))</f>
        <v>-0.51416465594587268</v>
      </c>
      <c r="K331">
        <f>MIN(0,(SFIO_PL[[#This Row],[Market rate of return]]-0))</f>
        <v>0</v>
      </c>
      <c r="L331">
        <f>MAX(0,(SFIO_PL[[#This Row],[Logarithmic rate of return]]-0))</f>
        <v>0</v>
      </c>
    </row>
    <row r="332" spans="1:12" x14ac:dyDescent="0.25">
      <c r="A332" s="9">
        <v>44605</v>
      </c>
      <c r="B332">
        <v>212.31</v>
      </c>
      <c r="C332">
        <f>((SFIO_PL[[#This Row],[Price]]-B331)/SFIO_PL[[#This Row],[Price]])*100</f>
        <v>2.2325844284301297</v>
      </c>
      <c r="D332">
        <f>LN(SFIO_PL[[#This Row],[Price]]/B331)*100</f>
        <v>2.2578838576973603</v>
      </c>
      <c r="E332">
        <v>160.5</v>
      </c>
      <c r="F332">
        <f>LN(SFIO_PL[[#This Row],[Risk-free instrument]]/E331)*100</f>
        <v>-3.1147796545243762E-2</v>
      </c>
      <c r="G332">
        <v>518.65</v>
      </c>
      <c r="H332">
        <f>LN(SFIO_PL[[#This Row],[EEI]]/G331)*100</f>
        <v>1.1557907861975909</v>
      </c>
      <c r="I332">
        <f>SFIO_PL[[#This Row],[Rate EEI]]*100%</f>
        <v>1.1557907861975909</v>
      </c>
      <c r="J332">
        <f>MIN(0,(SFIO_PL[[#This Row],[Logarithmic rate of return]]-0))</f>
        <v>0</v>
      </c>
      <c r="K332">
        <f>MIN(0,(SFIO_PL[[#This Row],[Market rate of return]]-0))</f>
        <v>0</v>
      </c>
      <c r="L332">
        <f>MAX(0,(SFIO_PL[[#This Row],[Logarithmic rate of return]]-0))</f>
        <v>2.2578838576973603</v>
      </c>
    </row>
    <row r="333" spans="1:12" x14ac:dyDescent="0.25">
      <c r="A333" s="9">
        <v>44612</v>
      </c>
      <c r="B333">
        <v>209.76</v>
      </c>
      <c r="C333">
        <f>((SFIO_PL[[#This Row],[Price]]-B332)/SFIO_PL[[#This Row],[Price]])*100</f>
        <v>-1.2156750572082435</v>
      </c>
      <c r="D333">
        <f>LN(SFIO_PL[[#This Row],[Price]]/B332)*100</f>
        <v>-1.2083450740413377</v>
      </c>
      <c r="E333">
        <v>159.96</v>
      </c>
      <c r="F333">
        <f>LN(SFIO_PL[[#This Row],[Risk-free instrument]]/E332)*100</f>
        <v>-0.33701585914528726</v>
      </c>
      <c r="G333">
        <v>505.94</v>
      </c>
      <c r="H333">
        <f>LN(SFIO_PL[[#This Row],[EEI]]/G332)*100</f>
        <v>-2.4811196696287454</v>
      </c>
      <c r="I333">
        <f>SFIO_PL[[#This Row],[Rate EEI]]*100%</f>
        <v>-2.4811196696287454</v>
      </c>
      <c r="J333">
        <f>MIN(0,(SFIO_PL[[#This Row],[Logarithmic rate of return]]-0))</f>
        <v>-1.2083450740413377</v>
      </c>
      <c r="K333">
        <f>MIN(0,(SFIO_PL[[#This Row],[Market rate of return]]-0))</f>
        <v>-2.4811196696287454</v>
      </c>
      <c r="L333">
        <f>MAX(0,(SFIO_PL[[#This Row],[Logarithmic rate of return]]-0))</f>
        <v>0</v>
      </c>
    </row>
    <row r="334" spans="1:12" x14ac:dyDescent="0.25">
      <c r="A334" s="9">
        <v>44619</v>
      </c>
      <c r="B334">
        <v>204.83</v>
      </c>
      <c r="C334">
        <f>((SFIO_PL[[#This Row],[Price]]-B333)/SFIO_PL[[#This Row],[Price]])*100</f>
        <v>-2.406873993067411</v>
      </c>
      <c r="D334">
        <f>LN(SFIO_PL[[#This Row],[Price]]/B333)*100</f>
        <v>-2.3783653202825286</v>
      </c>
      <c r="E334">
        <v>159.52000000000001</v>
      </c>
      <c r="F334">
        <f>LN(SFIO_PL[[#This Row],[Risk-free instrument]]/E333)*100</f>
        <v>-0.27544777650894275</v>
      </c>
      <c r="G334">
        <v>500.34</v>
      </c>
      <c r="H334">
        <f>LN(SFIO_PL[[#This Row],[EEI]]/G333)*100</f>
        <v>-1.113021785460059</v>
      </c>
      <c r="I334">
        <f>SFIO_PL[[#This Row],[Rate EEI]]*100%</f>
        <v>-1.113021785460059</v>
      </c>
      <c r="J334">
        <f>MIN(0,(SFIO_PL[[#This Row],[Logarithmic rate of return]]-0))</f>
        <v>-2.3783653202825286</v>
      </c>
      <c r="K334">
        <f>MIN(0,(SFIO_PL[[#This Row],[Market rate of return]]-0))</f>
        <v>-1.113021785460059</v>
      </c>
      <c r="L334">
        <f>MAX(0,(SFIO_PL[[#This Row],[Logarithmic rate of return]]-0))</f>
        <v>0</v>
      </c>
    </row>
    <row r="335" spans="1:12" x14ac:dyDescent="0.25">
      <c r="A335" s="9">
        <v>44626</v>
      </c>
      <c r="B335">
        <v>189.12</v>
      </c>
      <c r="C335">
        <f>((SFIO_PL[[#This Row],[Price]]-B334)/SFIO_PL[[#This Row],[Price]])*100</f>
        <v>-8.3068950930626091</v>
      </c>
      <c r="D335">
        <f>LN(SFIO_PL[[#This Row],[Price]]/B334)*100</f>
        <v>-7.9798632594830927</v>
      </c>
      <c r="E335">
        <v>159.24</v>
      </c>
      <c r="F335">
        <f>LN(SFIO_PL[[#This Row],[Risk-free instrument]]/E334)*100</f>
        <v>-0.17568080814117298</v>
      </c>
      <c r="G335">
        <v>455.22</v>
      </c>
      <c r="H335">
        <f>LN(SFIO_PL[[#This Row],[EEI]]/G334)*100</f>
        <v>-9.4507048748910396</v>
      </c>
      <c r="I335">
        <f>SFIO_PL[[#This Row],[Rate EEI]]*100%</f>
        <v>-9.4507048748910396</v>
      </c>
      <c r="J335">
        <f>MIN(0,(SFIO_PL[[#This Row],[Logarithmic rate of return]]-0))</f>
        <v>-7.9798632594830927</v>
      </c>
      <c r="K335">
        <f>MIN(0,(SFIO_PL[[#This Row],[Market rate of return]]-0))</f>
        <v>-9.4507048748910396</v>
      </c>
      <c r="L335">
        <f>MAX(0,(SFIO_PL[[#This Row],[Logarithmic rate of return]]-0))</f>
        <v>0</v>
      </c>
    </row>
    <row r="336" spans="1:12" x14ac:dyDescent="0.25">
      <c r="A336" s="9">
        <v>44633</v>
      </c>
      <c r="B336">
        <v>193.33</v>
      </c>
      <c r="C336">
        <f>((SFIO_PL[[#This Row],[Price]]-B335)/SFIO_PL[[#This Row],[Price]])*100</f>
        <v>2.1776237521336612</v>
      </c>
      <c r="D336">
        <f>LN(SFIO_PL[[#This Row],[Price]]/B335)*100</f>
        <v>2.2016839126677392</v>
      </c>
      <c r="E336">
        <v>159.19</v>
      </c>
      <c r="F336">
        <f>LN(SFIO_PL[[#This Row],[Risk-free instrument]]/E335)*100</f>
        <v>-3.1404076507194047E-2</v>
      </c>
      <c r="G336">
        <v>477.66</v>
      </c>
      <c r="H336">
        <f>LN(SFIO_PL[[#This Row],[EEI]]/G335)*100</f>
        <v>4.8118363750503299</v>
      </c>
      <c r="I336">
        <f>SFIO_PL[[#This Row],[Rate EEI]]*100%</f>
        <v>4.8118363750503299</v>
      </c>
      <c r="J336">
        <f>MIN(0,(SFIO_PL[[#This Row],[Logarithmic rate of return]]-0))</f>
        <v>0</v>
      </c>
      <c r="K336">
        <f>MIN(0,(SFIO_PL[[#This Row],[Market rate of return]]-0))</f>
        <v>0</v>
      </c>
      <c r="L336">
        <f>MAX(0,(SFIO_PL[[#This Row],[Logarithmic rate of return]]-0))</f>
        <v>2.2016839126677392</v>
      </c>
    </row>
    <row r="337" spans="1:12" x14ac:dyDescent="0.25">
      <c r="A337" s="9">
        <v>44640</v>
      </c>
      <c r="B337">
        <v>201.23</v>
      </c>
      <c r="C337">
        <f>((SFIO_PL[[#This Row],[Price]]-B336)/SFIO_PL[[#This Row],[Price]])*100</f>
        <v>3.925855985688008</v>
      </c>
      <c r="D337">
        <f>LN(SFIO_PL[[#This Row],[Price]]/B336)*100</f>
        <v>4.0049959133866126</v>
      </c>
      <c r="E337">
        <v>158.68</v>
      </c>
      <c r="F337">
        <f>LN(SFIO_PL[[#This Row],[Risk-free instrument]]/E336)*100</f>
        <v>-0.32088617209151538</v>
      </c>
      <c r="G337">
        <v>491.63</v>
      </c>
      <c r="H337">
        <f>LN(SFIO_PL[[#This Row],[EEI]]/G336)*100</f>
        <v>2.882721872513387</v>
      </c>
      <c r="I337">
        <f>SFIO_PL[[#This Row],[Rate EEI]]*100%</f>
        <v>2.882721872513387</v>
      </c>
      <c r="J337">
        <f>MIN(0,(SFIO_PL[[#This Row],[Logarithmic rate of return]]-0))</f>
        <v>0</v>
      </c>
      <c r="K337">
        <f>MIN(0,(SFIO_PL[[#This Row],[Market rate of return]]-0))</f>
        <v>0</v>
      </c>
      <c r="L337">
        <f>MAX(0,(SFIO_PL[[#This Row],[Logarithmic rate of return]]-0))</f>
        <v>4.0049959133866126</v>
      </c>
    </row>
    <row r="338" spans="1:12" x14ac:dyDescent="0.25">
      <c r="A338" s="9">
        <v>44647</v>
      </c>
      <c r="B338">
        <v>202.15</v>
      </c>
      <c r="C338">
        <f>((SFIO_PL[[#This Row],[Price]]-B337)/SFIO_PL[[#This Row],[Price]])*100</f>
        <v>0.45510759337126677</v>
      </c>
      <c r="D338">
        <f>LN(SFIO_PL[[#This Row],[Price]]/B337)*100</f>
        <v>0.45614636085030841</v>
      </c>
      <c r="E338">
        <v>158.74</v>
      </c>
      <c r="F338">
        <f>LN(SFIO_PL[[#This Row],[Risk-free instrument]]/E337)*100</f>
        <v>3.7804801660009824E-2</v>
      </c>
      <c r="G338">
        <v>494.92</v>
      </c>
      <c r="H338">
        <f>LN(SFIO_PL[[#This Row],[EEI]]/G337)*100</f>
        <v>0.66697322920993174</v>
      </c>
      <c r="I338">
        <f>SFIO_PL[[#This Row],[Rate EEI]]*100%</f>
        <v>0.66697322920993174</v>
      </c>
      <c r="J338">
        <f>MIN(0,(SFIO_PL[[#This Row],[Logarithmic rate of return]]-0))</f>
        <v>0</v>
      </c>
      <c r="K338">
        <f>MIN(0,(SFIO_PL[[#This Row],[Market rate of return]]-0))</f>
        <v>0</v>
      </c>
      <c r="L338">
        <f>MAX(0,(SFIO_PL[[#This Row],[Logarithmic rate of return]]-0))</f>
        <v>0.45614636085030841</v>
      </c>
    </row>
    <row r="339" spans="1:12" x14ac:dyDescent="0.25">
      <c r="A339" s="9">
        <v>44654</v>
      </c>
      <c r="B339">
        <v>204.77</v>
      </c>
      <c r="C339">
        <f>((SFIO_PL[[#This Row],[Price]]-B338)/SFIO_PL[[#This Row],[Price]])*100</f>
        <v>1.2794842994579305</v>
      </c>
      <c r="D339">
        <f>LN(SFIO_PL[[#This Row],[Price]]/B338)*100</f>
        <v>1.2877401973688913</v>
      </c>
      <c r="E339">
        <v>158.80000000000001</v>
      </c>
      <c r="F339">
        <f>LN(SFIO_PL[[#This Row],[Risk-free instrument]]/E338)*100</f>
        <v>3.7790515030593864E-2</v>
      </c>
      <c r="G339">
        <v>500.11</v>
      </c>
      <c r="H339">
        <f>LN(SFIO_PL[[#This Row],[EEI]]/G338)*100</f>
        <v>1.0431940879965393</v>
      </c>
      <c r="I339">
        <f>SFIO_PL[[#This Row],[Rate EEI]]*100%</f>
        <v>1.0431940879965393</v>
      </c>
      <c r="J339">
        <f>MIN(0,(SFIO_PL[[#This Row],[Logarithmic rate of return]]-0))</f>
        <v>0</v>
      </c>
      <c r="K339">
        <f>MIN(0,(SFIO_PL[[#This Row],[Market rate of return]]-0))</f>
        <v>0</v>
      </c>
      <c r="L339">
        <f>MAX(0,(SFIO_PL[[#This Row],[Logarithmic rate of return]]-0))</f>
        <v>1.2877401973688913</v>
      </c>
    </row>
    <row r="340" spans="1:12" x14ac:dyDescent="0.25">
      <c r="A340" s="9">
        <v>44661</v>
      </c>
      <c r="B340">
        <v>205.54</v>
      </c>
      <c r="C340">
        <f>((SFIO_PL[[#This Row],[Price]]-B339)/SFIO_PL[[#This Row],[Price]])*100</f>
        <v>0.37462294443902977</v>
      </c>
      <c r="D340">
        <f>LN(SFIO_PL[[#This Row],[Price]]/B339)*100</f>
        <v>0.37532641364580799</v>
      </c>
      <c r="E340">
        <v>159.1</v>
      </c>
      <c r="F340">
        <f>LN(SFIO_PL[[#This Row],[Risk-free instrument]]/E339)*100</f>
        <v>0.18873865307057286</v>
      </c>
      <c r="G340">
        <v>501.36</v>
      </c>
      <c r="H340">
        <f>LN(SFIO_PL[[#This Row],[EEI]]/G339)*100</f>
        <v>0.24963316906795735</v>
      </c>
      <c r="I340">
        <f>SFIO_PL[[#This Row],[Rate EEI]]*100%</f>
        <v>0.24963316906795735</v>
      </c>
      <c r="J340">
        <f>MIN(0,(SFIO_PL[[#This Row],[Logarithmic rate of return]]-0))</f>
        <v>0</v>
      </c>
      <c r="K340">
        <f>MIN(0,(SFIO_PL[[#This Row],[Market rate of return]]-0))</f>
        <v>0</v>
      </c>
      <c r="L340">
        <f>MAX(0,(SFIO_PL[[#This Row],[Logarithmic rate of return]]-0))</f>
        <v>0.37532641364580799</v>
      </c>
    </row>
    <row r="341" spans="1:12" x14ac:dyDescent="0.25">
      <c r="A341" s="9">
        <v>44668</v>
      </c>
      <c r="B341">
        <v>205.86</v>
      </c>
      <c r="C341">
        <f>((SFIO_PL[[#This Row],[Price]]-B340)/SFIO_PL[[#This Row],[Price]])*100</f>
        <v>0.15544544836297561</v>
      </c>
      <c r="D341">
        <f>LN(SFIO_PL[[#This Row],[Price]]/B340)*100</f>
        <v>0.15556639014864188</v>
      </c>
      <c r="E341">
        <v>158.76</v>
      </c>
      <c r="F341">
        <f>LN(SFIO_PL[[#This Row],[Risk-free instrument]]/E340)*100</f>
        <v>-0.21393074288765329</v>
      </c>
      <c r="G341">
        <v>499.38</v>
      </c>
      <c r="H341">
        <f>LN(SFIO_PL[[#This Row],[EEI]]/G340)*100</f>
        <v>-0.39570769303613185</v>
      </c>
      <c r="I341">
        <f>SFIO_PL[[#This Row],[Rate EEI]]*100%</f>
        <v>-0.39570769303613185</v>
      </c>
      <c r="J341">
        <f>MIN(0,(SFIO_PL[[#This Row],[Logarithmic rate of return]]-0))</f>
        <v>0</v>
      </c>
      <c r="K341">
        <f>MIN(0,(SFIO_PL[[#This Row],[Market rate of return]]-0))</f>
        <v>-0.39570769303613185</v>
      </c>
      <c r="L341">
        <f>MAX(0,(SFIO_PL[[#This Row],[Logarithmic rate of return]]-0))</f>
        <v>0.15556639014864188</v>
      </c>
    </row>
    <row r="342" spans="1:12" x14ac:dyDescent="0.25">
      <c r="A342" s="9">
        <v>44675</v>
      </c>
      <c r="B342">
        <v>204.35</v>
      </c>
      <c r="C342">
        <f>((SFIO_PL[[#This Row],[Price]]-B341)/SFIO_PL[[#This Row],[Price]])*100</f>
        <v>-0.7389283092733151</v>
      </c>
      <c r="D342">
        <f>LN(SFIO_PL[[#This Row],[Price]]/B341)*100</f>
        <v>-0.73621160881271386</v>
      </c>
      <c r="E342">
        <v>158.76</v>
      </c>
      <c r="F342">
        <f>LN(SFIO_PL[[#This Row],[Risk-free instrument]]/E341)*100</f>
        <v>0</v>
      </c>
      <c r="G342">
        <v>498.21</v>
      </c>
      <c r="H342">
        <f>LN(SFIO_PL[[#This Row],[EEI]]/G341)*100</f>
        <v>-0.2345654099287372</v>
      </c>
      <c r="I342">
        <f>SFIO_PL[[#This Row],[Rate EEI]]*100%</f>
        <v>-0.2345654099287372</v>
      </c>
      <c r="J342">
        <f>MIN(0,(SFIO_PL[[#This Row],[Logarithmic rate of return]]-0))</f>
        <v>-0.73621160881271386</v>
      </c>
      <c r="K342">
        <f>MIN(0,(SFIO_PL[[#This Row],[Market rate of return]]-0))</f>
        <v>-0.2345654099287372</v>
      </c>
      <c r="L342">
        <f>MAX(0,(SFIO_PL[[#This Row],[Logarithmic rate of return]]-0))</f>
        <v>0</v>
      </c>
    </row>
    <row r="343" spans="1:12" x14ac:dyDescent="0.25">
      <c r="A343" s="9">
        <v>44682</v>
      </c>
      <c r="B343">
        <v>204.4</v>
      </c>
      <c r="C343">
        <f>((SFIO_PL[[#This Row],[Price]]-B342)/SFIO_PL[[#This Row],[Price]])*100</f>
        <v>2.4461839530338241E-2</v>
      </c>
      <c r="D343">
        <f>LN(SFIO_PL[[#This Row],[Price]]/B342)*100</f>
        <v>2.4464831926312391E-2</v>
      </c>
      <c r="E343">
        <v>157.87</v>
      </c>
      <c r="F343">
        <f>LN(SFIO_PL[[#This Row],[Risk-free instrument]]/E342)*100</f>
        <v>-0.56217183712290819</v>
      </c>
      <c r="G343">
        <v>492.93</v>
      </c>
      <c r="H343">
        <f>LN(SFIO_PL[[#This Row],[EEI]]/G342)*100</f>
        <v>-1.0654498754922057</v>
      </c>
      <c r="I343">
        <f>SFIO_PL[[#This Row],[Rate EEI]]*100%</f>
        <v>-1.0654498754922057</v>
      </c>
      <c r="J343">
        <f>MIN(0,(SFIO_PL[[#This Row],[Logarithmic rate of return]]-0))</f>
        <v>0</v>
      </c>
      <c r="K343">
        <f>MIN(0,(SFIO_PL[[#This Row],[Market rate of return]]-0))</f>
        <v>-1.0654498754922057</v>
      </c>
      <c r="L343">
        <f>MAX(0,(SFIO_PL[[#This Row],[Logarithmic rate of return]]-0))</f>
        <v>2.4464831926312391E-2</v>
      </c>
    </row>
    <row r="344" spans="1:12" x14ac:dyDescent="0.25">
      <c r="A344" s="9">
        <v>44689</v>
      </c>
      <c r="B344">
        <v>199.1</v>
      </c>
      <c r="C344">
        <f>((SFIO_PL[[#This Row],[Price]]-B343)/SFIO_PL[[#This Row],[Price]])*100</f>
        <v>-2.6619789050728335</v>
      </c>
      <c r="D344">
        <f>LN(SFIO_PL[[#This Row],[Price]]/B343)*100</f>
        <v>-2.6271647259398803</v>
      </c>
      <c r="E344">
        <v>156.88999999999999</v>
      </c>
      <c r="F344">
        <f>LN(SFIO_PL[[#This Row],[Risk-free instrument]]/E343)*100</f>
        <v>-0.62269866987714673</v>
      </c>
      <c r="G344">
        <v>484.42</v>
      </c>
      <c r="H344">
        <f>LN(SFIO_PL[[#This Row],[EEI]]/G343)*100</f>
        <v>-1.7414877113668878</v>
      </c>
      <c r="I344">
        <f>SFIO_PL[[#This Row],[Rate EEI]]*100%</f>
        <v>-1.7414877113668878</v>
      </c>
      <c r="J344">
        <f>MIN(0,(SFIO_PL[[#This Row],[Logarithmic rate of return]]-0))</f>
        <v>-2.6271647259398803</v>
      </c>
      <c r="K344">
        <f>MIN(0,(SFIO_PL[[#This Row],[Market rate of return]]-0))</f>
        <v>-1.7414877113668878</v>
      </c>
      <c r="L344">
        <f>MAX(0,(SFIO_PL[[#This Row],[Logarithmic rate of return]]-0))</f>
        <v>0</v>
      </c>
    </row>
    <row r="345" spans="1:12" x14ac:dyDescent="0.25">
      <c r="A345" s="9">
        <v>44696</v>
      </c>
      <c r="B345">
        <v>202.13</v>
      </c>
      <c r="C345">
        <f>((SFIO_PL[[#This Row],[Price]]-B344)/SFIO_PL[[#This Row],[Price]])*100</f>
        <v>1.4990352743284032</v>
      </c>
      <c r="D345">
        <f>LN(SFIO_PL[[#This Row],[Price]]/B344)*100</f>
        <v>1.5103843688755971</v>
      </c>
      <c r="E345">
        <v>156.44999999999999</v>
      </c>
      <c r="F345">
        <f>LN(SFIO_PL[[#This Row],[Risk-free instrument]]/E344)*100</f>
        <v>-0.28084527299730683</v>
      </c>
      <c r="G345">
        <v>492.24</v>
      </c>
      <c r="H345">
        <f>LN(SFIO_PL[[#This Row],[EEI]]/G344)*100</f>
        <v>1.601410341405431</v>
      </c>
      <c r="I345">
        <f>SFIO_PL[[#This Row],[Rate EEI]]*100%</f>
        <v>1.601410341405431</v>
      </c>
      <c r="J345">
        <f>MIN(0,(SFIO_PL[[#This Row],[Logarithmic rate of return]]-0))</f>
        <v>0</v>
      </c>
      <c r="K345">
        <f>MIN(0,(SFIO_PL[[#This Row],[Market rate of return]]-0))</f>
        <v>0</v>
      </c>
      <c r="L345">
        <f>MAX(0,(SFIO_PL[[#This Row],[Logarithmic rate of return]]-0))</f>
        <v>1.5103843688755971</v>
      </c>
    </row>
    <row r="346" spans="1:12" x14ac:dyDescent="0.25">
      <c r="A346" s="9">
        <v>44703</v>
      </c>
      <c r="B346">
        <v>201.34</v>
      </c>
      <c r="C346">
        <f>((SFIO_PL[[#This Row],[Price]]-B345)/SFIO_PL[[#This Row],[Price]])*100</f>
        <v>-0.39237111353928278</v>
      </c>
      <c r="D346">
        <f>LN(SFIO_PL[[#This Row],[Price]]/B345)*100</f>
        <v>-0.39160334576292039</v>
      </c>
      <c r="E346">
        <v>157.34</v>
      </c>
      <c r="F346">
        <f>LN(SFIO_PL[[#This Row],[Risk-free instrument]]/E345)*100</f>
        <v>0.56725987862054272</v>
      </c>
      <c r="G346">
        <v>489.03</v>
      </c>
      <c r="H346">
        <f>LN(SFIO_PL[[#This Row],[EEI]]/G345)*100</f>
        <v>-0.65425651459268308</v>
      </c>
      <c r="I346">
        <f>SFIO_PL[[#This Row],[Rate EEI]]*100%</f>
        <v>-0.65425651459268308</v>
      </c>
      <c r="J346">
        <f>MIN(0,(SFIO_PL[[#This Row],[Logarithmic rate of return]]-0))</f>
        <v>-0.39160334576292039</v>
      </c>
      <c r="K346">
        <f>MIN(0,(SFIO_PL[[#This Row],[Market rate of return]]-0))</f>
        <v>-0.65425651459268308</v>
      </c>
      <c r="L346">
        <f>MAX(0,(SFIO_PL[[#This Row],[Logarithmic rate of return]]-0))</f>
        <v>0</v>
      </c>
    </row>
    <row r="347" spans="1:12" x14ac:dyDescent="0.25">
      <c r="A347" s="9">
        <v>44710</v>
      </c>
      <c r="B347">
        <v>207.44</v>
      </c>
      <c r="C347">
        <f>((SFIO_PL[[#This Row],[Price]]-B346)/SFIO_PL[[#This Row],[Price]])*100</f>
        <v>2.9406093328191258</v>
      </c>
      <c r="D347">
        <f>LN(SFIO_PL[[#This Row],[Price]]/B346)*100</f>
        <v>2.9847119929131729</v>
      </c>
      <c r="E347">
        <v>158.19</v>
      </c>
      <c r="F347">
        <f>LN(SFIO_PL[[#This Row],[Risk-free instrument]]/E346)*100</f>
        <v>0.53877733093915914</v>
      </c>
      <c r="G347">
        <v>503.75</v>
      </c>
      <c r="H347">
        <f>LN(SFIO_PL[[#This Row],[EEI]]/G346)*100</f>
        <v>2.9656275974584609</v>
      </c>
      <c r="I347">
        <f>SFIO_PL[[#This Row],[Rate EEI]]*100%</f>
        <v>2.9656275974584609</v>
      </c>
      <c r="J347">
        <f>MIN(0,(SFIO_PL[[#This Row],[Logarithmic rate of return]]-0))</f>
        <v>0</v>
      </c>
      <c r="K347">
        <f>MIN(0,(SFIO_PL[[#This Row],[Market rate of return]]-0))</f>
        <v>0</v>
      </c>
      <c r="L347">
        <f>MAX(0,(SFIO_PL[[#This Row],[Logarithmic rate of return]]-0))</f>
        <v>2.9847119929131729</v>
      </c>
    </row>
    <row r="348" spans="1:12" x14ac:dyDescent="0.25">
      <c r="A348" s="9">
        <v>44717</v>
      </c>
      <c r="B348">
        <v>206.22</v>
      </c>
      <c r="C348">
        <f>((SFIO_PL[[#This Row],[Price]]-B347)/SFIO_PL[[#This Row],[Price]])*100</f>
        <v>-0.59160120259916538</v>
      </c>
      <c r="D348">
        <f>LN(SFIO_PL[[#This Row],[Price]]/B347)*100</f>
        <v>-0.58985811406114597</v>
      </c>
      <c r="E348">
        <v>158.11000000000001</v>
      </c>
      <c r="F348">
        <f>LN(SFIO_PL[[#This Row],[Risk-free instrument]]/E347)*100</f>
        <v>-5.0584888843424367E-2</v>
      </c>
      <c r="G348">
        <v>504.39</v>
      </c>
      <c r="H348">
        <f>LN(SFIO_PL[[#This Row],[EEI]]/G347)*100</f>
        <v>0.12696650980538576</v>
      </c>
      <c r="I348">
        <f>SFIO_PL[[#This Row],[Rate EEI]]*100%</f>
        <v>0.12696650980538576</v>
      </c>
      <c r="J348">
        <f>MIN(0,(SFIO_PL[[#This Row],[Logarithmic rate of return]]-0))</f>
        <v>-0.58985811406114597</v>
      </c>
      <c r="K348">
        <f>MIN(0,(SFIO_PL[[#This Row],[Market rate of return]]-0))</f>
        <v>0</v>
      </c>
      <c r="L348">
        <f>MAX(0,(SFIO_PL[[#This Row],[Logarithmic rate of return]]-0))</f>
        <v>0</v>
      </c>
    </row>
    <row r="349" spans="1:12" x14ac:dyDescent="0.25">
      <c r="A349" s="9">
        <v>44724</v>
      </c>
      <c r="B349">
        <v>198.53</v>
      </c>
      <c r="C349">
        <f>((SFIO_PL[[#This Row],[Price]]-B348)/SFIO_PL[[#This Row],[Price]])*100</f>
        <v>-3.8734700045333184</v>
      </c>
      <c r="D349">
        <f>LN(SFIO_PL[[#This Row],[Price]]/B348)*100</f>
        <v>-3.8003337880809944</v>
      </c>
      <c r="E349">
        <v>158.43</v>
      </c>
      <c r="F349">
        <f>LN(SFIO_PL[[#This Row],[Risk-free instrument]]/E348)*100</f>
        <v>0.20218620648975666</v>
      </c>
      <c r="G349">
        <v>480.78</v>
      </c>
      <c r="H349">
        <f>LN(SFIO_PL[[#This Row],[EEI]]/G348)*100</f>
        <v>-4.7939993340912324</v>
      </c>
      <c r="I349">
        <f>SFIO_PL[[#This Row],[Rate EEI]]*100%</f>
        <v>-4.7939993340912324</v>
      </c>
      <c r="J349">
        <f>MIN(0,(SFIO_PL[[#This Row],[Logarithmic rate of return]]-0))</f>
        <v>-3.8003337880809944</v>
      </c>
      <c r="K349">
        <f>MIN(0,(SFIO_PL[[#This Row],[Market rate of return]]-0))</f>
        <v>-4.7939993340912324</v>
      </c>
      <c r="L349">
        <f>MAX(0,(SFIO_PL[[#This Row],[Logarithmic rate of return]]-0))</f>
        <v>0</v>
      </c>
    </row>
    <row r="350" spans="1:12" x14ac:dyDescent="0.25">
      <c r="A350" s="9">
        <v>44731</v>
      </c>
      <c r="B350">
        <v>188.55</v>
      </c>
      <c r="C350">
        <f>((SFIO_PL[[#This Row],[Price]]-B349)/SFIO_PL[[#This Row],[Price]])*100</f>
        <v>-5.2930257226199888</v>
      </c>
      <c r="D350">
        <f>LN(SFIO_PL[[#This Row],[Price]]/B349)*100</f>
        <v>-5.1576998504621372</v>
      </c>
      <c r="E350">
        <v>158.46</v>
      </c>
      <c r="F350">
        <f>LN(SFIO_PL[[#This Row],[Risk-free instrument]]/E349)*100</f>
        <v>1.8934015014427982E-2</v>
      </c>
      <c r="G350">
        <v>459.71</v>
      </c>
      <c r="H350">
        <f>LN(SFIO_PL[[#This Row],[EEI]]/G349)*100</f>
        <v>-4.481392912507097</v>
      </c>
      <c r="I350">
        <f>SFIO_PL[[#This Row],[Rate EEI]]*100%</f>
        <v>-4.481392912507097</v>
      </c>
      <c r="J350">
        <f>MIN(0,(SFIO_PL[[#This Row],[Logarithmic rate of return]]-0))</f>
        <v>-5.1576998504621372</v>
      </c>
      <c r="K350">
        <f>MIN(0,(SFIO_PL[[#This Row],[Market rate of return]]-0))</f>
        <v>-4.481392912507097</v>
      </c>
      <c r="L350">
        <f>MAX(0,(SFIO_PL[[#This Row],[Logarithmic rate of return]]-0))</f>
        <v>0</v>
      </c>
    </row>
    <row r="351" spans="1:12" x14ac:dyDescent="0.25">
      <c r="A351" s="9">
        <v>44738</v>
      </c>
      <c r="B351">
        <v>191.94</v>
      </c>
      <c r="C351">
        <f>((SFIO_PL[[#This Row],[Price]]-B350)/SFIO_PL[[#This Row],[Price]])*100</f>
        <v>1.7661769302907089</v>
      </c>
      <c r="D351">
        <f>LN(SFIO_PL[[#This Row],[Price]]/B350)*100</f>
        <v>1.7819599485115425</v>
      </c>
      <c r="E351">
        <v>158.97</v>
      </c>
      <c r="F351">
        <f>LN(SFIO_PL[[#This Row],[Risk-free instrument]]/E350)*100</f>
        <v>0.32133096356844532</v>
      </c>
      <c r="G351">
        <v>463.2</v>
      </c>
      <c r="H351">
        <f>LN(SFIO_PL[[#This Row],[EEI]]/G350)*100</f>
        <v>0.75630703658222087</v>
      </c>
      <c r="I351">
        <f>SFIO_PL[[#This Row],[Rate EEI]]*100%</f>
        <v>0.75630703658222087</v>
      </c>
      <c r="J351">
        <f>MIN(0,(SFIO_PL[[#This Row],[Logarithmic rate of return]]-0))</f>
        <v>0</v>
      </c>
      <c r="K351">
        <f>MIN(0,(SFIO_PL[[#This Row],[Market rate of return]]-0))</f>
        <v>0</v>
      </c>
      <c r="L351">
        <f>MAX(0,(SFIO_PL[[#This Row],[Logarithmic rate of return]]-0))</f>
        <v>1.7819599485115425</v>
      </c>
    </row>
    <row r="352" spans="1:12" x14ac:dyDescent="0.25">
      <c r="A352" s="9">
        <v>44745</v>
      </c>
      <c r="B352">
        <v>188.91</v>
      </c>
      <c r="C352">
        <f>((SFIO_PL[[#This Row],[Price]]-B351)/SFIO_PL[[#This Row],[Price]])*100</f>
        <v>-1.603938383357155</v>
      </c>
      <c r="D352">
        <f>LN(SFIO_PL[[#This Row],[Price]]/B351)*100</f>
        <v>-1.5912112020720632</v>
      </c>
      <c r="E352">
        <v>158.38999999999999</v>
      </c>
      <c r="F352">
        <f>LN(SFIO_PL[[#This Row],[Risk-free instrument]]/E351)*100</f>
        <v>-0.3655159098451547</v>
      </c>
      <c r="G352">
        <v>455.71</v>
      </c>
      <c r="H352">
        <f>LN(SFIO_PL[[#This Row],[EEI]]/G351)*100</f>
        <v>-1.6302283968144857</v>
      </c>
      <c r="I352">
        <f>SFIO_PL[[#This Row],[Rate EEI]]*100%</f>
        <v>-1.6302283968144857</v>
      </c>
      <c r="J352">
        <f>MIN(0,(SFIO_PL[[#This Row],[Logarithmic rate of return]]-0))</f>
        <v>-1.5912112020720632</v>
      </c>
      <c r="K352">
        <f>MIN(0,(SFIO_PL[[#This Row],[Market rate of return]]-0))</f>
        <v>-1.6302283968144857</v>
      </c>
      <c r="L352">
        <f>MAX(0,(SFIO_PL[[#This Row],[Logarithmic rate of return]]-0))</f>
        <v>0</v>
      </c>
    </row>
    <row r="353" spans="1:12" x14ac:dyDescent="0.25">
      <c r="A353" s="9">
        <v>44752</v>
      </c>
      <c r="B353">
        <v>192.84</v>
      </c>
      <c r="C353">
        <f>((SFIO_PL[[#This Row],[Price]]-B352)/SFIO_PL[[#This Row],[Price]])*100</f>
        <v>2.0379589296826421</v>
      </c>
      <c r="D353">
        <f>LN(SFIO_PL[[#This Row],[Price]]/B352)*100</f>
        <v>2.0590118368660657</v>
      </c>
      <c r="E353">
        <v>158.19999999999999</v>
      </c>
      <c r="F353">
        <f>LN(SFIO_PL[[#This Row],[Risk-free instrument]]/E352)*100</f>
        <v>-0.12002907407753959</v>
      </c>
      <c r="G353">
        <v>461.5</v>
      </c>
      <c r="H353">
        <f>LN(SFIO_PL[[#This Row],[EEI]]/G352)*100</f>
        <v>1.2625411652266219</v>
      </c>
      <c r="I353">
        <f>SFIO_PL[[#This Row],[Rate EEI]]*100%</f>
        <v>1.2625411652266219</v>
      </c>
      <c r="J353">
        <f>MIN(0,(SFIO_PL[[#This Row],[Logarithmic rate of return]]-0))</f>
        <v>0</v>
      </c>
      <c r="K353">
        <f>MIN(0,(SFIO_PL[[#This Row],[Market rate of return]]-0))</f>
        <v>0</v>
      </c>
      <c r="L353">
        <f>MAX(0,(SFIO_PL[[#This Row],[Logarithmic rate of return]]-0))</f>
        <v>2.0590118368660657</v>
      </c>
    </row>
    <row r="354" spans="1:12" x14ac:dyDescent="0.25">
      <c r="A354" s="9">
        <v>44759</v>
      </c>
      <c r="B354">
        <v>190.9</v>
      </c>
      <c r="C354">
        <f>((SFIO_PL[[#This Row],[Price]]-B353)/SFIO_PL[[#This Row],[Price]])*100</f>
        <v>-1.0162388685175472</v>
      </c>
      <c r="D354">
        <f>LN(SFIO_PL[[#This Row],[Price]]/B353)*100</f>
        <v>-1.0111098805719563</v>
      </c>
      <c r="E354">
        <v>157.47</v>
      </c>
      <c r="F354">
        <f>LN(SFIO_PL[[#This Row],[Risk-free instrument]]/E353)*100</f>
        <v>-0.46250914012353883</v>
      </c>
      <c r="G354">
        <v>459.95</v>
      </c>
      <c r="H354">
        <f>LN(SFIO_PL[[#This Row],[EEI]]/G353)*100</f>
        <v>-0.33642660197406382</v>
      </c>
      <c r="I354">
        <f>SFIO_PL[[#This Row],[Rate EEI]]*100%</f>
        <v>-0.33642660197406382</v>
      </c>
      <c r="J354">
        <f>MIN(0,(SFIO_PL[[#This Row],[Logarithmic rate of return]]-0))</f>
        <v>-1.0111098805719563</v>
      </c>
      <c r="K354">
        <f>MIN(0,(SFIO_PL[[#This Row],[Market rate of return]]-0))</f>
        <v>-0.33642660197406382</v>
      </c>
      <c r="L354">
        <f>MAX(0,(SFIO_PL[[#This Row],[Logarithmic rate of return]]-0))</f>
        <v>0</v>
      </c>
    </row>
    <row r="355" spans="1:12" x14ac:dyDescent="0.25">
      <c r="A355" s="9">
        <v>44766</v>
      </c>
      <c r="B355">
        <v>195.32</v>
      </c>
      <c r="C355">
        <f>((SFIO_PL[[#This Row],[Price]]-B354)/SFIO_PL[[#This Row],[Price]])*100</f>
        <v>2.2629531026008536</v>
      </c>
      <c r="D355">
        <f>LN(SFIO_PL[[#This Row],[Price]]/B354)*100</f>
        <v>2.2889508461757533</v>
      </c>
      <c r="E355">
        <v>157.11000000000001</v>
      </c>
      <c r="F355">
        <f>LN(SFIO_PL[[#This Row],[Risk-free instrument]]/E354)*100</f>
        <v>-0.228876697281199</v>
      </c>
      <c r="G355">
        <v>472.52</v>
      </c>
      <c r="H355">
        <f>LN(SFIO_PL[[#This Row],[EEI]]/G354)*100</f>
        <v>2.6962286157152828</v>
      </c>
      <c r="I355">
        <f>SFIO_PL[[#This Row],[Rate EEI]]*100%</f>
        <v>2.6962286157152828</v>
      </c>
      <c r="J355">
        <f>MIN(0,(SFIO_PL[[#This Row],[Logarithmic rate of return]]-0))</f>
        <v>0</v>
      </c>
      <c r="K355">
        <f>MIN(0,(SFIO_PL[[#This Row],[Market rate of return]]-0))</f>
        <v>0</v>
      </c>
      <c r="L355">
        <f>MAX(0,(SFIO_PL[[#This Row],[Logarithmic rate of return]]-0))</f>
        <v>2.2889508461757533</v>
      </c>
    </row>
    <row r="356" spans="1:12" x14ac:dyDescent="0.25">
      <c r="A356" s="9">
        <v>44773</v>
      </c>
      <c r="B356">
        <v>201.33</v>
      </c>
      <c r="C356">
        <f>((SFIO_PL[[#This Row],[Price]]-B355)/SFIO_PL[[#This Row],[Price]])*100</f>
        <v>2.9851487607410814</v>
      </c>
      <c r="D356">
        <f>LN(SFIO_PL[[#This Row],[Price]]/B355)*100</f>
        <v>3.0306113644798112</v>
      </c>
      <c r="E356">
        <v>156.75</v>
      </c>
      <c r="F356">
        <f>LN(SFIO_PL[[#This Row],[Risk-free instrument]]/E355)*100</f>
        <v>-0.22940174464759744</v>
      </c>
      <c r="G356">
        <v>485.11</v>
      </c>
      <c r="H356">
        <f>LN(SFIO_PL[[#This Row],[EEI]]/G355)*100</f>
        <v>2.6295595264708385</v>
      </c>
      <c r="I356">
        <f>SFIO_PL[[#This Row],[Rate EEI]]*100%</f>
        <v>2.6295595264708385</v>
      </c>
      <c r="J356">
        <f>MIN(0,(SFIO_PL[[#This Row],[Logarithmic rate of return]]-0))</f>
        <v>0</v>
      </c>
      <c r="K356">
        <f>MIN(0,(SFIO_PL[[#This Row],[Market rate of return]]-0))</f>
        <v>0</v>
      </c>
      <c r="L356">
        <f>MAX(0,(SFIO_PL[[#This Row],[Logarithmic rate of return]]-0))</f>
        <v>3.0306113644798112</v>
      </c>
    </row>
    <row r="357" spans="1:12" x14ac:dyDescent="0.25">
      <c r="A357" s="9">
        <v>44780</v>
      </c>
      <c r="B357">
        <v>202.76</v>
      </c>
      <c r="C357">
        <f>((SFIO_PL[[#This Row],[Price]]-B356)/SFIO_PL[[#This Row],[Price]])*100</f>
        <v>0.70526731110671659</v>
      </c>
      <c r="D357">
        <f>LN(SFIO_PL[[#This Row],[Price]]/B356)*100</f>
        <v>0.70776607658908941</v>
      </c>
      <c r="E357">
        <v>156.1</v>
      </c>
      <c r="F357">
        <f>LN(SFIO_PL[[#This Row],[Risk-free instrument]]/E356)*100</f>
        <v>-0.41553519916437703</v>
      </c>
      <c r="G357">
        <v>487.4</v>
      </c>
      <c r="H357">
        <f>LN(SFIO_PL[[#This Row],[EEI]]/G356)*100</f>
        <v>0.47094718460782437</v>
      </c>
      <c r="I357">
        <f>SFIO_PL[[#This Row],[Rate EEI]]*100%</f>
        <v>0.47094718460782437</v>
      </c>
      <c r="J357">
        <f>MIN(0,(SFIO_PL[[#This Row],[Logarithmic rate of return]]-0))</f>
        <v>0</v>
      </c>
      <c r="K357">
        <f>MIN(0,(SFIO_PL[[#This Row],[Market rate of return]]-0))</f>
        <v>0</v>
      </c>
      <c r="L357">
        <f>MAX(0,(SFIO_PL[[#This Row],[Logarithmic rate of return]]-0))</f>
        <v>0.70776607658908941</v>
      </c>
    </row>
    <row r="358" spans="1:12" x14ac:dyDescent="0.25">
      <c r="A358" s="9">
        <v>44787</v>
      </c>
      <c r="B358">
        <v>205.21</v>
      </c>
      <c r="C358">
        <f>((SFIO_PL[[#This Row],[Price]]-B357)/SFIO_PL[[#This Row],[Price]])*100</f>
        <v>1.193898932800554</v>
      </c>
      <c r="D358">
        <f>LN(SFIO_PL[[#This Row],[Price]]/B357)*100</f>
        <v>1.2010831448524357</v>
      </c>
      <c r="E358">
        <v>155.37</v>
      </c>
      <c r="F358">
        <f>LN(SFIO_PL[[#This Row],[Risk-free instrument]]/E357)*100</f>
        <v>-0.46874584174764844</v>
      </c>
      <c r="G358">
        <v>493.92</v>
      </c>
      <c r="H358">
        <f>LN(SFIO_PL[[#This Row],[EEI]]/G357)*100</f>
        <v>1.3288419562743397</v>
      </c>
      <c r="I358">
        <f>SFIO_PL[[#This Row],[Rate EEI]]*100%</f>
        <v>1.3288419562743397</v>
      </c>
      <c r="J358">
        <f>MIN(0,(SFIO_PL[[#This Row],[Logarithmic rate of return]]-0))</f>
        <v>0</v>
      </c>
      <c r="K358">
        <f>MIN(0,(SFIO_PL[[#This Row],[Market rate of return]]-0))</f>
        <v>0</v>
      </c>
      <c r="L358">
        <f>MAX(0,(SFIO_PL[[#This Row],[Logarithmic rate of return]]-0))</f>
        <v>1.2010831448524357</v>
      </c>
    </row>
    <row r="359" spans="1:12" x14ac:dyDescent="0.25">
      <c r="A359" s="9">
        <v>44794</v>
      </c>
      <c r="B359">
        <v>205.15</v>
      </c>
      <c r="C359">
        <f>((SFIO_PL[[#This Row],[Price]]-B358)/SFIO_PL[[#This Row],[Price]])*100</f>
        <v>-2.9246892517671107E-2</v>
      </c>
      <c r="D359">
        <f>LN(SFIO_PL[[#This Row],[Price]]/B358)*100</f>
        <v>-2.9242616447789169E-2</v>
      </c>
      <c r="E359">
        <v>154.49</v>
      </c>
      <c r="F359">
        <f>LN(SFIO_PL[[#This Row],[Risk-free instrument]]/E358)*100</f>
        <v>-0.56799997799514457</v>
      </c>
      <c r="G359">
        <v>491.93</v>
      </c>
      <c r="H359">
        <f>LN(SFIO_PL[[#This Row],[EEI]]/G358)*100</f>
        <v>-0.40371308065556227</v>
      </c>
      <c r="I359">
        <f>SFIO_PL[[#This Row],[Rate EEI]]*100%</f>
        <v>-0.40371308065556227</v>
      </c>
      <c r="J359">
        <f>MIN(0,(SFIO_PL[[#This Row],[Logarithmic rate of return]]-0))</f>
        <v>-2.9242616447789169E-2</v>
      </c>
      <c r="K359">
        <f>MIN(0,(SFIO_PL[[#This Row],[Market rate of return]]-0))</f>
        <v>-0.40371308065556227</v>
      </c>
      <c r="L359">
        <f>MAX(0,(SFIO_PL[[#This Row],[Logarithmic rate of return]]-0))</f>
        <v>0</v>
      </c>
    </row>
    <row r="360" spans="1:12" x14ac:dyDescent="0.25">
      <c r="A360" s="9">
        <v>44801</v>
      </c>
      <c r="B360">
        <v>200.83</v>
      </c>
      <c r="C360">
        <f>((SFIO_PL[[#This Row],[Price]]-B359)/SFIO_PL[[#This Row],[Price]])*100</f>
        <v>-2.1510730468555459</v>
      </c>
      <c r="D360">
        <f>LN(SFIO_PL[[#This Row],[Price]]/B359)*100</f>
        <v>-2.1282639839608377</v>
      </c>
      <c r="E360">
        <v>154.84</v>
      </c>
      <c r="F360">
        <f>LN(SFIO_PL[[#This Row],[Risk-free instrument]]/E359)*100</f>
        <v>0.22629563854890455</v>
      </c>
      <c r="G360">
        <v>477.35</v>
      </c>
      <c r="H360">
        <f>LN(SFIO_PL[[#This Row],[EEI]]/G359)*100</f>
        <v>-3.0086455503251344</v>
      </c>
      <c r="I360">
        <f>SFIO_PL[[#This Row],[Rate EEI]]*100%</f>
        <v>-3.0086455503251344</v>
      </c>
      <c r="J360">
        <f>MIN(0,(SFIO_PL[[#This Row],[Logarithmic rate of return]]-0))</f>
        <v>-2.1282639839608377</v>
      </c>
      <c r="K360">
        <f>MIN(0,(SFIO_PL[[#This Row],[Market rate of return]]-0))</f>
        <v>-3.0086455503251344</v>
      </c>
      <c r="L360">
        <f>MAX(0,(SFIO_PL[[#This Row],[Logarithmic rate of return]]-0))</f>
        <v>0</v>
      </c>
    </row>
    <row r="361" spans="1:12" x14ac:dyDescent="0.25">
      <c r="A361" s="9">
        <v>44808</v>
      </c>
      <c r="B361">
        <v>197.34</v>
      </c>
      <c r="C361">
        <f>((SFIO_PL[[#This Row],[Price]]-B360)/SFIO_PL[[#This Row],[Price]])*100</f>
        <v>-1.7685213337387298</v>
      </c>
      <c r="D361">
        <f>LN(SFIO_PL[[#This Row],[Price]]/B360)*100</f>
        <v>-1.753064961956619</v>
      </c>
      <c r="E361">
        <v>154.52000000000001</v>
      </c>
      <c r="F361">
        <f>LN(SFIO_PL[[#This Row],[Risk-free instrument]]/E360)*100</f>
        <v>-0.20687879113667351</v>
      </c>
      <c r="G361">
        <v>469.31</v>
      </c>
      <c r="H361">
        <f>LN(SFIO_PL[[#This Row],[EEI]]/G360)*100</f>
        <v>-1.6986443539131861</v>
      </c>
      <c r="I361">
        <f>SFIO_PL[[#This Row],[Rate EEI]]*100%</f>
        <v>-1.6986443539131861</v>
      </c>
      <c r="J361">
        <f>MIN(0,(SFIO_PL[[#This Row],[Logarithmic rate of return]]-0))</f>
        <v>-1.753064961956619</v>
      </c>
      <c r="K361">
        <f>MIN(0,(SFIO_PL[[#This Row],[Market rate of return]]-0))</f>
        <v>-1.6986443539131861</v>
      </c>
      <c r="L361">
        <f>MAX(0,(SFIO_PL[[#This Row],[Logarithmic rate of return]]-0))</f>
        <v>0</v>
      </c>
    </row>
    <row r="362" spans="1:12" x14ac:dyDescent="0.25">
      <c r="A362" s="9">
        <v>44815</v>
      </c>
      <c r="B362">
        <v>199.05</v>
      </c>
      <c r="C362">
        <f>((SFIO_PL[[#This Row],[Price]]-B361)/SFIO_PL[[#This Row],[Price]])*100</f>
        <v>0.85908063300678617</v>
      </c>
      <c r="D362">
        <f>LN(SFIO_PL[[#This Row],[Price]]/B361)*100</f>
        <v>0.86279200173055881</v>
      </c>
      <c r="E362">
        <v>154.28</v>
      </c>
      <c r="F362">
        <f>LN(SFIO_PL[[#This Row],[Risk-free instrument]]/E361)*100</f>
        <v>-0.15544044580535474</v>
      </c>
      <c r="G362">
        <v>470.8</v>
      </c>
      <c r="H362">
        <f>LN(SFIO_PL[[#This Row],[EEI]]/G361)*100</f>
        <v>0.31698444812113347</v>
      </c>
      <c r="I362">
        <f>SFIO_PL[[#This Row],[Rate EEI]]*100%</f>
        <v>0.31698444812113347</v>
      </c>
      <c r="J362">
        <f>MIN(0,(SFIO_PL[[#This Row],[Logarithmic rate of return]]-0))</f>
        <v>0</v>
      </c>
      <c r="K362">
        <f>MIN(0,(SFIO_PL[[#This Row],[Market rate of return]]-0))</f>
        <v>0</v>
      </c>
      <c r="L362">
        <f>MAX(0,(SFIO_PL[[#This Row],[Logarithmic rate of return]]-0))</f>
        <v>0.86279200173055881</v>
      </c>
    </row>
    <row r="363" spans="1:12" x14ac:dyDescent="0.25">
      <c r="A363" s="9">
        <v>44822</v>
      </c>
      <c r="B363">
        <v>194.98</v>
      </c>
      <c r="C363">
        <f>((SFIO_PL[[#This Row],[Price]]-B362)/SFIO_PL[[#This Row],[Price]])*100</f>
        <v>-2.0873935788286091</v>
      </c>
      <c r="D363">
        <f>LN(SFIO_PL[[#This Row],[Price]]/B362)*100</f>
        <v>-2.0659060245200802</v>
      </c>
      <c r="E363">
        <v>154.07</v>
      </c>
      <c r="F363">
        <f>LN(SFIO_PL[[#This Row],[Risk-free instrument]]/E362)*100</f>
        <v>-0.13620887463434736</v>
      </c>
      <c r="G363">
        <v>464.46</v>
      </c>
      <c r="H363">
        <f>LN(SFIO_PL[[#This Row],[EEI]]/G362)*100</f>
        <v>-1.3557934941444674</v>
      </c>
      <c r="I363">
        <f>SFIO_PL[[#This Row],[Rate EEI]]*100%</f>
        <v>-1.3557934941444674</v>
      </c>
      <c r="J363">
        <f>MIN(0,(SFIO_PL[[#This Row],[Logarithmic rate of return]]-0))</f>
        <v>-2.0659060245200802</v>
      </c>
      <c r="K363">
        <f>MIN(0,(SFIO_PL[[#This Row],[Market rate of return]]-0))</f>
        <v>-1.3557934941444674</v>
      </c>
      <c r="L363">
        <f>MAX(0,(SFIO_PL[[#This Row],[Logarithmic rate of return]]-0))</f>
        <v>0</v>
      </c>
    </row>
    <row r="364" spans="1:12" x14ac:dyDescent="0.25">
      <c r="A364" s="9">
        <v>44829</v>
      </c>
      <c r="B364">
        <v>187.27</v>
      </c>
      <c r="C364">
        <f>((SFIO_PL[[#This Row],[Price]]-B363)/SFIO_PL[[#This Row],[Price]])*100</f>
        <v>-4.1170502483045759</v>
      </c>
      <c r="D364">
        <f>LN(SFIO_PL[[#This Row],[Price]]/B363)*100</f>
        <v>-4.0345563428708306</v>
      </c>
      <c r="E364">
        <v>154.81</v>
      </c>
      <c r="F364">
        <f>LN(SFIO_PL[[#This Row],[Risk-free instrument]]/E363)*100</f>
        <v>0.47915139586905503</v>
      </c>
      <c r="G364">
        <v>444.94</v>
      </c>
      <c r="H364">
        <f>LN(SFIO_PL[[#This Row],[EEI]]/G363)*100</f>
        <v>-4.2935998829689437</v>
      </c>
      <c r="I364">
        <f>SFIO_PL[[#This Row],[Rate EEI]]*100%</f>
        <v>-4.2935998829689437</v>
      </c>
      <c r="J364">
        <f>MIN(0,(SFIO_PL[[#This Row],[Logarithmic rate of return]]-0))</f>
        <v>-4.0345563428708306</v>
      </c>
      <c r="K364">
        <f>MIN(0,(SFIO_PL[[#This Row],[Market rate of return]]-0))</f>
        <v>-4.2935998829689437</v>
      </c>
      <c r="L364">
        <f>MAX(0,(SFIO_PL[[#This Row],[Logarithmic rate of return]]-0))</f>
        <v>0</v>
      </c>
    </row>
    <row r="365" spans="1:12" x14ac:dyDescent="0.25">
      <c r="A365" s="9">
        <v>44836</v>
      </c>
      <c r="B365">
        <v>185.99</v>
      </c>
      <c r="C365">
        <f>((SFIO_PL[[#This Row],[Price]]-B364)/SFIO_PL[[#This Row],[Price]])*100</f>
        <v>-0.68820904349696277</v>
      </c>
      <c r="D365">
        <f>LN(SFIO_PL[[#This Row],[Price]]/B364)*100</f>
        <v>-0.68585169453816286</v>
      </c>
      <c r="E365">
        <v>153.93</v>
      </c>
      <c r="F365">
        <f>LN(SFIO_PL[[#This Row],[Risk-free instrument]]/E364)*100</f>
        <v>-0.57006049303909301</v>
      </c>
      <c r="G365">
        <v>444.56</v>
      </c>
      <c r="H365">
        <f>LN(SFIO_PL[[#This Row],[EEI]]/G364)*100</f>
        <v>-8.5441264332165631E-2</v>
      </c>
      <c r="I365">
        <f>SFIO_PL[[#This Row],[Rate EEI]]*100%</f>
        <v>-8.5441264332165631E-2</v>
      </c>
      <c r="J365">
        <f>MIN(0,(SFIO_PL[[#This Row],[Logarithmic rate of return]]-0))</f>
        <v>-0.68585169453816286</v>
      </c>
      <c r="K365">
        <f>MIN(0,(SFIO_PL[[#This Row],[Market rate of return]]-0))</f>
        <v>-8.5441264332165631E-2</v>
      </c>
      <c r="L365">
        <f>MAX(0,(SFIO_PL[[#This Row],[Logarithmic rate of return]]-0))</f>
        <v>0</v>
      </c>
    </row>
    <row r="366" spans="1:12" x14ac:dyDescent="0.25">
      <c r="A366" s="9">
        <v>44843</v>
      </c>
      <c r="B366">
        <v>187.46</v>
      </c>
      <c r="C366">
        <f>((SFIO_PL[[#This Row],[Price]]-B365)/SFIO_PL[[#This Row],[Price]])*100</f>
        <v>0.78416728902165733</v>
      </c>
      <c r="D366">
        <f>LN(SFIO_PL[[#This Row],[Price]]/B365)*100</f>
        <v>0.78725804913044128</v>
      </c>
      <c r="E366">
        <v>153.97999999999999</v>
      </c>
      <c r="F366">
        <f>LN(SFIO_PL[[#This Row],[Risk-free instrument]]/E365)*100</f>
        <v>3.2477022792034634E-2</v>
      </c>
      <c r="G366">
        <v>444.42</v>
      </c>
      <c r="H366">
        <f>LN(SFIO_PL[[#This Row],[EEI]]/G365)*100</f>
        <v>-3.1496771841299669E-2</v>
      </c>
      <c r="I366">
        <f>SFIO_PL[[#This Row],[Rate EEI]]*100%</f>
        <v>-3.1496771841299669E-2</v>
      </c>
      <c r="J366">
        <f>MIN(0,(SFIO_PL[[#This Row],[Logarithmic rate of return]]-0))</f>
        <v>0</v>
      </c>
      <c r="K366">
        <f>MIN(0,(SFIO_PL[[#This Row],[Market rate of return]]-0))</f>
        <v>-3.1496771841299669E-2</v>
      </c>
      <c r="L366">
        <f>MAX(0,(SFIO_PL[[#This Row],[Logarithmic rate of return]]-0))</f>
        <v>0.78725804913044128</v>
      </c>
    </row>
    <row r="367" spans="1:12" x14ac:dyDescent="0.25">
      <c r="A367" s="9">
        <v>44850</v>
      </c>
      <c r="B367">
        <v>188.38</v>
      </c>
      <c r="C367">
        <f>((SFIO_PL[[#This Row],[Price]]-B366)/SFIO_PL[[#This Row],[Price]])*100</f>
        <v>0.48837456205541324</v>
      </c>
      <c r="D367">
        <f>LN(SFIO_PL[[#This Row],[Price]]/B366)*100</f>
        <v>0.4895710076331331</v>
      </c>
      <c r="E367">
        <v>154.41</v>
      </c>
      <c r="F367">
        <f>LN(SFIO_PL[[#This Row],[Risk-free instrument]]/E366)*100</f>
        <v>0.2788678482869395</v>
      </c>
      <c r="G367">
        <v>446.26</v>
      </c>
      <c r="H367">
        <f>LN(SFIO_PL[[#This Row],[EEI]]/G366)*100</f>
        <v>0.41316805531043793</v>
      </c>
      <c r="I367">
        <f>SFIO_PL[[#This Row],[Rate EEI]]*100%</f>
        <v>0.41316805531043793</v>
      </c>
      <c r="J367">
        <f>MIN(0,(SFIO_PL[[#This Row],[Logarithmic rate of return]]-0))</f>
        <v>0</v>
      </c>
      <c r="K367">
        <f>MIN(0,(SFIO_PL[[#This Row],[Market rate of return]]-0))</f>
        <v>0</v>
      </c>
      <c r="L367">
        <f>MAX(0,(SFIO_PL[[#This Row],[Logarithmic rate of return]]-0))</f>
        <v>0.4895710076331331</v>
      </c>
    </row>
    <row r="368" spans="1:12" x14ac:dyDescent="0.25">
      <c r="A368" s="9">
        <v>44857</v>
      </c>
      <c r="B368">
        <v>190.99</v>
      </c>
      <c r="C368">
        <f>((SFIO_PL[[#This Row],[Price]]-B367)/SFIO_PL[[#This Row],[Price]])*100</f>
        <v>1.3665636944342707</v>
      </c>
      <c r="D368">
        <f>LN(SFIO_PL[[#This Row],[Price]]/B367)*100</f>
        <v>1.3759871260392071</v>
      </c>
      <c r="E368">
        <v>154.26</v>
      </c>
      <c r="F368">
        <f>LN(SFIO_PL[[#This Row],[Risk-free instrument]]/E367)*100</f>
        <v>-9.71911826919718E-2</v>
      </c>
      <c r="G368">
        <v>458.75</v>
      </c>
      <c r="H368">
        <f>LN(SFIO_PL[[#This Row],[EEI]]/G367)*100</f>
        <v>2.760365756242293</v>
      </c>
      <c r="I368">
        <f>SFIO_PL[[#This Row],[Rate EEI]]*100%</f>
        <v>2.760365756242293</v>
      </c>
      <c r="J368">
        <f>MIN(0,(SFIO_PL[[#This Row],[Logarithmic rate of return]]-0))</f>
        <v>0</v>
      </c>
      <c r="K368">
        <f>MIN(0,(SFIO_PL[[#This Row],[Market rate of return]]-0))</f>
        <v>0</v>
      </c>
      <c r="L368">
        <f>MAX(0,(SFIO_PL[[#This Row],[Logarithmic rate of return]]-0))</f>
        <v>1.3759871260392071</v>
      </c>
    </row>
    <row r="369" spans="1:12" x14ac:dyDescent="0.25">
      <c r="A369" s="9">
        <v>44864</v>
      </c>
      <c r="B369">
        <v>197.47</v>
      </c>
      <c r="C369">
        <f>((SFIO_PL[[#This Row],[Price]]-B368)/SFIO_PL[[#This Row],[Price]])*100</f>
        <v>3.2815111156124925</v>
      </c>
      <c r="D369">
        <f>LN(SFIO_PL[[#This Row],[Price]]/B368)*100</f>
        <v>3.3365603414154927</v>
      </c>
      <c r="E369">
        <v>154.62</v>
      </c>
      <c r="F369">
        <f>LN(SFIO_PL[[#This Row],[Risk-free instrument]]/E368)*100</f>
        <v>0.23310033864756083</v>
      </c>
      <c r="G369">
        <v>467.65</v>
      </c>
      <c r="H369">
        <f>LN(SFIO_PL[[#This Row],[EEI]]/G368)*100</f>
        <v>1.9214753511779807</v>
      </c>
      <c r="I369">
        <f>SFIO_PL[[#This Row],[Rate EEI]]*100%</f>
        <v>1.9214753511779807</v>
      </c>
      <c r="J369">
        <f>MIN(0,(SFIO_PL[[#This Row],[Logarithmic rate of return]]-0))</f>
        <v>0</v>
      </c>
      <c r="K369">
        <f>MIN(0,(SFIO_PL[[#This Row],[Market rate of return]]-0))</f>
        <v>0</v>
      </c>
      <c r="L369">
        <f>MAX(0,(SFIO_PL[[#This Row],[Logarithmic rate of return]]-0))</f>
        <v>3.3365603414154927</v>
      </c>
    </row>
    <row r="370" spans="1:12" x14ac:dyDescent="0.25">
      <c r="A370" s="9">
        <v>44871</v>
      </c>
      <c r="B370">
        <v>201.11</v>
      </c>
      <c r="C370">
        <f>((SFIO_PL[[#This Row],[Price]]-B369)/SFIO_PL[[#This Row],[Price]])*100</f>
        <v>1.8099547511312288</v>
      </c>
      <c r="D370">
        <f>LN(SFIO_PL[[#This Row],[Price]]/B369)*100</f>
        <v>1.8265347977293405</v>
      </c>
      <c r="E370">
        <v>154.47</v>
      </c>
      <c r="F370">
        <f>LN(SFIO_PL[[#This Row],[Risk-free instrument]]/E369)*100</f>
        <v>-9.7059116616905222E-2</v>
      </c>
      <c r="G370">
        <v>475.99</v>
      </c>
      <c r="H370">
        <f>LN(SFIO_PL[[#This Row],[EEI]]/G369)*100</f>
        <v>1.7676692726819174</v>
      </c>
      <c r="I370">
        <f>SFIO_PL[[#This Row],[Rate EEI]]*100%</f>
        <v>1.7676692726819174</v>
      </c>
      <c r="J370">
        <f>MIN(0,(SFIO_PL[[#This Row],[Logarithmic rate of return]]-0))</f>
        <v>0</v>
      </c>
      <c r="K370">
        <f>MIN(0,(SFIO_PL[[#This Row],[Market rate of return]]-0))</f>
        <v>0</v>
      </c>
      <c r="L370">
        <f>MAX(0,(SFIO_PL[[#This Row],[Logarithmic rate of return]]-0))</f>
        <v>1.8265347977293405</v>
      </c>
    </row>
    <row r="371" spans="1:12" x14ac:dyDescent="0.25">
      <c r="A371" s="9">
        <v>44878</v>
      </c>
      <c r="B371">
        <v>205.1</v>
      </c>
      <c r="C371">
        <f>((SFIO_PL[[#This Row],[Price]]-B370)/SFIO_PL[[#This Row],[Price]])*100</f>
        <v>1.9453924914675673</v>
      </c>
      <c r="D371">
        <f>LN(SFIO_PL[[#This Row],[Price]]/B370)*100</f>
        <v>1.9645643031823268</v>
      </c>
      <c r="E371">
        <v>153.69</v>
      </c>
      <c r="F371">
        <f>LN(SFIO_PL[[#This Row],[Risk-free instrument]]/E370)*100</f>
        <v>-0.5062316106939122</v>
      </c>
      <c r="G371">
        <v>484.22</v>
      </c>
      <c r="H371">
        <f>LN(SFIO_PL[[#This Row],[EEI]]/G370)*100</f>
        <v>1.7142503289307154</v>
      </c>
      <c r="I371">
        <f>SFIO_PL[[#This Row],[Rate EEI]]*100%</f>
        <v>1.7142503289307154</v>
      </c>
      <c r="J371">
        <f>MIN(0,(SFIO_PL[[#This Row],[Logarithmic rate of return]]-0))</f>
        <v>0</v>
      </c>
      <c r="K371">
        <f>MIN(0,(SFIO_PL[[#This Row],[Market rate of return]]-0))</f>
        <v>0</v>
      </c>
      <c r="L371">
        <f>MAX(0,(SFIO_PL[[#This Row],[Logarithmic rate of return]]-0))</f>
        <v>1.9645643031823268</v>
      </c>
    </row>
    <row r="372" spans="1:12" x14ac:dyDescent="0.25">
      <c r="A372" s="9">
        <v>44885</v>
      </c>
      <c r="B372">
        <v>207.27</v>
      </c>
      <c r="C372">
        <f>((SFIO_PL[[#This Row],[Price]]-B371)/SFIO_PL[[#This Row],[Price]])*100</f>
        <v>1.0469436001350971</v>
      </c>
      <c r="D372">
        <f>LN(SFIO_PL[[#This Row],[Price]]/B371)*100</f>
        <v>1.0524626090478419</v>
      </c>
      <c r="E372">
        <v>153.13</v>
      </c>
      <c r="F372">
        <f>LN(SFIO_PL[[#This Row],[Risk-free instrument]]/E371)*100</f>
        <v>-0.36503527921043133</v>
      </c>
      <c r="G372">
        <v>489.11</v>
      </c>
      <c r="H372">
        <f>LN(SFIO_PL[[#This Row],[EEI]]/G371)*100</f>
        <v>1.00480641562368</v>
      </c>
      <c r="I372">
        <f>SFIO_PL[[#This Row],[Rate EEI]]*100%</f>
        <v>1.00480641562368</v>
      </c>
      <c r="J372">
        <f>MIN(0,(SFIO_PL[[#This Row],[Logarithmic rate of return]]-0))</f>
        <v>0</v>
      </c>
      <c r="K372">
        <f>MIN(0,(SFIO_PL[[#This Row],[Market rate of return]]-0))</f>
        <v>0</v>
      </c>
      <c r="L372">
        <f>MAX(0,(SFIO_PL[[#This Row],[Logarithmic rate of return]]-0))</f>
        <v>1.0524626090478419</v>
      </c>
    </row>
    <row r="373" spans="1:12" x14ac:dyDescent="0.25">
      <c r="A373" s="9">
        <v>44892</v>
      </c>
      <c r="B373">
        <v>210.15</v>
      </c>
      <c r="C373">
        <f>((SFIO_PL[[#This Row],[Price]]-B372)/SFIO_PL[[#This Row],[Price]])*100</f>
        <v>1.3704496788008544</v>
      </c>
      <c r="D373">
        <f>LN(SFIO_PL[[#This Row],[Price]]/B372)*100</f>
        <v>1.3799270282312397</v>
      </c>
      <c r="E373">
        <v>152.94999999999999</v>
      </c>
      <c r="F373">
        <f>LN(SFIO_PL[[#This Row],[Risk-free instrument]]/E372)*100</f>
        <v>-0.11761632302039543</v>
      </c>
      <c r="G373">
        <v>492.67</v>
      </c>
      <c r="H373">
        <f>LN(SFIO_PL[[#This Row],[EEI]]/G372)*100</f>
        <v>0.72521656640904963</v>
      </c>
      <c r="I373">
        <f>SFIO_PL[[#This Row],[Rate EEI]]*100%</f>
        <v>0.72521656640904963</v>
      </c>
      <c r="J373">
        <f>MIN(0,(SFIO_PL[[#This Row],[Logarithmic rate of return]]-0))</f>
        <v>0</v>
      </c>
      <c r="K373">
        <f>MIN(0,(SFIO_PL[[#This Row],[Market rate of return]]-0))</f>
        <v>0</v>
      </c>
      <c r="L373">
        <f>MAX(0,(SFIO_PL[[#This Row],[Logarithmic rate of return]]-0))</f>
        <v>1.3799270282312397</v>
      </c>
    </row>
    <row r="374" spans="1:12" x14ac:dyDescent="0.25">
      <c r="A374" s="9">
        <v>44899</v>
      </c>
      <c r="B374">
        <v>210.74</v>
      </c>
      <c r="C374">
        <f>((SFIO_PL[[#This Row],[Price]]-B373)/SFIO_PL[[#This Row],[Price]])*100</f>
        <v>0.27996583467780362</v>
      </c>
      <c r="D374">
        <f>LN(SFIO_PL[[#This Row],[Price]]/B373)*100</f>
        <v>0.28035847202557657</v>
      </c>
      <c r="E374">
        <v>153.5</v>
      </c>
      <c r="F374">
        <f>LN(SFIO_PL[[#This Row],[Risk-free instrument]]/E373)*100</f>
        <v>0.35894964303394172</v>
      </c>
      <c r="G374">
        <v>497.03</v>
      </c>
      <c r="H374">
        <f>LN(SFIO_PL[[#This Row],[EEI]]/G373)*100</f>
        <v>0.88108077309306843</v>
      </c>
      <c r="I374">
        <f>SFIO_PL[[#This Row],[Rate EEI]]*100%</f>
        <v>0.88108077309306843</v>
      </c>
      <c r="J374">
        <f>MIN(0,(SFIO_PL[[#This Row],[Logarithmic rate of return]]-0))</f>
        <v>0</v>
      </c>
      <c r="K374">
        <f>MIN(0,(SFIO_PL[[#This Row],[Market rate of return]]-0))</f>
        <v>0</v>
      </c>
      <c r="L374">
        <f>MAX(0,(SFIO_PL[[#This Row],[Logarithmic rate of return]]-0))</f>
        <v>0.28035847202557657</v>
      </c>
    </row>
    <row r="375" spans="1:12" x14ac:dyDescent="0.25">
      <c r="A375" s="9">
        <v>44906</v>
      </c>
      <c r="B375">
        <v>209.56</v>
      </c>
      <c r="C375">
        <f>((SFIO_PL[[#This Row],[Price]]-B374)/SFIO_PL[[#This Row],[Price]])*100</f>
        <v>-0.56308455812178215</v>
      </c>
      <c r="D375">
        <f>LN(SFIO_PL[[#This Row],[Price]]/B374)*100</f>
        <v>-0.56150516313626009</v>
      </c>
      <c r="E375">
        <v>153.62</v>
      </c>
      <c r="F375">
        <f>LN(SFIO_PL[[#This Row],[Risk-free instrument]]/E374)*100</f>
        <v>7.8145354328395505E-2</v>
      </c>
      <c r="G375">
        <v>489.11</v>
      </c>
      <c r="H375">
        <f>LN(SFIO_PL[[#This Row],[EEI]]/G374)*100</f>
        <v>-1.6062973395021114</v>
      </c>
      <c r="I375">
        <f>SFIO_PL[[#This Row],[Rate EEI]]*100%</f>
        <v>-1.6062973395021114</v>
      </c>
      <c r="J375">
        <f>MIN(0,(SFIO_PL[[#This Row],[Logarithmic rate of return]]-0))</f>
        <v>-0.56150516313626009</v>
      </c>
      <c r="K375">
        <f>MIN(0,(SFIO_PL[[#This Row],[Market rate of return]]-0))</f>
        <v>-1.6062973395021114</v>
      </c>
      <c r="L375">
        <f>MAX(0,(SFIO_PL[[#This Row],[Logarithmic rate of return]]-0))</f>
        <v>0</v>
      </c>
    </row>
    <row r="376" spans="1:12" x14ac:dyDescent="0.25">
      <c r="A376" s="9">
        <v>44913</v>
      </c>
      <c r="B376">
        <v>203.73</v>
      </c>
      <c r="C376">
        <f>((SFIO_PL[[#This Row],[Price]]-B375)/SFIO_PL[[#This Row],[Price]])*100</f>
        <v>-2.8616305895057246</v>
      </c>
      <c r="D376">
        <f>LN(SFIO_PL[[#This Row],[Price]]/B375)*100</f>
        <v>-2.8214506746209249</v>
      </c>
      <c r="E376">
        <v>153.72999999999999</v>
      </c>
      <c r="F376">
        <f>LN(SFIO_PL[[#This Row],[Risk-free instrument]]/E375)*100</f>
        <v>7.1579635397211169E-2</v>
      </c>
      <c r="G376">
        <v>478.06</v>
      </c>
      <c r="H376">
        <f>LN(SFIO_PL[[#This Row],[EEI]]/G375)*100</f>
        <v>-2.2851165426268993</v>
      </c>
      <c r="I376">
        <f>SFIO_PL[[#This Row],[Rate EEI]]*100%</f>
        <v>-2.2851165426268993</v>
      </c>
      <c r="J376">
        <f>MIN(0,(SFIO_PL[[#This Row],[Logarithmic rate of return]]-0))</f>
        <v>-2.8214506746209249</v>
      </c>
      <c r="K376">
        <f>MIN(0,(SFIO_PL[[#This Row],[Market rate of return]]-0))</f>
        <v>-2.2851165426268993</v>
      </c>
      <c r="L376">
        <f>MAX(0,(SFIO_PL[[#This Row],[Logarithmic rate of return]]-0))</f>
        <v>0</v>
      </c>
    </row>
    <row r="377" spans="1:12" x14ac:dyDescent="0.25">
      <c r="A377" s="9">
        <v>44920</v>
      </c>
      <c r="B377">
        <v>205.87</v>
      </c>
      <c r="C377">
        <f>((SFIO_PL[[#This Row],[Price]]-B376)/SFIO_PL[[#This Row],[Price]])*100</f>
        <v>1.0394909408850317</v>
      </c>
      <c r="D377">
        <f>LN(SFIO_PL[[#This Row],[Price]]/B376)*100</f>
        <v>1.0449313827407327</v>
      </c>
      <c r="E377">
        <v>153.68</v>
      </c>
      <c r="F377">
        <f>LN(SFIO_PL[[#This Row],[Risk-free instrument]]/E376)*100</f>
        <v>-3.252984642067782E-2</v>
      </c>
      <c r="G377">
        <v>481.88</v>
      </c>
      <c r="H377">
        <f>LN(SFIO_PL[[#This Row],[EEI]]/G376)*100</f>
        <v>0.79588727719978902</v>
      </c>
      <c r="I377">
        <f>SFIO_PL[[#This Row],[Rate EEI]]*100%</f>
        <v>0.79588727719978902</v>
      </c>
      <c r="J377">
        <f>MIN(0,(SFIO_PL[[#This Row],[Logarithmic rate of return]]-0))</f>
        <v>0</v>
      </c>
      <c r="K377">
        <f>MIN(0,(SFIO_PL[[#This Row],[Market rate of return]]-0))</f>
        <v>0</v>
      </c>
      <c r="L377">
        <f>MAX(0,(SFIO_PL[[#This Row],[Logarithmic rate of return]]-0))</f>
        <v>1.0449313827407327</v>
      </c>
    </row>
    <row r="378" spans="1:12" x14ac:dyDescent="0.25">
      <c r="A378" s="9">
        <v>44927</v>
      </c>
      <c r="B378">
        <v>204.79</v>
      </c>
      <c r="C378">
        <f>((SFIO_PL[[#This Row],[Price]]-B377)/SFIO_PL[[#This Row],[Price]])*100</f>
        <v>-0.52736950046389597</v>
      </c>
      <c r="D378">
        <f>LN(SFIO_PL[[#This Row],[Price]]/B377)*100</f>
        <v>-0.52598377729960033</v>
      </c>
      <c r="E378">
        <v>153.88</v>
      </c>
      <c r="F378">
        <f>LN(SFIO_PL[[#This Row],[Risk-free instrument]]/E377)*100</f>
        <v>0.13005594237931989</v>
      </c>
      <c r="G378">
        <v>482.77</v>
      </c>
      <c r="H378">
        <f>LN(SFIO_PL[[#This Row],[EEI]]/G377)*100</f>
        <v>0.18452293630392821</v>
      </c>
      <c r="I378">
        <f>SFIO_PL[[#This Row],[Rate EEI]]*100%</f>
        <v>0.18452293630392821</v>
      </c>
      <c r="J378">
        <f>MIN(0,(SFIO_PL[[#This Row],[Logarithmic rate of return]]-0))</f>
        <v>-0.52598377729960033</v>
      </c>
      <c r="K378">
        <f>MIN(0,(SFIO_PL[[#This Row],[Market rate of return]]-0))</f>
        <v>0</v>
      </c>
      <c r="L378">
        <f>MAX(0,(SFIO_PL[[#This Row],[Logarithmic rate of return]]-0))</f>
        <v>0</v>
      </c>
    </row>
    <row r="379" spans="1:12" x14ac:dyDescent="0.25">
      <c r="A379" s="9">
        <v>44934</v>
      </c>
      <c r="B379">
        <v>212.21</v>
      </c>
      <c r="C379">
        <f>((SFIO_PL[[#This Row],[Price]]-B378)/SFIO_PL[[#This Row],[Price]])*100</f>
        <v>3.4965364497431866</v>
      </c>
      <c r="D379">
        <f>LN(SFIO_PL[[#This Row],[Price]]/B378)*100</f>
        <v>3.5591286574737486</v>
      </c>
      <c r="E379">
        <v>153.31</v>
      </c>
      <c r="F379">
        <f>LN(SFIO_PL[[#This Row],[Risk-free instrument]]/E378)*100</f>
        <v>-0.37110625617314613</v>
      </c>
      <c r="G379">
        <v>500.44</v>
      </c>
      <c r="H379">
        <f>LN(SFIO_PL[[#This Row],[EEI]]/G378)*100</f>
        <v>3.5947361687508042</v>
      </c>
      <c r="I379">
        <f>SFIO_PL[[#This Row],[Rate EEI]]*100%</f>
        <v>3.5947361687508042</v>
      </c>
      <c r="J379">
        <f>MIN(0,(SFIO_PL[[#This Row],[Logarithmic rate of return]]-0))</f>
        <v>0</v>
      </c>
      <c r="K379">
        <f>MIN(0,(SFIO_PL[[#This Row],[Market rate of return]]-0))</f>
        <v>0</v>
      </c>
      <c r="L379">
        <f>MAX(0,(SFIO_PL[[#This Row],[Logarithmic rate of return]]-0))</f>
        <v>3.5591286574737486</v>
      </c>
    </row>
    <row r="380" spans="1:12" x14ac:dyDescent="0.25">
      <c r="A380" s="9">
        <v>44941</v>
      </c>
      <c r="B380">
        <v>217.78</v>
      </c>
      <c r="C380">
        <f>((SFIO_PL[[#This Row],[Price]]-B379)/SFIO_PL[[#This Row],[Price]])*100</f>
        <v>2.5576269629901707</v>
      </c>
      <c r="D380">
        <f>LN(SFIO_PL[[#This Row],[Price]]/B379)*100</f>
        <v>2.5909028494956585</v>
      </c>
      <c r="E380">
        <v>153.03</v>
      </c>
      <c r="F380">
        <f>LN(SFIO_PL[[#This Row],[Risk-free instrument]]/E379)*100</f>
        <v>-0.18280347194180277</v>
      </c>
      <c r="G380">
        <v>509.57</v>
      </c>
      <c r="H380">
        <f>LN(SFIO_PL[[#This Row],[EEI]]/G379)*100</f>
        <v>1.8079521374138681</v>
      </c>
      <c r="I380">
        <f>SFIO_PL[[#This Row],[Rate EEI]]*100%</f>
        <v>1.8079521374138681</v>
      </c>
      <c r="J380">
        <f>MIN(0,(SFIO_PL[[#This Row],[Logarithmic rate of return]]-0))</f>
        <v>0</v>
      </c>
      <c r="K380">
        <f>MIN(0,(SFIO_PL[[#This Row],[Market rate of return]]-0))</f>
        <v>0</v>
      </c>
      <c r="L380">
        <f>MAX(0,(SFIO_PL[[#This Row],[Logarithmic rate of return]]-0))</f>
        <v>2.5909028494956585</v>
      </c>
    </row>
    <row r="381" spans="1:12" x14ac:dyDescent="0.25">
      <c r="A381" s="9">
        <v>44948</v>
      </c>
      <c r="B381">
        <v>216.93</v>
      </c>
      <c r="C381">
        <f>((SFIO_PL[[#This Row],[Price]]-B380)/SFIO_PL[[#This Row],[Price]])*100</f>
        <v>-0.39183146637163796</v>
      </c>
      <c r="D381">
        <f>LN(SFIO_PL[[#This Row],[Price]]/B380)*100</f>
        <v>-0.3910658062944673</v>
      </c>
      <c r="E381">
        <v>152.68</v>
      </c>
      <c r="F381">
        <f>LN(SFIO_PL[[#This Row],[Risk-free instrument]]/E380)*100</f>
        <v>-0.22897527259158135</v>
      </c>
      <c r="G381">
        <v>506.67</v>
      </c>
      <c r="H381">
        <f>LN(SFIO_PL[[#This Row],[EEI]]/G380)*100</f>
        <v>-0.57073287253981286</v>
      </c>
      <c r="I381">
        <f>SFIO_PL[[#This Row],[Rate EEI]]*100%</f>
        <v>-0.57073287253981286</v>
      </c>
      <c r="J381">
        <f>MIN(0,(SFIO_PL[[#This Row],[Logarithmic rate of return]]-0))</f>
        <v>-0.3910658062944673</v>
      </c>
      <c r="K381">
        <f>MIN(0,(SFIO_PL[[#This Row],[Market rate of return]]-0))</f>
        <v>-0.57073287253981286</v>
      </c>
      <c r="L381">
        <f>MAX(0,(SFIO_PL[[#This Row],[Logarithmic rate of return]]-0))</f>
        <v>0</v>
      </c>
    </row>
    <row r="382" spans="1:12" x14ac:dyDescent="0.25">
      <c r="A382" s="9">
        <v>44955</v>
      </c>
      <c r="B382">
        <v>217.86</v>
      </c>
      <c r="C382">
        <f>((SFIO_PL[[#This Row],[Price]]-B381)/SFIO_PL[[#This Row],[Price]])*100</f>
        <v>0.42687964748003615</v>
      </c>
      <c r="D382">
        <f>LN(SFIO_PL[[#This Row],[Price]]/B381)*100</f>
        <v>0.42779337993292793</v>
      </c>
      <c r="E382">
        <v>152.1</v>
      </c>
      <c r="F382">
        <f>LN(SFIO_PL[[#This Row],[Risk-free instrument]]/E381)*100</f>
        <v>-0.38060286117819236</v>
      </c>
      <c r="G382">
        <v>507.3</v>
      </c>
      <c r="H382">
        <f>LN(SFIO_PL[[#This Row],[EEI]]/G381)*100</f>
        <v>0.12426404747047481</v>
      </c>
      <c r="I382">
        <f>SFIO_PL[[#This Row],[Rate EEI]]*100%</f>
        <v>0.12426404747047481</v>
      </c>
      <c r="J382">
        <f>MIN(0,(SFIO_PL[[#This Row],[Logarithmic rate of return]]-0))</f>
        <v>0</v>
      </c>
      <c r="K382">
        <f>MIN(0,(SFIO_PL[[#This Row],[Market rate of return]]-0))</f>
        <v>0</v>
      </c>
      <c r="L382">
        <f>MAX(0,(SFIO_PL[[#This Row],[Logarithmic rate of return]]-0))</f>
        <v>0.42779337993292793</v>
      </c>
    </row>
    <row r="383" spans="1:12" x14ac:dyDescent="0.25">
      <c r="A383" s="9">
        <v>44962</v>
      </c>
      <c r="B383">
        <v>219.49</v>
      </c>
      <c r="C383">
        <f>((SFIO_PL[[#This Row],[Price]]-B382)/SFIO_PL[[#This Row],[Price]])*100</f>
        <v>0.74263064376508969</v>
      </c>
      <c r="D383">
        <f>LN(SFIO_PL[[#This Row],[Price]]/B382)*100</f>
        <v>0.74540187365650734</v>
      </c>
      <c r="E383">
        <v>152.71</v>
      </c>
      <c r="F383">
        <f>LN(SFIO_PL[[#This Row],[Risk-free instrument]]/E382)*100</f>
        <v>0.40024986998431816</v>
      </c>
      <c r="G383">
        <v>507.19</v>
      </c>
      <c r="H383">
        <f>LN(SFIO_PL[[#This Row],[EEI]]/G382)*100</f>
        <v>-2.1685773232085467E-2</v>
      </c>
      <c r="I383">
        <f>SFIO_PL[[#This Row],[Rate EEI]]*100%</f>
        <v>-2.1685773232085467E-2</v>
      </c>
      <c r="J383">
        <f>MIN(0,(SFIO_PL[[#This Row],[Logarithmic rate of return]]-0))</f>
        <v>0</v>
      </c>
      <c r="K383">
        <f>MIN(0,(SFIO_PL[[#This Row],[Market rate of return]]-0))</f>
        <v>-2.1685773232085467E-2</v>
      </c>
      <c r="L383">
        <f>MAX(0,(SFIO_PL[[#This Row],[Logarithmic rate of return]]-0))</f>
        <v>0.74540187365650734</v>
      </c>
    </row>
    <row r="384" spans="1:12" x14ac:dyDescent="0.25">
      <c r="A384" s="9">
        <v>44969</v>
      </c>
      <c r="B384">
        <v>220.67</v>
      </c>
      <c r="C384">
        <f>((SFIO_PL[[#This Row],[Price]]-B383)/SFIO_PL[[#This Row],[Price]])*100</f>
        <v>0.53473512484704688</v>
      </c>
      <c r="D384">
        <f>LN(SFIO_PL[[#This Row],[Price]]/B383)*100</f>
        <v>0.53616995041246829</v>
      </c>
      <c r="E384">
        <v>154.61000000000001</v>
      </c>
      <c r="F384">
        <f>LN(SFIO_PL[[#This Row],[Risk-free instrument]]/E383)*100</f>
        <v>1.236511914941314</v>
      </c>
      <c r="G384">
        <v>512.98</v>
      </c>
      <c r="H384">
        <f>LN(SFIO_PL[[#This Row],[EEI]]/G383)*100</f>
        <v>1.1351171215682485</v>
      </c>
      <c r="I384">
        <f>SFIO_PL[[#This Row],[Rate EEI]]*100%</f>
        <v>1.1351171215682485</v>
      </c>
      <c r="J384">
        <f>MIN(0,(SFIO_PL[[#This Row],[Logarithmic rate of return]]-0))</f>
        <v>0</v>
      </c>
      <c r="K384">
        <f>MIN(0,(SFIO_PL[[#This Row],[Market rate of return]]-0))</f>
        <v>0</v>
      </c>
      <c r="L384">
        <f>MAX(0,(SFIO_PL[[#This Row],[Logarithmic rate of return]]-0))</f>
        <v>0.53616995041246829</v>
      </c>
    </row>
    <row r="385" spans="1:12" x14ac:dyDescent="0.25">
      <c r="A385" s="9">
        <v>44976</v>
      </c>
      <c r="B385">
        <v>223.97</v>
      </c>
      <c r="C385">
        <f>((SFIO_PL[[#This Row],[Price]]-B384)/SFIO_PL[[#This Row],[Price]])*100</f>
        <v>1.4734116176273659</v>
      </c>
      <c r="D385">
        <f>LN(SFIO_PL[[#This Row],[Price]]/B384)*100</f>
        <v>1.4843741419390113</v>
      </c>
      <c r="E385">
        <v>154.76</v>
      </c>
      <c r="F385">
        <f>LN(SFIO_PL[[#This Row],[Risk-free instrument]]/E384)*100</f>
        <v>9.6971271780888865E-2</v>
      </c>
      <c r="G385">
        <v>520.97</v>
      </c>
      <c r="H385">
        <f>LN(SFIO_PL[[#This Row],[EEI]]/G384)*100</f>
        <v>1.5455600465582027</v>
      </c>
      <c r="I385">
        <f>SFIO_PL[[#This Row],[Rate EEI]]*100%</f>
        <v>1.5455600465582027</v>
      </c>
      <c r="J385">
        <f>MIN(0,(SFIO_PL[[#This Row],[Logarithmic rate of return]]-0))</f>
        <v>0</v>
      </c>
      <c r="K385">
        <f>MIN(0,(SFIO_PL[[#This Row],[Market rate of return]]-0))</f>
        <v>0</v>
      </c>
      <c r="L385">
        <f>MAX(0,(SFIO_PL[[#This Row],[Logarithmic rate of return]]-0))</f>
        <v>1.4843741419390113</v>
      </c>
    </row>
    <row r="386" spans="1:12" x14ac:dyDescent="0.25">
      <c r="A386" s="9">
        <v>44983</v>
      </c>
      <c r="B386">
        <v>221.68</v>
      </c>
      <c r="C386">
        <f>((SFIO_PL[[#This Row],[Price]]-B385)/SFIO_PL[[#This Row],[Price]])*100</f>
        <v>-1.0330205701912631</v>
      </c>
      <c r="D386">
        <f>LN(SFIO_PL[[#This Row],[Price]]/B385)*100</f>
        <v>-1.027721375965631</v>
      </c>
      <c r="E386">
        <v>153.96</v>
      </c>
      <c r="F386">
        <f>LN(SFIO_PL[[#This Row],[Risk-free instrument]]/E385)*100</f>
        <v>-0.51827014167667851</v>
      </c>
      <c r="G386">
        <v>514.77</v>
      </c>
      <c r="H386">
        <f>LN(SFIO_PL[[#This Row],[EEI]]/G385)*100</f>
        <v>-1.1972259555948841</v>
      </c>
      <c r="I386">
        <f>SFIO_PL[[#This Row],[Rate EEI]]*100%</f>
        <v>-1.1972259555948841</v>
      </c>
      <c r="J386">
        <f>MIN(0,(SFIO_PL[[#This Row],[Logarithmic rate of return]]-0))</f>
        <v>-1.027721375965631</v>
      </c>
      <c r="K386">
        <f>MIN(0,(SFIO_PL[[#This Row],[Market rate of return]]-0))</f>
        <v>-1.1972259555948841</v>
      </c>
      <c r="L386">
        <f>MAX(0,(SFIO_PL[[#This Row],[Logarithmic rate of return]]-0))</f>
        <v>0</v>
      </c>
    </row>
    <row r="387" spans="1:12" x14ac:dyDescent="0.25">
      <c r="A387" s="9">
        <v>44990</v>
      </c>
      <c r="B387">
        <v>225.09</v>
      </c>
      <c r="C387">
        <f>((SFIO_PL[[#This Row],[Price]]-B386)/SFIO_PL[[#This Row],[Price]])*100</f>
        <v>1.514949575725264</v>
      </c>
      <c r="D387">
        <f>LN(SFIO_PL[[#This Row],[Price]]/B386)*100</f>
        <v>1.5265421671024144</v>
      </c>
      <c r="E387">
        <v>154.5</v>
      </c>
      <c r="F387">
        <f>LN(SFIO_PL[[#This Row],[Risk-free instrument]]/E386)*100</f>
        <v>0.35012679222547449</v>
      </c>
      <c r="G387">
        <v>522.83000000000004</v>
      </c>
      <c r="H387">
        <f>LN(SFIO_PL[[#This Row],[EEI]]/G386)*100</f>
        <v>1.5536164458649278</v>
      </c>
      <c r="I387">
        <f>SFIO_PL[[#This Row],[Rate EEI]]*100%</f>
        <v>1.5536164458649278</v>
      </c>
      <c r="J387">
        <f>MIN(0,(SFIO_PL[[#This Row],[Logarithmic rate of return]]-0))</f>
        <v>0</v>
      </c>
      <c r="K387">
        <f>MIN(0,(SFIO_PL[[#This Row],[Market rate of return]]-0))</f>
        <v>0</v>
      </c>
      <c r="L387">
        <f>MAX(0,(SFIO_PL[[#This Row],[Logarithmic rate of return]]-0))</f>
        <v>1.5265421671024144</v>
      </c>
    </row>
    <row r="388" spans="1:12" x14ac:dyDescent="0.25">
      <c r="A388" s="9">
        <v>44997</v>
      </c>
      <c r="B388">
        <v>221.48</v>
      </c>
      <c r="C388">
        <f>((SFIO_PL[[#This Row],[Price]]-B387)/SFIO_PL[[#This Row],[Price]])*100</f>
        <v>-1.6299440130034377</v>
      </c>
      <c r="D388">
        <f>LN(SFIO_PL[[#This Row],[Price]]/B387)*100</f>
        <v>-1.6168030270980733</v>
      </c>
      <c r="E388">
        <v>153.62</v>
      </c>
      <c r="F388">
        <f>LN(SFIO_PL[[#This Row],[Risk-free instrument]]/E387)*100</f>
        <v>-0.5712075767264273</v>
      </c>
      <c r="G388">
        <v>500.78</v>
      </c>
      <c r="H388">
        <f>LN(SFIO_PL[[#This Row],[EEI]]/G387)*100</f>
        <v>-4.3089480538103802</v>
      </c>
      <c r="I388">
        <f>SFIO_PL[[#This Row],[Rate EEI]]*100%</f>
        <v>-4.3089480538103802</v>
      </c>
      <c r="J388">
        <f>MIN(0,(SFIO_PL[[#This Row],[Logarithmic rate of return]]-0))</f>
        <v>-1.6168030270980733</v>
      </c>
      <c r="K388">
        <f>MIN(0,(SFIO_PL[[#This Row],[Market rate of return]]-0))</f>
        <v>-4.3089480538103802</v>
      </c>
      <c r="L388">
        <f>MAX(0,(SFIO_PL[[#This Row],[Logarithmic rate of return]]-0))</f>
        <v>0</v>
      </c>
    </row>
    <row r="389" spans="1:12" x14ac:dyDescent="0.25">
      <c r="A389" s="9">
        <v>45004</v>
      </c>
      <c r="B389">
        <v>213.2</v>
      </c>
      <c r="C389">
        <f>((SFIO_PL[[#This Row],[Price]]-B388)/SFIO_PL[[#This Row],[Price]])*100</f>
        <v>-3.8836772983114458</v>
      </c>
      <c r="D389">
        <f>LN(SFIO_PL[[#This Row],[Price]]/B388)*100</f>
        <v>-3.8101599663076975</v>
      </c>
      <c r="E389">
        <v>153.49</v>
      </c>
      <c r="F389">
        <f>LN(SFIO_PL[[#This Row],[Risk-free instrument]]/E388)*100</f>
        <v>-8.4660224521920915E-2</v>
      </c>
      <c r="G389">
        <v>493.91</v>
      </c>
      <c r="H389">
        <f>LN(SFIO_PL[[#This Row],[EEI]]/G388)*100</f>
        <v>-1.3813568531008216</v>
      </c>
      <c r="I389">
        <f>SFIO_PL[[#This Row],[Rate EEI]]*100%</f>
        <v>-1.3813568531008216</v>
      </c>
      <c r="J389">
        <f>MIN(0,(SFIO_PL[[#This Row],[Logarithmic rate of return]]-0))</f>
        <v>-3.8101599663076975</v>
      </c>
      <c r="K389">
        <f>MIN(0,(SFIO_PL[[#This Row],[Market rate of return]]-0))</f>
        <v>-1.3813568531008216</v>
      </c>
      <c r="L389">
        <f>MAX(0,(SFIO_PL[[#This Row],[Logarithmic rate of return]]-0))</f>
        <v>0</v>
      </c>
    </row>
    <row r="390" spans="1:12" x14ac:dyDescent="0.25">
      <c r="A390" s="9">
        <v>45011</v>
      </c>
      <c r="B390">
        <v>214.78</v>
      </c>
      <c r="C390">
        <f>((SFIO_PL[[#This Row],[Price]]-B389)/SFIO_PL[[#This Row],[Price]])*100</f>
        <v>0.73563646522023118</v>
      </c>
      <c r="D390">
        <f>LN(SFIO_PL[[#This Row],[Price]]/B389)*100</f>
        <v>0.73835561383810722</v>
      </c>
      <c r="E390">
        <v>154.19</v>
      </c>
      <c r="F390">
        <f>LN(SFIO_PL[[#This Row],[Risk-free instrument]]/E389)*100</f>
        <v>0.45501898579446254</v>
      </c>
      <c r="G390">
        <v>500.93</v>
      </c>
      <c r="H390">
        <f>LN(SFIO_PL[[#This Row],[EEI]]/G389)*100</f>
        <v>1.4113056408979237</v>
      </c>
      <c r="I390">
        <f>SFIO_PL[[#This Row],[Rate EEI]]*100%</f>
        <v>1.4113056408979237</v>
      </c>
      <c r="J390">
        <f>MIN(0,(SFIO_PL[[#This Row],[Logarithmic rate of return]]-0))</f>
        <v>0</v>
      </c>
      <c r="K390">
        <f>MIN(0,(SFIO_PL[[#This Row],[Market rate of return]]-0))</f>
        <v>0</v>
      </c>
      <c r="L390">
        <f>MAX(0,(SFIO_PL[[#This Row],[Logarithmic rate of return]]-0))</f>
        <v>0.73835561383810722</v>
      </c>
    </row>
    <row r="391" spans="1:12" x14ac:dyDescent="0.25">
      <c r="A391" s="9">
        <v>45018</v>
      </c>
      <c r="B391">
        <v>221.81</v>
      </c>
      <c r="C391">
        <f>((SFIO_PL[[#This Row],[Price]]-B390)/SFIO_PL[[#This Row],[Price]])*100</f>
        <v>3.1693791984130568</v>
      </c>
      <c r="D391">
        <f>LN(SFIO_PL[[#This Row],[Price]]/B390)*100</f>
        <v>3.2206911132627516</v>
      </c>
      <c r="E391">
        <v>154.57</v>
      </c>
      <c r="F391">
        <f>LN(SFIO_PL[[#This Row],[Risk-free instrument]]/E390)*100</f>
        <v>0.2461459980965838</v>
      </c>
      <c r="G391">
        <v>514.71</v>
      </c>
      <c r="H391">
        <f>LN(SFIO_PL[[#This Row],[EEI]]/G390)*100</f>
        <v>2.7137264499288181</v>
      </c>
      <c r="I391">
        <f>SFIO_PL[[#This Row],[Rate EEI]]*100%</f>
        <v>2.7137264499288181</v>
      </c>
      <c r="J391">
        <f>MIN(0,(SFIO_PL[[#This Row],[Logarithmic rate of return]]-0))</f>
        <v>0</v>
      </c>
      <c r="K391">
        <f>MIN(0,(SFIO_PL[[#This Row],[Market rate of return]]-0))</f>
        <v>0</v>
      </c>
      <c r="L391">
        <f>MAX(0,(SFIO_PL[[#This Row],[Logarithmic rate of return]]-0))</f>
        <v>3.2206911132627516</v>
      </c>
    </row>
    <row r="392" spans="1:12" x14ac:dyDescent="0.25">
      <c r="A392" s="9">
        <v>45025</v>
      </c>
      <c r="B392">
        <v>224.89</v>
      </c>
      <c r="C392">
        <f>((SFIO_PL[[#This Row],[Price]]-B391)/SFIO_PL[[#This Row],[Price]])*100</f>
        <v>1.3695584507981611</v>
      </c>
      <c r="D392">
        <f>LN(SFIO_PL[[#This Row],[Price]]/B391)*100</f>
        <v>1.3790234207695893</v>
      </c>
      <c r="E392">
        <v>154.66</v>
      </c>
      <c r="F392">
        <f>LN(SFIO_PL[[#This Row],[Risk-free instrument]]/E391)*100</f>
        <v>5.8209101666221487E-2</v>
      </c>
      <c r="G392">
        <v>520.54</v>
      </c>
      <c r="H392">
        <f>LN(SFIO_PL[[#This Row],[EEI]]/G391)*100</f>
        <v>1.1263099022309324</v>
      </c>
      <c r="I392">
        <f>SFIO_PL[[#This Row],[Rate EEI]]*100%</f>
        <v>1.1263099022309324</v>
      </c>
      <c r="J392">
        <f>MIN(0,(SFIO_PL[[#This Row],[Logarithmic rate of return]]-0))</f>
        <v>0</v>
      </c>
      <c r="K392">
        <f>MIN(0,(SFIO_PL[[#This Row],[Market rate of return]]-0))</f>
        <v>0</v>
      </c>
      <c r="L392">
        <f>MAX(0,(SFIO_PL[[#This Row],[Logarithmic rate of return]]-0))</f>
        <v>1.3790234207695893</v>
      </c>
    </row>
    <row r="393" spans="1:12" x14ac:dyDescent="0.25">
      <c r="A393" s="9">
        <v>45032</v>
      </c>
      <c r="B393">
        <v>227.18</v>
      </c>
      <c r="C393">
        <f>((SFIO_PL[[#This Row],[Price]]-B392)/SFIO_PL[[#This Row],[Price]])*100</f>
        <v>1.0080112685975968</v>
      </c>
      <c r="D393">
        <f>LN(SFIO_PL[[#This Row],[Price]]/B392)*100</f>
        <v>1.0131261032881764</v>
      </c>
      <c r="E393">
        <v>154.15</v>
      </c>
      <c r="F393">
        <f>LN(SFIO_PL[[#This Row],[Risk-free instrument]]/E392)*100</f>
        <v>-0.33030048487299801</v>
      </c>
      <c r="G393">
        <v>525.62</v>
      </c>
      <c r="H393">
        <f>LN(SFIO_PL[[#This Row],[EEI]]/G392)*100</f>
        <v>0.97117839110780335</v>
      </c>
      <c r="I393">
        <f>SFIO_PL[[#This Row],[Rate EEI]]*100%</f>
        <v>0.97117839110780335</v>
      </c>
      <c r="J393">
        <f>MIN(0,(SFIO_PL[[#This Row],[Logarithmic rate of return]]-0))</f>
        <v>0</v>
      </c>
      <c r="K393">
        <f>MIN(0,(SFIO_PL[[#This Row],[Market rate of return]]-0))</f>
        <v>0</v>
      </c>
      <c r="L393">
        <f>MAX(0,(SFIO_PL[[#This Row],[Logarithmic rate of return]]-0))</f>
        <v>1.0131261032881764</v>
      </c>
    </row>
    <row r="394" spans="1:12" x14ac:dyDescent="0.25">
      <c r="A394" s="9">
        <v>45039</v>
      </c>
      <c r="B394">
        <v>229.67</v>
      </c>
      <c r="C394">
        <f>((SFIO_PL[[#This Row],[Price]]-B393)/SFIO_PL[[#This Row],[Price]])*100</f>
        <v>1.0841642356424352</v>
      </c>
      <c r="D394">
        <f>LN(SFIO_PL[[#This Row],[Price]]/B393)*100</f>
        <v>1.0900841225047844</v>
      </c>
      <c r="E394">
        <v>153.69999999999999</v>
      </c>
      <c r="F394">
        <f>LN(SFIO_PL[[#This Row],[Risk-free instrument]]/E393)*100</f>
        <v>-0.29235037876092446</v>
      </c>
      <c r="G394">
        <v>531.59</v>
      </c>
      <c r="H394">
        <f>LN(SFIO_PL[[#This Row],[EEI]]/G393)*100</f>
        <v>1.1293997329134209</v>
      </c>
      <c r="I394">
        <f>SFIO_PL[[#This Row],[Rate EEI]]*100%</f>
        <v>1.1293997329134209</v>
      </c>
      <c r="J394">
        <f>MIN(0,(SFIO_PL[[#This Row],[Logarithmic rate of return]]-0))</f>
        <v>0</v>
      </c>
      <c r="K394">
        <f>MIN(0,(SFIO_PL[[#This Row],[Market rate of return]]-0))</f>
        <v>0</v>
      </c>
      <c r="L394">
        <f>MAX(0,(SFIO_PL[[#This Row],[Logarithmic rate of return]]-0))</f>
        <v>1.0900841225047844</v>
      </c>
    </row>
    <row r="395" spans="1:12" x14ac:dyDescent="0.25">
      <c r="A395" s="9">
        <v>45046</v>
      </c>
      <c r="B395">
        <v>229.14</v>
      </c>
      <c r="C395">
        <f>((SFIO_PL[[#This Row],[Price]]-B394)/SFIO_PL[[#This Row],[Price]])*100</f>
        <v>-0.23129964214017684</v>
      </c>
      <c r="D395">
        <f>LN(SFIO_PL[[#This Row],[Price]]/B394)*100</f>
        <v>-0.23103255628437719</v>
      </c>
      <c r="E395">
        <v>154.29</v>
      </c>
      <c r="F395">
        <f>LN(SFIO_PL[[#This Row],[Risk-free instrument]]/E394)*100</f>
        <v>0.38312979103844114</v>
      </c>
      <c r="G395">
        <v>523.49</v>
      </c>
      <c r="H395">
        <f>LN(SFIO_PL[[#This Row],[EEI]]/G394)*100</f>
        <v>-1.5354587594576445</v>
      </c>
      <c r="I395">
        <f>SFIO_PL[[#This Row],[Rate EEI]]*100%</f>
        <v>-1.5354587594576445</v>
      </c>
      <c r="J395">
        <f>MIN(0,(SFIO_PL[[#This Row],[Logarithmic rate of return]]-0))</f>
        <v>-0.23103255628437719</v>
      </c>
      <c r="K395">
        <f>MIN(0,(SFIO_PL[[#This Row],[Market rate of return]]-0))</f>
        <v>-1.5354587594576445</v>
      </c>
      <c r="L395">
        <f>MAX(0,(SFIO_PL[[#This Row],[Logarithmic rate of return]]-0))</f>
        <v>0</v>
      </c>
    </row>
    <row r="396" spans="1:12" x14ac:dyDescent="0.25">
      <c r="A396" s="9">
        <v>45053</v>
      </c>
      <c r="B396">
        <v>229.15</v>
      </c>
      <c r="C396">
        <f>((SFIO_PL[[#This Row],[Price]]-B395)/SFIO_PL[[#This Row],[Price]])*100</f>
        <v>4.3639537420987673E-3</v>
      </c>
      <c r="D396">
        <f>LN(SFIO_PL[[#This Row],[Price]]/B395)*100</f>
        <v>4.3640489653357026E-3</v>
      </c>
      <c r="E396">
        <v>154.02000000000001</v>
      </c>
      <c r="F396">
        <f>LN(SFIO_PL[[#This Row],[Risk-free instrument]]/E395)*100</f>
        <v>-0.17514843438303582</v>
      </c>
      <c r="G396">
        <v>529.88</v>
      </c>
      <c r="H396">
        <f>LN(SFIO_PL[[#This Row],[EEI]]/G395)*100</f>
        <v>1.213263788467112</v>
      </c>
      <c r="I396">
        <f>SFIO_PL[[#This Row],[Rate EEI]]*100%</f>
        <v>1.213263788467112</v>
      </c>
      <c r="J396">
        <f>MIN(0,(SFIO_PL[[#This Row],[Logarithmic rate of return]]-0))</f>
        <v>0</v>
      </c>
      <c r="K396">
        <f>MIN(0,(SFIO_PL[[#This Row],[Market rate of return]]-0))</f>
        <v>0</v>
      </c>
      <c r="L396">
        <f>MAX(0,(SFIO_PL[[#This Row],[Logarithmic rate of return]]-0))</f>
        <v>4.3640489653357026E-3</v>
      </c>
    </row>
    <row r="397" spans="1:12" x14ac:dyDescent="0.25">
      <c r="A397" s="9">
        <v>45060</v>
      </c>
      <c r="B397">
        <v>229.24</v>
      </c>
      <c r="C397">
        <f>((SFIO_PL[[#This Row],[Price]]-B396)/SFIO_PL[[#This Row],[Price]])*100</f>
        <v>3.926016402024228E-2</v>
      </c>
      <c r="D397">
        <f>LN(SFIO_PL[[#This Row],[Price]]/B396)*100</f>
        <v>3.9267872840373579E-2</v>
      </c>
      <c r="E397">
        <v>153.58000000000001</v>
      </c>
      <c r="F397">
        <f>LN(SFIO_PL[[#This Row],[Risk-free instrument]]/E396)*100</f>
        <v>-0.28608602087065443</v>
      </c>
      <c r="G397">
        <v>529.98</v>
      </c>
      <c r="H397">
        <f>LN(SFIO_PL[[#This Row],[EEI]]/G396)*100</f>
        <v>1.8870416903500411E-2</v>
      </c>
      <c r="I397">
        <f>SFIO_PL[[#This Row],[Rate EEI]]*100%</f>
        <v>1.8870416903500411E-2</v>
      </c>
      <c r="J397">
        <f>MIN(0,(SFIO_PL[[#This Row],[Logarithmic rate of return]]-0))</f>
        <v>0</v>
      </c>
      <c r="K397">
        <f>MIN(0,(SFIO_PL[[#This Row],[Market rate of return]]-0))</f>
        <v>0</v>
      </c>
      <c r="L397">
        <f>MAX(0,(SFIO_PL[[#This Row],[Logarithmic rate of return]]-0))</f>
        <v>3.9267872840373579E-2</v>
      </c>
    </row>
    <row r="398" spans="1:12" x14ac:dyDescent="0.25">
      <c r="A398" s="9">
        <v>45067</v>
      </c>
      <c r="B398">
        <v>230.88</v>
      </c>
      <c r="C398">
        <f>((SFIO_PL[[#This Row],[Price]]-B397)/SFIO_PL[[#This Row],[Price]])*100</f>
        <v>0.71032571032570446</v>
      </c>
      <c r="D398">
        <f>LN(SFIO_PL[[#This Row],[Price]]/B397)*100</f>
        <v>0.71286053420239059</v>
      </c>
      <c r="E398">
        <v>153.69</v>
      </c>
      <c r="F398">
        <f>LN(SFIO_PL[[#This Row],[Risk-free instrument]]/E397)*100</f>
        <v>7.1598271682307771E-2</v>
      </c>
      <c r="G398">
        <v>532.82000000000005</v>
      </c>
      <c r="H398">
        <f>LN(SFIO_PL[[#This Row],[EEI]]/G397)*100</f>
        <v>0.5344386074105445</v>
      </c>
      <c r="I398">
        <f>SFIO_PL[[#This Row],[Rate EEI]]*100%</f>
        <v>0.5344386074105445</v>
      </c>
      <c r="J398">
        <f>MIN(0,(SFIO_PL[[#This Row],[Logarithmic rate of return]]-0))</f>
        <v>0</v>
      </c>
      <c r="K398">
        <f>MIN(0,(SFIO_PL[[#This Row],[Market rate of return]]-0))</f>
        <v>0</v>
      </c>
      <c r="L398">
        <f>MAX(0,(SFIO_PL[[#This Row],[Logarithmic rate of return]]-0))</f>
        <v>0.71286053420239059</v>
      </c>
    </row>
    <row r="399" spans="1:12" x14ac:dyDescent="0.25">
      <c r="A399" s="9">
        <v>45074</v>
      </c>
      <c r="B399">
        <v>227.26</v>
      </c>
      <c r="C399">
        <f>((SFIO_PL[[#This Row],[Price]]-B398)/SFIO_PL[[#This Row],[Price]])*100</f>
        <v>-1.5928892017953025</v>
      </c>
      <c r="D399">
        <f>LN(SFIO_PL[[#This Row],[Price]]/B398)*100</f>
        <v>-1.5803358535697698</v>
      </c>
      <c r="E399">
        <v>153.49</v>
      </c>
      <c r="F399">
        <f>LN(SFIO_PL[[#This Row],[Risk-free instrument]]/E398)*100</f>
        <v>-0.13021682939038132</v>
      </c>
      <c r="G399">
        <v>524.66</v>
      </c>
      <c r="H399">
        <f>LN(SFIO_PL[[#This Row],[EEI]]/G398)*100</f>
        <v>-1.5433222310995496</v>
      </c>
      <c r="I399">
        <f>SFIO_PL[[#This Row],[Rate EEI]]*100%</f>
        <v>-1.5433222310995496</v>
      </c>
      <c r="J399">
        <f>MIN(0,(SFIO_PL[[#This Row],[Logarithmic rate of return]]-0))</f>
        <v>-1.5803358535697698</v>
      </c>
      <c r="K399">
        <f>MIN(0,(SFIO_PL[[#This Row],[Market rate of return]]-0))</f>
        <v>-1.5433222310995496</v>
      </c>
      <c r="L399">
        <f>MAX(0,(SFIO_PL[[#This Row],[Logarithmic rate of return]]-0))</f>
        <v>0</v>
      </c>
    </row>
    <row r="400" spans="1:12" x14ac:dyDescent="0.25">
      <c r="A400" s="9">
        <v>45081</v>
      </c>
      <c r="B400">
        <v>226.57</v>
      </c>
      <c r="C400">
        <f>((SFIO_PL[[#This Row],[Price]]-B399)/SFIO_PL[[#This Row],[Price]])*100</f>
        <v>-0.30454164275941109</v>
      </c>
      <c r="D400">
        <f>LN(SFIO_PL[[#This Row],[Price]]/B399)*100</f>
        <v>-0.30407885405002472</v>
      </c>
      <c r="E400">
        <v>153.33000000000001</v>
      </c>
      <c r="F400">
        <f>LN(SFIO_PL[[#This Row],[Risk-free instrument]]/E399)*100</f>
        <v>-0.10429568770187461</v>
      </c>
      <c r="G400">
        <v>520.83000000000004</v>
      </c>
      <c r="H400">
        <f>LN(SFIO_PL[[#This Row],[EEI]]/G399)*100</f>
        <v>-0.7326740826239001</v>
      </c>
      <c r="I400">
        <f>SFIO_PL[[#This Row],[Rate EEI]]*100%</f>
        <v>-0.7326740826239001</v>
      </c>
      <c r="J400">
        <f>MIN(0,(SFIO_PL[[#This Row],[Logarithmic rate of return]]-0))</f>
        <v>-0.30407885405002472</v>
      </c>
      <c r="K400">
        <f>MIN(0,(SFIO_PL[[#This Row],[Market rate of return]]-0))</f>
        <v>-0.7326740826239001</v>
      </c>
      <c r="L400">
        <f>MAX(0,(SFIO_PL[[#This Row],[Logarithmic rate of return]]-0))</f>
        <v>0</v>
      </c>
    </row>
    <row r="401" spans="1:12" x14ac:dyDescent="0.25">
      <c r="A401" s="9">
        <v>45088</v>
      </c>
      <c r="B401">
        <v>224.97</v>
      </c>
      <c r="C401">
        <f>((SFIO_PL[[#This Row],[Price]]-B400)/SFIO_PL[[#This Row],[Price]])*100</f>
        <v>-0.71120593856958458</v>
      </c>
      <c r="D401">
        <f>LN(SFIO_PL[[#This Row],[Price]]/B400)*100</f>
        <v>-0.70868879679550278</v>
      </c>
      <c r="E401">
        <v>153.58000000000001</v>
      </c>
      <c r="F401">
        <f>LN(SFIO_PL[[#This Row],[Risk-free instrument]]/E400)*100</f>
        <v>0.16291424540994934</v>
      </c>
      <c r="G401">
        <v>519.83000000000004</v>
      </c>
      <c r="H401">
        <f>LN(SFIO_PL[[#This Row],[EEI]]/G400)*100</f>
        <v>-0.19218578744158843</v>
      </c>
      <c r="I401">
        <f>SFIO_PL[[#This Row],[Rate EEI]]*100%</f>
        <v>-0.19218578744158843</v>
      </c>
      <c r="J401">
        <f>MIN(0,(SFIO_PL[[#This Row],[Logarithmic rate of return]]-0))</f>
        <v>-0.70868879679550278</v>
      </c>
      <c r="K401">
        <f>MIN(0,(SFIO_PL[[#This Row],[Market rate of return]]-0))</f>
        <v>-0.19218578744158843</v>
      </c>
      <c r="L401">
        <f>MAX(0,(SFIO_PL[[#This Row],[Logarithmic rate of return]]-0))</f>
        <v>0</v>
      </c>
    </row>
    <row r="402" spans="1:12" x14ac:dyDescent="0.25">
      <c r="A402" s="9">
        <v>45095</v>
      </c>
      <c r="B402">
        <v>228.12</v>
      </c>
      <c r="C402">
        <f>((SFIO_PL[[#This Row],[Price]]-B401)/SFIO_PL[[#This Row],[Price]])*100</f>
        <v>1.380852183061549</v>
      </c>
      <c r="D402">
        <f>LN(SFIO_PL[[#This Row],[Price]]/B401)*100</f>
        <v>1.3904746306930451</v>
      </c>
      <c r="E402">
        <v>153.85</v>
      </c>
      <c r="F402">
        <f>LN(SFIO_PL[[#This Row],[Risk-free instrument]]/E401)*100</f>
        <v>0.17564978656532423</v>
      </c>
      <c r="G402">
        <v>525.76</v>
      </c>
      <c r="H402">
        <f>LN(SFIO_PL[[#This Row],[EEI]]/G401)*100</f>
        <v>1.1342999801352276</v>
      </c>
      <c r="I402">
        <f>SFIO_PL[[#This Row],[Rate EEI]]*100%</f>
        <v>1.1342999801352276</v>
      </c>
      <c r="J402">
        <f>MIN(0,(SFIO_PL[[#This Row],[Logarithmic rate of return]]-0))</f>
        <v>0</v>
      </c>
      <c r="K402">
        <f>MIN(0,(SFIO_PL[[#This Row],[Market rate of return]]-0))</f>
        <v>0</v>
      </c>
      <c r="L402">
        <f>MAX(0,(SFIO_PL[[#This Row],[Logarithmic rate of return]]-0))</f>
        <v>1.3904746306930451</v>
      </c>
    </row>
    <row r="403" spans="1:12" x14ac:dyDescent="0.25">
      <c r="A403" s="9">
        <v>45102</v>
      </c>
      <c r="B403">
        <v>223.67</v>
      </c>
      <c r="C403">
        <f>((SFIO_PL[[#This Row],[Price]]-B402)/SFIO_PL[[#This Row],[Price]])*100</f>
        <v>-1.9895381588948082</v>
      </c>
      <c r="D403">
        <f>LN(SFIO_PL[[#This Row],[Price]]/B402)*100</f>
        <v>-1.9700054966159428</v>
      </c>
      <c r="E403">
        <v>154.05000000000001</v>
      </c>
      <c r="F403">
        <f>LN(SFIO_PL[[#This Row],[Risk-free instrument]]/E402)*100</f>
        <v>0.12991232746261303</v>
      </c>
      <c r="G403">
        <v>514.22</v>
      </c>
      <c r="H403">
        <f>LN(SFIO_PL[[#This Row],[EEI]]/G402)*100</f>
        <v>-2.2193645402068682</v>
      </c>
      <c r="I403">
        <f>SFIO_PL[[#This Row],[Rate EEI]]*100%</f>
        <v>-2.2193645402068682</v>
      </c>
      <c r="J403">
        <f>MIN(0,(SFIO_PL[[#This Row],[Logarithmic rate of return]]-0))</f>
        <v>-1.9700054966159428</v>
      </c>
      <c r="K403">
        <f>MIN(0,(SFIO_PL[[#This Row],[Market rate of return]]-0))</f>
        <v>-2.2193645402068682</v>
      </c>
      <c r="L403">
        <f>MAX(0,(SFIO_PL[[#This Row],[Logarithmic rate of return]]-0))</f>
        <v>0</v>
      </c>
    </row>
    <row r="404" spans="1:12" x14ac:dyDescent="0.25">
      <c r="A404" s="9">
        <v>45109</v>
      </c>
      <c r="B404">
        <v>226.47</v>
      </c>
      <c r="C404">
        <f>((SFIO_PL[[#This Row],[Price]]-B403)/SFIO_PL[[#This Row],[Price]])*100</f>
        <v>1.2363668477061029</v>
      </c>
      <c r="D404">
        <f>LN(SFIO_PL[[#This Row],[Price]]/B403)*100</f>
        <v>1.2440734497464434</v>
      </c>
      <c r="E404">
        <v>154.18</v>
      </c>
      <c r="F404">
        <f>LN(SFIO_PL[[#This Row],[Risk-free instrument]]/E403)*100</f>
        <v>8.4352598843928026E-2</v>
      </c>
      <c r="G404">
        <v>521.21</v>
      </c>
      <c r="H404">
        <f>LN(SFIO_PL[[#This Row],[EEI]]/G403)*100</f>
        <v>1.3501842112506162</v>
      </c>
      <c r="I404">
        <f>SFIO_PL[[#This Row],[Rate EEI]]*100%</f>
        <v>1.3501842112506162</v>
      </c>
      <c r="J404">
        <f>MIN(0,(SFIO_PL[[#This Row],[Logarithmic rate of return]]-0))</f>
        <v>0</v>
      </c>
      <c r="K404">
        <f>MIN(0,(SFIO_PL[[#This Row],[Market rate of return]]-0))</f>
        <v>0</v>
      </c>
      <c r="L404">
        <f>MAX(0,(SFIO_PL[[#This Row],[Logarithmic rate of return]]-0))</f>
        <v>1.2440734497464434</v>
      </c>
    </row>
    <row r="405" spans="1:12" x14ac:dyDescent="0.25">
      <c r="A405" s="9">
        <v>45116</v>
      </c>
      <c r="B405">
        <v>219.61</v>
      </c>
      <c r="C405">
        <f>((SFIO_PL[[#This Row],[Price]]-B404)/SFIO_PL[[#This Row],[Price]])*100</f>
        <v>-3.1237193206138087</v>
      </c>
      <c r="D405">
        <f>LN(SFIO_PL[[#This Row],[Price]]/B404)*100</f>
        <v>-3.0759239880441465</v>
      </c>
      <c r="E405">
        <v>154.19</v>
      </c>
      <c r="F405">
        <f>LN(SFIO_PL[[#This Row],[Risk-free instrument]]/E404)*100</f>
        <v>6.4857152145209648E-3</v>
      </c>
      <c r="G405">
        <v>505.38</v>
      </c>
      <c r="H405">
        <f>LN(SFIO_PL[[#This Row],[EEI]]/G404)*100</f>
        <v>-3.0842410004013501</v>
      </c>
      <c r="I405">
        <f>SFIO_PL[[#This Row],[Rate EEI]]*100%</f>
        <v>-3.0842410004013501</v>
      </c>
      <c r="J405">
        <f>MIN(0,(SFIO_PL[[#This Row],[Logarithmic rate of return]]-0))</f>
        <v>-3.0759239880441465</v>
      </c>
      <c r="K405">
        <f>MIN(0,(SFIO_PL[[#This Row],[Market rate of return]]-0))</f>
        <v>-3.0842410004013501</v>
      </c>
      <c r="L405">
        <f>MAX(0,(SFIO_PL[[#This Row],[Logarithmic rate of return]]-0))</f>
        <v>0</v>
      </c>
    </row>
    <row r="406" spans="1:12" x14ac:dyDescent="0.25">
      <c r="A406" s="9">
        <v>45123</v>
      </c>
      <c r="B406">
        <v>224.79</v>
      </c>
      <c r="C406">
        <f>((SFIO_PL[[#This Row],[Price]]-B405)/SFIO_PL[[#This Row],[Price]])*100</f>
        <v>2.3043729703278522</v>
      </c>
      <c r="D406">
        <f>LN(SFIO_PL[[#This Row],[Price]]/B405)*100</f>
        <v>2.3313387105127368</v>
      </c>
      <c r="E406">
        <v>154.27000000000001</v>
      </c>
      <c r="F406">
        <f>LN(SFIO_PL[[#This Row],[Risk-free instrument]]/E405)*100</f>
        <v>5.1870584058699556E-2</v>
      </c>
      <c r="G406">
        <v>516.91999999999996</v>
      </c>
      <c r="H406">
        <f>LN(SFIO_PL[[#This Row],[EEI]]/G405)*100</f>
        <v>2.2577502101663129</v>
      </c>
      <c r="I406">
        <f>SFIO_PL[[#This Row],[Rate EEI]]*100%</f>
        <v>2.2577502101663129</v>
      </c>
      <c r="J406">
        <f>MIN(0,(SFIO_PL[[#This Row],[Logarithmic rate of return]]-0))</f>
        <v>0</v>
      </c>
      <c r="K406">
        <f>MIN(0,(SFIO_PL[[#This Row],[Market rate of return]]-0))</f>
        <v>0</v>
      </c>
      <c r="L406">
        <f>MAX(0,(SFIO_PL[[#This Row],[Logarithmic rate of return]]-0))</f>
        <v>2.3313387105127368</v>
      </c>
    </row>
    <row r="407" spans="1:12" x14ac:dyDescent="0.25">
      <c r="A407" s="9">
        <v>45130</v>
      </c>
      <c r="B407">
        <v>227.86</v>
      </c>
      <c r="C407">
        <f>((SFIO_PL[[#This Row],[Price]]-B406)/SFIO_PL[[#This Row],[Price]])*100</f>
        <v>1.3473185289212768</v>
      </c>
      <c r="D407">
        <f>LN(SFIO_PL[[#This Row],[Price]]/B406)*100</f>
        <v>1.3564772225640667</v>
      </c>
      <c r="E407">
        <v>154.4</v>
      </c>
      <c r="F407">
        <f>LN(SFIO_PL[[#This Row],[Risk-free instrument]]/E406)*100</f>
        <v>8.4232356682769641E-2</v>
      </c>
      <c r="G407">
        <v>523.84</v>
      </c>
      <c r="H407">
        <f>LN(SFIO_PL[[#This Row],[EEI]]/G406)*100</f>
        <v>1.3298170525779596</v>
      </c>
      <c r="I407">
        <f>SFIO_PL[[#This Row],[Rate EEI]]*100%</f>
        <v>1.3298170525779596</v>
      </c>
      <c r="J407">
        <f>MIN(0,(SFIO_PL[[#This Row],[Logarithmic rate of return]]-0))</f>
        <v>0</v>
      </c>
      <c r="K407">
        <f>MIN(0,(SFIO_PL[[#This Row],[Market rate of return]]-0))</f>
        <v>0</v>
      </c>
      <c r="L407">
        <f>MAX(0,(SFIO_PL[[#This Row],[Logarithmic rate of return]]-0))</f>
        <v>1.3564772225640667</v>
      </c>
    </row>
    <row r="408" spans="1:12" x14ac:dyDescent="0.25">
      <c r="A408" s="9">
        <v>45137</v>
      </c>
      <c r="B408">
        <v>229.77</v>
      </c>
      <c r="C408">
        <f>((SFIO_PL[[#This Row],[Price]]-B407)/SFIO_PL[[#This Row],[Price]])*100</f>
        <v>0.83126604865735154</v>
      </c>
      <c r="D408">
        <f>LN(SFIO_PL[[#This Row],[Price]]/B407)*100</f>
        <v>0.83474033196421393</v>
      </c>
      <c r="E408">
        <v>154.66</v>
      </c>
      <c r="F408">
        <f>LN(SFIO_PL[[#This Row],[Risk-free instrument]]/E407)*100</f>
        <v>0.16825215902136439</v>
      </c>
      <c r="G408">
        <v>527.46</v>
      </c>
      <c r="H408">
        <f>LN(SFIO_PL[[#This Row],[EEI]]/G407)*100</f>
        <v>0.68867389083722452</v>
      </c>
      <c r="I408">
        <f>SFIO_PL[[#This Row],[Rate EEI]]*100%</f>
        <v>0.68867389083722452</v>
      </c>
      <c r="J408">
        <f>MIN(0,(SFIO_PL[[#This Row],[Logarithmic rate of return]]-0))</f>
        <v>0</v>
      </c>
      <c r="K408">
        <f>MIN(0,(SFIO_PL[[#This Row],[Market rate of return]]-0))</f>
        <v>0</v>
      </c>
      <c r="L408">
        <f>MAX(0,(SFIO_PL[[#This Row],[Logarithmic rate of return]]-0))</f>
        <v>0.83474033196421393</v>
      </c>
    </row>
    <row r="409" spans="1:12" x14ac:dyDescent="0.25">
      <c r="A409" s="9">
        <v>45144</v>
      </c>
      <c r="B409">
        <v>223.83</v>
      </c>
      <c r="C409">
        <f>((SFIO_PL[[#This Row],[Price]]-B408)/SFIO_PL[[#This Row],[Price]])*100</f>
        <v>-2.6537997587454751</v>
      </c>
      <c r="D409">
        <f>LN(SFIO_PL[[#This Row],[Price]]/B408)*100</f>
        <v>-2.6191973438079152</v>
      </c>
      <c r="E409">
        <v>154.47</v>
      </c>
      <c r="F409">
        <f>LN(SFIO_PL[[#This Row],[Risk-free instrument]]/E408)*100</f>
        <v>-0.12292564547297442</v>
      </c>
      <c r="G409">
        <v>513.94000000000005</v>
      </c>
      <c r="H409">
        <f>LN(SFIO_PL[[#This Row],[EEI]]/G408)*100</f>
        <v>-2.5966505967140594</v>
      </c>
      <c r="I409">
        <f>SFIO_PL[[#This Row],[Rate EEI]]*100%</f>
        <v>-2.5966505967140594</v>
      </c>
      <c r="J409">
        <f>MIN(0,(SFIO_PL[[#This Row],[Logarithmic rate of return]]-0))</f>
        <v>-2.6191973438079152</v>
      </c>
      <c r="K409">
        <f>MIN(0,(SFIO_PL[[#This Row],[Market rate of return]]-0))</f>
        <v>-2.5966505967140594</v>
      </c>
      <c r="L409">
        <f>MAX(0,(SFIO_PL[[#This Row],[Logarithmic rate of return]]-0))</f>
        <v>0</v>
      </c>
    </row>
    <row r="410" spans="1:12" x14ac:dyDescent="0.25">
      <c r="A410" s="9">
        <v>45151</v>
      </c>
      <c r="B410">
        <v>225.01</v>
      </c>
      <c r="C410">
        <f>((SFIO_PL[[#This Row],[Price]]-B409)/SFIO_PL[[#This Row],[Price]])*100</f>
        <v>0.52442113683835312</v>
      </c>
      <c r="D410">
        <f>LN(SFIO_PL[[#This Row],[Price]]/B409)*100</f>
        <v>0.5258010509706772</v>
      </c>
      <c r="E410">
        <v>154.16</v>
      </c>
      <c r="F410">
        <f>LN(SFIO_PL[[#This Row],[Risk-free instrument]]/E409)*100</f>
        <v>-0.20088786200487407</v>
      </c>
      <c r="G410">
        <v>517.04</v>
      </c>
      <c r="H410">
        <f>LN(SFIO_PL[[#This Row],[EEI]]/G409)*100</f>
        <v>0.60137138306383542</v>
      </c>
      <c r="I410">
        <f>SFIO_PL[[#This Row],[Rate EEI]]*100%</f>
        <v>0.60137138306383542</v>
      </c>
      <c r="J410">
        <f>MIN(0,(SFIO_PL[[#This Row],[Logarithmic rate of return]]-0))</f>
        <v>0</v>
      </c>
      <c r="K410">
        <f>MIN(0,(SFIO_PL[[#This Row],[Market rate of return]]-0))</f>
        <v>0</v>
      </c>
      <c r="L410">
        <f>MAX(0,(SFIO_PL[[#This Row],[Logarithmic rate of return]]-0))</f>
        <v>0.5258010509706772</v>
      </c>
    </row>
    <row r="411" spans="1:12" x14ac:dyDescent="0.25">
      <c r="A411" s="9">
        <v>45158</v>
      </c>
      <c r="B411">
        <v>221.09</v>
      </c>
      <c r="C411">
        <f>((SFIO_PL[[#This Row],[Price]]-B410)/SFIO_PL[[#This Row],[Price]])*100</f>
        <v>-1.7730336062237042</v>
      </c>
      <c r="D411">
        <f>LN(SFIO_PL[[#This Row],[Price]]/B410)*100</f>
        <v>-1.75749872241113</v>
      </c>
      <c r="E411">
        <v>154.15</v>
      </c>
      <c r="F411">
        <f>LN(SFIO_PL[[#This Row],[Risk-free instrument]]/E410)*100</f>
        <v>-6.4869773951574247E-3</v>
      </c>
      <c r="G411">
        <v>509.58</v>
      </c>
      <c r="H411">
        <f>LN(SFIO_PL[[#This Row],[EEI]]/G410)*100</f>
        <v>-1.4533383934667017</v>
      </c>
      <c r="I411">
        <f>SFIO_PL[[#This Row],[Rate EEI]]*100%</f>
        <v>-1.4533383934667017</v>
      </c>
      <c r="J411">
        <f>MIN(0,(SFIO_PL[[#This Row],[Logarithmic rate of return]]-0))</f>
        <v>-1.75749872241113</v>
      </c>
      <c r="K411">
        <f>MIN(0,(SFIO_PL[[#This Row],[Market rate of return]]-0))</f>
        <v>-1.4533383934667017</v>
      </c>
      <c r="L411">
        <f>MAX(0,(SFIO_PL[[#This Row],[Logarithmic rate of return]]-0))</f>
        <v>0</v>
      </c>
    </row>
    <row r="412" spans="1:12" x14ac:dyDescent="0.25">
      <c r="A412" s="9">
        <v>45165</v>
      </c>
      <c r="B412">
        <v>222.5</v>
      </c>
      <c r="C412">
        <f>((SFIO_PL[[#This Row],[Price]]-B411)/SFIO_PL[[#This Row],[Price]])*100</f>
        <v>0.63370786516853783</v>
      </c>
      <c r="D412">
        <f>LN(SFIO_PL[[#This Row],[Price]]/B411)*100</f>
        <v>0.63572431691667664</v>
      </c>
      <c r="E412">
        <v>154.32</v>
      </c>
      <c r="F412">
        <f>LN(SFIO_PL[[#This Row],[Risk-free instrument]]/E411)*100</f>
        <v>0.11022142653141379</v>
      </c>
      <c r="G412">
        <v>510.05</v>
      </c>
      <c r="H412">
        <f>LN(SFIO_PL[[#This Row],[EEI]]/G411)*100</f>
        <v>9.2190310855495422E-2</v>
      </c>
      <c r="I412">
        <f>SFIO_PL[[#This Row],[Rate EEI]]*100%</f>
        <v>9.2190310855495422E-2</v>
      </c>
      <c r="J412">
        <f>MIN(0,(SFIO_PL[[#This Row],[Logarithmic rate of return]]-0))</f>
        <v>0</v>
      </c>
      <c r="K412">
        <f>MIN(0,(SFIO_PL[[#This Row],[Market rate of return]]-0))</f>
        <v>0</v>
      </c>
      <c r="L412">
        <f>MAX(0,(SFIO_PL[[#This Row],[Logarithmic rate of return]]-0))</f>
        <v>0.63572431691667664</v>
      </c>
    </row>
    <row r="413" spans="1:12" x14ac:dyDescent="0.25">
      <c r="A413" s="9">
        <v>45172</v>
      </c>
      <c r="B413">
        <v>225.02</v>
      </c>
      <c r="C413">
        <f>((SFIO_PL[[#This Row],[Price]]-B412)/SFIO_PL[[#This Row],[Price]])*100</f>
        <v>1.1199004532930452</v>
      </c>
      <c r="D413">
        <f>LN(SFIO_PL[[#This Row],[Price]]/B412)*100</f>
        <v>1.1262185536630889</v>
      </c>
      <c r="E413">
        <v>154.55000000000001</v>
      </c>
      <c r="F413">
        <f>LN(SFIO_PL[[#This Row],[Risk-free instrument]]/E412)*100</f>
        <v>0.14892999806518584</v>
      </c>
      <c r="G413">
        <v>514.15</v>
      </c>
      <c r="H413">
        <f>LN(SFIO_PL[[#This Row],[EEI]]/G412)*100</f>
        <v>0.80062915466715801</v>
      </c>
      <c r="I413">
        <f>SFIO_PL[[#This Row],[Rate EEI]]*100%</f>
        <v>0.80062915466715801</v>
      </c>
      <c r="J413">
        <f>MIN(0,(SFIO_PL[[#This Row],[Logarithmic rate of return]]-0))</f>
        <v>0</v>
      </c>
      <c r="K413">
        <f>MIN(0,(SFIO_PL[[#This Row],[Market rate of return]]-0))</f>
        <v>0</v>
      </c>
      <c r="L413">
        <f>MAX(0,(SFIO_PL[[#This Row],[Logarithmic rate of return]]-0))</f>
        <v>1.1262185536630889</v>
      </c>
    </row>
    <row r="414" spans="1:12" x14ac:dyDescent="0.25">
      <c r="A414" s="9">
        <v>45179</v>
      </c>
      <c r="B414">
        <v>223.92</v>
      </c>
      <c r="C414">
        <f>((SFIO_PL[[#This Row],[Price]]-B413)/SFIO_PL[[#This Row],[Price]])*100</f>
        <v>-0.49124687388354005</v>
      </c>
      <c r="D414">
        <f>LN(SFIO_PL[[#This Row],[Price]]/B413)*100</f>
        <v>-0.49004419357278806</v>
      </c>
      <c r="E414">
        <v>154.68</v>
      </c>
      <c r="F414">
        <f>LN(SFIO_PL[[#This Row],[Risk-free instrument]]/E413)*100</f>
        <v>8.4079816097089241E-2</v>
      </c>
      <c r="G414">
        <v>512.84</v>
      </c>
      <c r="H414">
        <f>LN(SFIO_PL[[#This Row],[EEI]]/G413)*100</f>
        <v>-0.2551145990699637</v>
      </c>
      <c r="I414">
        <f>SFIO_PL[[#This Row],[Rate EEI]]*100%</f>
        <v>-0.2551145990699637</v>
      </c>
      <c r="J414">
        <f>MIN(0,(SFIO_PL[[#This Row],[Logarithmic rate of return]]-0))</f>
        <v>-0.49004419357278806</v>
      </c>
      <c r="K414">
        <f>MIN(0,(SFIO_PL[[#This Row],[Market rate of return]]-0))</f>
        <v>-0.2551145990699637</v>
      </c>
      <c r="L414">
        <f>MAX(0,(SFIO_PL[[#This Row],[Logarithmic rate of return]]-0))</f>
        <v>0</v>
      </c>
    </row>
    <row r="415" spans="1:12" x14ac:dyDescent="0.25">
      <c r="A415" s="9">
        <v>45186</v>
      </c>
      <c r="B415">
        <v>227.46</v>
      </c>
      <c r="C415">
        <f>((SFIO_PL[[#This Row],[Price]]-B414)/SFIO_PL[[#This Row],[Price]])*100</f>
        <v>1.5563175943023038</v>
      </c>
      <c r="D415">
        <f>LN(SFIO_PL[[#This Row],[Price]]/B414)*100</f>
        <v>1.5685553549100548</v>
      </c>
      <c r="E415">
        <v>154.65</v>
      </c>
      <c r="F415">
        <f>LN(SFIO_PL[[#This Row],[Risk-free instrument]]/E414)*100</f>
        <v>-1.9396760801769147E-2</v>
      </c>
      <c r="G415">
        <v>516.28</v>
      </c>
      <c r="H415">
        <f>LN(SFIO_PL[[#This Row],[EEI]]/G414)*100</f>
        <v>0.66853482824868937</v>
      </c>
      <c r="I415">
        <f>SFIO_PL[[#This Row],[Rate EEI]]*100%</f>
        <v>0.66853482824868937</v>
      </c>
      <c r="J415">
        <f>MIN(0,(SFIO_PL[[#This Row],[Logarithmic rate of return]]-0))</f>
        <v>0</v>
      </c>
      <c r="K415">
        <f>MIN(0,(SFIO_PL[[#This Row],[Market rate of return]]-0))</f>
        <v>0</v>
      </c>
      <c r="L415">
        <f>MAX(0,(SFIO_PL[[#This Row],[Logarithmic rate of return]]-0))</f>
        <v>1.5685553549100548</v>
      </c>
    </row>
    <row r="416" spans="1:12" x14ac:dyDescent="0.25">
      <c r="A416" s="9">
        <v>45193</v>
      </c>
      <c r="B416">
        <v>225.02</v>
      </c>
      <c r="C416">
        <f>((SFIO_PL[[#This Row],[Price]]-B415)/SFIO_PL[[#This Row],[Price]])*100</f>
        <v>-1.0843480579504035</v>
      </c>
      <c r="D416">
        <f>LN(SFIO_PL[[#This Row],[Price]]/B415)*100</f>
        <v>-1.0785111613372667</v>
      </c>
      <c r="E416">
        <v>154.62</v>
      </c>
      <c r="F416">
        <f>LN(SFIO_PL[[#This Row],[Risk-free instrument]]/E415)*100</f>
        <v>-1.9400523874998136E-2</v>
      </c>
      <c r="G416">
        <v>509.3</v>
      </c>
      <c r="H416">
        <f>LN(SFIO_PL[[#This Row],[EEI]]/G415)*100</f>
        <v>-1.3612020076427969</v>
      </c>
      <c r="I416">
        <f>SFIO_PL[[#This Row],[Rate EEI]]*100%</f>
        <v>-1.3612020076427969</v>
      </c>
      <c r="J416">
        <f>MIN(0,(SFIO_PL[[#This Row],[Logarithmic rate of return]]-0))</f>
        <v>-1.0785111613372667</v>
      </c>
      <c r="K416">
        <f>MIN(0,(SFIO_PL[[#This Row],[Market rate of return]]-0))</f>
        <v>-1.3612020076427969</v>
      </c>
      <c r="L416">
        <f>MAX(0,(SFIO_PL[[#This Row],[Logarithmic rate of return]]-0))</f>
        <v>0</v>
      </c>
    </row>
    <row r="417" spans="1:12" x14ac:dyDescent="0.25">
      <c r="A417" s="9">
        <v>45200</v>
      </c>
      <c r="B417">
        <v>222.82</v>
      </c>
      <c r="C417">
        <f>((SFIO_PL[[#This Row],[Price]]-B416)/SFIO_PL[[#This Row],[Price]])*100</f>
        <v>-0.98734404452024838</v>
      </c>
      <c r="D417">
        <f>LN(SFIO_PL[[#This Row],[Price]]/B416)*100</f>
        <v>-0.98250165117553934</v>
      </c>
      <c r="E417">
        <v>154.6</v>
      </c>
      <c r="F417">
        <f>LN(SFIO_PL[[#This Row],[Risk-free instrument]]/E416)*100</f>
        <v>-1.2935773900719526E-2</v>
      </c>
      <c r="G417">
        <v>509.3</v>
      </c>
      <c r="H417">
        <f>LN(SFIO_PL[[#This Row],[EEI]]/G416)*100</f>
        <v>0</v>
      </c>
      <c r="I417">
        <f>SFIO_PL[[#This Row],[Rate EEI]]*100%</f>
        <v>0</v>
      </c>
      <c r="J417">
        <f>MIN(0,(SFIO_PL[[#This Row],[Logarithmic rate of return]]-0))</f>
        <v>-0.98250165117553934</v>
      </c>
      <c r="K417">
        <f>MIN(0,(SFIO_PL[[#This Row],[Market rate of return]]-0))</f>
        <v>0</v>
      </c>
      <c r="L417">
        <f>MAX(0,(SFIO_PL[[#This Row],[Logarithmic rate of return]]-0))</f>
        <v>0</v>
      </c>
    </row>
    <row r="418" spans="1:12" x14ac:dyDescent="0.25">
      <c r="A418" s="9">
        <v>45207</v>
      </c>
      <c r="B418">
        <v>220.42</v>
      </c>
      <c r="C418">
        <f>((SFIO_PL[[#This Row],[Price]]-B417)/SFIO_PL[[#This Row],[Price]])*100</f>
        <v>-1.0888304146629189</v>
      </c>
      <c r="D418">
        <f>LN(SFIO_PL[[#This Row],[Price]]/B417)*100</f>
        <v>-1.0829453367774611</v>
      </c>
      <c r="E418">
        <v>154.58000000000001</v>
      </c>
      <c r="F418">
        <f>LN(SFIO_PL[[#This Row],[Risk-free instrument]]/E417)*100</f>
        <v>-1.2937447459649714E-2</v>
      </c>
      <c r="G418">
        <v>503.98</v>
      </c>
      <c r="H418">
        <f>LN(SFIO_PL[[#This Row],[EEI]]/G417)*100</f>
        <v>-1.0500649146245635</v>
      </c>
      <c r="I418">
        <f>SFIO_PL[[#This Row],[Rate EEI]]*100%</f>
        <v>-1.0500649146245635</v>
      </c>
      <c r="J418">
        <f>MIN(0,(SFIO_PL[[#This Row],[Logarithmic rate of return]]-0))</f>
        <v>-1.0829453367774611</v>
      </c>
      <c r="K418">
        <f>MIN(0,(SFIO_PL[[#This Row],[Market rate of return]]-0))</f>
        <v>-1.0500649146245635</v>
      </c>
      <c r="L418">
        <f>MAX(0,(SFIO_PL[[#This Row],[Logarithmic rate of return]]-0))</f>
        <v>0</v>
      </c>
    </row>
    <row r="419" spans="1:12" x14ac:dyDescent="0.25">
      <c r="A419" s="9">
        <v>45214</v>
      </c>
      <c r="B419">
        <v>223.6</v>
      </c>
      <c r="C419">
        <f>((SFIO_PL[[#This Row],[Price]]-B418)/SFIO_PL[[#This Row],[Price]])*100</f>
        <v>1.4221824686940996</v>
      </c>
      <c r="D419">
        <f>LN(SFIO_PL[[#This Row],[Price]]/B418)*100</f>
        <v>1.4323924017548246</v>
      </c>
      <c r="E419">
        <v>154.57</v>
      </c>
      <c r="F419">
        <f>LN(SFIO_PL[[#This Row],[Risk-free instrument]]/E418)*100</f>
        <v>-6.4693514497845394E-3</v>
      </c>
      <c r="G419">
        <v>507.72</v>
      </c>
      <c r="H419">
        <f>LN(SFIO_PL[[#This Row],[EEI]]/G418)*100</f>
        <v>0.7393529775663239</v>
      </c>
      <c r="I419">
        <f>SFIO_PL[[#This Row],[Rate EEI]]*100%</f>
        <v>0.7393529775663239</v>
      </c>
      <c r="J419">
        <f>MIN(0,(SFIO_PL[[#This Row],[Logarithmic rate of return]]-0))</f>
        <v>0</v>
      </c>
      <c r="K419">
        <f>MIN(0,(SFIO_PL[[#This Row],[Market rate of return]]-0))</f>
        <v>0</v>
      </c>
      <c r="L419">
        <f>MAX(0,(SFIO_PL[[#This Row],[Logarithmic rate of return]]-0))</f>
        <v>1.4323924017548246</v>
      </c>
    </row>
    <row r="420" spans="1:12" x14ac:dyDescent="0.25">
      <c r="A420" s="9"/>
    </row>
    <row r="450" spans="2:9" x14ac:dyDescent="0.25">
      <c r="B450" t="s">
        <v>7401</v>
      </c>
      <c r="I450" t="s">
        <v>7401</v>
      </c>
    </row>
    <row r="481" spans="2:9" x14ac:dyDescent="0.25">
      <c r="B481" t="s">
        <v>7402</v>
      </c>
      <c r="I481" t="s">
        <v>7402</v>
      </c>
    </row>
    <row r="512" spans="2:9" x14ac:dyDescent="0.25">
      <c r="B512" t="s">
        <v>7400</v>
      </c>
      <c r="I512" t="s">
        <v>7400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8EC9-46DA-4E72-9F59-B60315AD1291}">
  <dimension ref="A1:L512"/>
  <sheetViews>
    <sheetView topLeftCell="E1" zoomScaleNormal="100" workbookViewId="0">
      <selection activeCell="L2" sqref="L2"/>
    </sheetView>
  </sheetViews>
  <sheetFormatPr defaultRowHeight="15" x14ac:dyDescent="0.25"/>
  <cols>
    <col min="1" max="1" width="12.5703125" customWidth="1"/>
    <col min="2" max="2" width="13.42578125" bestFit="1" customWidth="1"/>
    <col min="3" max="3" width="20.140625" customWidth="1"/>
    <col min="4" max="4" width="27.28515625" customWidth="1"/>
    <col min="5" max="5" width="27.42578125" customWidth="1"/>
    <col min="6" max="6" width="22.42578125" customWidth="1"/>
    <col min="7" max="8" width="14.140625" customWidth="1"/>
    <col min="9" max="9" width="23.140625" customWidth="1"/>
    <col min="10" max="10" width="24.7109375" customWidth="1"/>
    <col min="11" max="11" width="32" customWidth="1"/>
    <col min="12" max="12" width="24" customWidth="1"/>
  </cols>
  <sheetData>
    <row r="1" spans="1:12" x14ac:dyDescent="0.25">
      <c r="A1" t="s">
        <v>7446</v>
      </c>
      <c r="B1" t="s">
        <v>7447</v>
      </c>
      <c r="C1" t="s">
        <v>7448</v>
      </c>
      <c r="D1" t="s">
        <v>7449</v>
      </c>
      <c r="E1" t="s">
        <v>7450</v>
      </c>
      <c r="F1" t="s">
        <v>7451</v>
      </c>
      <c r="G1" t="s">
        <v>0</v>
      </c>
      <c r="H1" t="s">
        <v>7459</v>
      </c>
      <c r="I1" t="s">
        <v>7453</v>
      </c>
      <c r="J1" t="s">
        <v>7454</v>
      </c>
      <c r="K1" t="s">
        <v>7455</v>
      </c>
      <c r="L1" t="s">
        <v>7456</v>
      </c>
    </row>
    <row r="2" spans="1:12" x14ac:dyDescent="0.25">
      <c r="A2" s="9">
        <v>42295</v>
      </c>
      <c r="B2">
        <v>290.17</v>
      </c>
      <c r="C2">
        <v>0</v>
      </c>
      <c r="D2">
        <v>0</v>
      </c>
      <c r="E2">
        <v>0.51839999999999997</v>
      </c>
      <c r="F2">
        <v>0</v>
      </c>
      <c r="G2">
        <v>51391.65</v>
      </c>
      <c r="H2">
        <v>0</v>
      </c>
      <c r="I2">
        <f>FIO_PL[[#This Row],[Rate WIG]]*100%</f>
        <v>0</v>
      </c>
      <c r="J2">
        <f>MIN(0,(FIO_PL[[#This Row],[Logarithmic rate of return]]-0))</f>
        <v>0</v>
      </c>
      <c r="K2">
        <f>MIN(0,(FIO_PL[[#This Row],[Market rate of return]]-0))</f>
        <v>0</v>
      </c>
      <c r="L2">
        <f>MAX(0,(FIO_PL[[#This Row],[Logarithmic rate of return]]-0))</f>
        <v>0</v>
      </c>
    </row>
    <row r="3" spans="1:12" x14ac:dyDescent="0.25">
      <c r="A3" s="9">
        <v>42302</v>
      </c>
      <c r="B3">
        <v>290.17</v>
      </c>
      <c r="C3">
        <f>((FIO_PL[[#This Row],[Price]]-B2)/FIO_PL[[#This Row],[Price]])*100</f>
        <v>0</v>
      </c>
      <c r="D3">
        <f>LN(FIO_PL[[#This Row],[Price]]/B2)*100</f>
        <v>0</v>
      </c>
      <c r="E3">
        <v>0.52690000000000003</v>
      </c>
      <c r="F3">
        <f>LN(FIO_PL[[#This Row],[Risk-free instrument]]/E2)*100</f>
        <v>1.6263632177175322</v>
      </c>
      <c r="G3">
        <v>51157.09</v>
      </c>
      <c r="H3">
        <f>LN(FIO_PL[[#This Row],[WIG]]/G2)*100</f>
        <v>-0.45746131850012156</v>
      </c>
      <c r="I3">
        <f>FIO_PL[[#This Row],[Rate WIG]]*100%</f>
        <v>-0.45746131850012156</v>
      </c>
      <c r="J3">
        <f>MIN(0,(FIO_PL[[#This Row],[Logarithmic rate of return]]-0))</f>
        <v>0</v>
      </c>
      <c r="K3">
        <f>MIN(0,(FIO_PL[[#This Row],[Market rate of return]]-0))</f>
        <v>-0.45746131850012156</v>
      </c>
      <c r="L3">
        <f>MAX(0,(FIO_PL[[#This Row],[Logarithmic rate of return]]-0))</f>
        <v>0</v>
      </c>
    </row>
    <row r="4" spans="1:12" x14ac:dyDescent="0.25">
      <c r="A4" s="9">
        <v>42309</v>
      </c>
      <c r="B4">
        <v>286.41000000000003</v>
      </c>
      <c r="C4">
        <f>((FIO_PL[[#This Row],[Price]]-B3)/FIO_PL[[#This Row],[Price]])*100</f>
        <v>-1.3128033239062848</v>
      </c>
      <c r="D4">
        <f>LN(FIO_PL[[#This Row],[Price]]/B3)*100</f>
        <v>-1.3042607446875358</v>
      </c>
      <c r="E4">
        <v>0.55164999999999997</v>
      </c>
      <c r="F4">
        <f>LN(FIO_PL[[#This Row],[Risk-free instrument]]/E3)*100</f>
        <v>4.5903009991074839</v>
      </c>
      <c r="G4">
        <v>50271.65</v>
      </c>
      <c r="H4">
        <f>LN(FIO_PL[[#This Row],[WIG]]/G3)*100</f>
        <v>-1.7459794794658221</v>
      </c>
      <c r="I4">
        <f>FIO_PL[[#This Row],[Rate WIG]]*100%</f>
        <v>-1.7459794794658221</v>
      </c>
      <c r="J4">
        <f>MIN(0,(FIO_PL[[#This Row],[Logarithmic rate of return]]-0))</f>
        <v>-1.3042607446875358</v>
      </c>
      <c r="K4">
        <f>MIN(0,(FIO_PL[[#This Row],[Market rate of return]]-0))</f>
        <v>-1.7459794794658221</v>
      </c>
      <c r="L4">
        <f>MAX(0,(FIO_PL[[#This Row],[Logarithmic rate of return]]-0))</f>
        <v>0</v>
      </c>
    </row>
    <row r="5" spans="1:12" x14ac:dyDescent="0.25">
      <c r="A5" s="9">
        <v>42316</v>
      </c>
      <c r="B5">
        <v>283.17</v>
      </c>
      <c r="C5">
        <f>((FIO_PL[[#This Row],[Price]]-B4)/FIO_PL[[#This Row],[Price]])*100</f>
        <v>-1.1441890030723625</v>
      </c>
      <c r="D5">
        <f>LN(FIO_PL[[#This Row],[Price]]/B4)*100</f>
        <v>-1.1376926673088781</v>
      </c>
      <c r="E5">
        <v>0.57079999999999997</v>
      </c>
      <c r="F5">
        <f>LN(FIO_PL[[#This Row],[Risk-free instrument]]/E4)*100</f>
        <v>3.41250983963663</v>
      </c>
      <c r="G5">
        <v>49599.29</v>
      </c>
      <c r="H5">
        <f>LN(FIO_PL[[#This Row],[WIG]]/G4)*100</f>
        <v>-1.3464780810641437</v>
      </c>
      <c r="I5">
        <f>FIO_PL[[#This Row],[Rate WIG]]*100%</f>
        <v>-1.3464780810641437</v>
      </c>
      <c r="J5">
        <f>MIN(0,(FIO_PL[[#This Row],[Logarithmic rate of return]]-0))</f>
        <v>-1.1376926673088781</v>
      </c>
      <c r="K5">
        <f>MIN(0,(FIO_PL[[#This Row],[Market rate of return]]-0))</f>
        <v>-1.3464780810641437</v>
      </c>
      <c r="L5">
        <f>MAX(0,(FIO_PL[[#This Row],[Logarithmic rate of return]]-0))</f>
        <v>0</v>
      </c>
    </row>
    <row r="6" spans="1:12" x14ac:dyDescent="0.25">
      <c r="A6" s="9">
        <v>42323</v>
      </c>
      <c r="B6">
        <v>278.05</v>
      </c>
      <c r="C6">
        <f>((FIO_PL[[#This Row],[Price]]-B5)/FIO_PL[[#This Row],[Price]])*100</f>
        <v>-1.8413954324761748</v>
      </c>
      <c r="D6">
        <f>LN(FIO_PL[[#This Row],[Price]]/B5)*100</f>
        <v>-1.8246470371389774</v>
      </c>
      <c r="E6">
        <v>0.6038</v>
      </c>
      <c r="F6">
        <f>LN(FIO_PL[[#This Row],[Risk-free instrument]]/E5)*100</f>
        <v>5.6204131670057214</v>
      </c>
      <c r="G6">
        <v>48697.1</v>
      </c>
      <c r="H6">
        <f>LN(FIO_PL[[#This Row],[WIG]]/G5)*100</f>
        <v>-1.8357039051442818</v>
      </c>
      <c r="I6">
        <f>FIO_PL[[#This Row],[Rate WIG]]*100%</f>
        <v>-1.8357039051442818</v>
      </c>
      <c r="J6">
        <f>MIN(0,(FIO_PL[[#This Row],[Logarithmic rate of return]]-0))</f>
        <v>-1.8246470371389774</v>
      </c>
      <c r="K6">
        <f>MIN(0,(FIO_PL[[#This Row],[Market rate of return]]-0))</f>
        <v>-1.8357039051442818</v>
      </c>
      <c r="L6">
        <f>MAX(0,(FIO_PL[[#This Row],[Logarithmic rate of return]]-0))</f>
        <v>0</v>
      </c>
    </row>
    <row r="7" spans="1:12" x14ac:dyDescent="0.25">
      <c r="A7" s="9">
        <v>42330</v>
      </c>
      <c r="B7">
        <v>281.56</v>
      </c>
      <c r="C7">
        <f>((FIO_PL[[#This Row],[Price]]-B6)/FIO_PL[[#This Row],[Price]])*100</f>
        <v>1.2466259411848242</v>
      </c>
      <c r="D7">
        <f>LN(FIO_PL[[#This Row],[Price]]/B6)*100</f>
        <v>1.2544615106357859</v>
      </c>
      <c r="E7">
        <v>0.61870000000000003</v>
      </c>
      <c r="F7">
        <f>LN(FIO_PL[[#This Row],[Risk-free instrument]]/E6)*100</f>
        <v>2.4377485264204659</v>
      </c>
      <c r="G7">
        <v>49434.43</v>
      </c>
      <c r="H7">
        <f>LN(FIO_PL[[#This Row],[WIG]]/G6)*100</f>
        <v>1.5027664929462596</v>
      </c>
      <c r="I7">
        <f>FIO_PL[[#This Row],[Rate WIG]]*100%</f>
        <v>1.5027664929462596</v>
      </c>
      <c r="J7">
        <f>MIN(0,(FIO_PL[[#This Row],[Logarithmic rate of return]]-0))</f>
        <v>0</v>
      </c>
      <c r="K7">
        <f>MIN(0,(FIO_PL[[#This Row],[Market rate of return]]-0))</f>
        <v>0</v>
      </c>
      <c r="L7">
        <f>MAX(0,(FIO_PL[[#This Row],[Logarithmic rate of return]]-0))</f>
        <v>1.2544615106357859</v>
      </c>
    </row>
    <row r="8" spans="1:12" x14ac:dyDescent="0.25">
      <c r="A8" s="9">
        <v>42337</v>
      </c>
      <c r="B8">
        <v>274.49</v>
      </c>
      <c r="C8">
        <f>((FIO_PL[[#This Row],[Price]]-B7)/FIO_PL[[#This Row],[Price]])*100</f>
        <v>-2.5756858173339623</v>
      </c>
      <c r="D8">
        <f>LN(FIO_PL[[#This Row],[Price]]/B7)*100</f>
        <v>-2.5430738326424902</v>
      </c>
      <c r="E8">
        <v>0.65390000000000004</v>
      </c>
      <c r="F8">
        <f>LN(FIO_PL[[#This Row],[Risk-free instrument]]/E7)*100</f>
        <v>5.5333932030287167</v>
      </c>
      <c r="G8">
        <v>47996.800000000003</v>
      </c>
      <c r="H8">
        <f>LN(FIO_PL[[#This Row],[WIG]]/G7)*100</f>
        <v>-2.9512802971415595</v>
      </c>
      <c r="I8">
        <f>FIO_PL[[#This Row],[Rate WIG]]*100%</f>
        <v>-2.9512802971415595</v>
      </c>
      <c r="J8">
        <f>MIN(0,(FIO_PL[[#This Row],[Logarithmic rate of return]]-0))</f>
        <v>-2.5430738326424902</v>
      </c>
      <c r="K8">
        <f>MIN(0,(FIO_PL[[#This Row],[Market rate of return]]-0))</f>
        <v>-2.9512802971415595</v>
      </c>
      <c r="L8">
        <f>MAX(0,(FIO_PL[[#This Row],[Logarithmic rate of return]]-0))</f>
        <v>0</v>
      </c>
    </row>
    <row r="9" spans="1:12" x14ac:dyDescent="0.25">
      <c r="A9" s="9">
        <v>42344</v>
      </c>
      <c r="B9">
        <v>268.36</v>
      </c>
      <c r="C9">
        <f>((FIO_PL[[#This Row],[Price]]-B8)/FIO_PL[[#This Row],[Price]])*100</f>
        <v>-2.2842450439707838</v>
      </c>
      <c r="D9">
        <f>LN(FIO_PL[[#This Row],[Price]]/B8)*100</f>
        <v>-2.2585467718818633</v>
      </c>
      <c r="E9">
        <v>0.69240000000000002</v>
      </c>
      <c r="F9">
        <f>LN(FIO_PL[[#This Row],[Risk-free instrument]]/E8)*100</f>
        <v>5.7209388734823969</v>
      </c>
      <c r="G9">
        <v>46537.67</v>
      </c>
      <c r="H9">
        <f>LN(FIO_PL[[#This Row],[WIG]]/G8)*100</f>
        <v>-3.0872249858703622</v>
      </c>
      <c r="I9">
        <f>FIO_PL[[#This Row],[Rate WIG]]*100%</f>
        <v>-3.0872249858703622</v>
      </c>
      <c r="J9">
        <f>MIN(0,(FIO_PL[[#This Row],[Logarithmic rate of return]]-0))</f>
        <v>-2.2585467718818633</v>
      </c>
      <c r="K9">
        <f>MIN(0,(FIO_PL[[#This Row],[Market rate of return]]-0))</f>
        <v>-3.0872249858703622</v>
      </c>
      <c r="L9">
        <f>MAX(0,(FIO_PL[[#This Row],[Logarithmic rate of return]]-0))</f>
        <v>0</v>
      </c>
    </row>
    <row r="10" spans="1:12" x14ac:dyDescent="0.25">
      <c r="A10" s="9">
        <v>42351</v>
      </c>
      <c r="B10">
        <v>256.98</v>
      </c>
      <c r="C10">
        <f>((FIO_PL[[#This Row],[Price]]-B9)/FIO_PL[[#This Row],[Price]])*100</f>
        <v>-4.4283601836718791</v>
      </c>
      <c r="D10">
        <f>LN(FIO_PL[[#This Row],[Price]]/B9)*100</f>
        <v>-4.3331101839352621</v>
      </c>
      <c r="E10">
        <v>0.74650000000000005</v>
      </c>
      <c r="F10">
        <f>LN(FIO_PL[[#This Row],[Risk-free instrument]]/E9)*100</f>
        <v>7.5231793677190861</v>
      </c>
      <c r="G10">
        <v>44220.32</v>
      </c>
      <c r="H10">
        <f>LN(FIO_PL[[#This Row],[WIG]]/G9)*100</f>
        <v>-5.1077680212533219</v>
      </c>
      <c r="I10">
        <f>FIO_PL[[#This Row],[Rate WIG]]*100%</f>
        <v>-5.1077680212533219</v>
      </c>
      <c r="J10">
        <f>MIN(0,(FIO_PL[[#This Row],[Logarithmic rate of return]]-0))</f>
        <v>-4.3331101839352621</v>
      </c>
      <c r="K10">
        <f>MIN(0,(FIO_PL[[#This Row],[Market rate of return]]-0))</f>
        <v>-5.1077680212533219</v>
      </c>
      <c r="L10">
        <f>MAX(0,(FIO_PL[[#This Row],[Logarithmic rate of return]]-0))</f>
        <v>0</v>
      </c>
    </row>
    <row r="11" spans="1:12" x14ac:dyDescent="0.25">
      <c r="A11" s="9">
        <v>42358</v>
      </c>
      <c r="B11">
        <v>265.70999999999998</v>
      </c>
      <c r="C11">
        <f>((FIO_PL[[#This Row],[Price]]-B10)/FIO_PL[[#This Row],[Price]])*100</f>
        <v>3.2855368634977844</v>
      </c>
      <c r="D11">
        <f>LN(FIO_PL[[#This Row],[Price]]/B10)*100</f>
        <v>3.3407227634266476</v>
      </c>
      <c r="E11">
        <v>0.80700000000000005</v>
      </c>
      <c r="F11">
        <f>LN(FIO_PL[[#This Row],[Risk-free instrument]]/E10)*100</f>
        <v>7.7928051290703726</v>
      </c>
      <c r="G11">
        <v>45996.81</v>
      </c>
      <c r="H11">
        <f>LN(FIO_PL[[#This Row],[WIG]]/G10)*100</f>
        <v>3.9387634310669775</v>
      </c>
      <c r="I11">
        <f>FIO_PL[[#This Row],[Rate WIG]]*100%</f>
        <v>3.9387634310669775</v>
      </c>
      <c r="J11">
        <f>MIN(0,(FIO_PL[[#This Row],[Logarithmic rate of return]]-0))</f>
        <v>0</v>
      </c>
      <c r="K11">
        <f>MIN(0,(FIO_PL[[#This Row],[Market rate of return]]-0))</f>
        <v>0</v>
      </c>
      <c r="L11">
        <f>MAX(0,(FIO_PL[[#This Row],[Logarithmic rate of return]]-0))</f>
        <v>3.3407227634266476</v>
      </c>
    </row>
    <row r="12" spans="1:12" x14ac:dyDescent="0.25">
      <c r="A12" s="9">
        <v>42365</v>
      </c>
      <c r="B12">
        <v>268.17</v>
      </c>
      <c r="C12">
        <f>((FIO_PL[[#This Row],[Price]]-B11)/FIO_PL[[#This Row],[Price]])*100</f>
        <v>0.91732856024165121</v>
      </c>
      <c r="D12">
        <f>LN(FIO_PL[[#This Row],[Price]]/B11)*100</f>
        <v>0.92156192782697111</v>
      </c>
      <c r="E12">
        <v>0.82730000000000004</v>
      </c>
      <c r="F12">
        <f>LN(FIO_PL[[#This Row],[Risk-free instrument]]/E11)*100</f>
        <v>2.4843717926188464</v>
      </c>
      <c r="G12">
        <v>46564.08</v>
      </c>
      <c r="H12">
        <f>LN(FIO_PL[[#This Row],[WIG]]/G11)*100</f>
        <v>1.2257382191640627</v>
      </c>
      <c r="I12">
        <f>FIO_PL[[#This Row],[Rate WIG]]*100%</f>
        <v>1.2257382191640627</v>
      </c>
      <c r="J12">
        <f>MIN(0,(FIO_PL[[#This Row],[Logarithmic rate of return]]-0))</f>
        <v>0</v>
      </c>
      <c r="K12">
        <f>MIN(0,(FIO_PL[[#This Row],[Market rate of return]]-0))</f>
        <v>0</v>
      </c>
      <c r="L12">
        <f>MAX(0,(FIO_PL[[#This Row],[Logarithmic rate of return]]-0))</f>
        <v>0.92156192782697111</v>
      </c>
    </row>
    <row r="13" spans="1:12" x14ac:dyDescent="0.25">
      <c r="A13" s="9">
        <v>42372</v>
      </c>
      <c r="B13">
        <v>267.60000000000002</v>
      </c>
      <c r="C13">
        <f>((FIO_PL[[#This Row],[Price]]-B12)/FIO_PL[[#This Row],[Price]])*100</f>
        <v>-0.21300448430493016</v>
      </c>
      <c r="D13">
        <f>LN(FIO_PL[[#This Row],[Price]]/B12)*100</f>
        <v>-0.21277795137974775</v>
      </c>
      <c r="E13">
        <v>0.84614999999999996</v>
      </c>
      <c r="F13">
        <f>LN(FIO_PL[[#This Row],[Risk-free instrument]]/E12)*100</f>
        <v>2.252926265795749</v>
      </c>
      <c r="G13">
        <v>46467.38</v>
      </c>
      <c r="H13">
        <f>LN(FIO_PL[[#This Row],[WIG]]/G12)*100</f>
        <v>-0.20788674030401719</v>
      </c>
      <c r="I13">
        <f>FIO_PL[[#This Row],[Rate WIG]]*100%</f>
        <v>-0.20788674030401719</v>
      </c>
      <c r="J13">
        <f>MIN(0,(FIO_PL[[#This Row],[Logarithmic rate of return]]-0))</f>
        <v>-0.21277795137974775</v>
      </c>
      <c r="K13">
        <f>MIN(0,(FIO_PL[[#This Row],[Market rate of return]]-0))</f>
        <v>-0.20788674030401719</v>
      </c>
      <c r="L13">
        <f>MAX(0,(FIO_PL[[#This Row],[Logarithmic rate of return]]-0))</f>
        <v>0</v>
      </c>
    </row>
    <row r="14" spans="1:12" x14ac:dyDescent="0.25">
      <c r="A14" s="9">
        <v>42379</v>
      </c>
      <c r="B14">
        <v>254.06</v>
      </c>
      <c r="C14">
        <f>((FIO_PL[[#This Row],[Price]]-B13)/FIO_PL[[#This Row],[Price]])*100</f>
        <v>-5.3294497362827755</v>
      </c>
      <c r="D14">
        <f>LN(FIO_PL[[#This Row],[Price]]/B13)*100</f>
        <v>-5.1922868658758761</v>
      </c>
      <c r="E14">
        <v>0.8508</v>
      </c>
      <c r="F14">
        <f>LN(FIO_PL[[#This Row],[Risk-free instrument]]/E13)*100</f>
        <v>0.54804344719873188</v>
      </c>
      <c r="G14">
        <v>43770.51</v>
      </c>
      <c r="H14">
        <f>LN(FIO_PL[[#This Row],[WIG]]/G13)*100</f>
        <v>-5.9790258095702118</v>
      </c>
      <c r="I14">
        <f>FIO_PL[[#This Row],[Rate WIG]]*100%</f>
        <v>-5.9790258095702118</v>
      </c>
      <c r="J14">
        <f>MIN(0,(FIO_PL[[#This Row],[Logarithmic rate of return]]-0))</f>
        <v>-5.1922868658758761</v>
      </c>
      <c r="K14">
        <f>MIN(0,(FIO_PL[[#This Row],[Market rate of return]]-0))</f>
        <v>-5.9790258095702118</v>
      </c>
      <c r="L14">
        <f>MAX(0,(FIO_PL[[#This Row],[Logarithmic rate of return]]-0))</f>
        <v>0</v>
      </c>
    </row>
    <row r="15" spans="1:12" x14ac:dyDescent="0.25">
      <c r="A15" s="9">
        <v>42386</v>
      </c>
      <c r="B15">
        <v>253.26</v>
      </c>
      <c r="C15">
        <f>((FIO_PL[[#This Row],[Price]]-B14)/FIO_PL[[#This Row],[Price]])*100</f>
        <v>-0.31588091289584275</v>
      </c>
      <c r="D15">
        <f>LN(FIO_PL[[#This Row],[Price]]/B14)*100</f>
        <v>-0.31538305728522964</v>
      </c>
      <c r="E15">
        <v>0.84904999999999997</v>
      </c>
      <c r="F15">
        <f>LN(FIO_PL[[#This Row],[Risk-free instrument]]/E14)*100</f>
        <v>-0.20590059337720784</v>
      </c>
      <c r="G15">
        <v>43719.53</v>
      </c>
      <c r="H15">
        <f>LN(FIO_PL[[#This Row],[WIG]]/G14)*100</f>
        <v>-0.11653899294093162</v>
      </c>
      <c r="I15">
        <f>FIO_PL[[#This Row],[Rate WIG]]*100%</f>
        <v>-0.11653899294093162</v>
      </c>
      <c r="J15">
        <f>MIN(0,(FIO_PL[[#This Row],[Logarithmic rate of return]]-0))</f>
        <v>-0.31538305728522964</v>
      </c>
      <c r="K15">
        <f>MIN(0,(FIO_PL[[#This Row],[Market rate of return]]-0))</f>
        <v>-0.11653899294093162</v>
      </c>
      <c r="L15">
        <f>MAX(0,(FIO_PL[[#This Row],[Logarithmic rate of return]]-0))</f>
        <v>0</v>
      </c>
    </row>
    <row r="16" spans="1:12" x14ac:dyDescent="0.25">
      <c r="A16" s="9">
        <v>42393</v>
      </c>
      <c r="B16">
        <v>250.51</v>
      </c>
      <c r="C16">
        <f>((FIO_PL[[#This Row],[Price]]-B15)/FIO_PL[[#This Row],[Price]])*100</f>
        <v>-1.0977605684403817</v>
      </c>
      <c r="D16">
        <f>LN(FIO_PL[[#This Row],[Price]]/B15)*100</f>
        <v>-1.0917789134650677</v>
      </c>
      <c r="E16">
        <v>0.86499999999999999</v>
      </c>
      <c r="F16">
        <f>LN(FIO_PL[[#This Row],[Risk-free instrument]]/E15)*100</f>
        <v>1.8611429539569131</v>
      </c>
      <c r="G16">
        <v>43039.42</v>
      </c>
      <c r="H16">
        <f>LN(FIO_PL[[#This Row],[WIG]]/G15)*100</f>
        <v>-1.5678473095527619</v>
      </c>
      <c r="I16">
        <f>FIO_PL[[#This Row],[Rate WIG]]*100%</f>
        <v>-1.5678473095527619</v>
      </c>
      <c r="J16">
        <f>MIN(0,(FIO_PL[[#This Row],[Logarithmic rate of return]]-0))</f>
        <v>-1.0917789134650677</v>
      </c>
      <c r="K16">
        <f>MIN(0,(FIO_PL[[#This Row],[Market rate of return]]-0))</f>
        <v>-1.5678473095527619</v>
      </c>
      <c r="L16">
        <f>MAX(0,(FIO_PL[[#This Row],[Logarithmic rate of return]]-0))</f>
        <v>0</v>
      </c>
    </row>
    <row r="17" spans="1:12" x14ac:dyDescent="0.25">
      <c r="A17" s="9">
        <v>42400</v>
      </c>
      <c r="B17">
        <v>256.56</v>
      </c>
      <c r="C17">
        <f>((FIO_PL[[#This Row],[Price]]-B16)/FIO_PL[[#This Row],[Price]])*100</f>
        <v>2.3581228562519532</v>
      </c>
      <c r="D17">
        <f>LN(FIO_PL[[#This Row],[Price]]/B16)*100</f>
        <v>2.3863715497087763</v>
      </c>
      <c r="E17">
        <v>0.86024999999999996</v>
      </c>
      <c r="F17">
        <f>LN(FIO_PL[[#This Row],[Risk-free instrument]]/E16)*100</f>
        <v>-0.55064622542895969</v>
      </c>
      <c r="G17">
        <v>44290.05</v>
      </c>
      <c r="H17">
        <f>LN(FIO_PL[[#This Row],[WIG]]/G16)*100</f>
        <v>2.8643606931179204</v>
      </c>
      <c r="I17">
        <f>FIO_PL[[#This Row],[Rate WIG]]*100%</f>
        <v>2.8643606931179204</v>
      </c>
      <c r="J17">
        <f>MIN(0,(FIO_PL[[#This Row],[Logarithmic rate of return]]-0))</f>
        <v>0</v>
      </c>
      <c r="K17">
        <f>MIN(0,(FIO_PL[[#This Row],[Market rate of return]]-0))</f>
        <v>0</v>
      </c>
      <c r="L17">
        <f>MAX(0,(FIO_PL[[#This Row],[Logarithmic rate of return]]-0))</f>
        <v>2.3863715497087763</v>
      </c>
    </row>
    <row r="18" spans="1:12" x14ac:dyDescent="0.25">
      <c r="A18" s="9">
        <v>42407</v>
      </c>
      <c r="B18">
        <v>258.55</v>
      </c>
      <c r="C18">
        <f>((FIO_PL[[#This Row],[Price]]-B17)/FIO_PL[[#This Row],[Price]])*100</f>
        <v>0.76967704505898626</v>
      </c>
      <c r="D18">
        <f>LN(FIO_PL[[#This Row],[Price]]/B17)*100</f>
        <v>0.77265434573311087</v>
      </c>
      <c r="E18">
        <v>0.86719999999999997</v>
      </c>
      <c r="F18">
        <f>LN(FIO_PL[[#This Row],[Risk-free instrument]]/E17)*100</f>
        <v>0.80465860077919682</v>
      </c>
      <c r="G18">
        <v>44671.66</v>
      </c>
      <c r="H18">
        <f>LN(FIO_PL[[#This Row],[WIG]]/G17)*100</f>
        <v>0.85792492219475269</v>
      </c>
      <c r="I18">
        <f>FIO_PL[[#This Row],[Rate WIG]]*100%</f>
        <v>0.85792492219475269</v>
      </c>
      <c r="J18">
        <f>MIN(0,(FIO_PL[[#This Row],[Logarithmic rate of return]]-0))</f>
        <v>0</v>
      </c>
      <c r="K18">
        <f>MIN(0,(FIO_PL[[#This Row],[Market rate of return]]-0))</f>
        <v>0</v>
      </c>
      <c r="L18">
        <f>MAX(0,(FIO_PL[[#This Row],[Logarithmic rate of return]]-0))</f>
        <v>0.77265434573311087</v>
      </c>
    </row>
    <row r="19" spans="1:12" x14ac:dyDescent="0.25">
      <c r="A19" s="9">
        <v>42414</v>
      </c>
      <c r="B19">
        <v>253.15</v>
      </c>
      <c r="C19">
        <f>((FIO_PL[[#This Row],[Price]]-B18)/FIO_PL[[#This Row],[Price]])*100</f>
        <v>-2.1331226545526389</v>
      </c>
      <c r="D19">
        <f>LN(FIO_PL[[#This Row],[Price]]/B18)*100</f>
        <v>-2.1106900426312327</v>
      </c>
      <c r="E19">
        <v>0.85785</v>
      </c>
      <c r="F19">
        <f>LN(FIO_PL[[#This Row],[Risk-free instrument]]/E18)*100</f>
        <v>-1.0840371655946845</v>
      </c>
      <c r="G19">
        <v>43849.4</v>
      </c>
      <c r="H19">
        <f>LN(FIO_PL[[#This Row],[WIG]]/G18)*100</f>
        <v>-1.8578260365108128</v>
      </c>
      <c r="I19">
        <f>FIO_PL[[#This Row],[Rate WIG]]*100%</f>
        <v>-1.8578260365108128</v>
      </c>
      <c r="J19">
        <f>MIN(0,(FIO_PL[[#This Row],[Logarithmic rate of return]]-0))</f>
        <v>-2.1106900426312327</v>
      </c>
      <c r="K19">
        <f>MIN(0,(FIO_PL[[#This Row],[Market rate of return]]-0))</f>
        <v>-1.8578260365108128</v>
      </c>
      <c r="L19">
        <f>MAX(0,(FIO_PL[[#This Row],[Logarithmic rate of return]]-0))</f>
        <v>0</v>
      </c>
    </row>
    <row r="20" spans="1:12" x14ac:dyDescent="0.25">
      <c r="A20" s="9">
        <v>42421</v>
      </c>
      <c r="B20">
        <v>260.31</v>
      </c>
      <c r="C20">
        <f>((FIO_PL[[#This Row],[Price]]-B19)/FIO_PL[[#This Row],[Price]])*100</f>
        <v>2.7505666320925037</v>
      </c>
      <c r="D20">
        <f>LN(FIO_PL[[#This Row],[Price]]/B19)*100</f>
        <v>2.7891030057589781</v>
      </c>
      <c r="E20">
        <v>0.8679</v>
      </c>
      <c r="F20">
        <f>LN(FIO_PL[[#This Row],[Risk-free instrument]]/E19)*100</f>
        <v>1.1647241620764195</v>
      </c>
      <c r="G20">
        <v>45455.8</v>
      </c>
      <c r="H20">
        <f>LN(FIO_PL[[#This Row],[WIG]]/G19)*100</f>
        <v>3.5979389528631667</v>
      </c>
      <c r="I20">
        <f>FIO_PL[[#This Row],[Rate WIG]]*100%</f>
        <v>3.5979389528631667</v>
      </c>
      <c r="J20">
        <f>MIN(0,(FIO_PL[[#This Row],[Logarithmic rate of return]]-0))</f>
        <v>0</v>
      </c>
      <c r="K20">
        <f>MIN(0,(FIO_PL[[#This Row],[Market rate of return]]-0))</f>
        <v>0</v>
      </c>
      <c r="L20">
        <f>MAX(0,(FIO_PL[[#This Row],[Logarithmic rate of return]]-0))</f>
        <v>2.7891030057589781</v>
      </c>
    </row>
    <row r="21" spans="1:12" x14ac:dyDescent="0.25">
      <c r="A21" s="9">
        <v>42428</v>
      </c>
      <c r="B21">
        <v>262.54000000000002</v>
      </c>
      <c r="C21">
        <f>((FIO_PL[[#This Row],[Price]]-B20)/FIO_PL[[#This Row],[Price]])*100</f>
        <v>0.84939437799954975</v>
      </c>
      <c r="D21">
        <f>LN(FIO_PL[[#This Row],[Price]]/B20)*100</f>
        <v>0.85302229017534381</v>
      </c>
      <c r="E21">
        <v>0.88065000000000004</v>
      </c>
      <c r="F21">
        <f>LN(FIO_PL[[#This Row],[Risk-free instrument]]/E20)*100</f>
        <v>1.4583770528105466</v>
      </c>
      <c r="G21">
        <v>45770.44</v>
      </c>
      <c r="H21">
        <f>LN(FIO_PL[[#This Row],[WIG]]/G20)*100</f>
        <v>0.68980426602056077</v>
      </c>
      <c r="I21">
        <f>FIO_PL[[#This Row],[Rate WIG]]*100%</f>
        <v>0.68980426602056077</v>
      </c>
      <c r="J21">
        <f>MIN(0,(FIO_PL[[#This Row],[Logarithmic rate of return]]-0))</f>
        <v>0</v>
      </c>
      <c r="K21">
        <f>MIN(0,(FIO_PL[[#This Row],[Market rate of return]]-0))</f>
        <v>0</v>
      </c>
      <c r="L21">
        <f>MAX(0,(FIO_PL[[#This Row],[Logarithmic rate of return]]-0))</f>
        <v>0.85302229017534381</v>
      </c>
    </row>
    <row r="22" spans="1:12" x14ac:dyDescent="0.25">
      <c r="A22" s="9">
        <v>42435</v>
      </c>
      <c r="B22">
        <v>266.95</v>
      </c>
      <c r="C22">
        <f>((FIO_PL[[#This Row],[Price]]-B21)/FIO_PL[[#This Row],[Price]])*100</f>
        <v>1.6519947555721928</v>
      </c>
      <c r="D22">
        <f>LN(FIO_PL[[#This Row],[Price]]/B21)*100</f>
        <v>1.6657923570933795</v>
      </c>
      <c r="E22">
        <v>0.89205000000000001</v>
      </c>
      <c r="F22">
        <f>LN(FIO_PL[[#This Row],[Risk-free instrument]]/E21)*100</f>
        <v>1.2861913642407823</v>
      </c>
      <c r="G22">
        <v>46400.67</v>
      </c>
      <c r="H22">
        <f>LN(FIO_PL[[#This Row],[WIG]]/G21)*100</f>
        <v>1.3675430879977257</v>
      </c>
      <c r="I22">
        <f>FIO_PL[[#This Row],[Rate WIG]]*100%</f>
        <v>1.3675430879977257</v>
      </c>
      <c r="J22">
        <f>MIN(0,(FIO_PL[[#This Row],[Logarithmic rate of return]]-0))</f>
        <v>0</v>
      </c>
      <c r="K22">
        <f>MIN(0,(FIO_PL[[#This Row],[Market rate of return]]-0))</f>
        <v>0</v>
      </c>
      <c r="L22">
        <f>MAX(0,(FIO_PL[[#This Row],[Logarithmic rate of return]]-0))</f>
        <v>1.6657923570933795</v>
      </c>
    </row>
    <row r="23" spans="1:12" x14ac:dyDescent="0.25">
      <c r="A23" s="9">
        <v>42442</v>
      </c>
      <c r="B23">
        <v>270.13</v>
      </c>
      <c r="C23">
        <f>((FIO_PL[[#This Row],[Price]]-B22)/FIO_PL[[#This Row],[Price]])*100</f>
        <v>1.1772109724947273</v>
      </c>
      <c r="D23">
        <f>LN(FIO_PL[[#This Row],[Price]]/B22)*100</f>
        <v>1.184194965864551</v>
      </c>
      <c r="E23">
        <v>0.90549999999999997</v>
      </c>
      <c r="F23">
        <f>LN(FIO_PL[[#This Row],[Risk-free instrument]]/E22)*100</f>
        <v>1.4965092502755568</v>
      </c>
      <c r="G23">
        <v>47182.13</v>
      </c>
      <c r="H23">
        <f>LN(FIO_PL[[#This Row],[WIG]]/G22)*100</f>
        <v>1.6701320425746915</v>
      </c>
      <c r="I23">
        <f>FIO_PL[[#This Row],[Rate WIG]]*100%</f>
        <v>1.6701320425746915</v>
      </c>
      <c r="J23">
        <f>MIN(0,(FIO_PL[[#This Row],[Logarithmic rate of return]]-0))</f>
        <v>0</v>
      </c>
      <c r="K23">
        <f>MIN(0,(FIO_PL[[#This Row],[Market rate of return]]-0))</f>
        <v>0</v>
      </c>
      <c r="L23">
        <f>MAX(0,(FIO_PL[[#This Row],[Logarithmic rate of return]]-0))</f>
        <v>1.184194965864551</v>
      </c>
    </row>
    <row r="24" spans="1:12" x14ac:dyDescent="0.25">
      <c r="A24" s="9">
        <v>42449</v>
      </c>
      <c r="B24">
        <v>276.27999999999997</v>
      </c>
      <c r="C24">
        <f>((FIO_PL[[#This Row],[Price]]-B23)/FIO_PL[[#This Row],[Price]])*100</f>
        <v>2.2260026060518237</v>
      </c>
      <c r="D24">
        <f>LN(FIO_PL[[#This Row],[Price]]/B23)*100</f>
        <v>2.2511519615931452</v>
      </c>
      <c r="E24">
        <v>0.89119999999999999</v>
      </c>
      <c r="F24">
        <f>LN(FIO_PL[[#This Row],[Risk-free instrument]]/E23)*100</f>
        <v>-1.5918408150448431</v>
      </c>
      <c r="G24">
        <v>48211.45</v>
      </c>
      <c r="H24">
        <f>LN(FIO_PL[[#This Row],[WIG]]/G23)*100</f>
        <v>2.1581325503919269</v>
      </c>
      <c r="I24">
        <f>FIO_PL[[#This Row],[Rate WIG]]*100%</f>
        <v>2.1581325503919269</v>
      </c>
      <c r="J24">
        <f>MIN(0,(FIO_PL[[#This Row],[Logarithmic rate of return]]-0))</f>
        <v>0</v>
      </c>
      <c r="K24">
        <f>MIN(0,(FIO_PL[[#This Row],[Market rate of return]]-0))</f>
        <v>0</v>
      </c>
      <c r="L24">
        <f>MAX(0,(FIO_PL[[#This Row],[Logarithmic rate of return]]-0))</f>
        <v>2.2511519615931452</v>
      </c>
    </row>
    <row r="25" spans="1:12" x14ac:dyDescent="0.25">
      <c r="A25" s="9">
        <v>42456</v>
      </c>
      <c r="B25">
        <v>273.31</v>
      </c>
      <c r="C25">
        <f>((FIO_PL[[#This Row],[Price]]-B24)/FIO_PL[[#This Row],[Price]])*100</f>
        <v>-1.0866781310599576</v>
      </c>
      <c r="D25">
        <f>LN(FIO_PL[[#This Row],[Price]]/B24)*100</f>
        <v>-1.0808162128113392</v>
      </c>
      <c r="E25">
        <v>0.91090000000000004</v>
      </c>
      <c r="F25">
        <f>LN(FIO_PL[[#This Row],[Risk-free instrument]]/E24)*100</f>
        <v>2.1864252577744598</v>
      </c>
      <c r="G25">
        <v>47778.01</v>
      </c>
      <c r="H25">
        <f>LN(FIO_PL[[#This Row],[WIG]]/G24)*100</f>
        <v>-0.90310529081042323</v>
      </c>
      <c r="I25">
        <f>FIO_PL[[#This Row],[Rate WIG]]*100%</f>
        <v>-0.90310529081042323</v>
      </c>
      <c r="J25">
        <f>MIN(0,(FIO_PL[[#This Row],[Logarithmic rate of return]]-0))</f>
        <v>-1.0808162128113392</v>
      </c>
      <c r="K25">
        <f>MIN(0,(FIO_PL[[#This Row],[Market rate of return]]-0))</f>
        <v>-0.90310529081042323</v>
      </c>
      <c r="L25">
        <f>MAX(0,(FIO_PL[[#This Row],[Logarithmic rate of return]]-0))</f>
        <v>0</v>
      </c>
    </row>
    <row r="26" spans="1:12" x14ac:dyDescent="0.25">
      <c r="A26" s="9">
        <v>42463</v>
      </c>
      <c r="B26">
        <v>277.14</v>
      </c>
      <c r="C26">
        <f>((FIO_PL[[#This Row],[Price]]-B25)/FIO_PL[[#This Row],[Price]])*100</f>
        <v>1.3819730100310255</v>
      </c>
      <c r="D26">
        <f>LN(FIO_PL[[#This Row],[Price]]/B25)*100</f>
        <v>1.3916111577910162</v>
      </c>
      <c r="E26">
        <v>0.90110000000000001</v>
      </c>
      <c r="F26">
        <f>LN(FIO_PL[[#This Row],[Risk-free instrument]]/E25)*100</f>
        <v>-1.0816882509772514</v>
      </c>
      <c r="G26">
        <v>48506.46</v>
      </c>
      <c r="H26">
        <f>LN(FIO_PL[[#This Row],[WIG]]/G25)*100</f>
        <v>1.5131493145249972</v>
      </c>
      <c r="I26">
        <f>FIO_PL[[#This Row],[Rate WIG]]*100%</f>
        <v>1.5131493145249972</v>
      </c>
      <c r="J26">
        <f>MIN(0,(FIO_PL[[#This Row],[Logarithmic rate of return]]-0))</f>
        <v>0</v>
      </c>
      <c r="K26">
        <f>MIN(0,(FIO_PL[[#This Row],[Market rate of return]]-0))</f>
        <v>0</v>
      </c>
      <c r="L26">
        <f>MAX(0,(FIO_PL[[#This Row],[Logarithmic rate of return]]-0))</f>
        <v>1.3916111577910162</v>
      </c>
    </row>
    <row r="27" spans="1:12" x14ac:dyDescent="0.25">
      <c r="A27" s="9">
        <v>42470</v>
      </c>
      <c r="B27">
        <v>272.74</v>
      </c>
      <c r="C27">
        <f>((FIO_PL[[#This Row],[Price]]-B26)/FIO_PL[[#This Row],[Price]])*100</f>
        <v>-1.6132580479577534</v>
      </c>
      <c r="D27">
        <f>LN(FIO_PL[[#This Row],[Price]]/B26)*100</f>
        <v>-1.6003833240881047</v>
      </c>
      <c r="E27">
        <v>0.89490000000000003</v>
      </c>
      <c r="F27">
        <f>LN(FIO_PL[[#This Row],[Risk-free instrument]]/E26)*100</f>
        <v>-0.69042590521790781</v>
      </c>
      <c r="G27">
        <v>47556.03</v>
      </c>
      <c r="H27">
        <f>LN(FIO_PL[[#This Row],[WIG]]/G26)*100</f>
        <v>-1.9788390118617925</v>
      </c>
      <c r="I27">
        <f>FIO_PL[[#This Row],[Rate WIG]]*100%</f>
        <v>-1.9788390118617925</v>
      </c>
      <c r="J27">
        <f>MIN(0,(FIO_PL[[#This Row],[Logarithmic rate of return]]-0))</f>
        <v>-1.6003833240881047</v>
      </c>
      <c r="K27">
        <f>MIN(0,(FIO_PL[[#This Row],[Market rate of return]]-0))</f>
        <v>-1.9788390118617925</v>
      </c>
      <c r="L27">
        <f>MAX(0,(FIO_PL[[#This Row],[Logarithmic rate of return]]-0))</f>
        <v>0</v>
      </c>
    </row>
    <row r="28" spans="1:12" x14ac:dyDescent="0.25">
      <c r="A28" s="9">
        <v>42477</v>
      </c>
      <c r="B28">
        <v>275.02999999999997</v>
      </c>
      <c r="C28">
        <f>((FIO_PL[[#This Row],[Price]]-B27)/FIO_PL[[#This Row],[Price]])*100</f>
        <v>0.83263643966111478</v>
      </c>
      <c r="D28">
        <f>LN(FIO_PL[[#This Row],[Price]]/B27)*100</f>
        <v>0.83612221959937194</v>
      </c>
      <c r="E28">
        <v>0.90190000000000003</v>
      </c>
      <c r="F28">
        <f>LN(FIO_PL[[#This Row],[Risk-free instrument]]/E27)*100</f>
        <v>0.77916689828498809</v>
      </c>
      <c r="G28">
        <v>48095.43</v>
      </c>
      <c r="H28">
        <f>LN(FIO_PL[[#This Row],[WIG]]/G27)*100</f>
        <v>1.1278567371606587</v>
      </c>
      <c r="I28">
        <f>FIO_PL[[#This Row],[Rate WIG]]*100%</f>
        <v>1.1278567371606587</v>
      </c>
      <c r="J28">
        <f>MIN(0,(FIO_PL[[#This Row],[Logarithmic rate of return]]-0))</f>
        <v>0</v>
      </c>
      <c r="K28">
        <f>MIN(0,(FIO_PL[[#This Row],[Market rate of return]]-0))</f>
        <v>0</v>
      </c>
      <c r="L28">
        <f>MAX(0,(FIO_PL[[#This Row],[Logarithmic rate of return]]-0))</f>
        <v>0.83612221959937194</v>
      </c>
    </row>
    <row r="29" spans="1:12" x14ac:dyDescent="0.25">
      <c r="A29" s="9">
        <v>42484</v>
      </c>
      <c r="B29">
        <v>276.61</v>
      </c>
      <c r="C29">
        <f>((FIO_PL[[#This Row],[Price]]-B28)/FIO_PL[[#This Row],[Price]])*100</f>
        <v>0.57120133039298682</v>
      </c>
      <c r="D29">
        <f>LN(FIO_PL[[#This Row],[Price]]/B28)*100</f>
        <v>0.57283892414112381</v>
      </c>
      <c r="E29">
        <v>0.90864999999999996</v>
      </c>
      <c r="F29">
        <f>LN(FIO_PL[[#This Row],[Risk-free instrument]]/E28)*100</f>
        <v>0.74563323556077421</v>
      </c>
      <c r="G29">
        <v>48446.39</v>
      </c>
      <c r="H29">
        <f>LN(FIO_PL[[#This Row],[WIG]]/G28)*100</f>
        <v>0.72706635539286413</v>
      </c>
      <c r="I29">
        <f>FIO_PL[[#This Row],[Rate WIG]]*100%</f>
        <v>0.72706635539286413</v>
      </c>
      <c r="J29">
        <f>MIN(0,(FIO_PL[[#This Row],[Logarithmic rate of return]]-0))</f>
        <v>0</v>
      </c>
      <c r="K29">
        <f>MIN(0,(FIO_PL[[#This Row],[Market rate of return]]-0))</f>
        <v>0</v>
      </c>
      <c r="L29">
        <f>MAX(0,(FIO_PL[[#This Row],[Logarithmic rate of return]]-0))</f>
        <v>0.57283892414112381</v>
      </c>
    </row>
    <row r="30" spans="1:12" x14ac:dyDescent="0.25">
      <c r="A30" s="9">
        <v>42491</v>
      </c>
      <c r="B30">
        <v>274.04000000000002</v>
      </c>
      <c r="C30">
        <f>((FIO_PL[[#This Row],[Price]]-B29)/FIO_PL[[#This Row],[Price]])*100</f>
        <v>-0.93781929645307005</v>
      </c>
      <c r="D30">
        <f>LN(FIO_PL[[#This Row],[Price]]/B29)*100</f>
        <v>-0.93344907323944548</v>
      </c>
      <c r="E30">
        <v>0.90415000000000001</v>
      </c>
      <c r="F30">
        <f>LN(FIO_PL[[#This Row],[Risk-free instrument]]/E29)*100</f>
        <v>-0.49647056962816588</v>
      </c>
      <c r="G30">
        <v>47641.99</v>
      </c>
      <c r="H30">
        <f>LN(FIO_PL[[#This Row],[WIG]]/G29)*100</f>
        <v>-1.6743310521683881</v>
      </c>
      <c r="I30">
        <f>FIO_PL[[#This Row],[Rate WIG]]*100%</f>
        <v>-1.6743310521683881</v>
      </c>
      <c r="J30">
        <f>MIN(0,(FIO_PL[[#This Row],[Logarithmic rate of return]]-0))</f>
        <v>-0.93344907323944548</v>
      </c>
      <c r="K30">
        <f>MIN(0,(FIO_PL[[#This Row],[Market rate of return]]-0))</f>
        <v>-1.6743310521683881</v>
      </c>
      <c r="L30">
        <f>MAX(0,(FIO_PL[[#This Row],[Logarithmic rate of return]]-0))</f>
        <v>0</v>
      </c>
    </row>
    <row r="31" spans="1:12" x14ac:dyDescent="0.25">
      <c r="A31" s="9">
        <v>42498</v>
      </c>
      <c r="B31">
        <v>267.49</v>
      </c>
      <c r="C31">
        <f>((FIO_PL[[#This Row],[Price]]-B30)/FIO_PL[[#This Row],[Price]])*100</f>
        <v>-2.4486896706418975</v>
      </c>
      <c r="D31">
        <f>LN(FIO_PL[[#This Row],[Price]]/B30)*100</f>
        <v>-2.4191898674975612</v>
      </c>
      <c r="E31">
        <v>0.90715000000000001</v>
      </c>
      <c r="F31">
        <f>LN(FIO_PL[[#This Row],[Risk-free instrument]]/E30)*100</f>
        <v>0.33125409851835858</v>
      </c>
      <c r="G31">
        <v>46663.67</v>
      </c>
      <c r="H31">
        <f>LN(FIO_PL[[#This Row],[WIG]]/G30)*100</f>
        <v>-2.0748597641521696</v>
      </c>
      <c r="I31">
        <f>FIO_PL[[#This Row],[Rate WIG]]*100%</f>
        <v>-2.0748597641521696</v>
      </c>
      <c r="J31">
        <f>MIN(0,(FIO_PL[[#This Row],[Logarithmic rate of return]]-0))</f>
        <v>-2.4191898674975612</v>
      </c>
      <c r="K31">
        <f>MIN(0,(FIO_PL[[#This Row],[Market rate of return]]-0))</f>
        <v>-2.0748597641521696</v>
      </c>
      <c r="L31">
        <f>MAX(0,(FIO_PL[[#This Row],[Logarithmic rate of return]]-0))</f>
        <v>0</v>
      </c>
    </row>
    <row r="32" spans="1:12" x14ac:dyDescent="0.25">
      <c r="A32" s="9">
        <v>42505</v>
      </c>
      <c r="B32">
        <v>263.49</v>
      </c>
      <c r="C32">
        <f>((FIO_PL[[#This Row],[Price]]-B31)/FIO_PL[[#This Row],[Price]])*100</f>
        <v>-1.518084177767657</v>
      </c>
      <c r="D32">
        <f>LN(FIO_PL[[#This Row],[Price]]/B31)*100</f>
        <v>-1.5066765862587048</v>
      </c>
      <c r="E32">
        <v>0.90690000000000004</v>
      </c>
      <c r="F32">
        <f>LN(FIO_PL[[#This Row],[Risk-free instrument]]/E31)*100</f>
        <v>-2.7562636265004218E-2</v>
      </c>
      <c r="G32">
        <v>46063.67</v>
      </c>
      <c r="H32">
        <f>LN(FIO_PL[[#This Row],[WIG]]/G31)*100</f>
        <v>-1.2941347695310474</v>
      </c>
      <c r="I32">
        <f>FIO_PL[[#This Row],[Rate WIG]]*100%</f>
        <v>-1.2941347695310474</v>
      </c>
      <c r="J32">
        <f>MIN(0,(FIO_PL[[#This Row],[Logarithmic rate of return]]-0))</f>
        <v>-1.5066765862587048</v>
      </c>
      <c r="K32">
        <f>MIN(0,(FIO_PL[[#This Row],[Market rate of return]]-0))</f>
        <v>-1.2941347695310474</v>
      </c>
      <c r="L32">
        <f>MAX(0,(FIO_PL[[#This Row],[Logarithmic rate of return]]-0))</f>
        <v>0</v>
      </c>
    </row>
    <row r="33" spans="1:12" x14ac:dyDescent="0.25">
      <c r="A33" s="9">
        <v>42512</v>
      </c>
      <c r="B33">
        <v>259.91000000000003</v>
      </c>
      <c r="C33">
        <f>((FIO_PL[[#This Row],[Price]]-B32)/FIO_PL[[#This Row],[Price]])*100</f>
        <v>-1.377399869185481</v>
      </c>
      <c r="D33">
        <f>LN(FIO_PL[[#This Row],[Price]]/B32)*100</f>
        <v>-1.3679999352833674</v>
      </c>
      <c r="E33">
        <v>0.95540000000000003</v>
      </c>
      <c r="F33">
        <f>LN(FIO_PL[[#This Row],[Risk-free instrument]]/E32)*100</f>
        <v>5.2097910502339388</v>
      </c>
      <c r="G33">
        <v>45784.76</v>
      </c>
      <c r="H33">
        <f>LN(FIO_PL[[#This Row],[WIG]]/G32)*100</f>
        <v>-0.60732852438367579</v>
      </c>
      <c r="I33">
        <f>FIO_PL[[#This Row],[Rate WIG]]*100%</f>
        <v>-0.60732852438367579</v>
      </c>
      <c r="J33">
        <f>MIN(0,(FIO_PL[[#This Row],[Logarithmic rate of return]]-0))</f>
        <v>-1.3679999352833674</v>
      </c>
      <c r="K33">
        <f>MIN(0,(FIO_PL[[#This Row],[Market rate of return]]-0))</f>
        <v>-0.60732852438367579</v>
      </c>
      <c r="L33">
        <f>MAX(0,(FIO_PL[[#This Row],[Logarithmic rate of return]]-0))</f>
        <v>0</v>
      </c>
    </row>
    <row r="34" spans="1:12" x14ac:dyDescent="0.25">
      <c r="A34" s="9">
        <v>42519</v>
      </c>
      <c r="B34">
        <v>263.95999999999998</v>
      </c>
      <c r="C34">
        <f>((FIO_PL[[#This Row],[Price]]-B33)/FIO_PL[[#This Row],[Price]])*100</f>
        <v>1.534323382330639</v>
      </c>
      <c r="D34">
        <f>LN(FIO_PL[[#This Row],[Price]]/B33)*100</f>
        <v>1.5462159270918612</v>
      </c>
      <c r="E34">
        <v>0.97809999999999997</v>
      </c>
      <c r="F34">
        <f>LN(FIO_PL[[#This Row],[Risk-free instrument]]/E33)*100</f>
        <v>2.3481813340585731</v>
      </c>
      <c r="G34">
        <v>46634.55</v>
      </c>
      <c r="H34">
        <f>LN(FIO_PL[[#This Row],[WIG]]/G33)*100</f>
        <v>1.8390398072810203</v>
      </c>
      <c r="I34">
        <f>FIO_PL[[#This Row],[Rate WIG]]*100%</f>
        <v>1.8390398072810203</v>
      </c>
      <c r="J34">
        <f>MIN(0,(FIO_PL[[#This Row],[Logarithmic rate of return]]-0))</f>
        <v>0</v>
      </c>
      <c r="K34">
        <f>MIN(0,(FIO_PL[[#This Row],[Market rate of return]]-0))</f>
        <v>0</v>
      </c>
      <c r="L34">
        <f>MAX(0,(FIO_PL[[#This Row],[Logarithmic rate of return]]-0))</f>
        <v>1.5462159270918612</v>
      </c>
    </row>
    <row r="35" spans="1:12" x14ac:dyDescent="0.25">
      <c r="A35" s="9">
        <v>42526</v>
      </c>
      <c r="B35">
        <v>259.33999999999997</v>
      </c>
      <c r="C35">
        <f>((FIO_PL[[#This Row],[Price]]-B34)/FIO_PL[[#This Row],[Price]])*100</f>
        <v>-1.7814452070640876</v>
      </c>
      <c r="D35">
        <f>LN(FIO_PL[[#This Row],[Price]]/B34)*100</f>
        <v>-1.7657634394482657</v>
      </c>
      <c r="E35">
        <v>0.98570000000000002</v>
      </c>
      <c r="F35">
        <f>LN(FIO_PL[[#This Row],[Risk-free instrument]]/E34)*100</f>
        <v>0.77401343749460538</v>
      </c>
      <c r="G35">
        <v>45523.93</v>
      </c>
      <c r="H35">
        <f>LN(FIO_PL[[#This Row],[WIG]]/G34)*100</f>
        <v>-2.4103560959326584</v>
      </c>
      <c r="I35">
        <f>FIO_PL[[#This Row],[Rate WIG]]*100%</f>
        <v>-2.4103560959326584</v>
      </c>
      <c r="J35">
        <f>MIN(0,(FIO_PL[[#This Row],[Logarithmic rate of return]]-0))</f>
        <v>-1.7657634394482657</v>
      </c>
      <c r="K35">
        <f>MIN(0,(FIO_PL[[#This Row],[Market rate of return]]-0))</f>
        <v>-2.4103560959326584</v>
      </c>
      <c r="L35">
        <f>MAX(0,(FIO_PL[[#This Row],[Logarithmic rate of return]]-0))</f>
        <v>0</v>
      </c>
    </row>
    <row r="36" spans="1:12" x14ac:dyDescent="0.25">
      <c r="A36" s="9">
        <v>42533</v>
      </c>
      <c r="B36">
        <v>257.55</v>
      </c>
      <c r="C36">
        <f>((FIO_PL[[#This Row],[Price]]-B35)/FIO_PL[[#This Row],[Price]])*100</f>
        <v>-0.6950106775383279</v>
      </c>
      <c r="D36">
        <f>LN(FIO_PL[[#This Row],[Price]]/B35)*100</f>
        <v>-0.69260661091438225</v>
      </c>
      <c r="E36">
        <v>0.94415000000000004</v>
      </c>
      <c r="F36">
        <f>LN(FIO_PL[[#This Row],[Risk-free instrument]]/E35)*100</f>
        <v>-4.3066996843806393</v>
      </c>
      <c r="G36">
        <v>45348.2</v>
      </c>
      <c r="H36">
        <f>LN(FIO_PL[[#This Row],[WIG]]/G35)*100</f>
        <v>-0.38676372845326118</v>
      </c>
      <c r="I36">
        <f>FIO_PL[[#This Row],[Rate WIG]]*100%</f>
        <v>-0.38676372845326118</v>
      </c>
      <c r="J36">
        <f>MIN(0,(FIO_PL[[#This Row],[Logarithmic rate of return]]-0))</f>
        <v>-0.69260661091438225</v>
      </c>
      <c r="K36">
        <f>MIN(0,(FIO_PL[[#This Row],[Market rate of return]]-0))</f>
        <v>-0.38676372845326118</v>
      </c>
      <c r="L36">
        <f>MAX(0,(FIO_PL[[#This Row],[Logarithmic rate of return]]-0))</f>
        <v>0</v>
      </c>
    </row>
    <row r="37" spans="1:12" x14ac:dyDescent="0.25">
      <c r="A37" s="9">
        <v>42540</v>
      </c>
      <c r="B37">
        <v>254.04</v>
      </c>
      <c r="C37">
        <f>((FIO_PL[[#This Row],[Price]]-B36)/FIO_PL[[#This Row],[Price]])*100</f>
        <v>-1.3816721776098329</v>
      </c>
      <c r="D37">
        <f>LN(FIO_PL[[#This Row],[Price]]/B36)*100</f>
        <v>-1.3722141076820262</v>
      </c>
      <c r="E37">
        <v>0.92464999999999997</v>
      </c>
      <c r="F37">
        <f>LN(FIO_PL[[#This Row],[Risk-free instrument]]/E36)*100</f>
        <v>-2.0869764296701416</v>
      </c>
      <c r="G37">
        <v>44606.86</v>
      </c>
      <c r="H37">
        <f>LN(FIO_PL[[#This Row],[WIG]]/G36)*100</f>
        <v>-1.648282562604779</v>
      </c>
      <c r="I37">
        <f>FIO_PL[[#This Row],[Rate WIG]]*100%</f>
        <v>-1.648282562604779</v>
      </c>
      <c r="J37">
        <f>MIN(0,(FIO_PL[[#This Row],[Logarithmic rate of return]]-0))</f>
        <v>-1.3722141076820262</v>
      </c>
      <c r="K37">
        <f>MIN(0,(FIO_PL[[#This Row],[Market rate of return]]-0))</f>
        <v>-1.648282562604779</v>
      </c>
      <c r="L37">
        <f>MAX(0,(FIO_PL[[#This Row],[Logarithmic rate of return]]-0))</f>
        <v>0</v>
      </c>
    </row>
    <row r="38" spans="1:12" x14ac:dyDescent="0.25">
      <c r="A38" s="9">
        <v>42547</v>
      </c>
      <c r="B38">
        <v>254.6</v>
      </c>
      <c r="C38">
        <f>((FIO_PL[[#This Row],[Price]]-B37)/FIO_PL[[#This Row],[Price]])*100</f>
        <v>0.21995286724273461</v>
      </c>
      <c r="D38">
        <f>LN(FIO_PL[[#This Row],[Price]]/B37)*100</f>
        <v>0.22019511885320045</v>
      </c>
      <c r="E38">
        <v>0.89410000000000001</v>
      </c>
      <c r="F38">
        <f>LN(FIO_PL[[#This Row],[Risk-free instrument]]/E37)*100</f>
        <v>-3.359766178961316</v>
      </c>
      <c r="G38">
        <v>44773.75</v>
      </c>
      <c r="H38">
        <f>LN(FIO_PL[[#This Row],[WIG]]/G37)*100</f>
        <v>0.37343713350670804</v>
      </c>
      <c r="I38">
        <f>FIO_PL[[#This Row],[Rate WIG]]*100%</f>
        <v>0.37343713350670804</v>
      </c>
      <c r="J38">
        <f>MIN(0,(FIO_PL[[#This Row],[Logarithmic rate of return]]-0))</f>
        <v>0</v>
      </c>
      <c r="K38">
        <f>MIN(0,(FIO_PL[[#This Row],[Market rate of return]]-0))</f>
        <v>0</v>
      </c>
      <c r="L38">
        <f>MAX(0,(FIO_PL[[#This Row],[Logarithmic rate of return]]-0))</f>
        <v>0.22019511885320045</v>
      </c>
    </row>
    <row r="39" spans="1:12" x14ac:dyDescent="0.25">
      <c r="A39" s="9">
        <v>42554</v>
      </c>
      <c r="B39">
        <v>255.11</v>
      </c>
      <c r="C39">
        <f>((FIO_PL[[#This Row],[Price]]-B38)/FIO_PL[[#This Row],[Price]])*100</f>
        <v>0.19991376269061162</v>
      </c>
      <c r="D39">
        <f>LN(FIO_PL[[#This Row],[Price]]/B38)*100</f>
        <v>0.20011385697499143</v>
      </c>
      <c r="E39">
        <v>0.92364999999999997</v>
      </c>
      <c r="F39">
        <f>LN(FIO_PL[[#This Row],[Risk-free instrument]]/E38)*100</f>
        <v>3.2515586263373866</v>
      </c>
      <c r="G39">
        <v>44754.05</v>
      </c>
      <c r="H39">
        <f>LN(FIO_PL[[#This Row],[WIG]]/G38)*100</f>
        <v>-4.4008677344805486E-2</v>
      </c>
      <c r="I39">
        <f>FIO_PL[[#This Row],[Rate WIG]]*100%</f>
        <v>-4.4008677344805486E-2</v>
      </c>
      <c r="J39">
        <f>MIN(0,(FIO_PL[[#This Row],[Logarithmic rate of return]]-0))</f>
        <v>0</v>
      </c>
      <c r="K39">
        <f>MIN(0,(FIO_PL[[#This Row],[Market rate of return]]-0))</f>
        <v>-4.4008677344805486E-2</v>
      </c>
      <c r="L39">
        <f>MAX(0,(FIO_PL[[#This Row],[Logarithmic rate of return]]-0))</f>
        <v>0.20011385697499143</v>
      </c>
    </row>
    <row r="40" spans="1:12" x14ac:dyDescent="0.25">
      <c r="A40" s="9">
        <v>42561</v>
      </c>
      <c r="B40">
        <v>251.99</v>
      </c>
      <c r="C40">
        <f>((FIO_PL[[#This Row],[Price]]-B39)/FIO_PL[[#This Row],[Price]])*100</f>
        <v>-1.2381443708083673</v>
      </c>
      <c r="D40">
        <f>LN(FIO_PL[[#This Row],[Price]]/B39)*100</f>
        <v>-1.230542050868805</v>
      </c>
      <c r="E40">
        <v>0.93740000000000001</v>
      </c>
      <c r="F40">
        <f>LN(FIO_PL[[#This Row],[Risk-free instrument]]/E39)*100</f>
        <v>1.4776873483959334</v>
      </c>
      <c r="G40">
        <v>44024.66</v>
      </c>
      <c r="H40">
        <f>LN(FIO_PL[[#This Row],[WIG]]/G39)*100</f>
        <v>-1.6432011951306151</v>
      </c>
      <c r="I40">
        <f>FIO_PL[[#This Row],[Rate WIG]]*100%</f>
        <v>-1.6432011951306151</v>
      </c>
      <c r="J40">
        <f>MIN(0,(FIO_PL[[#This Row],[Logarithmic rate of return]]-0))</f>
        <v>-1.230542050868805</v>
      </c>
      <c r="K40">
        <f>MIN(0,(FIO_PL[[#This Row],[Market rate of return]]-0))</f>
        <v>-1.6432011951306151</v>
      </c>
      <c r="L40">
        <f>MAX(0,(FIO_PL[[#This Row],[Logarithmic rate of return]]-0))</f>
        <v>0</v>
      </c>
    </row>
    <row r="41" spans="1:12" x14ac:dyDescent="0.25">
      <c r="A41" s="9">
        <v>42568</v>
      </c>
      <c r="B41">
        <v>261.66000000000003</v>
      </c>
      <c r="C41">
        <f>((FIO_PL[[#This Row],[Price]]-B40)/FIO_PL[[#This Row],[Price]])*100</f>
        <v>3.69563555759383</v>
      </c>
      <c r="D41">
        <f>LN(FIO_PL[[#This Row],[Price]]/B40)*100</f>
        <v>3.7656546898362251</v>
      </c>
      <c r="E41">
        <v>0.99380000000000002</v>
      </c>
      <c r="F41">
        <f>LN(FIO_PL[[#This Row],[Risk-free instrument]]/E40)*100</f>
        <v>5.8425893679614536</v>
      </c>
      <c r="G41">
        <v>45540.6</v>
      </c>
      <c r="H41">
        <f>LN(FIO_PL[[#This Row],[WIG]]/G40)*100</f>
        <v>3.3854304311643748</v>
      </c>
      <c r="I41">
        <f>FIO_PL[[#This Row],[Rate WIG]]*100%</f>
        <v>3.3854304311643748</v>
      </c>
      <c r="J41">
        <f>MIN(0,(FIO_PL[[#This Row],[Logarithmic rate of return]]-0))</f>
        <v>0</v>
      </c>
      <c r="K41">
        <f>MIN(0,(FIO_PL[[#This Row],[Market rate of return]]-0))</f>
        <v>0</v>
      </c>
      <c r="L41">
        <f>MAX(0,(FIO_PL[[#This Row],[Logarithmic rate of return]]-0))</f>
        <v>3.7656546898362251</v>
      </c>
    </row>
    <row r="42" spans="1:12" x14ac:dyDescent="0.25">
      <c r="A42" s="9">
        <v>42575</v>
      </c>
      <c r="B42">
        <v>264.45</v>
      </c>
      <c r="C42">
        <f>((FIO_PL[[#This Row],[Price]]-B41)/FIO_PL[[#This Row],[Price]])*100</f>
        <v>1.0550198525240928</v>
      </c>
      <c r="D42">
        <f>LN(FIO_PL[[#This Row],[Price]]/B41)*100</f>
        <v>1.0606246429258679</v>
      </c>
      <c r="E42">
        <v>1.0444</v>
      </c>
      <c r="F42">
        <f>LN(FIO_PL[[#This Row],[Risk-free instrument]]/E41)*100</f>
        <v>4.9661857656753501</v>
      </c>
      <c r="G42">
        <v>46541.69</v>
      </c>
      <c r="H42">
        <f>LN(FIO_PL[[#This Row],[WIG]]/G41)*100</f>
        <v>2.1744234284644612</v>
      </c>
      <c r="I42">
        <f>FIO_PL[[#This Row],[Rate WIG]]*100%</f>
        <v>2.1744234284644612</v>
      </c>
      <c r="J42">
        <f>MIN(0,(FIO_PL[[#This Row],[Logarithmic rate of return]]-0))</f>
        <v>0</v>
      </c>
      <c r="K42">
        <f>MIN(0,(FIO_PL[[#This Row],[Market rate of return]]-0))</f>
        <v>0</v>
      </c>
      <c r="L42">
        <f>MAX(0,(FIO_PL[[#This Row],[Logarithmic rate of return]]-0))</f>
        <v>1.0606246429258679</v>
      </c>
    </row>
    <row r="43" spans="1:12" x14ac:dyDescent="0.25">
      <c r="A43" s="9">
        <v>42582</v>
      </c>
      <c r="B43">
        <v>264.49</v>
      </c>
      <c r="C43">
        <f>((FIO_PL[[#This Row],[Price]]-B42)/FIO_PL[[#This Row],[Price]])*100</f>
        <v>1.5123445120806253E-2</v>
      </c>
      <c r="D43">
        <f>LN(FIO_PL[[#This Row],[Price]]/B42)*100</f>
        <v>1.5124588829074859E-2</v>
      </c>
      <c r="E43">
        <v>1.1116999999999999</v>
      </c>
      <c r="F43">
        <f>LN(FIO_PL[[#This Row],[Risk-free instrument]]/E42)*100</f>
        <v>6.2447817414595361</v>
      </c>
      <c r="G43">
        <v>46171.72</v>
      </c>
      <c r="H43">
        <f>LN(FIO_PL[[#This Row],[WIG]]/G42)*100</f>
        <v>-0.7980980611116909</v>
      </c>
      <c r="I43">
        <f>FIO_PL[[#This Row],[Rate WIG]]*100%</f>
        <v>-0.7980980611116909</v>
      </c>
      <c r="J43">
        <f>MIN(0,(FIO_PL[[#This Row],[Logarithmic rate of return]]-0))</f>
        <v>0</v>
      </c>
      <c r="K43">
        <f>MIN(0,(FIO_PL[[#This Row],[Market rate of return]]-0))</f>
        <v>-0.7980980611116909</v>
      </c>
      <c r="L43">
        <f>MAX(0,(FIO_PL[[#This Row],[Logarithmic rate of return]]-0))</f>
        <v>1.5124588829074859E-2</v>
      </c>
    </row>
    <row r="44" spans="1:12" x14ac:dyDescent="0.25">
      <c r="A44" s="9">
        <v>42589</v>
      </c>
      <c r="B44">
        <v>271.32</v>
      </c>
      <c r="C44">
        <f>((FIO_PL[[#This Row],[Price]]-B43)/FIO_PL[[#This Row],[Price]])*100</f>
        <v>2.5173227185611031</v>
      </c>
      <c r="D44">
        <f>LN(FIO_PL[[#This Row],[Price]]/B43)*100</f>
        <v>2.5495492677599083</v>
      </c>
      <c r="E44">
        <v>1.1607000000000001</v>
      </c>
      <c r="F44">
        <f>LN(FIO_PL[[#This Row],[Risk-free instrument]]/E43)*100</f>
        <v>4.3132896135007712</v>
      </c>
      <c r="G44">
        <v>47604.22</v>
      </c>
      <c r="H44">
        <f>LN(FIO_PL[[#This Row],[WIG]]/G43)*100</f>
        <v>3.055392331700074</v>
      </c>
      <c r="I44">
        <f>FIO_PL[[#This Row],[Rate WIG]]*100%</f>
        <v>3.055392331700074</v>
      </c>
      <c r="J44">
        <f>MIN(0,(FIO_PL[[#This Row],[Logarithmic rate of return]]-0))</f>
        <v>0</v>
      </c>
      <c r="K44">
        <f>MIN(0,(FIO_PL[[#This Row],[Market rate of return]]-0))</f>
        <v>0</v>
      </c>
      <c r="L44">
        <f>MAX(0,(FIO_PL[[#This Row],[Logarithmic rate of return]]-0))</f>
        <v>2.5495492677599083</v>
      </c>
    </row>
    <row r="45" spans="1:12" x14ac:dyDescent="0.25">
      <c r="A45" s="9">
        <v>42596</v>
      </c>
      <c r="B45">
        <v>276.04000000000002</v>
      </c>
      <c r="C45">
        <f>((FIO_PL[[#This Row],[Price]]-B44)/FIO_PL[[#This Row],[Price]])*100</f>
        <v>1.7098971163599577</v>
      </c>
      <c r="D45">
        <f>LN(FIO_PL[[#This Row],[Price]]/B44)*100</f>
        <v>1.7246846674522323</v>
      </c>
      <c r="E45">
        <v>1.2067000000000001</v>
      </c>
      <c r="F45">
        <f>LN(FIO_PL[[#This Row],[Risk-free instrument]]/E44)*100</f>
        <v>3.8866089704978268</v>
      </c>
      <c r="G45">
        <v>48631.44</v>
      </c>
      <c r="H45">
        <f>LN(FIO_PL[[#This Row],[WIG]]/G44)*100</f>
        <v>2.1348822558409046</v>
      </c>
      <c r="I45">
        <f>FIO_PL[[#This Row],[Rate WIG]]*100%</f>
        <v>2.1348822558409046</v>
      </c>
      <c r="J45">
        <f>MIN(0,(FIO_PL[[#This Row],[Logarithmic rate of return]]-0))</f>
        <v>0</v>
      </c>
      <c r="K45">
        <f>MIN(0,(FIO_PL[[#This Row],[Market rate of return]]-0))</f>
        <v>0</v>
      </c>
      <c r="L45">
        <f>MAX(0,(FIO_PL[[#This Row],[Logarithmic rate of return]]-0))</f>
        <v>1.7246846674522323</v>
      </c>
    </row>
    <row r="46" spans="1:12" x14ac:dyDescent="0.25">
      <c r="A46" s="9">
        <v>42603</v>
      </c>
      <c r="B46">
        <v>271</v>
      </c>
      <c r="C46">
        <f>((FIO_PL[[#This Row],[Price]]-B45)/FIO_PL[[#This Row],[Price]])*100</f>
        <v>-1.8597785977859855</v>
      </c>
      <c r="D46">
        <f>LN(FIO_PL[[#This Row],[Price]]/B45)*100</f>
        <v>-1.8426961872700236</v>
      </c>
      <c r="E46">
        <v>1.2145600000000001</v>
      </c>
      <c r="F46">
        <f>LN(FIO_PL[[#This Row],[Risk-free instrument]]/E45)*100</f>
        <v>0.64925101889030368</v>
      </c>
      <c r="G46">
        <v>47536.72</v>
      </c>
      <c r="H46">
        <f>LN(FIO_PL[[#This Row],[WIG]]/G45)*100</f>
        <v>-2.2767770307410489</v>
      </c>
      <c r="I46">
        <f>FIO_PL[[#This Row],[Rate WIG]]*100%</f>
        <v>-2.2767770307410489</v>
      </c>
      <c r="J46">
        <f>MIN(0,(FIO_PL[[#This Row],[Logarithmic rate of return]]-0))</f>
        <v>-1.8426961872700236</v>
      </c>
      <c r="K46">
        <f>MIN(0,(FIO_PL[[#This Row],[Market rate of return]]-0))</f>
        <v>-2.2767770307410489</v>
      </c>
      <c r="L46">
        <f>MAX(0,(FIO_PL[[#This Row],[Logarithmic rate of return]]-0))</f>
        <v>0</v>
      </c>
    </row>
    <row r="47" spans="1:12" x14ac:dyDescent="0.25">
      <c r="A47" s="9">
        <v>42610</v>
      </c>
      <c r="B47">
        <v>271.24</v>
      </c>
      <c r="C47">
        <f>((FIO_PL[[#This Row],[Price]]-B46)/FIO_PL[[#This Row],[Price]])*100</f>
        <v>8.8482524701374826E-2</v>
      </c>
      <c r="D47">
        <f>LN(FIO_PL[[#This Row],[Price]]/B46)*100</f>
        <v>8.8521693594059134E-2</v>
      </c>
      <c r="E47">
        <v>1.2315</v>
      </c>
      <c r="F47">
        <f>LN(FIO_PL[[#This Row],[Risk-free instrument]]/E46)*100</f>
        <v>1.3851067292134498</v>
      </c>
      <c r="G47">
        <v>47456.36</v>
      </c>
      <c r="H47">
        <f>LN(FIO_PL[[#This Row],[WIG]]/G46)*100</f>
        <v>-0.1691913119769968</v>
      </c>
      <c r="I47">
        <f>FIO_PL[[#This Row],[Rate WIG]]*100%</f>
        <v>-0.1691913119769968</v>
      </c>
      <c r="J47">
        <f>MIN(0,(FIO_PL[[#This Row],[Logarithmic rate of return]]-0))</f>
        <v>0</v>
      </c>
      <c r="K47">
        <f>MIN(0,(FIO_PL[[#This Row],[Market rate of return]]-0))</f>
        <v>-0.1691913119769968</v>
      </c>
      <c r="L47">
        <f>MAX(0,(FIO_PL[[#This Row],[Logarithmic rate of return]]-0))</f>
        <v>8.8521693594059134E-2</v>
      </c>
    </row>
    <row r="48" spans="1:12" x14ac:dyDescent="0.25">
      <c r="A48" s="9">
        <v>42617</v>
      </c>
      <c r="B48">
        <v>272.32</v>
      </c>
      <c r="C48">
        <f>((FIO_PL[[#This Row],[Price]]-B47)/FIO_PL[[#This Row],[Price]])*100</f>
        <v>0.39659224441832552</v>
      </c>
      <c r="D48">
        <f>LN(FIO_PL[[#This Row],[Price]]/B47)*100</f>
        <v>0.39738075693678604</v>
      </c>
      <c r="E48">
        <v>1.2470600000000001</v>
      </c>
      <c r="F48">
        <f>LN(FIO_PL[[#This Row],[Risk-free instrument]]/E47)*100</f>
        <v>1.255584243907659</v>
      </c>
      <c r="G48">
        <v>47405.71</v>
      </c>
      <c r="H48">
        <f>LN(FIO_PL[[#This Row],[WIG]]/G47)*100</f>
        <v>-0.10678663202938642</v>
      </c>
      <c r="I48">
        <f>FIO_PL[[#This Row],[Rate WIG]]*100%</f>
        <v>-0.10678663202938642</v>
      </c>
      <c r="J48">
        <f>MIN(0,(FIO_PL[[#This Row],[Logarithmic rate of return]]-0))</f>
        <v>0</v>
      </c>
      <c r="K48">
        <f>MIN(0,(FIO_PL[[#This Row],[Market rate of return]]-0))</f>
        <v>-0.10678663202938642</v>
      </c>
      <c r="L48">
        <f>MAX(0,(FIO_PL[[#This Row],[Logarithmic rate of return]]-0))</f>
        <v>0.39738075693678604</v>
      </c>
    </row>
    <row r="49" spans="1:12" x14ac:dyDescent="0.25">
      <c r="A49" s="9">
        <v>42624</v>
      </c>
      <c r="B49">
        <v>272.25</v>
      </c>
      <c r="C49">
        <f>((FIO_PL[[#This Row],[Price]]-B48)/FIO_PL[[#This Row],[Price]])*100</f>
        <v>-2.5711662075295932E-2</v>
      </c>
      <c r="D49">
        <f>LN(FIO_PL[[#This Row],[Price]]/B48)*100</f>
        <v>-2.5708357193946256E-2</v>
      </c>
      <c r="E49">
        <v>1.25</v>
      </c>
      <c r="F49">
        <f>LN(FIO_PL[[#This Row],[Risk-free instrument]]/E48)*100</f>
        <v>0.23547702966776099</v>
      </c>
      <c r="G49">
        <v>47326.14</v>
      </c>
      <c r="H49">
        <f>LN(FIO_PL[[#This Row],[WIG]]/G48)*100</f>
        <v>-0.1679900027554358</v>
      </c>
      <c r="I49">
        <f>FIO_PL[[#This Row],[Rate WIG]]*100%</f>
        <v>-0.1679900027554358</v>
      </c>
      <c r="J49">
        <f>MIN(0,(FIO_PL[[#This Row],[Logarithmic rate of return]]-0))</f>
        <v>-2.5708357193946256E-2</v>
      </c>
      <c r="K49">
        <f>MIN(0,(FIO_PL[[#This Row],[Market rate of return]]-0))</f>
        <v>-0.1679900027554358</v>
      </c>
      <c r="L49">
        <f>MAX(0,(FIO_PL[[#This Row],[Logarithmic rate of return]]-0))</f>
        <v>0</v>
      </c>
    </row>
    <row r="50" spans="1:12" x14ac:dyDescent="0.25">
      <c r="A50" s="9">
        <v>42631</v>
      </c>
      <c r="B50">
        <v>272.64</v>
      </c>
      <c r="C50">
        <f>((FIO_PL[[#This Row],[Price]]-B49)/FIO_PL[[#This Row],[Price]])*100</f>
        <v>0.14304577464788232</v>
      </c>
      <c r="D50">
        <f>LN(FIO_PL[[#This Row],[Price]]/B49)*100</f>
        <v>0.14314818278809266</v>
      </c>
      <c r="E50">
        <v>1.24733</v>
      </c>
      <c r="F50">
        <f>LN(FIO_PL[[#This Row],[Risk-free instrument]]/E49)*100</f>
        <v>-0.21382845017100688</v>
      </c>
      <c r="G50">
        <v>47166.67</v>
      </c>
      <c r="H50">
        <f>LN(FIO_PL[[#This Row],[WIG]]/G49)*100</f>
        <v>-0.33752864667180948</v>
      </c>
      <c r="I50">
        <f>FIO_PL[[#This Row],[Rate WIG]]*100%</f>
        <v>-0.33752864667180948</v>
      </c>
      <c r="J50">
        <f>MIN(0,(FIO_PL[[#This Row],[Logarithmic rate of return]]-0))</f>
        <v>0</v>
      </c>
      <c r="K50">
        <f>MIN(0,(FIO_PL[[#This Row],[Market rate of return]]-0))</f>
        <v>-0.33752864667180948</v>
      </c>
      <c r="L50">
        <f>MAX(0,(FIO_PL[[#This Row],[Logarithmic rate of return]]-0))</f>
        <v>0.14314818278809266</v>
      </c>
    </row>
    <row r="51" spans="1:12" x14ac:dyDescent="0.25">
      <c r="A51" s="9">
        <v>42638</v>
      </c>
      <c r="B51">
        <v>276.54000000000002</v>
      </c>
      <c r="C51">
        <f>((FIO_PL[[#This Row],[Price]]-B50)/FIO_PL[[#This Row],[Price]])*100</f>
        <v>1.4102842265133557</v>
      </c>
      <c r="D51">
        <f>LN(FIO_PL[[#This Row],[Price]]/B50)*100</f>
        <v>1.4203232319521013</v>
      </c>
      <c r="E51">
        <v>1.24472</v>
      </c>
      <c r="F51">
        <f>LN(FIO_PL[[#This Row],[Risk-free instrument]]/E50)*100</f>
        <v>-0.20946617879294044</v>
      </c>
      <c r="G51">
        <v>47865.78</v>
      </c>
      <c r="H51">
        <f>LN(FIO_PL[[#This Row],[WIG]]/G50)*100</f>
        <v>1.4713345011010204</v>
      </c>
      <c r="I51">
        <f>FIO_PL[[#This Row],[Rate WIG]]*100%</f>
        <v>1.4713345011010204</v>
      </c>
      <c r="J51">
        <f>MIN(0,(FIO_PL[[#This Row],[Logarithmic rate of return]]-0))</f>
        <v>0</v>
      </c>
      <c r="K51">
        <f>MIN(0,(FIO_PL[[#This Row],[Market rate of return]]-0))</f>
        <v>0</v>
      </c>
      <c r="L51">
        <f>MAX(0,(FIO_PL[[#This Row],[Logarithmic rate of return]]-0))</f>
        <v>1.4203232319521013</v>
      </c>
    </row>
    <row r="52" spans="1:12" x14ac:dyDescent="0.25">
      <c r="A52" s="9">
        <v>42645</v>
      </c>
      <c r="B52">
        <v>271.77999999999997</v>
      </c>
      <c r="C52">
        <f>((FIO_PL[[#This Row],[Price]]-B51)/FIO_PL[[#This Row],[Price]])*100</f>
        <v>-1.7514165869453411</v>
      </c>
      <c r="D52">
        <f>LN(FIO_PL[[#This Row],[Price]]/B51)*100</f>
        <v>-1.7362560468120729</v>
      </c>
      <c r="E52">
        <v>1.2397199999999999</v>
      </c>
      <c r="F52">
        <f>LN(FIO_PL[[#This Row],[Risk-free instrument]]/E51)*100</f>
        <v>-0.40250573573530968</v>
      </c>
      <c r="G52">
        <v>47084.94</v>
      </c>
      <c r="H52">
        <f>LN(FIO_PL[[#This Row],[WIG]]/G51)*100</f>
        <v>-1.6447639427529237</v>
      </c>
      <c r="I52">
        <f>FIO_PL[[#This Row],[Rate WIG]]*100%</f>
        <v>-1.6447639427529237</v>
      </c>
      <c r="J52">
        <f>MIN(0,(FIO_PL[[#This Row],[Logarithmic rate of return]]-0))</f>
        <v>-1.7362560468120729</v>
      </c>
      <c r="K52">
        <f>MIN(0,(FIO_PL[[#This Row],[Market rate of return]]-0))</f>
        <v>-1.6447639427529237</v>
      </c>
      <c r="L52">
        <f>MAX(0,(FIO_PL[[#This Row],[Logarithmic rate of return]]-0))</f>
        <v>0</v>
      </c>
    </row>
    <row r="53" spans="1:12" x14ac:dyDescent="0.25">
      <c r="A53" s="9">
        <v>42652</v>
      </c>
      <c r="B53">
        <v>273.36</v>
      </c>
      <c r="C53">
        <f>((FIO_PL[[#This Row],[Price]]-B52)/FIO_PL[[#This Row],[Price]])*100</f>
        <v>0.57799239098626021</v>
      </c>
      <c r="D53">
        <f>LN(FIO_PL[[#This Row],[Price]]/B52)*100</f>
        <v>0.57966923146851235</v>
      </c>
      <c r="E53">
        <v>1.2622199999999999</v>
      </c>
      <c r="F53">
        <f>LN(FIO_PL[[#This Row],[Risk-free instrument]]/E52)*100</f>
        <v>1.7986527724638508</v>
      </c>
      <c r="G53">
        <v>47762.81</v>
      </c>
      <c r="H53">
        <f>LN(FIO_PL[[#This Row],[WIG]]/G52)*100</f>
        <v>1.4294098529443002</v>
      </c>
      <c r="I53">
        <f>FIO_PL[[#This Row],[Rate WIG]]*100%</f>
        <v>1.4294098529443002</v>
      </c>
      <c r="J53">
        <f>MIN(0,(FIO_PL[[#This Row],[Logarithmic rate of return]]-0))</f>
        <v>0</v>
      </c>
      <c r="K53">
        <f>MIN(0,(FIO_PL[[#This Row],[Market rate of return]]-0))</f>
        <v>0</v>
      </c>
      <c r="L53">
        <f>MAX(0,(FIO_PL[[#This Row],[Logarithmic rate of return]]-0))</f>
        <v>0.57966923146851235</v>
      </c>
    </row>
    <row r="54" spans="1:12" x14ac:dyDescent="0.25">
      <c r="A54" s="9">
        <v>42659</v>
      </c>
      <c r="B54">
        <v>272.32</v>
      </c>
      <c r="C54">
        <f>((FIO_PL[[#This Row],[Price]]-B53)/FIO_PL[[#This Row],[Price]])*100</f>
        <v>-0.38190364277321553</v>
      </c>
      <c r="D54">
        <f>LN(FIO_PL[[#This Row],[Price]]/B53)*100</f>
        <v>-0.38117624220271384</v>
      </c>
      <c r="E54">
        <v>1.2622800000000001</v>
      </c>
      <c r="F54">
        <f>LN(FIO_PL[[#This Row],[Risk-free instrument]]/E53)*100</f>
        <v>4.753416519038222E-3</v>
      </c>
      <c r="G54">
        <v>47285.64</v>
      </c>
      <c r="H54">
        <f>LN(FIO_PL[[#This Row],[WIG]]/G53)*100</f>
        <v>-1.0040647875945503</v>
      </c>
      <c r="I54">
        <f>FIO_PL[[#This Row],[Rate WIG]]*100%</f>
        <v>-1.0040647875945503</v>
      </c>
      <c r="J54">
        <f>MIN(0,(FIO_PL[[#This Row],[Logarithmic rate of return]]-0))</f>
        <v>-0.38117624220271384</v>
      </c>
      <c r="K54">
        <f>MIN(0,(FIO_PL[[#This Row],[Market rate of return]]-0))</f>
        <v>-1.0040647875945503</v>
      </c>
      <c r="L54">
        <f>MAX(0,(FIO_PL[[#This Row],[Logarithmic rate of return]]-0))</f>
        <v>0</v>
      </c>
    </row>
    <row r="55" spans="1:12" x14ac:dyDescent="0.25">
      <c r="A55" s="9">
        <v>42666</v>
      </c>
      <c r="B55">
        <v>275.85000000000002</v>
      </c>
      <c r="C55">
        <f>((FIO_PL[[#This Row],[Price]]-B54)/FIO_PL[[#This Row],[Price]])*100</f>
        <v>1.2796809860431499</v>
      </c>
      <c r="D55">
        <f>LN(FIO_PL[[#This Row],[Price]]/B54)*100</f>
        <v>1.2879394333430541</v>
      </c>
      <c r="E55">
        <v>1.2571099999999999</v>
      </c>
      <c r="F55">
        <f>LN(FIO_PL[[#This Row],[Risk-free instrument]]/E54)*100</f>
        <v>-0.41041738333957023</v>
      </c>
      <c r="G55">
        <v>47931.14</v>
      </c>
      <c r="H55">
        <f>LN(FIO_PL[[#This Row],[WIG]]/G54)*100</f>
        <v>1.3558742251152422</v>
      </c>
      <c r="I55">
        <f>FIO_PL[[#This Row],[Rate WIG]]*100%</f>
        <v>1.3558742251152422</v>
      </c>
      <c r="J55">
        <f>MIN(0,(FIO_PL[[#This Row],[Logarithmic rate of return]]-0))</f>
        <v>0</v>
      </c>
      <c r="K55">
        <f>MIN(0,(FIO_PL[[#This Row],[Market rate of return]]-0))</f>
        <v>0</v>
      </c>
      <c r="L55">
        <f>MAX(0,(FIO_PL[[#This Row],[Logarithmic rate of return]]-0))</f>
        <v>1.2879394333430541</v>
      </c>
    </row>
    <row r="56" spans="1:12" x14ac:dyDescent="0.25">
      <c r="A56" s="9">
        <v>42673</v>
      </c>
      <c r="B56">
        <v>281.77</v>
      </c>
      <c r="C56">
        <f>((FIO_PL[[#This Row],[Price]]-B55)/FIO_PL[[#This Row],[Price]])*100</f>
        <v>2.1010043652624337</v>
      </c>
      <c r="D56">
        <f>LN(FIO_PL[[#This Row],[Price]]/B55)*100</f>
        <v>2.123389559784119</v>
      </c>
      <c r="E56">
        <v>1.2582199999999999</v>
      </c>
      <c r="F56">
        <f>LN(FIO_PL[[#This Row],[Risk-free instrument]]/E55)*100</f>
        <v>8.8258802785637872E-2</v>
      </c>
      <c r="G56">
        <v>49070.85</v>
      </c>
      <c r="H56">
        <f>LN(FIO_PL[[#This Row],[WIG]]/G55)*100</f>
        <v>2.3499774569881264</v>
      </c>
      <c r="I56">
        <f>FIO_PL[[#This Row],[Rate WIG]]*100%</f>
        <v>2.3499774569881264</v>
      </c>
      <c r="J56">
        <f>MIN(0,(FIO_PL[[#This Row],[Logarithmic rate of return]]-0))</f>
        <v>0</v>
      </c>
      <c r="K56">
        <f>MIN(0,(FIO_PL[[#This Row],[Market rate of return]]-0))</f>
        <v>0</v>
      </c>
      <c r="L56">
        <f>MAX(0,(FIO_PL[[#This Row],[Logarithmic rate of return]]-0))</f>
        <v>2.123389559784119</v>
      </c>
    </row>
    <row r="57" spans="1:12" x14ac:dyDescent="0.25">
      <c r="A57" s="9">
        <v>42680</v>
      </c>
      <c r="B57">
        <v>273.20999999999998</v>
      </c>
      <c r="C57">
        <f>((FIO_PL[[#This Row],[Price]]-B56)/FIO_PL[[#This Row],[Price]])*100</f>
        <v>-3.1331210424215814</v>
      </c>
      <c r="D57">
        <f>LN(FIO_PL[[#This Row],[Price]]/B56)*100</f>
        <v>-3.0850405068444315</v>
      </c>
      <c r="E57">
        <v>1.2454400000000001</v>
      </c>
      <c r="F57">
        <f>LN(FIO_PL[[#This Row],[Risk-free instrument]]/E56)*100</f>
        <v>-1.0209142616112779</v>
      </c>
      <c r="G57">
        <v>47610.85</v>
      </c>
      <c r="H57">
        <f>LN(FIO_PL[[#This Row],[WIG]]/G56)*100</f>
        <v>-3.0204495705368419</v>
      </c>
      <c r="I57">
        <f>FIO_PL[[#This Row],[Rate WIG]]*100%</f>
        <v>-3.0204495705368419</v>
      </c>
      <c r="J57">
        <f>MIN(0,(FIO_PL[[#This Row],[Logarithmic rate of return]]-0))</f>
        <v>-3.0850405068444315</v>
      </c>
      <c r="K57">
        <f>MIN(0,(FIO_PL[[#This Row],[Market rate of return]]-0))</f>
        <v>-3.0204495705368419</v>
      </c>
      <c r="L57">
        <f>MAX(0,(FIO_PL[[#This Row],[Logarithmic rate of return]]-0))</f>
        <v>0</v>
      </c>
    </row>
    <row r="58" spans="1:12" x14ac:dyDescent="0.25">
      <c r="A58" s="9">
        <v>42687</v>
      </c>
      <c r="B58">
        <v>280.19</v>
      </c>
      <c r="C58">
        <f>((FIO_PL[[#This Row],[Price]]-B57)/FIO_PL[[#This Row],[Price]])*100</f>
        <v>2.4911667083050855</v>
      </c>
      <c r="D58">
        <f>LN(FIO_PL[[#This Row],[Price]]/B57)*100</f>
        <v>2.522721422449079</v>
      </c>
      <c r="E58">
        <v>1.2621100000000001</v>
      </c>
      <c r="F58">
        <f>LN(FIO_PL[[#This Row],[Risk-free instrument]]/E57)*100</f>
        <v>1.32960424180973</v>
      </c>
      <c r="G58">
        <v>48447.59</v>
      </c>
      <c r="H58">
        <f>LN(FIO_PL[[#This Row],[WIG]]/G57)*100</f>
        <v>1.7421918658334752</v>
      </c>
      <c r="I58">
        <f>FIO_PL[[#This Row],[Rate WIG]]*100%</f>
        <v>1.7421918658334752</v>
      </c>
      <c r="J58">
        <f>MIN(0,(FIO_PL[[#This Row],[Logarithmic rate of return]]-0))</f>
        <v>0</v>
      </c>
      <c r="K58">
        <f>MIN(0,(FIO_PL[[#This Row],[Market rate of return]]-0))</f>
        <v>0</v>
      </c>
      <c r="L58">
        <f>MAX(0,(FIO_PL[[#This Row],[Logarithmic rate of return]]-0))</f>
        <v>2.522721422449079</v>
      </c>
    </row>
    <row r="59" spans="1:12" x14ac:dyDescent="0.25">
      <c r="A59" s="9">
        <v>42694</v>
      </c>
      <c r="B59">
        <v>273.16000000000003</v>
      </c>
      <c r="C59">
        <f>((FIO_PL[[#This Row],[Price]]-B58)/FIO_PL[[#This Row],[Price]])*100</f>
        <v>-2.5735832479133007</v>
      </c>
      <c r="D59">
        <f>LN(FIO_PL[[#This Row],[Price]]/B58)*100</f>
        <v>-2.5410240379439126</v>
      </c>
      <c r="E59">
        <v>1.2793300000000001</v>
      </c>
      <c r="F59">
        <f>LN(FIO_PL[[#This Row],[Risk-free instrument]]/E58)*100</f>
        <v>1.355157983680273</v>
      </c>
      <c r="G59">
        <v>46910.91</v>
      </c>
      <c r="H59">
        <f>LN(FIO_PL[[#This Row],[WIG]]/G58)*100</f>
        <v>-3.2232324096465774</v>
      </c>
      <c r="I59">
        <f>FIO_PL[[#This Row],[Rate WIG]]*100%</f>
        <v>-3.2232324096465774</v>
      </c>
      <c r="J59">
        <f>MIN(0,(FIO_PL[[#This Row],[Logarithmic rate of return]]-0))</f>
        <v>-2.5410240379439126</v>
      </c>
      <c r="K59">
        <f>MIN(0,(FIO_PL[[#This Row],[Market rate of return]]-0))</f>
        <v>-3.2232324096465774</v>
      </c>
      <c r="L59">
        <f>MAX(0,(FIO_PL[[#This Row],[Logarithmic rate of return]]-0))</f>
        <v>0</v>
      </c>
    </row>
    <row r="60" spans="1:12" x14ac:dyDescent="0.25">
      <c r="A60" s="9">
        <v>42701</v>
      </c>
      <c r="B60">
        <v>280.66000000000003</v>
      </c>
      <c r="C60">
        <f>((FIO_PL[[#This Row],[Price]]-B59)/FIO_PL[[#This Row],[Price]])*100</f>
        <v>2.6722725005344543</v>
      </c>
      <c r="D60">
        <f>LN(FIO_PL[[#This Row],[Price]]/B59)*100</f>
        <v>2.7086268230101043</v>
      </c>
      <c r="E60">
        <v>1.28989</v>
      </c>
      <c r="F60">
        <f>LN(FIO_PL[[#This Row],[Risk-free instrument]]/E59)*100</f>
        <v>0.82204400296519187</v>
      </c>
      <c r="G60">
        <v>48579.08</v>
      </c>
      <c r="H60">
        <f>LN(FIO_PL[[#This Row],[WIG]]/G59)*100</f>
        <v>3.4942714559132679</v>
      </c>
      <c r="I60">
        <f>FIO_PL[[#This Row],[Rate WIG]]*100%</f>
        <v>3.4942714559132679</v>
      </c>
      <c r="J60">
        <f>MIN(0,(FIO_PL[[#This Row],[Logarithmic rate of return]]-0))</f>
        <v>0</v>
      </c>
      <c r="K60">
        <f>MIN(0,(FIO_PL[[#This Row],[Market rate of return]]-0))</f>
        <v>0</v>
      </c>
      <c r="L60">
        <f>MAX(0,(FIO_PL[[#This Row],[Logarithmic rate of return]]-0))</f>
        <v>2.7086268230101043</v>
      </c>
    </row>
    <row r="61" spans="1:12" x14ac:dyDescent="0.25">
      <c r="A61" s="9">
        <v>42708</v>
      </c>
      <c r="B61">
        <v>280.11</v>
      </c>
      <c r="C61">
        <f>((FIO_PL[[#This Row],[Price]]-B60)/FIO_PL[[#This Row],[Price]])*100</f>
        <v>-0.19635143336546762</v>
      </c>
      <c r="D61">
        <f>LN(FIO_PL[[#This Row],[Price]]/B60)*100</f>
        <v>-0.19615891590454315</v>
      </c>
      <c r="E61">
        <v>1.29156</v>
      </c>
      <c r="F61">
        <f>LN(FIO_PL[[#This Row],[Risk-free instrument]]/E60)*100</f>
        <v>0.12938466621243891</v>
      </c>
      <c r="G61">
        <v>48474.03</v>
      </c>
      <c r="H61">
        <f>LN(FIO_PL[[#This Row],[WIG]]/G60)*100</f>
        <v>-0.21647949462923716</v>
      </c>
      <c r="I61">
        <f>FIO_PL[[#This Row],[Rate WIG]]*100%</f>
        <v>-0.21647949462923716</v>
      </c>
      <c r="J61">
        <f>MIN(0,(FIO_PL[[#This Row],[Logarithmic rate of return]]-0))</f>
        <v>-0.19615891590454315</v>
      </c>
      <c r="K61">
        <f>MIN(0,(FIO_PL[[#This Row],[Market rate of return]]-0))</f>
        <v>-0.21647949462923716</v>
      </c>
      <c r="L61">
        <f>MAX(0,(FIO_PL[[#This Row],[Logarithmic rate of return]]-0))</f>
        <v>0</v>
      </c>
    </row>
    <row r="62" spans="1:12" x14ac:dyDescent="0.25">
      <c r="A62" s="9">
        <v>42715</v>
      </c>
      <c r="B62">
        <v>289.5</v>
      </c>
      <c r="C62">
        <f>((FIO_PL[[#This Row],[Price]]-B61)/FIO_PL[[#This Row],[Price]])*100</f>
        <v>3.2435233160621713</v>
      </c>
      <c r="D62">
        <f>LN(FIO_PL[[#This Row],[Price]]/B61)*100</f>
        <v>3.2972913849105687</v>
      </c>
      <c r="E62">
        <v>1.296</v>
      </c>
      <c r="F62">
        <f>LN(FIO_PL[[#This Row],[Risk-free instrument]]/E61)*100</f>
        <v>0.34318078480127651</v>
      </c>
      <c r="G62">
        <v>50693.75</v>
      </c>
      <c r="H62">
        <f>LN(FIO_PL[[#This Row],[WIG]]/G61)*100</f>
        <v>4.4774438222606463</v>
      </c>
      <c r="I62">
        <f>FIO_PL[[#This Row],[Rate WIG]]*100%</f>
        <v>4.4774438222606463</v>
      </c>
      <c r="J62">
        <f>MIN(0,(FIO_PL[[#This Row],[Logarithmic rate of return]]-0))</f>
        <v>0</v>
      </c>
      <c r="K62">
        <f>MIN(0,(FIO_PL[[#This Row],[Market rate of return]]-0))</f>
        <v>0</v>
      </c>
      <c r="L62">
        <f>MAX(0,(FIO_PL[[#This Row],[Logarithmic rate of return]]-0))</f>
        <v>3.2972913849105687</v>
      </c>
    </row>
    <row r="63" spans="1:12" x14ac:dyDescent="0.25">
      <c r="A63" s="9">
        <v>42722</v>
      </c>
      <c r="B63">
        <v>292</v>
      </c>
      <c r="C63">
        <f>((FIO_PL[[#This Row],[Price]]-B62)/FIO_PL[[#This Row],[Price]])*100</f>
        <v>0.85616438356164382</v>
      </c>
      <c r="D63">
        <f>LN(FIO_PL[[#This Row],[Price]]/B62)*100</f>
        <v>0.85985052552317709</v>
      </c>
      <c r="E63">
        <v>1.31989</v>
      </c>
      <c r="F63">
        <f>LN(FIO_PL[[#This Row],[Risk-free instrument]]/E62)*100</f>
        <v>1.8265801862448039</v>
      </c>
      <c r="G63">
        <v>51115.26</v>
      </c>
      <c r="H63">
        <f>LN(FIO_PL[[#This Row],[WIG]]/G62)*100</f>
        <v>0.8280453929023206</v>
      </c>
      <c r="I63">
        <f>FIO_PL[[#This Row],[Rate WIG]]*100%</f>
        <v>0.8280453929023206</v>
      </c>
      <c r="J63">
        <f>MIN(0,(FIO_PL[[#This Row],[Logarithmic rate of return]]-0))</f>
        <v>0</v>
      </c>
      <c r="K63">
        <f>MIN(0,(FIO_PL[[#This Row],[Market rate of return]]-0))</f>
        <v>0</v>
      </c>
      <c r="L63">
        <f>MAX(0,(FIO_PL[[#This Row],[Logarithmic rate of return]]-0))</f>
        <v>0.85985052552317709</v>
      </c>
    </row>
    <row r="64" spans="1:12" x14ac:dyDescent="0.25">
      <c r="A64" s="9">
        <v>42729</v>
      </c>
      <c r="B64">
        <v>292.56</v>
      </c>
      <c r="C64">
        <f>((FIO_PL[[#This Row],[Price]]-B63)/FIO_PL[[#This Row],[Price]])*100</f>
        <v>0.19141372709871557</v>
      </c>
      <c r="D64">
        <f>LN(FIO_PL[[#This Row],[Price]]/B63)*100</f>
        <v>0.19159715728441426</v>
      </c>
      <c r="E64">
        <v>1.31656</v>
      </c>
      <c r="F64">
        <f>LN(FIO_PL[[#This Row],[Risk-free instrument]]/E63)*100</f>
        <v>-0.25261254875407124</v>
      </c>
      <c r="G64">
        <v>51295.58</v>
      </c>
      <c r="H64">
        <f>LN(FIO_PL[[#This Row],[WIG]]/G63)*100</f>
        <v>0.35215058551556871</v>
      </c>
      <c r="I64">
        <f>FIO_PL[[#This Row],[Rate WIG]]*100%</f>
        <v>0.35215058551556871</v>
      </c>
      <c r="J64">
        <f>MIN(0,(FIO_PL[[#This Row],[Logarithmic rate of return]]-0))</f>
        <v>0</v>
      </c>
      <c r="K64">
        <f>MIN(0,(FIO_PL[[#This Row],[Market rate of return]]-0))</f>
        <v>0</v>
      </c>
      <c r="L64">
        <f>MAX(0,(FIO_PL[[#This Row],[Logarithmic rate of return]]-0))</f>
        <v>0.19159715728441426</v>
      </c>
    </row>
    <row r="65" spans="1:12" x14ac:dyDescent="0.25">
      <c r="A65" s="9">
        <v>42736</v>
      </c>
      <c r="B65">
        <v>294.18</v>
      </c>
      <c r="C65">
        <f>((FIO_PL[[#This Row],[Price]]-B64)/FIO_PL[[#This Row],[Price]])*100</f>
        <v>0.55068325514990979</v>
      </c>
      <c r="D65">
        <f>LN(FIO_PL[[#This Row],[Price]]/B64)*100</f>
        <v>0.55220510500711906</v>
      </c>
      <c r="E65">
        <v>1.3176699999999999</v>
      </c>
      <c r="F65">
        <f>LN(FIO_PL[[#This Row],[Risk-free instrument]]/E64)*100</f>
        <v>8.4275106250880902E-2</v>
      </c>
      <c r="G65">
        <v>51754.03</v>
      </c>
      <c r="H65">
        <f>LN(FIO_PL[[#This Row],[WIG]]/G64)*100</f>
        <v>0.88977148888636726</v>
      </c>
      <c r="I65">
        <f>FIO_PL[[#This Row],[Rate WIG]]*100%</f>
        <v>0.88977148888636726</v>
      </c>
      <c r="J65">
        <f>MIN(0,(FIO_PL[[#This Row],[Logarithmic rate of return]]-0))</f>
        <v>0</v>
      </c>
      <c r="K65">
        <f>MIN(0,(FIO_PL[[#This Row],[Market rate of return]]-0))</f>
        <v>0</v>
      </c>
      <c r="L65">
        <f>MAX(0,(FIO_PL[[#This Row],[Logarithmic rate of return]]-0))</f>
        <v>0.55220510500711906</v>
      </c>
    </row>
    <row r="66" spans="1:12" x14ac:dyDescent="0.25">
      <c r="A66" s="9">
        <v>42743</v>
      </c>
      <c r="B66">
        <v>299.27999999999997</v>
      </c>
      <c r="C66">
        <f>((FIO_PL[[#This Row],[Price]]-B65)/FIO_PL[[#This Row],[Price]])*100</f>
        <v>1.7040898155573265</v>
      </c>
      <c r="D66">
        <f>LN(FIO_PL[[#This Row],[Price]]/B65)*100</f>
        <v>1.7187765148693617</v>
      </c>
      <c r="E66">
        <v>1.32433</v>
      </c>
      <c r="F66">
        <f>LN(FIO_PL[[#This Row],[Risk-free instrument]]/E65)*100</f>
        <v>0.50416458040052126</v>
      </c>
      <c r="G66">
        <v>52721.67</v>
      </c>
      <c r="H66">
        <f>LN(FIO_PL[[#This Row],[WIG]]/G65)*100</f>
        <v>1.8524262965997291</v>
      </c>
      <c r="I66">
        <f>FIO_PL[[#This Row],[Rate WIG]]*100%</f>
        <v>1.8524262965997291</v>
      </c>
      <c r="J66">
        <f>MIN(0,(FIO_PL[[#This Row],[Logarithmic rate of return]]-0))</f>
        <v>0</v>
      </c>
      <c r="K66">
        <f>MIN(0,(FIO_PL[[#This Row],[Market rate of return]]-0))</f>
        <v>0</v>
      </c>
      <c r="L66">
        <f>MAX(0,(FIO_PL[[#This Row],[Logarithmic rate of return]]-0))</f>
        <v>1.7187765148693617</v>
      </c>
    </row>
    <row r="67" spans="1:12" x14ac:dyDescent="0.25">
      <c r="A67" s="9">
        <v>42750</v>
      </c>
      <c r="B67">
        <v>303.49</v>
      </c>
      <c r="C67">
        <f>((FIO_PL[[#This Row],[Price]]-B66)/FIO_PL[[#This Row],[Price]])*100</f>
        <v>1.3871956242380428</v>
      </c>
      <c r="D67">
        <f>LN(FIO_PL[[#This Row],[Price]]/B66)*100</f>
        <v>1.3969070987674628</v>
      </c>
      <c r="E67">
        <v>1.3315600000000001</v>
      </c>
      <c r="F67">
        <f>LN(FIO_PL[[#This Row],[Risk-free instrument]]/E66)*100</f>
        <v>0.54445160452812902</v>
      </c>
      <c r="G67">
        <v>53498.26</v>
      </c>
      <c r="H67">
        <f>LN(FIO_PL[[#This Row],[WIG]]/G66)*100</f>
        <v>1.4622563533021222</v>
      </c>
      <c r="I67">
        <f>FIO_PL[[#This Row],[Rate WIG]]*100%</f>
        <v>1.4622563533021222</v>
      </c>
      <c r="J67">
        <f>MIN(0,(FIO_PL[[#This Row],[Logarithmic rate of return]]-0))</f>
        <v>0</v>
      </c>
      <c r="K67">
        <f>MIN(0,(FIO_PL[[#This Row],[Market rate of return]]-0))</f>
        <v>0</v>
      </c>
      <c r="L67">
        <f>MAX(0,(FIO_PL[[#This Row],[Logarithmic rate of return]]-0))</f>
        <v>1.3969070987674628</v>
      </c>
    </row>
    <row r="68" spans="1:12" x14ac:dyDescent="0.25">
      <c r="A68" s="9">
        <v>42757</v>
      </c>
      <c r="B68">
        <v>304.18</v>
      </c>
      <c r="C68">
        <f>((FIO_PL[[#This Row],[Price]]-B67)/FIO_PL[[#This Row],[Price]])*100</f>
        <v>0.2268393714248135</v>
      </c>
      <c r="D68">
        <f>LN(FIO_PL[[#This Row],[Price]]/B67)*100</f>
        <v>0.22709704166574635</v>
      </c>
      <c r="E68">
        <v>1.35822</v>
      </c>
      <c r="F68">
        <f>LN(FIO_PL[[#This Row],[Risk-free instrument]]/E67)*100</f>
        <v>1.9823831744166882</v>
      </c>
      <c r="G68">
        <v>53573.279999999999</v>
      </c>
      <c r="H68">
        <f>LN(FIO_PL[[#This Row],[WIG]]/G67)*100</f>
        <v>0.14013063093356276</v>
      </c>
      <c r="I68">
        <f>FIO_PL[[#This Row],[Rate WIG]]*100%</f>
        <v>0.14013063093356276</v>
      </c>
      <c r="J68">
        <f>MIN(0,(FIO_PL[[#This Row],[Logarithmic rate of return]]-0))</f>
        <v>0</v>
      </c>
      <c r="K68">
        <f>MIN(0,(FIO_PL[[#This Row],[Market rate of return]]-0))</f>
        <v>0</v>
      </c>
      <c r="L68">
        <f>MAX(0,(FIO_PL[[#This Row],[Logarithmic rate of return]]-0))</f>
        <v>0.22709704166574635</v>
      </c>
    </row>
    <row r="69" spans="1:12" x14ac:dyDescent="0.25">
      <c r="A69" s="9">
        <v>42764</v>
      </c>
      <c r="B69">
        <v>314.72000000000003</v>
      </c>
      <c r="C69">
        <f>((FIO_PL[[#This Row],[Price]]-B68)/FIO_PL[[#This Row],[Price]])*100</f>
        <v>3.3490086426029548</v>
      </c>
      <c r="D69">
        <f>LN(FIO_PL[[#This Row],[Price]]/B68)*100</f>
        <v>3.4063723196526263</v>
      </c>
      <c r="E69">
        <v>1.3587800000000001</v>
      </c>
      <c r="F69">
        <f>LN(FIO_PL[[#This Row],[Risk-free instrument]]/E68)*100</f>
        <v>4.1221936542503182E-2</v>
      </c>
      <c r="G69">
        <v>55657.7</v>
      </c>
      <c r="H69">
        <f>LN(FIO_PL[[#This Row],[WIG]]/G68)*100</f>
        <v>3.8169996611990205</v>
      </c>
      <c r="I69">
        <f>FIO_PL[[#This Row],[Rate WIG]]*100%</f>
        <v>3.8169996611990205</v>
      </c>
      <c r="J69">
        <f>MIN(0,(FIO_PL[[#This Row],[Logarithmic rate of return]]-0))</f>
        <v>0</v>
      </c>
      <c r="K69">
        <f>MIN(0,(FIO_PL[[#This Row],[Market rate of return]]-0))</f>
        <v>0</v>
      </c>
      <c r="L69">
        <f>MAX(0,(FIO_PL[[#This Row],[Logarithmic rate of return]]-0))</f>
        <v>3.4063723196526263</v>
      </c>
    </row>
    <row r="70" spans="1:12" x14ac:dyDescent="0.25">
      <c r="A70" s="9">
        <v>42771</v>
      </c>
      <c r="B70">
        <v>314.14999999999998</v>
      </c>
      <c r="C70">
        <f>((FIO_PL[[#This Row],[Price]]-B69)/FIO_PL[[#This Row],[Price]])*100</f>
        <v>-0.18144198631228714</v>
      </c>
      <c r="D70">
        <f>LN(FIO_PL[[#This Row],[Price]]/B69)*100</f>
        <v>-0.18127757917931273</v>
      </c>
      <c r="E70">
        <v>1.34989</v>
      </c>
      <c r="F70">
        <f>LN(FIO_PL[[#This Row],[Risk-free instrument]]/E69)*100</f>
        <v>-0.65641306773170593</v>
      </c>
      <c r="G70">
        <v>55408.23</v>
      </c>
      <c r="H70">
        <f>LN(FIO_PL[[#This Row],[WIG]]/G69)*100</f>
        <v>-0.44922942533313348</v>
      </c>
      <c r="I70">
        <f>FIO_PL[[#This Row],[Rate WIG]]*100%</f>
        <v>-0.44922942533313348</v>
      </c>
      <c r="J70">
        <f>MIN(0,(FIO_PL[[#This Row],[Logarithmic rate of return]]-0))</f>
        <v>-0.18127757917931273</v>
      </c>
      <c r="K70">
        <f>MIN(0,(FIO_PL[[#This Row],[Market rate of return]]-0))</f>
        <v>-0.44922942533313348</v>
      </c>
      <c r="L70">
        <f>MAX(0,(FIO_PL[[#This Row],[Logarithmic rate of return]]-0))</f>
        <v>0</v>
      </c>
    </row>
    <row r="71" spans="1:12" x14ac:dyDescent="0.25">
      <c r="A71" s="9">
        <v>42778</v>
      </c>
      <c r="B71">
        <v>325.92</v>
      </c>
      <c r="C71">
        <f>((FIO_PL[[#This Row],[Price]]-B70)/FIO_PL[[#This Row],[Price]])*100</f>
        <v>3.611315660284744</v>
      </c>
      <c r="D71">
        <f>LN(FIO_PL[[#This Row],[Price]]/B70)*100</f>
        <v>3.6781373629539691</v>
      </c>
      <c r="E71">
        <v>1.33822</v>
      </c>
      <c r="F71">
        <f>LN(FIO_PL[[#This Row],[Risk-free instrument]]/E70)*100</f>
        <v>-0.86827349450522906</v>
      </c>
      <c r="G71">
        <v>57385.03</v>
      </c>
      <c r="H71">
        <f>LN(FIO_PL[[#This Row],[WIG]]/G70)*100</f>
        <v>3.5055329240621367</v>
      </c>
      <c r="I71">
        <f>FIO_PL[[#This Row],[Rate WIG]]*100%</f>
        <v>3.5055329240621367</v>
      </c>
      <c r="J71">
        <f>MIN(0,(FIO_PL[[#This Row],[Logarithmic rate of return]]-0))</f>
        <v>0</v>
      </c>
      <c r="K71">
        <f>MIN(0,(FIO_PL[[#This Row],[Market rate of return]]-0))</f>
        <v>0</v>
      </c>
      <c r="L71">
        <f>MAX(0,(FIO_PL[[#This Row],[Logarithmic rate of return]]-0))</f>
        <v>3.6781373629539691</v>
      </c>
    </row>
    <row r="72" spans="1:12" x14ac:dyDescent="0.25">
      <c r="A72" s="9">
        <v>42785</v>
      </c>
      <c r="B72">
        <v>328.61</v>
      </c>
      <c r="C72">
        <f>((FIO_PL[[#This Row],[Price]]-B71)/FIO_PL[[#This Row],[Price]])*100</f>
        <v>0.81859955570432963</v>
      </c>
      <c r="D72">
        <f>LN(FIO_PL[[#This Row],[Price]]/B71)*100</f>
        <v>0.82196847979598919</v>
      </c>
      <c r="E72">
        <v>1.3573900000000001</v>
      </c>
      <c r="F72">
        <f>LN(FIO_PL[[#This Row],[Risk-free instrument]]/E71)*100</f>
        <v>1.4223365531180918</v>
      </c>
      <c r="G72">
        <v>57972.68</v>
      </c>
      <c r="H72">
        <f>LN(FIO_PL[[#This Row],[WIG]]/G71)*100</f>
        <v>1.0188397174874835</v>
      </c>
      <c r="I72">
        <f>FIO_PL[[#This Row],[Rate WIG]]*100%</f>
        <v>1.0188397174874835</v>
      </c>
      <c r="J72">
        <f>MIN(0,(FIO_PL[[#This Row],[Logarithmic rate of return]]-0))</f>
        <v>0</v>
      </c>
      <c r="K72">
        <f>MIN(0,(FIO_PL[[#This Row],[Market rate of return]]-0))</f>
        <v>0</v>
      </c>
      <c r="L72">
        <f>MAX(0,(FIO_PL[[#This Row],[Logarithmic rate of return]]-0))</f>
        <v>0.82196847979598919</v>
      </c>
    </row>
    <row r="73" spans="1:12" x14ac:dyDescent="0.25">
      <c r="A73" s="9">
        <v>42792</v>
      </c>
      <c r="B73">
        <v>331.74</v>
      </c>
      <c r="C73">
        <f>((FIO_PL[[#This Row],[Price]]-B72)/FIO_PL[[#This Row],[Price]])*100</f>
        <v>0.94350997769337297</v>
      </c>
      <c r="D73">
        <f>LN(FIO_PL[[#This Row],[Price]]/B72)*100</f>
        <v>0.94798923014409631</v>
      </c>
      <c r="E73">
        <v>1.3607199999999999</v>
      </c>
      <c r="F73">
        <f>LN(FIO_PL[[#This Row],[Risk-free instrument]]/E72)*100</f>
        <v>0.24502331885100023</v>
      </c>
      <c r="G73">
        <v>58657.32</v>
      </c>
      <c r="H73">
        <f>LN(FIO_PL[[#This Row],[WIG]]/G72)*100</f>
        <v>1.174051040366443</v>
      </c>
      <c r="I73">
        <f>FIO_PL[[#This Row],[Rate WIG]]*100%</f>
        <v>1.174051040366443</v>
      </c>
      <c r="J73">
        <f>MIN(0,(FIO_PL[[#This Row],[Logarithmic rate of return]]-0))</f>
        <v>0</v>
      </c>
      <c r="K73">
        <f>MIN(0,(FIO_PL[[#This Row],[Market rate of return]]-0))</f>
        <v>0</v>
      </c>
      <c r="L73">
        <f>MAX(0,(FIO_PL[[#This Row],[Logarithmic rate of return]]-0))</f>
        <v>0.94798923014409631</v>
      </c>
    </row>
    <row r="74" spans="1:12" x14ac:dyDescent="0.25">
      <c r="A74" s="9">
        <v>42799</v>
      </c>
      <c r="B74">
        <v>334.82</v>
      </c>
      <c r="C74">
        <f>((FIO_PL[[#This Row],[Price]]-B73)/FIO_PL[[#This Row],[Price]])*100</f>
        <v>0.91989725822829693</v>
      </c>
      <c r="D74">
        <f>LN(FIO_PL[[#This Row],[Price]]/B73)*100</f>
        <v>0.92415444097420518</v>
      </c>
      <c r="E74">
        <v>1.4226700000000001</v>
      </c>
      <c r="F74">
        <f>LN(FIO_PL[[#This Row],[Risk-free instrument]]/E73)*100</f>
        <v>4.4521416362760329</v>
      </c>
      <c r="G74">
        <v>59313.38</v>
      </c>
      <c r="H74">
        <f>LN(FIO_PL[[#This Row],[WIG]]/G73)*100</f>
        <v>1.1122537434529192</v>
      </c>
      <c r="I74">
        <f>FIO_PL[[#This Row],[Rate WIG]]*100%</f>
        <v>1.1122537434529192</v>
      </c>
      <c r="J74">
        <f>MIN(0,(FIO_PL[[#This Row],[Logarithmic rate of return]]-0))</f>
        <v>0</v>
      </c>
      <c r="K74">
        <f>MIN(0,(FIO_PL[[#This Row],[Market rate of return]]-0))</f>
        <v>0</v>
      </c>
      <c r="L74">
        <f>MAX(0,(FIO_PL[[#This Row],[Logarithmic rate of return]]-0))</f>
        <v>0.92415444097420518</v>
      </c>
    </row>
    <row r="75" spans="1:12" x14ac:dyDescent="0.25">
      <c r="A75" s="9">
        <v>42806</v>
      </c>
      <c r="B75">
        <v>328.38</v>
      </c>
      <c r="C75">
        <f>((FIO_PL[[#This Row],[Price]]-B74)/FIO_PL[[#This Row],[Price]])*100</f>
        <v>-1.9611425787197754</v>
      </c>
      <c r="D75">
        <f>LN(FIO_PL[[#This Row],[Price]]/B74)*100</f>
        <v>-1.9421599603756925</v>
      </c>
      <c r="E75">
        <v>1.4259999999999999</v>
      </c>
      <c r="F75">
        <f>LN(FIO_PL[[#This Row],[Risk-free instrument]]/E74)*100</f>
        <v>0.23379342056447455</v>
      </c>
      <c r="G75">
        <v>58316.11</v>
      </c>
      <c r="H75">
        <f>LN(FIO_PL[[#This Row],[WIG]]/G74)*100</f>
        <v>-1.6956528414688172</v>
      </c>
      <c r="I75">
        <f>FIO_PL[[#This Row],[Rate WIG]]*100%</f>
        <v>-1.6956528414688172</v>
      </c>
      <c r="J75">
        <f>MIN(0,(FIO_PL[[#This Row],[Logarithmic rate of return]]-0))</f>
        <v>-1.9421599603756925</v>
      </c>
      <c r="K75">
        <f>MIN(0,(FIO_PL[[#This Row],[Market rate of return]]-0))</f>
        <v>-1.6956528414688172</v>
      </c>
      <c r="L75">
        <f>MAX(0,(FIO_PL[[#This Row],[Logarithmic rate of return]]-0))</f>
        <v>0</v>
      </c>
    </row>
    <row r="76" spans="1:12" x14ac:dyDescent="0.25">
      <c r="A76" s="9">
        <v>42813</v>
      </c>
      <c r="B76">
        <v>339.25</v>
      </c>
      <c r="C76">
        <f>((FIO_PL[[#This Row],[Price]]-B75)/FIO_PL[[#This Row],[Price]])*100</f>
        <v>3.2041267501842317</v>
      </c>
      <c r="D76">
        <f>LN(FIO_PL[[#This Row],[Price]]/B75)*100</f>
        <v>3.2565824331096858</v>
      </c>
      <c r="E76">
        <v>1.4315599999999999</v>
      </c>
      <c r="F76">
        <f>LN(FIO_PL[[#This Row],[Risk-free instrument]]/E75)*100</f>
        <v>0.38914367617021095</v>
      </c>
      <c r="G76">
        <v>60440.57</v>
      </c>
      <c r="H76">
        <f>LN(FIO_PL[[#This Row],[WIG]]/G75)*100</f>
        <v>3.5782183684996376</v>
      </c>
      <c r="I76">
        <f>FIO_PL[[#This Row],[Rate WIG]]*100%</f>
        <v>3.5782183684996376</v>
      </c>
      <c r="J76">
        <f>MIN(0,(FIO_PL[[#This Row],[Logarithmic rate of return]]-0))</f>
        <v>0</v>
      </c>
      <c r="K76">
        <f>MIN(0,(FIO_PL[[#This Row],[Market rate of return]]-0))</f>
        <v>0</v>
      </c>
      <c r="L76">
        <f>MAX(0,(FIO_PL[[#This Row],[Logarithmic rate of return]]-0))</f>
        <v>3.2565824331096858</v>
      </c>
    </row>
    <row r="77" spans="1:12" x14ac:dyDescent="0.25">
      <c r="A77" s="9">
        <v>42820</v>
      </c>
      <c r="B77">
        <v>331.62</v>
      </c>
      <c r="C77">
        <f>((FIO_PL[[#This Row],[Price]]-B76)/FIO_PL[[#This Row],[Price]])*100</f>
        <v>-2.3008262469091116</v>
      </c>
      <c r="D77">
        <f>LN(FIO_PL[[#This Row],[Price]]/B76)*100</f>
        <v>-2.274756364175194</v>
      </c>
      <c r="E77">
        <v>1.4271100000000001</v>
      </c>
      <c r="F77">
        <f>LN(FIO_PL[[#This Row],[Risk-free instrument]]/E76)*100</f>
        <v>-0.31133384367141886</v>
      </c>
      <c r="G77">
        <v>59069.56</v>
      </c>
      <c r="H77">
        <f>LN(FIO_PL[[#This Row],[WIG]]/G76)*100</f>
        <v>-2.2944835698741941</v>
      </c>
      <c r="I77">
        <f>FIO_PL[[#This Row],[Rate WIG]]*100%</f>
        <v>-2.2944835698741941</v>
      </c>
      <c r="J77">
        <f>MIN(0,(FIO_PL[[#This Row],[Logarithmic rate of return]]-0))</f>
        <v>-2.274756364175194</v>
      </c>
      <c r="K77">
        <f>MIN(0,(FIO_PL[[#This Row],[Market rate of return]]-0))</f>
        <v>-2.2944835698741941</v>
      </c>
      <c r="L77">
        <f>MAX(0,(FIO_PL[[#This Row],[Logarithmic rate of return]]-0))</f>
        <v>0</v>
      </c>
    </row>
    <row r="78" spans="1:12" x14ac:dyDescent="0.25">
      <c r="A78" s="9">
        <v>42827</v>
      </c>
      <c r="B78">
        <v>324.66000000000003</v>
      </c>
      <c r="C78">
        <f>((FIO_PL[[#This Row],[Price]]-B77)/FIO_PL[[#This Row],[Price]])*100</f>
        <v>-2.1437811864719949</v>
      </c>
      <c r="D78">
        <f>LN(FIO_PL[[#This Row],[Price]]/B77)*100</f>
        <v>-2.1211254190527598</v>
      </c>
      <c r="E78">
        <v>1.4232199999999999</v>
      </c>
      <c r="F78">
        <f>LN(FIO_PL[[#This Row],[Risk-free instrument]]/E77)*100</f>
        <v>-0.27295102076705946</v>
      </c>
      <c r="G78">
        <v>57911.31</v>
      </c>
      <c r="H78">
        <f>LN(FIO_PL[[#This Row],[WIG]]/G77)*100</f>
        <v>-1.9803030211061681</v>
      </c>
      <c r="I78">
        <f>FIO_PL[[#This Row],[Rate WIG]]*100%</f>
        <v>-1.9803030211061681</v>
      </c>
      <c r="J78">
        <f>MIN(0,(FIO_PL[[#This Row],[Logarithmic rate of return]]-0))</f>
        <v>-2.1211254190527598</v>
      </c>
      <c r="K78">
        <f>MIN(0,(FIO_PL[[#This Row],[Market rate of return]]-0))</f>
        <v>-1.9803030211061681</v>
      </c>
      <c r="L78">
        <f>MAX(0,(FIO_PL[[#This Row],[Logarithmic rate of return]]-0))</f>
        <v>0</v>
      </c>
    </row>
    <row r="79" spans="1:12" x14ac:dyDescent="0.25">
      <c r="A79" s="9">
        <v>42834</v>
      </c>
      <c r="B79">
        <v>331.26</v>
      </c>
      <c r="C79">
        <f>((FIO_PL[[#This Row],[Price]]-B78)/FIO_PL[[#This Row],[Price]])*100</f>
        <v>1.9923926824850466</v>
      </c>
      <c r="D79">
        <f>LN(FIO_PL[[#This Row],[Price]]/B78)*100</f>
        <v>2.0125084641309297</v>
      </c>
      <c r="E79">
        <v>1.42961</v>
      </c>
      <c r="F79">
        <f>LN(FIO_PL[[#This Row],[Risk-free instrument]]/E78)*100</f>
        <v>0.44797696928212843</v>
      </c>
      <c r="G79">
        <v>59287.92</v>
      </c>
      <c r="H79">
        <f>LN(FIO_PL[[#This Row],[WIG]]/G78)*100</f>
        <v>2.3492873011811866</v>
      </c>
      <c r="I79">
        <f>FIO_PL[[#This Row],[Rate WIG]]*100%</f>
        <v>2.3492873011811866</v>
      </c>
      <c r="J79">
        <f>MIN(0,(FIO_PL[[#This Row],[Logarithmic rate of return]]-0))</f>
        <v>0</v>
      </c>
      <c r="K79">
        <f>MIN(0,(FIO_PL[[#This Row],[Market rate of return]]-0))</f>
        <v>0</v>
      </c>
      <c r="L79">
        <f>MAX(0,(FIO_PL[[#This Row],[Logarithmic rate of return]]-0))</f>
        <v>2.0125084641309297</v>
      </c>
    </row>
    <row r="80" spans="1:12" x14ac:dyDescent="0.25">
      <c r="A80" s="9">
        <v>42841</v>
      </c>
      <c r="B80">
        <v>327.64999999999998</v>
      </c>
      <c r="C80">
        <f>((FIO_PL[[#This Row],[Price]]-B79)/FIO_PL[[#This Row],[Price]])*100</f>
        <v>-1.101785441782394</v>
      </c>
      <c r="D80">
        <f>LN(FIO_PL[[#This Row],[Price]]/B79)*100</f>
        <v>-1.0957600038502371</v>
      </c>
      <c r="E80">
        <v>1.4032199999999999</v>
      </c>
      <c r="F80">
        <f>LN(FIO_PL[[#This Row],[Risk-free instrument]]/E79)*100</f>
        <v>-1.8632084132346411</v>
      </c>
      <c r="G80">
        <v>58695.360000000001</v>
      </c>
      <c r="H80">
        <f>LN(FIO_PL[[#This Row],[WIG]]/G79)*100</f>
        <v>-1.0044897589421424</v>
      </c>
      <c r="I80">
        <f>FIO_PL[[#This Row],[Rate WIG]]*100%</f>
        <v>-1.0044897589421424</v>
      </c>
      <c r="J80">
        <f>MIN(0,(FIO_PL[[#This Row],[Logarithmic rate of return]]-0))</f>
        <v>-1.0957600038502371</v>
      </c>
      <c r="K80">
        <f>MIN(0,(FIO_PL[[#This Row],[Market rate of return]]-0))</f>
        <v>-1.0044897589421424</v>
      </c>
      <c r="L80">
        <f>MAX(0,(FIO_PL[[#This Row],[Logarithmic rate of return]]-0))</f>
        <v>0</v>
      </c>
    </row>
    <row r="81" spans="1:12" x14ac:dyDescent="0.25">
      <c r="A81" s="9">
        <v>42848</v>
      </c>
      <c r="B81">
        <v>330.49</v>
      </c>
      <c r="C81">
        <f>((FIO_PL[[#This Row],[Price]]-B80)/FIO_PL[[#This Row],[Price]])*100</f>
        <v>0.85933008563043711</v>
      </c>
      <c r="D81">
        <f>LN(FIO_PL[[#This Row],[Price]]/B80)*100</f>
        <v>0.86304361623955295</v>
      </c>
      <c r="E81">
        <v>1.40211</v>
      </c>
      <c r="F81">
        <f>LN(FIO_PL[[#This Row],[Risk-free instrument]]/E80)*100</f>
        <v>-7.9135079147681905E-2</v>
      </c>
      <c r="G81">
        <v>59285.57</v>
      </c>
      <c r="H81">
        <f>LN(FIO_PL[[#This Row],[WIG]]/G80)*100</f>
        <v>1.0005259724325275</v>
      </c>
      <c r="I81">
        <f>FIO_PL[[#This Row],[Rate WIG]]*100%</f>
        <v>1.0005259724325275</v>
      </c>
      <c r="J81">
        <f>MIN(0,(FIO_PL[[#This Row],[Logarithmic rate of return]]-0))</f>
        <v>0</v>
      </c>
      <c r="K81">
        <f>MIN(0,(FIO_PL[[#This Row],[Market rate of return]]-0))</f>
        <v>0</v>
      </c>
      <c r="L81">
        <f>MAX(0,(FIO_PL[[#This Row],[Logarithmic rate of return]]-0))</f>
        <v>0.86304361623955295</v>
      </c>
    </row>
    <row r="82" spans="1:12" x14ac:dyDescent="0.25">
      <c r="A82" s="9">
        <v>42855</v>
      </c>
      <c r="B82">
        <v>344.79</v>
      </c>
      <c r="C82">
        <f>((FIO_PL[[#This Row],[Price]]-B81)/FIO_PL[[#This Row],[Price]])*100</f>
        <v>4.1474520722758808</v>
      </c>
      <c r="D82">
        <f>LN(FIO_PL[[#This Row],[Price]]/B81)*100</f>
        <v>4.2359134400875718</v>
      </c>
      <c r="E82">
        <v>1.42628</v>
      </c>
      <c r="F82">
        <f>LN(FIO_PL[[#This Row],[Risk-free instrument]]/E81)*100</f>
        <v>1.7091411275056818</v>
      </c>
      <c r="G82">
        <v>61644.56</v>
      </c>
      <c r="H82">
        <f>LN(FIO_PL[[#This Row],[WIG]]/G81)*100</f>
        <v>3.9019048214603558</v>
      </c>
      <c r="I82">
        <f>FIO_PL[[#This Row],[Rate WIG]]*100%</f>
        <v>3.9019048214603558</v>
      </c>
      <c r="J82">
        <f>MIN(0,(FIO_PL[[#This Row],[Logarithmic rate of return]]-0))</f>
        <v>0</v>
      </c>
      <c r="K82">
        <f>MIN(0,(FIO_PL[[#This Row],[Market rate of return]]-0))</f>
        <v>0</v>
      </c>
      <c r="L82">
        <f>MAX(0,(FIO_PL[[#This Row],[Logarithmic rate of return]]-0))</f>
        <v>4.2359134400875718</v>
      </c>
    </row>
    <row r="83" spans="1:12" x14ac:dyDescent="0.25">
      <c r="A83" s="9">
        <v>42862</v>
      </c>
      <c r="B83">
        <v>345.56</v>
      </c>
      <c r="C83">
        <f>((FIO_PL[[#This Row],[Price]]-B82)/FIO_PL[[#This Row],[Price]])*100</f>
        <v>0.22282671605509372</v>
      </c>
      <c r="D83">
        <f>LN(FIO_PL[[#This Row],[Price]]/B82)*100</f>
        <v>0.22307534419062947</v>
      </c>
      <c r="E83">
        <v>1.4326700000000001</v>
      </c>
      <c r="F83">
        <f>LN(FIO_PL[[#This Row],[Risk-free instrument]]/E82)*100</f>
        <v>0.44701800595905045</v>
      </c>
      <c r="G83">
        <v>61831.4</v>
      </c>
      <c r="H83">
        <f>LN(FIO_PL[[#This Row],[WIG]]/G82)*100</f>
        <v>0.30263403921136828</v>
      </c>
      <c r="I83">
        <f>FIO_PL[[#This Row],[Rate WIG]]*100%</f>
        <v>0.30263403921136828</v>
      </c>
      <c r="J83">
        <f>MIN(0,(FIO_PL[[#This Row],[Logarithmic rate of return]]-0))</f>
        <v>0</v>
      </c>
      <c r="K83">
        <f>MIN(0,(FIO_PL[[#This Row],[Market rate of return]]-0))</f>
        <v>0</v>
      </c>
      <c r="L83">
        <f>MAX(0,(FIO_PL[[#This Row],[Logarithmic rate of return]]-0))</f>
        <v>0.22307534419062947</v>
      </c>
    </row>
    <row r="84" spans="1:12" x14ac:dyDescent="0.25">
      <c r="A84" s="9">
        <v>42869</v>
      </c>
      <c r="B84">
        <v>344.08</v>
      </c>
      <c r="C84">
        <f>((FIO_PL[[#This Row],[Price]]-B83)/FIO_PL[[#This Row],[Price]])*100</f>
        <v>-0.4301325273192334</v>
      </c>
      <c r="D84">
        <f>LN(FIO_PL[[#This Row],[Price]]/B83)*100</f>
        <v>-0.42921010152025446</v>
      </c>
      <c r="E84">
        <v>1.4365600000000001</v>
      </c>
      <c r="F84">
        <f>LN(FIO_PL[[#This Row],[Risk-free instrument]]/E83)*100</f>
        <v>0.27115305384384825</v>
      </c>
      <c r="G84">
        <v>61595.38</v>
      </c>
      <c r="H84">
        <f>LN(FIO_PL[[#This Row],[WIG]]/G83)*100</f>
        <v>-0.38244583173675267</v>
      </c>
      <c r="I84">
        <f>FIO_PL[[#This Row],[Rate WIG]]*100%</f>
        <v>-0.38244583173675267</v>
      </c>
      <c r="J84">
        <f>MIN(0,(FIO_PL[[#This Row],[Logarithmic rate of return]]-0))</f>
        <v>-0.42921010152025446</v>
      </c>
      <c r="K84">
        <f>MIN(0,(FIO_PL[[#This Row],[Market rate of return]]-0))</f>
        <v>-0.38244583173675267</v>
      </c>
      <c r="L84">
        <f>MAX(0,(FIO_PL[[#This Row],[Logarithmic rate of return]]-0))</f>
        <v>0</v>
      </c>
    </row>
    <row r="85" spans="1:12" x14ac:dyDescent="0.25">
      <c r="A85" s="9">
        <v>42876</v>
      </c>
      <c r="B85">
        <v>337.47</v>
      </c>
      <c r="C85">
        <f>((FIO_PL[[#This Row],[Price]]-B84)/FIO_PL[[#This Row],[Price]])*100</f>
        <v>-1.958692624529575</v>
      </c>
      <c r="D85">
        <f>LN(FIO_PL[[#This Row],[Price]]/B84)*100</f>
        <v>-1.9397571002636564</v>
      </c>
      <c r="E85">
        <v>1.41517</v>
      </c>
      <c r="F85">
        <f>LN(FIO_PL[[#This Row],[Risk-free instrument]]/E84)*100</f>
        <v>-1.5001701529941347</v>
      </c>
      <c r="G85">
        <v>60739.95</v>
      </c>
      <c r="H85">
        <f>LN(FIO_PL[[#This Row],[WIG]]/G84)*100</f>
        <v>-1.3985231290340059</v>
      </c>
      <c r="I85">
        <f>FIO_PL[[#This Row],[Rate WIG]]*100%</f>
        <v>-1.3985231290340059</v>
      </c>
      <c r="J85">
        <f>MIN(0,(FIO_PL[[#This Row],[Logarithmic rate of return]]-0))</f>
        <v>-1.9397571002636564</v>
      </c>
      <c r="K85">
        <f>MIN(0,(FIO_PL[[#This Row],[Market rate of return]]-0))</f>
        <v>-1.3985231290340059</v>
      </c>
      <c r="L85">
        <f>MAX(0,(FIO_PL[[#This Row],[Logarithmic rate of return]]-0))</f>
        <v>0</v>
      </c>
    </row>
    <row r="86" spans="1:12" x14ac:dyDescent="0.25">
      <c r="A86" s="9">
        <v>42883</v>
      </c>
      <c r="B86">
        <v>341.94</v>
      </c>
      <c r="C86">
        <f>((FIO_PL[[#This Row],[Price]]-B85)/FIO_PL[[#This Row],[Price]])*100</f>
        <v>1.3072468854184858</v>
      </c>
      <c r="D86">
        <f>LN(FIO_PL[[#This Row],[Price]]/B85)*100</f>
        <v>1.3158665602118822</v>
      </c>
      <c r="E86">
        <v>1.41378</v>
      </c>
      <c r="F86">
        <f>LN(FIO_PL[[#This Row],[Risk-free instrument]]/E85)*100</f>
        <v>-9.8269683936398594E-2</v>
      </c>
      <c r="G86">
        <v>60907.75</v>
      </c>
      <c r="H86">
        <f>LN(FIO_PL[[#This Row],[WIG]]/G85)*100</f>
        <v>0.27587879824427936</v>
      </c>
      <c r="I86">
        <f>FIO_PL[[#This Row],[Rate WIG]]*100%</f>
        <v>0.27587879824427936</v>
      </c>
      <c r="J86">
        <f>MIN(0,(FIO_PL[[#This Row],[Logarithmic rate of return]]-0))</f>
        <v>0</v>
      </c>
      <c r="K86">
        <f>MIN(0,(FIO_PL[[#This Row],[Market rate of return]]-0))</f>
        <v>0</v>
      </c>
      <c r="L86">
        <f>MAX(0,(FIO_PL[[#This Row],[Logarithmic rate of return]]-0))</f>
        <v>1.3158665602118822</v>
      </c>
    </row>
    <row r="87" spans="1:12" x14ac:dyDescent="0.25">
      <c r="A87" s="9">
        <v>42890</v>
      </c>
      <c r="B87">
        <v>336.63</v>
      </c>
      <c r="C87">
        <f>((FIO_PL[[#This Row],[Price]]-B86)/FIO_PL[[#This Row],[Price]])*100</f>
        <v>-1.5773995187594696</v>
      </c>
      <c r="D87">
        <f>LN(FIO_PL[[#This Row],[Price]]/B86)*100</f>
        <v>-1.5650878730078583</v>
      </c>
      <c r="E87">
        <v>1.42822</v>
      </c>
      <c r="F87">
        <f>LN(FIO_PL[[#This Row],[Risk-free instrument]]/E86)*100</f>
        <v>1.0161945293569212</v>
      </c>
      <c r="G87">
        <v>60754.42</v>
      </c>
      <c r="H87">
        <f>LN(FIO_PL[[#This Row],[WIG]]/G86)*100</f>
        <v>-0.25205876433089458</v>
      </c>
      <c r="I87">
        <f>FIO_PL[[#This Row],[Rate WIG]]*100%</f>
        <v>-0.25205876433089458</v>
      </c>
      <c r="J87">
        <f>MIN(0,(FIO_PL[[#This Row],[Logarithmic rate of return]]-0))</f>
        <v>-1.5650878730078583</v>
      </c>
      <c r="K87">
        <f>MIN(0,(FIO_PL[[#This Row],[Market rate of return]]-0))</f>
        <v>-0.25205876433089458</v>
      </c>
      <c r="L87">
        <f>MAX(0,(FIO_PL[[#This Row],[Logarithmic rate of return]]-0))</f>
        <v>0</v>
      </c>
    </row>
    <row r="88" spans="1:12" x14ac:dyDescent="0.25">
      <c r="A88" s="9">
        <v>42897</v>
      </c>
      <c r="B88">
        <v>339.4</v>
      </c>
      <c r="C88">
        <f>((FIO_PL[[#This Row],[Price]]-B87)/FIO_PL[[#This Row],[Price]])*100</f>
        <v>0.81614614024749021</v>
      </c>
      <c r="D88">
        <f>LN(FIO_PL[[#This Row],[Price]]/B87)*100</f>
        <v>0.81949484552412843</v>
      </c>
      <c r="E88">
        <v>1.41683</v>
      </c>
      <c r="F88">
        <f>LN(FIO_PL[[#This Row],[Risk-free instrument]]/E87)*100</f>
        <v>-0.8006931935762247</v>
      </c>
      <c r="G88">
        <v>61181.57</v>
      </c>
      <c r="H88">
        <f>LN(FIO_PL[[#This Row],[WIG]]/G87)*100</f>
        <v>0.70061635989068405</v>
      </c>
      <c r="I88">
        <f>FIO_PL[[#This Row],[Rate WIG]]*100%</f>
        <v>0.70061635989068405</v>
      </c>
      <c r="J88">
        <f>MIN(0,(FIO_PL[[#This Row],[Logarithmic rate of return]]-0))</f>
        <v>0</v>
      </c>
      <c r="K88">
        <f>MIN(0,(FIO_PL[[#This Row],[Market rate of return]]-0))</f>
        <v>0</v>
      </c>
      <c r="L88">
        <f>MAX(0,(FIO_PL[[#This Row],[Logarithmic rate of return]]-0))</f>
        <v>0.81949484552412843</v>
      </c>
    </row>
    <row r="89" spans="1:12" x14ac:dyDescent="0.25">
      <c r="A89" s="9">
        <v>42904</v>
      </c>
      <c r="B89">
        <v>335.53</v>
      </c>
      <c r="C89">
        <f>((FIO_PL[[#This Row],[Price]]-B88)/FIO_PL[[#This Row],[Price]])*100</f>
        <v>-1.1533990999314532</v>
      </c>
      <c r="D89">
        <f>LN(FIO_PL[[#This Row],[Price]]/B88)*100</f>
        <v>-1.1467981608066722</v>
      </c>
      <c r="E89">
        <v>1.4326700000000001</v>
      </c>
      <c r="F89">
        <f>LN(FIO_PL[[#This Row],[Risk-free instrument]]/E88)*100</f>
        <v>1.1117854473060036</v>
      </c>
      <c r="G89">
        <v>60481.07</v>
      </c>
      <c r="H89">
        <f>LN(FIO_PL[[#This Row],[WIG]]/G88)*100</f>
        <v>-1.1515576860812635</v>
      </c>
      <c r="I89">
        <f>FIO_PL[[#This Row],[Rate WIG]]*100%</f>
        <v>-1.1515576860812635</v>
      </c>
      <c r="J89">
        <f>MIN(0,(FIO_PL[[#This Row],[Logarithmic rate of return]]-0))</f>
        <v>-1.1467981608066722</v>
      </c>
      <c r="K89">
        <f>MIN(0,(FIO_PL[[#This Row],[Market rate of return]]-0))</f>
        <v>-1.1515576860812635</v>
      </c>
      <c r="L89">
        <f>MAX(0,(FIO_PL[[#This Row],[Logarithmic rate of return]]-0))</f>
        <v>0</v>
      </c>
    </row>
    <row r="90" spans="1:12" x14ac:dyDescent="0.25">
      <c r="A90" s="9">
        <v>42911</v>
      </c>
      <c r="B90">
        <v>337.7</v>
      </c>
      <c r="C90">
        <f>((FIO_PL[[#This Row],[Price]]-B89)/FIO_PL[[#This Row],[Price]])*100</f>
        <v>0.64258217352680369</v>
      </c>
      <c r="D90">
        <f>LN(FIO_PL[[#This Row],[Price]]/B89)*100</f>
        <v>0.64465561994628562</v>
      </c>
      <c r="E90">
        <v>1.4450000000000001</v>
      </c>
      <c r="F90">
        <f>LN(FIO_PL[[#This Row],[Risk-free instrument]]/E89)*100</f>
        <v>0.85694853513287317</v>
      </c>
      <c r="G90">
        <v>60982.19</v>
      </c>
      <c r="H90">
        <f>LN(FIO_PL[[#This Row],[WIG]]/G89)*100</f>
        <v>0.82514308157503946</v>
      </c>
      <c r="I90">
        <f>FIO_PL[[#This Row],[Rate WIG]]*100%</f>
        <v>0.82514308157503946</v>
      </c>
      <c r="J90">
        <f>MIN(0,(FIO_PL[[#This Row],[Logarithmic rate of return]]-0))</f>
        <v>0</v>
      </c>
      <c r="K90">
        <f>MIN(0,(FIO_PL[[#This Row],[Market rate of return]]-0))</f>
        <v>0</v>
      </c>
      <c r="L90">
        <f>MAX(0,(FIO_PL[[#This Row],[Logarithmic rate of return]]-0))</f>
        <v>0.64465561994628562</v>
      </c>
    </row>
    <row r="91" spans="1:12" x14ac:dyDescent="0.25">
      <c r="A91" s="9">
        <v>42918</v>
      </c>
      <c r="B91">
        <v>338.23</v>
      </c>
      <c r="C91">
        <f>((FIO_PL[[#This Row],[Price]]-B90)/FIO_PL[[#This Row],[Price]])*100</f>
        <v>0.15669810483991056</v>
      </c>
      <c r="D91">
        <f>LN(FIO_PL[[#This Row],[Price]]/B90)*100</f>
        <v>0.15682100472486327</v>
      </c>
      <c r="E91">
        <v>1.44767</v>
      </c>
      <c r="F91">
        <f>LN(FIO_PL[[#This Row],[Risk-free instrument]]/E90)*100</f>
        <v>0.18460458733656912</v>
      </c>
      <c r="G91">
        <v>61018.36</v>
      </c>
      <c r="H91">
        <f>LN(FIO_PL[[#This Row],[WIG]]/G90)*100</f>
        <v>5.9294816391804929E-2</v>
      </c>
      <c r="I91">
        <f>FIO_PL[[#This Row],[Rate WIG]]*100%</f>
        <v>5.9294816391804929E-2</v>
      </c>
      <c r="J91">
        <f>MIN(0,(FIO_PL[[#This Row],[Logarithmic rate of return]]-0))</f>
        <v>0</v>
      </c>
      <c r="K91">
        <f>MIN(0,(FIO_PL[[#This Row],[Market rate of return]]-0))</f>
        <v>0</v>
      </c>
      <c r="L91">
        <f>MAX(0,(FIO_PL[[#This Row],[Logarithmic rate of return]]-0))</f>
        <v>0.15682100472486327</v>
      </c>
    </row>
    <row r="92" spans="1:12" x14ac:dyDescent="0.25">
      <c r="A92" s="9">
        <v>42925</v>
      </c>
      <c r="B92">
        <v>336.14</v>
      </c>
      <c r="C92">
        <f>((FIO_PL[[#This Row],[Price]]-B91)/FIO_PL[[#This Row],[Price]])*100</f>
        <v>-0.62176474088178491</v>
      </c>
      <c r="D92">
        <f>LN(FIO_PL[[#This Row],[Price]]/B91)*100</f>
        <v>-0.61983975903501276</v>
      </c>
      <c r="E92">
        <v>1.4654400000000001</v>
      </c>
      <c r="F92">
        <f>LN(FIO_PL[[#This Row],[Risk-free instrument]]/E91)*100</f>
        <v>1.2200171234779085</v>
      </c>
      <c r="G92">
        <v>60707.519999999997</v>
      </c>
      <c r="H92">
        <f>LN(FIO_PL[[#This Row],[WIG]]/G91)*100</f>
        <v>-0.51072241277775343</v>
      </c>
      <c r="I92">
        <f>FIO_PL[[#This Row],[Rate WIG]]*100%</f>
        <v>-0.51072241277775343</v>
      </c>
      <c r="J92">
        <f>MIN(0,(FIO_PL[[#This Row],[Logarithmic rate of return]]-0))</f>
        <v>-0.61983975903501276</v>
      </c>
      <c r="K92">
        <f>MIN(0,(FIO_PL[[#This Row],[Market rate of return]]-0))</f>
        <v>-0.51072241277775343</v>
      </c>
      <c r="L92">
        <f>MAX(0,(FIO_PL[[#This Row],[Logarithmic rate of return]]-0))</f>
        <v>0</v>
      </c>
    </row>
    <row r="93" spans="1:12" x14ac:dyDescent="0.25">
      <c r="A93" s="9">
        <v>42932</v>
      </c>
      <c r="B93">
        <v>344.91</v>
      </c>
      <c r="C93">
        <f>((FIO_PL[[#This Row],[Price]]-B92)/FIO_PL[[#This Row],[Price]])*100</f>
        <v>2.5426922965411376</v>
      </c>
      <c r="D93">
        <f>LN(FIO_PL[[#This Row],[Price]]/B92)*100</f>
        <v>2.5755773585338151</v>
      </c>
      <c r="E93">
        <v>1.456</v>
      </c>
      <c r="F93">
        <f>LN(FIO_PL[[#This Row],[Risk-free instrument]]/E92)*100</f>
        <v>-0.64625888980462443</v>
      </c>
      <c r="G93">
        <v>62127.72</v>
      </c>
      <c r="H93">
        <f>LN(FIO_PL[[#This Row],[WIG]]/G92)*100</f>
        <v>2.3124687788923479</v>
      </c>
      <c r="I93">
        <f>FIO_PL[[#This Row],[Rate WIG]]*100%</f>
        <v>2.3124687788923479</v>
      </c>
      <c r="J93">
        <f>MIN(0,(FIO_PL[[#This Row],[Logarithmic rate of return]]-0))</f>
        <v>0</v>
      </c>
      <c r="K93">
        <f>MIN(0,(FIO_PL[[#This Row],[Market rate of return]]-0))</f>
        <v>0</v>
      </c>
      <c r="L93">
        <f>MAX(0,(FIO_PL[[#This Row],[Logarithmic rate of return]]-0))</f>
        <v>2.5755773585338151</v>
      </c>
    </row>
    <row r="94" spans="1:12" x14ac:dyDescent="0.25">
      <c r="A94" s="9">
        <v>42939</v>
      </c>
      <c r="B94">
        <v>344.87</v>
      </c>
      <c r="C94">
        <f>((FIO_PL[[#This Row],[Price]]-B93)/FIO_PL[[#This Row],[Price]])*100</f>
        <v>-1.159857337548075E-2</v>
      </c>
      <c r="D94">
        <f>LN(FIO_PL[[#This Row],[Price]]/B93)*100</f>
        <v>-1.1597900792963868E-2</v>
      </c>
      <c r="E94">
        <v>1.45306</v>
      </c>
      <c r="F94">
        <f>LN(FIO_PL[[#This Row],[Risk-free instrument]]/E93)*100</f>
        <v>-0.20212721641749853</v>
      </c>
      <c r="G94">
        <v>61979.519999999997</v>
      </c>
      <c r="H94">
        <f>LN(FIO_PL[[#This Row],[WIG]]/G93)*100</f>
        <v>-0.23882582586100234</v>
      </c>
      <c r="I94">
        <f>FIO_PL[[#This Row],[Rate WIG]]*100%</f>
        <v>-0.23882582586100234</v>
      </c>
      <c r="J94">
        <f>MIN(0,(FIO_PL[[#This Row],[Logarithmic rate of return]]-0))</f>
        <v>-1.1597900792963868E-2</v>
      </c>
      <c r="K94">
        <f>MIN(0,(FIO_PL[[#This Row],[Market rate of return]]-0))</f>
        <v>-0.23882582586100234</v>
      </c>
      <c r="L94">
        <f>MAX(0,(FIO_PL[[#This Row],[Logarithmic rate of return]]-0))</f>
        <v>0</v>
      </c>
    </row>
    <row r="95" spans="1:12" x14ac:dyDescent="0.25">
      <c r="A95" s="9">
        <v>42946</v>
      </c>
      <c r="B95">
        <v>347.63</v>
      </c>
      <c r="C95">
        <f>((FIO_PL[[#This Row],[Price]]-B94)/FIO_PL[[#This Row],[Price]])*100</f>
        <v>0.7939475879527057</v>
      </c>
      <c r="D95">
        <f>LN(FIO_PL[[#This Row],[Price]]/B94)*100</f>
        <v>0.79711613402152237</v>
      </c>
      <c r="E95">
        <v>1.4550000000000001</v>
      </c>
      <c r="F95">
        <f>LN(FIO_PL[[#This Row],[Risk-free instrument]]/E94)*100</f>
        <v>0.13342230131366623</v>
      </c>
      <c r="G95">
        <v>62366.5</v>
      </c>
      <c r="H95">
        <f>LN(FIO_PL[[#This Row],[WIG]]/G94)*100</f>
        <v>0.62242643447200297</v>
      </c>
      <c r="I95">
        <f>FIO_PL[[#This Row],[Rate WIG]]*100%</f>
        <v>0.62242643447200297</v>
      </c>
      <c r="J95">
        <f>MIN(0,(FIO_PL[[#This Row],[Logarithmic rate of return]]-0))</f>
        <v>0</v>
      </c>
      <c r="K95">
        <f>MIN(0,(FIO_PL[[#This Row],[Market rate of return]]-0))</f>
        <v>0</v>
      </c>
      <c r="L95">
        <f>MAX(0,(FIO_PL[[#This Row],[Logarithmic rate of return]]-0))</f>
        <v>0.79711613402152237</v>
      </c>
    </row>
    <row r="96" spans="1:12" x14ac:dyDescent="0.25">
      <c r="A96" s="9">
        <v>42953</v>
      </c>
      <c r="B96">
        <v>346.94</v>
      </c>
      <c r="C96">
        <f>((FIO_PL[[#This Row],[Price]]-B95)/FIO_PL[[#This Row],[Price]])*100</f>
        <v>-0.19888165100593697</v>
      </c>
      <c r="D96">
        <f>LN(FIO_PL[[#This Row],[Price]]/B95)*100</f>
        <v>-0.19868414327813924</v>
      </c>
      <c r="E96">
        <v>1.4494400000000001</v>
      </c>
      <c r="F96">
        <f>LN(FIO_PL[[#This Row],[Risk-free instrument]]/E95)*100</f>
        <v>-0.38286256846152417</v>
      </c>
      <c r="G96">
        <v>62478.3</v>
      </c>
      <c r="H96">
        <f>LN(FIO_PL[[#This Row],[WIG]]/G95)*100</f>
        <v>0.17910242138351284</v>
      </c>
      <c r="I96">
        <f>FIO_PL[[#This Row],[Rate WIG]]*100%</f>
        <v>0.17910242138351284</v>
      </c>
      <c r="J96">
        <f>MIN(0,(FIO_PL[[#This Row],[Logarithmic rate of return]]-0))</f>
        <v>-0.19868414327813924</v>
      </c>
      <c r="K96">
        <f>MIN(0,(FIO_PL[[#This Row],[Market rate of return]]-0))</f>
        <v>0</v>
      </c>
      <c r="L96">
        <f>MAX(0,(FIO_PL[[#This Row],[Logarithmic rate of return]]-0))</f>
        <v>0</v>
      </c>
    </row>
    <row r="97" spans="1:12" x14ac:dyDescent="0.25">
      <c r="A97" s="9">
        <v>42960</v>
      </c>
      <c r="B97">
        <v>346</v>
      </c>
      <c r="C97">
        <f>((FIO_PL[[#This Row],[Price]]-B96)/FIO_PL[[#This Row],[Price]])*100</f>
        <v>-0.27167630057803405</v>
      </c>
      <c r="D97">
        <f>LN(FIO_PL[[#This Row],[Price]]/B96)*100</f>
        <v>-0.27130792755386496</v>
      </c>
      <c r="E97">
        <v>1.45583</v>
      </c>
      <c r="F97">
        <f>LN(FIO_PL[[#This Row],[Risk-free instrument]]/E96)*100</f>
        <v>0.43989097771210867</v>
      </c>
      <c r="G97">
        <v>62206.45</v>
      </c>
      <c r="H97">
        <f>LN(FIO_PL[[#This Row],[WIG]]/G96)*100</f>
        <v>-0.43606043363909025</v>
      </c>
      <c r="I97">
        <f>FIO_PL[[#This Row],[Rate WIG]]*100%</f>
        <v>-0.43606043363909025</v>
      </c>
      <c r="J97">
        <f>MIN(0,(FIO_PL[[#This Row],[Logarithmic rate of return]]-0))</f>
        <v>-0.27130792755386496</v>
      </c>
      <c r="K97">
        <f>MIN(0,(FIO_PL[[#This Row],[Market rate of return]]-0))</f>
        <v>-0.43606043363909025</v>
      </c>
      <c r="L97">
        <f>MAX(0,(FIO_PL[[#This Row],[Logarithmic rate of return]]-0))</f>
        <v>0</v>
      </c>
    </row>
    <row r="98" spans="1:12" x14ac:dyDescent="0.25">
      <c r="A98" s="9">
        <v>42967</v>
      </c>
      <c r="B98">
        <v>345.65</v>
      </c>
      <c r="C98">
        <f>((FIO_PL[[#This Row],[Price]]-B97)/FIO_PL[[#This Row],[Price]])*100</f>
        <v>-0.10125849848112911</v>
      </c>
      <c r="D98">
        <f>LN(FIO_PL[[#This Row],[Price]]/B97)*100</f>
        <v>-0.10120726664503488</v>
      </c>
      <c r="E98">
        <v>1.4563900000000001</v>
      </c>
      <c r="F98">
        <f>LN(FIO_PL[[#This Row],[Risk-free instrument]]/E97)*100</f>
        <v>3.8458633406977125E-2</v>
      </c>
      <c r="G98">
        <v>62053.31</v>
      </c>
      <c r="H98">
        <f>LN(FIO_PL[[#This Row],[WIG]]/G97)*100</f>
        <v>-0.24648378128615092</v>
      </c>
      <c r="I98">
        <f>FIO_PL[[#This Row],[Rate WIG]]*100%</f>
        <v>-0.24648378128615092</v>
      </c>
      <c r="J98">
        <f>MIN(0,(FIO_PL[[#This Row],[Logarithmic rate of return]]-0))</f>
        <v>-0.10120726664503488</v>
      </c>
      <c r="K98">
        <f>MIN(0,(FIO_PL[[#This Row],[Market rate of return]]-0))</f>
        <v>-0.24648378128615092</v>
      </c>
      <c r="L98">
        <f>MAX(0,(FIO_PL[[#This Row],[Logarithmic rate of return]]-0))</f>
        <v>0</v>
      </c>
    </row>
    <row r="99" spans="1:12" x14ac:dyDescent="0.25">
      <c r="A99" s="9">
        <v>42974</v>
      </c>
      <c r="B99">
        <v>357.37</v>
      </c>
      <c r="C99">
        <f>((FIO_PL[[#This Row],[Price]]-B98)/FIO_PL[[#This Row],[Price]])*100</f>
        <v>3.2795142289503953</v>
      </c>
      <c r="D99">
        <f>LN(FIO_PL[[#This Row],[Price]]/B98)*100</f>
        <v>3.3344957247417062</v>
      </c>
      <c r="E99">
        <v>1.4550000000000001</v>
      </c>
      <c r="F99">
        <f>LN(FIO_PL[[#This Row],[Risk-free instrument]]/E98)*100</f>
        <v>-9.5487042657577376E-2</v>
      </c>
      <c r="G99">
        <v>64135.519999999997</v>
      </c>
      <c r="H99">
        <f>LN(FIO_PL[[#This Row],[WIG]]/G98)*100</f>
        <v>3.3004490311120578</v>
      </c>
      <c r="I99">
        <f>FIO_PL[[#This Row],[Rate WIG]]*100%</f>
        <v>3.3004490311120578</v>
      </c>
      <c r="J99">
        <f>MIN(0,(FIO_PL[[#This Row],[Logarithmic rate of return]]-0))</f>
        <v>0</v>
      </c>
      <c r="K99">
        <f>MIN(0,(FIO_PL[[#This Row],[Market rate of return]]-0))</f>
        <v>0</v>
      </c>
      <c r="L99">
        <f>MAX(0,(FIO_PL[[#This Row],[Logarithmic rate of return]]-0))</f>
        <v>3.3344957247417062</v>
      </c>
    </row>
    <row r="100" spans="1:12" x14ac:dyDescent="0.25">
      <c r="A100" s="9">
        <v>42981</v>
      </c>
      <c r="B100">
        <v>360.82</v>
      </c>
      <c r="C100">
        <f>((FIO_PL[[#This Row],[Price]]-B99)/FIO_PL[[#This Row],[Price]])*100</f>
        <v>0.9561554237569948</v>
      </c>
      <c r="D100">
        <f>LN(FIO_PL[[#This Row],[Price]]/B99)*100</f>
        <v>0.96075593859659003</v>
      </c>
      <c r="E100">
        <v>1.45333</v>
      </c>
      <c r="F100">
        <f>LN(FIO_PL[[#This Row],[Risk-free instrument]]/E99)*100</f>
        <v>-0.11484255112344732</v>
      </c>
      <c r="G100">
        <v>65208.480000000003</v>
      </c>
      <c r="H100">
        <f>LN(FIO_PL[[#This Row],[WIG]]/G99)*100</f>
        <v>1.659117720870749</v>
      </c>
      <c r="I100">
        <f>FIO_PL[[#This Row],[Rate WIG]]*100%</f>
        <v>1.659117720870749</v>
      </c>
      <c r="J100">
        <f>MIN(0,(FIO_PL[[#This Row],[Logarithmic rate of return]]-0))</f>
        <v>0</v>
      </c>
      <c r="K100">
        <f>MIN(0,(FIO_PL[[#This Row],[Market rate of return]]-0))</f>
        <v>0</v>
      </c>
      <c r="L100">
        <f>MAX(0,(FIO_PL[[#This Row],[Logarithmic rate of return]]-0))</f>
        <v>0.96075593859659003</v>
      </c>
    </row>
    <row r="101" spans="1:12" x14ac:dyDescent="0.25">
      <c r="A101" s="9">
        <v>42988</v>
      </c>
      <c r="B101">
        <v>353.91</v>
      </c>
      <c r="C101">
        <f>((FIO_PL[[#This Row],[Price]]-B100)/FIO_PL[[#This Row],[Price]])*100</f>
        <v>-1.9524737927721647</v>
      </c>
      <c r="D101">
        <f>LN(FIO_PL[[#This Row],[Price]]/B100)*100</f>
        <v>-1.9336575502796078</v>
      </c>
      <c r="E101">
        <v>1.44767</v>
      </c>
      <c r="F101">
        <f>LN(FIO_PL[[#This Row],[Risk-free instrument]]/E100)*100</f>
        <v>-0.39021076744601196</v>
      </c>
      <c r="G101">
        <v>64306.53</v>
      </c>
      <c r="H101">
        <f>LN(FIO_PL[[#This Row],[WIG]]/G100)*100</f>
        <v>-1.3928340527910756</v>
      </c>
      <c r="I101">
        <f>FIO_PL[[#This Row],[Rate WIG]]*100%</f>
        <v>-1.3928340527910756</v>
      </c>
      <c r="J101">
        <f>MIN(0,(FIO_PL[[#This Row],[Logarithmic rate of return]]-0))</f>
        <v>-1.9336575502796078</v>
      </c>
      <c r="K101">
        <f>MIN(0,(FIO_PL[[#This Row],[Market rate of return]]-0))</f>
        <v>-1.3928340527910756</v>
      </c>
      <c r="L101">
        <f>MAX(0,(FIO_PL[[#This Row],[Logarithmic rate of return]]-0))</f>
        <v>0</v>
      </c>
    </row>
    <row r="102" spans="1:12" x14ac:dyDescent="0.25">
      <c r="A102" s="9">
        <v>42995</v>
      </c>
      <c r="B102">
        <v>353.8</v>
      </c>
      <c r="C102">
        <f>((FIO_PL[[#This Row],[Price]]-B101)/FIO_PL[[#This Row],[Price]])*100</f>
        <v>-3.1091011871117482E-2</v>
      </c>
      <c r="D102">
        <f>LN(FIO_PL[[#This Row],[Price]]/B101)*100</f>
        <v>-3.1086179617588531E-2</v>
      </c>
      <c r="E102">
        <v>1.4711099999999999</v>
      </c>
      <c r="F102">
        <f>LN(FIO_PL[[#This Row],[Risk-free instrument]]/E101)*100</f>
        <v>1.6061850447587158</v>
      </c>
      <c r="G102">
        <v>64535.67</v>
      </c>
      <c r="H102">
        <f>LN(FIO_PL[[#This Row],[WIG]]/G101)*100</f>
        <v>0.35569128993887317</v>
      </c>
      <c r="I102">
        <f>FIO_PL[[#This Row],[Rate WIG]]*100%</f>
        <v>0.35569128993887317</v>
      </c>
      <c r="J102">
        <f>MIN(0,(FIO_PL[[#This Row],[Logarithmic rate of return]]-0))</f>
        <v>-3.1086179617588531E-2</v>
      </c>
      <c r="K102">
        <f>MIN(0,(FIO_PL[[#This Row],[Market rate of return]]-0))</f>
        <v>0</v>
      </c>
      <c r="L102">
        <f>MAX(0,(FIO_PL[[#This Row],[Logarithmic rate of return]]-0))</f>
        <v>0</v>
      </c>
    </row>
    <row r="103" spans="1:12" x14ac:dyDescent="0.25">
      <c r="A103" s="9">
        <v>43002</v>
      </c>
      <c r="B103">
        <v>351.75</v>
      </c>
      <c r="C103">
        <f>((FIO_PL[[#This Row],[Price]]-B102)/FIO_PL[[#This Row],[Price]])*100</f>
        <v>-0.58280028429282482</v>
      </c>
      <c r="D103">
        <f>LN(FIO_PL[[#This Row],[Price]]/B102)*100</f>
        <v>-0.5811085731186445</v>
      </c>
      <c r="E103">
        <v>1.4968300000000001</v>
      </c>
      <c r="F103">
        <f>LN(FIO_PL[[#This Row],[Risk-free instrument]]/E102)*100</f>
        <v>1.733232064942454</v>
      </c>
      <c r="G103">
        <v>64397.32</v>
      </c>
      <c r="H103">
        <f>LN(FIO_PL[[#This Row],[WIG]]/G102)*100</f>
        <v>-0.21460768589831222</v>
      </c>
      <c r="I103">
        <f>FIO_PL[[#This Row],[Rate WIG]]*100%</f>
        <v>-0.21460768589831222</v>
      </c>
      <c r="J103">
        <f>MIN(0,(FIO_PL[[#This Row],[Logarithmic rate of return]]-0))</f>
        <v>-0.5811085731186445</v>
      </c>
      <c r="K103">
        <f>MIN(0,(FIO_PL[[#This Row],[Market rate of return]]-0))</f>
        <v>-0.21460768589831222</v>
      </c>
      <c r="L103">
        <f>MAX(0,(FIO_PL[[#This Row],[Logarithmic rate of return]]-0))</f>
        <v>0</v>
      </c>
    </row>
    <row r="104" spans="1:12" x14ac:dyDescent="0.25">
      <c r="A104" s="9">
        <v>43009</v>
      </c>
      <c r="B104">
        <v>351.62</v>
      </c>
      <c r="C104">
        <f>((FIO_PL[[#This Row],[Price]]-B103)/FIO_PL[[#This Row],[Price]])*100</f>
        <v>-3.6971730845798148E-2</v>
      </c>
      <c r="D104">
        <f>LN(FIO_PL[[#This Row],[Price]]/B103)*100</f>
        <v>-3.6964897985489048E-2</v>
      </c>
      <c r="E104">
        <v>1.506</v>
      </c>
      <c r="F104">
        <f>LN(FIO_PL[[#This Row],[Risk-free instrument]]/E103)*100</f>
        <v>0.61075908429288506</v>
      </c>
      <c r="G104">
        <v>64289.69</v>
      </c>
      <c r="H104">
        <f>LN(FIO_PL[[#This Row],[WIG]]/G103)*100</f>
        <v>-0.16727410963435332</v>
      </c>
      <c r="I104">
        <f>FIO_PL[[#This Row],[Rate WIG]]*100%</f>
        <v>-0.16727410963435332</v>
      </c>
      <c r="J104">
        <f>MIN(0,(FIO_PL[[#This Row],[Logarithmic rate of return]]-0))</f>
        <v>-3.6964897985489048E-2</v>
      </c>
      <c r="K104">
        <f>MIN(0,(FIO_PL[[#This Row],[Market rate of return]]-0))</f>
        <v>-0.16727410963435332</v>
      </c>
      <c r="L104">
        <f>MAX(0,(FIO_PL[[#This Row],[Logarithmic rate of return]]-0))</f>
        <v>0</v>
      </c>
    </row>
    <row r="105" spans="1:12" x14ac:dyDescent="0.25">
      <c r="A105" s="9">
        <v>43016</v>
      </c>
      <c r="B105">
        <v>352.3</v>
      </c>
      <c r="C105">
        <f>((FIO_PL[[#This Row],[Price]]-B104)/FIO_PL[[#This Row],[Price]])*100</f>
        <v>0.19301731478853443</v>
      </c>
      <c r="D105">
        <f>LN(FIO_PL[[#This Row],[Price]]/B104)*100</f>
        <v>0.19320383325484569</v>
      </c>
      <c r="E105">
        <v>1.51878</v>
      </c>
      <c r="F105">
        <f>LN(FIO_PL[[#This Row],[Risk-free instrument]]/E104)*100</f>
        <v>0.84502516203498124</v>
      </c>
      <c r="G105">
        <v>64456.06</v>
      </c>
      <c r="H105">
        <f>LN(FIO_PL[[#This Row],[WIG]]/G104)*100</f>
        <v>0.25844751008223305</v>
      </c>
      <c r="I105">
        <f>FIO_PL[[#This Row],[Rate WIG]]*100%</f>
        <v>0.25844751008223305</v>
      </c>
      <c r="J105">
        <f>MIN(0,(FIO_PL[[#This Row],[Logarithmic rate of return]]-0))</f>
        <v>0</v>
      </c>
      <c r="K105">
        <f>MIN(0,(FIO_PL[[#This Row],[Market rate of return]]-0))</f>
        <v>0</v>
      </c>
      <c r="L105">
        <f>MAX(0,(FIO_PL[[#This Row],[Logarithmic rate of return]]-0))</f>
        <v>0.19320383325484569</v>
      </c>
    </row>
    <row r="106" spans="1:12" x14ac:dyDescent="0.25">
      <c r="A106" s="9">
        <v>43023</v>
      </c>
      <c r="B106">
        <v>358.32</v>
      </c>
      <c r="C106">
        <f>((FIO_PL[[#This Row],[Price]]-B105)/FIO_PL[[#This Row],[Price]])*100</f>
        <v>1.6800625139540024</v>
      </c>
      <c r="D106">
        <f>LN(FIO_PL[[#This Row],[Price]]/B105)*100</f>
        <v>1.6943356551852524</v>
      </c>
      <c r="E106">
        <v>1.53433</v>
      </c>
      <c r="F106">
        <f>LN(FIO_PL[[#This Row],[Risk-free instrument]]/E105)*100</f>
        <v>1.0186422670385116</v>
      </c>
      <c r="G106">
        <v>65318.720000000001</v>
      </c>
      <c r="H106">
        <f>LN(FIO_PL[[#This Row],[WIG]]/G105)*100</f>
        <v>1.3294920732348594</v>
      </c>
      <c r="I106">
        <f>FIO_PL[[#This Row],[Rate WIG]]*100%</f>
        <v>1.3294920732348594</v>
      </c>
      <c r="J106">
        <f>MIN(0,(FIO_PL[[#This Row],[Logarithmic rate of return]]-0))</f>
        <v>0</v>
      </c>
      <c r="K106">
        <f>MIN(0,(FIO_PL[[#This Row],[Market rate of return]]-0))</f>
        <v>0</v>
      </c>
      <c r="L106">
        <f>MAX(0,(FIO_PL[[#This Row],[Logarithmic rate of return]]-0))</f>
        <v>1.6943356551852524</v>
      </c>
    </row>
    <row r="107" spans="1:12" x14ac:dyDescent="0.25">
      <c r="A107" s="9">
        <v>43030</v>
      </c>
      <c r="B107">
        <v>350.59</v>
      </c>
      <c r="C107">
        <f>((FIO_PL[[#This Row],[Price]]-B106)/FIO_PL[[#This Row],[Price]])*100</f>
        <v>-2.2048546735503063</v>
      </c>
      <c r="D107">
        <f>LN(FIO_PL[[#This Row],[Price]]/B106)*100</f>
        <v>-2.1808992351486673</v>
      </c>
      <c r="E107">
        <v>1.5548900000000001</v>
      </c>
      <c r="F107">
        <f>LN(FIO_PL[[#This Row],[Risk-free instrument]]/E106)*100</f>
        <v>1.3310999910761778</v>
      </c>
      <c r="G107">
        <v>63719.57</v>
      </c>
      <c r="H107">
        <f>LN(FIO_PL[[#This Row],[WIG]]/G106)*100</f>
        <v>-2.478693532899797</v>
      </c>
      <c r="I107">
        <f>FIO_PL[[#This Row],[Rate WIG]]*100%</f>
        <v>-2.478693532899797</v>
      </c>
      <c r="J107">
        <f>MIN(0,(FIO_PL[[#This Row],[Logarithmic rate of return]]-0))</f>
        <v>-2.1808992351486673</v>
      </c>
      <c r="K107">
        <f>MIN(0,(FIO_PL[[#This Row],[Market rate of return]]-0))</f>
        <v>-2.478693532899797</v>
      </c>
      <c r="L107">
        <f>MAX(0,(FIO_PL[[#This Row],[Logarithmic rate of return]]-0))</f>
        <v>0</v>
      </c>
    </row>
    <row r="108" spans="1:12" x14ac:dyDescent="0.25">
      <c r="A108" s="9">
        <v>43037</v>
      </c>
      <c r="B108">
        <v>351.5</v>
      </c>
      <c r="C108">
        <f>((FIO_PL[[#This Row],[Price]]-B107)/FIO_PL[[#This Row],[Price]])*100</f>
        <v>0.25889046941679233</v>
      </c>
      <c r="D108">
        <f>LN(FIO_PL[[#This Row],[Price]]/B107)*100</f>
        <v>0.2592261703161709</v>
      </c>
      <c r="E108">
        <v>1.57267</v>
      </c>
      <c r="F108">
        <f>LN(FIO_PL[[#This Row],[Risk-free instrument]]/E107)*100</f>
        <v>1.1370008278107822</v>
      </c>
      <c r="G108">
        <v>64054.62</v>
      </c>
      <c r="H108">
        <f>LN(FIO_PL[[#This Row],[WIG]]/G107)*100</f>
        <v>0.52444201435774684</v>
      </c>
      <c r="I108">
        <f>FIO_PL[[#This Row],[Rate WIG]]*100%</f>
        <v>0.52444201435774684</v>
      </c>
      <c r="J108">
        <f>MIN(0,(FIO_PL[[#This Row],[Logarithmic rate of return]]-0))</f>
        <v>0</v>
      </c>
      <c r="K108">
        <f>MIN(0,(FIO_PL[[#This Row],[Market rate of return]]-0))</f>
        <v>0</v>
      </c>
      <c r="L108">
        <f>MAX(0,(FIO_PL[[#This Row],[Logarithmic rate of return]]-0))</f>
        <v>0.2592261703161709</v>
      </c>
    </row>
    <row r="109" spans="1:12" x14ac:dyDescent="0.25">
      <c r="A109" s="9">
        <v>43044</v>
      </c>
      <c r="B109">
        <v>352.52</v>
      </c>
      <c r="C109">
        <f>((FIO_PL[[#This Row],[Price]]-B108)/FIO_PL[[#This Row],[Price]])*100</f>
        <v>0.28934528537387438</v>
      </c>
      <c r="D109">
        <f>LN(FIO_PL[[#This Row],[Price]]/B108)*100</f>
        <v>0.28976469807401328</v>
      </c>
      <c r="E109">
        <v>1.5901700000000001</v>
      </c>
      <c r="F109">
        <f>LN(FIO_PL[[#This Row],[Risk-free instrument]]/E108)*100</f>
        <v>1.1066116898480112</v>
      </c>
      <c r="G109">
        <v>64214.11</v>
      </c>
      <c r="H109">
        <f>LN(FIO_PL[[#This Row],[WIG]]/G108)*100</f>
        <v>0.24868115899110799</v>
      </c>
      <c r="I109">
        <f>FIO_PL[[#This Row],[Rate WIG]]*100%</f>
        <v>0.24868115899110799</v>
      </c>
      <c r="J109">
        <f>MIN(0,(FIO_PL[[#This Row],[Logarithmic rate of return]]-0))</f>
        <v>0</v>
      </c>
      <c r="K109">
        <f>MIN(0,(FIO_PL[[#This Row],[Market rate of return]]-0))</f>
        <v>0</v>
      </c>
      <c r="L109">
        <f>MAX(0,(FIO_PL[[#This Row],[Logarithmic rate of return]]-0))</f>
        <v>0.28976469807401328</v>
      </c>
    </row>
    <row r="110" spans="1:12" x14ac:dyDescent="0.25">
      <c r="A110" s="9">
        <v>43051</v>
      </c>
      <c r="B110">
        <v>341.99</v>
      </c>
      <c r="C110">
        <f>((FIO_PL[[#This Row],[Price]]-B109)/FIO_PL[[#This Row],[Price]])*100</f>
        <v>-3.0790373987543416</v>
      </c>
      <c r="D110">
        <f>LN(FIO_PL[[#This Row],[Price]]/B109)*100</f>
        <v>-3.0325861362426698</v>
      </c>
      <c r="E110">
        <v>1.6146100000000001</v>
      </c>
      <c r="F110">
        <f>LN(FIO_PL[[#This Row],[Risk-free instrument]]/E109)*100</f>
        <v>1.5252512688266628</v>
      </c>
      <c r="G110">
        <v>63415.6</v>
      </c>
      <c r="H110">
        <f>LN(FIO_PL[[#This Row],[WIG]]/G109)*100</f>
        <v>-1.2513080520359852</v>
      </c>
      <c r="I110">
        <f>FIO_PL[[#This Row],[Rate WIG]]*100%</f>
        <v>-1.2513080520359852</v>
      </c>
      <c r="J110">
        <f>MIN(0,(FIO_PL[[#This Row],[Logarithmic rate of return]]-0))</f>
        <v>-3.0325861362426698</v>
      </c>
      <c r="K110">
        <f>MIN(0,(FIO_PL[[#This Row],[Market rate of return]]-0))</f>
        <v>-1.2513080520359852</v>
      </c>
      <c r="L110">
        <f>MAX(0,(FIO_PL[[#This Row],[Logarithmic rate of return]]-0))</f>
        <v>0</v>
      </c>
    </row>
    <row r="111" spans="1:12" x14ac:dyDescent="0.25">
      <c r="A111" s="9">
        <v>43058</v>
      </c>
      <c r="B111">
        <v>345.26</v>
      </c>
      <c r="C111">
        <f>((FIO_PL[[#This Row],[Price]]-B110)/FIO_PL[[#This Row],[Price]])*100</f>
        <v>0.94711232114927357</v>
      </c>
      <c r="D111">
        <f>LN(FIO_PL[[#This Row],[Price]]/B110)*100</f>
        <v>0.95162595193698141</v>
      </c>
      <c r="E111">
        <v>1.6321099999999999</v>
      </c>
      <c r="F111">
        <f>LN(FIO_PL[[#This Row],[Risk-free instrument]]/E110)*100</f>
        <v>1.0780214787236408</v>
      </c>
      <c r="G111">
        <v>63047.02</v>
      </c>
      <c r="H111">
        <f>LN(FIO_PL[[#This Row],[WIG]]/G110)*100</f>
        <v>-0.58290907406925052</v>
      </c>
      <c r="I111">
        <f>FIO_PL[[#This Row],[Rate WIG]]*100%</f>
        <v>-0.58290907406925052</v>
      </c>
      <c r="J111">
        <f>MIN(0,(FIO_PL[[#This Row],[Logarithmic rate of return]]-0))</f>
        <v>0</v>
      </c>
      <c r="K111">
        <f>MIN(0,(FIO_PL[[#This Row],[Market rate of return]]-0))</f>
        <v>-0.58290907406925052</v>
      </c>
      <c r="L111">
        <f>MAX(0,(FIO_PL[[#This Row],[Logarithmic rate of return]]-0))</f>
        <v>0.95162595193698141</v>
      </c>
    </row>
    <row r="112" spans="1:12" x14ac:dyDescent="0.25">
      <c r="A112" s="9">
        <v>43065</v>
      </c>
      <c r="B112">
        <v>350.07</v>
      </c>
      <c r="C112">
        <f>((FIO_PL[[#This Row],[Price]]-B111)/FIO_PL[[#This Row],[Price]])*100</f>
        <v>1.3740109121032942</v>
      </c>
      <c r="D112">
        <f>LN(FIO_PL[[#This Row],[Price]]/B111)*100</f>
        <v>1.3835378097722864</v>
      </c>
      <c r="E112">
        <v>1.65394</v>
      </c>
      <c r="F112">
        <f>LN(FIO_PL[[#This Row],[Risk-free instrument]]/E111)*100</f>
        <v>1.3286664016946999</v>
      </c>
      <c r="G112">
        <v>63857.97</v>
      </c>
      <c r="H112">
        <f>LN(FIO_PL[[#This Row],[WIG]]/G111)*100</f>
        <v>1.2780601276683357</v>
      </c>
      <c r="I112">
        <f>FIO_PL[[#This Row],[Rate WIG]]*100%</f>
        <v>1.2780601276683357</v>
      </c>
      <c r="J112">
        <f>MIN(0,(FIO_PL[[#This Row],[Logarithmic rate of return]]-0))</f>
        <v>0</v>
      </c>
      <c r="K112">
        <f>MIN(0,(FIO_PL[[#This Row],[Market rate of return]]-0))</f>
        <v>0</v>
      </c>
      <c r="L112">
        <f>MAX(0,(FIO_PL[[#This Row],[Logarithmic rate of return]]-0))</f>
        <v>1.3835378097722864</v>
      </c>
    </row>
    <row r="113" spans="1:12" x14ac:dyDescent="0.25">
      <c r="A113" s="9">
        <v>43072</v>
      </c>
      <c r="B113">
        <v>340.64</v>
      </c>
      <c r="C113">
        <f>((FIO_PL[[#This Row],[Price]]-B112)/FIO_PL[[#This Row],[Price]])*100</f>
        <v>-2.7683184593705987</v>
      </c>
      <c r="D113">
        <f>LN(FIO_PL[[#This Row],[Price]]/B112)*100</f>
        <v>-2.7306933340956339</v>
      </c>
      <c r="E113">
        <v>1.67425</v>
      </c>
      <c r="F113">
        <f>LN(FIO_PL[[#This Row],[Risk-free instrument]]/E112)*100</f>
        <v>1.220498355978618</v>
      </c>
      <c r="G113">
        <v>62031.02</v>
      </c>
      <c r="H113">
        <f>LN(FIO_PL[[#This Row],[WIG]]/G112)*100</f>
        <v>-2.9026815988374164</v>
      </c>
      <c r="I113">
        <f>FIO_PL[[#This Row],[Rate WIG]]*100%</f>
        <v>-2.9026815988374164</v>
      </c>
      <c r="J113">
        <f>MIN(0,(FIO_PL[[#This Row],[Logarithmic rate of return]]-0))</f>
        <v>-2.7306933340956339</v>
      </c>
      <c r="K113">
        <f>MIN(0,(FIO_PL[[#This Row],[Market rate of return]]-0))</f>
        <v>-2.9026815988374164</v>
      </c>
      <c r="L113">
        <f>MAX(0,(FIO_PL[[#This Row],[Logarithmic rate of return]]-0))</f>
        <v>0</v>
      </c>
    </row>
    <row r="114" spans="1:12" x14ac:dyDescent="0.25">
      <c r="A114" s="9">
        <v>43079</v>
      </c>
      <c r="B114">
        <v>344.05</v>
      </c>
      <c r="C114">
        <f>((FIO_PL[[#This Row],[Price]]-B113)/FIO_PL[[#This Row],[Price]])*100</f>
        <v>0.99113500944630861</v>
      </c>
      <c r="D114">
        <f>LN(FIO_PL[[#This Row],[Price]]/B113)*100</f>
        <v>0.99607945033196399</v>
      </c>
      <c r="E114">
        <v>1.7298800000000001</v>
      </c>
      <c r="F114">
        <f>LN(FIO_PL[[#This Row],[Risk-free instrument]]/E113)*100</f>
        <v>3.2686738134010582</v>
      </c>
      <c r="G114">
        <v>62430.239999999998</v>
      </c>
      <c r="H114">
        <f>LN(FIO_PL[[#This Row],[WIG]]/G113)*100</f>
        <v>0.64151908657596401</v>
      </c>
      <c r="I114">
        <f>FIO_PL[[#This Row],[Rate WIG]]*100%</f>
        <v>0.64151908657596401</v>
      </c>
      <c r="J114">
        <f>MIN(0,(FIO_PL[[#This Row],[Logarithmic rate of return]]-0))</f>
        <v>0</v>
      </c>
      <c r="K114">
        <f>MIN(0,(FIO_PL[[#This Row],[Market rate of return]]-0))</f>
        <v>0</v>
      </c>
      <c r="L114">
        <f>MAX(0,(FIO_PL[[#This Row],[Logarithmic rate of return]]-0))</f>
        <v>0.99607945033196399</v>
      </c>
    </row>
    <row r="115" spans="1:12" x14ac:dyDescent="0.25">
      <c r="A115" s="9">
        <v>43086</v>
      </c>
      <c r="B115">
        <v>345.2</v>
      </c>
      <c r="C115">
        <f>((FIO_PL[[#This Row],[Price]]-B114)/FIO_PL[[#This Row],[Price]])*100</f>
        <v>0.3331402085747327</v>
      </c>
      <c r="D115">
        <f>LN(FIO_PL[[#This Row],[Price]]/B114)*100</f>
        <v>0.33369635607839454</v>
      </c>
      <c r="E115">
        <v>1.77443</v>
      </c>
      <c r="F115">
        <f>LN(FIO_PL[[#This Row],[Risk-free instrument]]/E114)*100</f>
        <v>2.5427202652543155</v>
      </c>
      <c r="G115">
        <v>62619.6</v>
      </c>
      <c r="H115">
        <f>LN(FIO_PL[[#This Row],[WIG]]/G114)*100</f>
        <v>0.30285547704244242</v>
      </c>
      <c r="I115">
        <f>FIO_PL[[#This Row],[Rate WIG]]*100%</f>
        <v>0.30285547704244242</v>
      </c>
      <c r="J115">
        <f>MIN(0,(FIO_PL[[#This Row],[Logarithmic rate of return]]-0))</f>
        <v>0</v>
      </c>
      <c r="K115">
        <f>MIN(0,(FIO_PL[[#This Row],[Market rate of return]]-0))</f>
        <v>0</v>
      </c>
      <c r="L115">
        <f>MAX(0,(FIO_PL[[#This Row],[Logarithmic rate of return]]-0))</f>
        <v>0.33369635607839454</v>
      </c>
    </row>
    <row r="116" spans="1:12" x14ac:dyDescent="0.25">
      <c r="A116" s="9">
        <v>43093</v>
      </c>
      <c r="B116">
        <v>348.24</v>
      </c>
      <c r="C116">
        <f>((FIO_PL[[#This Row],[Price]]-B115)/FIO_PL[[#This Row],[Price]])*100</f>
        <v>0.87296117620032743</v>
      </c>
      <c r="D116">
        <f>LN(FIO_PL[[#This Row],[Price]]/B115)*100</f>
        <v>0.8767938034769307</v>
      </c>
      <c r="E116">
        <v>1.8336300000000001</v>
      </c>
      <c r="F116">
        <f>LN(FIO_PL[[#This Row],[Risk-free instrument]]/E115)*100</f>
        <v>3.281836406640759</v>
      </c>
      <c r="G116">
        <v>63237.38</v>
      </c>
      <c r="H116">
        <f>LN(FIO_PL[[#This Row],[WIG]]/G115)*100</f>
        <v>0.98172538657208785</v>
      </c>
      <c r="I116">
        <f>FIO_PL[[#This Row],[Rate WIG]]*100%</f>
        <v>0.98172538657208785</v>
      </c>
      <c r="J116">
        <f>MIN(0,(FIO_PL[[#This Row],[Logarithmic rate of return]]-0))</f>
        <v>0</v>
      </c>
      <c r="K116">
        <f>MIN(0,(FIO_PL[[#This Row],[Market rate of return]]-0))</f>
        <v>0</v>
      </c>
      <c r="L116">
        <f>MAX(0,(FIO_PL[[#This Row],[Logarithmic rate of return]]-0))</f>
        <v>0.8767938034769307</v>
      </c>
    </row>
    <row r="117" spans="1:12" x14ac:dyDescent="0.25">
      <c r="A117" s="9">
        <v>43100</v>
      </c>
      <c r="B117">
        <v>350.3</v>
      </c>
      <c r="C117">
        <f>((FIO_PL[[#This Row],[Price]]-B116)/FIO_PL[[#This Row],[Price]])*100</f>
        <v>0.58806737082500782</v>
      </c>
      <c r="D117">
        <f>LN(FIO_PL[[#This Row],[Price]]/B116)*100</f>
        <v>0.58980329593991332</v>
      </c>
      <c r="E117">
        <v>1.83707</v>
      </c>
      <c r="F117">
        <f>LN(FIO_PL[[#This Row],[Risk-free instrument]]/E116)*100</f>
        <v>0.1874302452972241</v>
      </c>
      <c r="G117">
        <v>63746.2</v>
      </c>
      <c r="H117">
        <f>LN(FIO_PL[[#This Row],[WIG]]/G116)*100</f>
        <v>0.80139924107491445</v>
      </c>
      <c r="I117">
        <f>FIO_PL[[#This Row],[Rate WIG]]*100%</f>
        <v>0.80139924107491445</v>
      </c>
      <c r="J117">
        <f>MIN(0,(FIO_PL[[#This Row],[Logarithmic rate of return]]-0))</f>
        <v>0</v>
      </c>
      <c r="K117">
        <f>MIN(0,(FIO_PL[[#This Row],[Market rate of return]]-0))</f>
        <v>0</v>
      </c>
      <c r="L117">
        <f>MAX(0,(FIO_PL[[#This Row],[Logarithmic rate of return]]-0))</f>
        <v>0.58980329593991332</v>
      </c>
    </row>
    <row r="118" spans="1:12" x14ac:dyDescent="0.25">
      <c r="A118" s="9">
        <v>43107</v>
      </c>
      <c r="B118">
        <v>359.77</v>
      </c>
      <c r="C118">
        <f>((FIO_PL[[#This Row],[Price]]-B117)/FIO_PL[[#This Row],[Price]])*100</f>
        <v>2.632237262695603</v>
      </c>
      <c r="D118">
        <f>LN(FIO_PL[[#This Row],[Price]]/B117)*100</f>
        <v>2.6675008181350774</v>
      </c>
      <c r="E118">
        <v>1.86507</v>
      </c>
      <c r="F118">
        <f>LN(FIO_PL[[#This Row],[Risk-free instrument]]/E117)*100</f>
        <v>1.5126674789522194</v>
      </c>
      <c r="G118">
        <v>65314.32</v>
      </c>
      <c r="H118">
        <f>LN(FIO_PL[[#This Row],[WIG]]/G117)*100</f>
        <v>2.4301733380807571</v>
      </c>
      <c r="I118">
        <f>FIO_PL[[#This Row],[Rate WIG]]*100%</f>
        <v>2.4301733380807571</v>
      </c>
      <c r="J118">
        <f>MIN(0,(FIO_PL[[#This Row],[Logarithmic rate of return]]-0))</f>
        <v>0</v>
      </c>
      <c r="K118">
        <f>MIN(0,(FIO_PL[[#This Row],[Market rate of return]]-0))</f>
        <v>0</v>
      </c>
      <c r="L118">
        <f>MAX(0,(FIO_PL[[#This Row],[Logarithmic rate of return]]-0))</f>
        <v>2.6675008181350774</v>
      </c>
    </row>
    <row r="119" spans="1:12" x14ac:dyDescent="0.25">
      <c r="A119" s="9">
        <v>43114</v>
      </c>
      <c r="B119">
        <v>360.45</v>
      </c>
      <c r="C119">
        <f>((FIO_PL[[#This Row],[Price]]-B118)/FIO_PL[[#This Row],[Price]])*100</f>
        <v>0.18865307254820551</v>
      </c>
      <c r="D119">
        <f>LN(FIO_PL[[#This Row],[Price]]/B118)*100</f>
        <v>0.18883124657955949</v>
      </c>
      <c r="E119">
        <v>1.8876900000000001</v>
      </c>
      <c r="F119">
        <f>LN(FIO_PL[[#This Row],[Risk-free instrument]]/E118)*100</f>
        <v>1.2055273423115342</v>
      </c>
      <c r="G119">
        <v>65465.65</v>
      </c>
      <c r="H119">
        <f>LN(FIO_PL[[#This Row],[WIG]]/G118)*100</f>
        <v>0.23142698005154555</v>
      </c>
      <c r="I119">
        <f>FIO_PL[[#This Row],[Rate WIG]]*100%</f>
        <v>0.23142698005154555</v>
      </c>
      <c r="J119">
        <f>MIN(0,(FIO_PL[[#This Row],[Logarithmic rate of return]]-0))</f>
        <v>0</v>
      </c>
      <c r="K119">
        <f>MIN(0,(FIO_PL[[#This Row],[Market rate of return]]-0))</f>
        <v>0</v>
      </c>
      <c r="L119">
        <f>MAX(0,(FIO_PL[[#This Row],[Logarithmic rate of return]]-0))</f>
        <v>0.18883124657955949</v>
      </c>
    </row>
    <row r="120" spans="1:12" x14ac:dyDescent="0.25">
      <c r="A120" s="9">
        <v>43121</v>
      </c>
      <c r="B120">
        <v>367.55</v>
      </c>
      <c r="C120">
        <f>((FIO_PL[[#This Row],[Price]]-B119)/FIO_PL[[#This Row],[Price]])*100</f>
        <v>1.9317099714324641</v>
      </c>
      <c r="D120">
        <f>LN(FIO_PL[[#This Row],[Price]]/B119)*100</f>
        <v>1.9506112969509124</v>
      </c>
      <c r="E120">
        <v>1.9317500000000001</v>
      </c>
      <c r="F120">
        <f>LN(FIO_PL[[#This Row],[Risk-free instrument]]/E119)*100</f>
        <v>2.3072468504962269</v>
      </c>
      <c r="G120">
        <v>66897.08</v>
      </c>
      <c r="H120">
        <f>LN(FIO_PL[[#This Row],[WIG]]/G119)*100</f>
        <v>2.1629741346832669</v>
      </c>
      <c r="I120">
        <f>FIO_PL[[#This Row],[Rate WIG]]*100%</f>
        <v>2.1629741346832669</v>
      </c>
      <c r="J120">
        <f>MIN(0,(FIO_PL[[#This Row],[Logarithmic rate of return]]-0))</f>
        <v>0</v>
      </c>
      <c r="K120">
        <f>MIN(0,(FIO_PL[[#This Row],[Market rate of return]]-0))</f>
        <v>0</v>
      </c>
      <c r="L120">
        <f>MAX(0,(FIO_PL[[#This Row],[Logarithmic rate of return]]-0))</f>
        <v>1.9506112969509124</v>
      </c>
    </row>
    <row r="121" spans="1:12" x14ac:dyDescent="0.25">
      <c r="A121" s="9">
        <v>43128</v>
      </c>
      <c r="B121">
        <v>367.33</v>
      </c>
      <c r="C121">
        <f>((FIO_PL[[#This Row],[Price]]-B120)/FIO_PL[[#This Row],[Price]])*100</f>
        <v>-5.9891650559449887E-2</v>
      </c>
      <c r="D121">
        <f>LN(FIO_PL[[#This Row],[Price]]/B120)*100</f>
        <v>-5.9873722668266884E-2</v>
      </c>
      <c r="E121">
        <v>1.9596499999999999</v>
      </c>
      <c r="F121">
        <f>LN(FIO_PL[[#This Row],[Risk-free instrument]]/E120)*100</f>
        <v>1.4339558036522153</v>
      </c>
      <c r="G121">
        <v>66861.37</v>
      </c>
      <c r="H121">
        <f>LN(FIO_PL[[#This Row],[WIG]]/G120)*100</f>
        <v>-5.3394758758665846E-2</v>
      </c>
      <c r="I121">
        <f>FIO_PL[[#This Row],[Rate WIG]]*100%</f>
        <v>-5.3394758758665846E-2</v>
      </c>
      <c r="J121">
        <f>MIN(0,(FIO_PL[[#This Row],[Logarithmic rate of return]]-0))</f>
        <v>-5.9873722668266884E-2</v>
      </c>
      <c r="K121">
        <f>MIN(0,(FIO_PL[[#This Row],[Market rate of return]]-0))</f>
        <v>-5.3394758758665846E-2</v>
      </c>
      <c r="L121">
        <f>MAX(0,(FIO_PL[[#This Row],[Logarithmic rate of return]]-0))</f>
        <v>0</v>
      </c>
    </row>
    <row r="122" spans="1:12" x14ac:dyDescent="0.25">
      <c r="A122" s="9">
        <v>43135</v>
      </c>
      <c r="B122">
        <v>357.83</v>
      </c>
      <c r="C122">
        <f>((FIO_PL[[#This Row],[Price]]-B121)/FIO_PL[[#This Row],[Price]])*100</f>
        <v>-2.6548919878154433</v>
      </c>
      <c r="D122">
        <f>LN(FIO_PL[[#This Row],[Price]]/B121)*100</f>
        <v>-2.6202613309783418</v>
      </c>
      <c r="E122">
        <v>1.99214</v>
      </c>
      <c r="F122">
        <f>LN(FIO_PL[[#This Row],[Risk-free instrument]]/E121)*100</f>
        <v>1.6443551949223387</v>
      </c>
      <c r="G122">
        <v>65021.36</v>
      </c>
      <c r="H122">
        <f>LN(FIO_PL[[#This Row],[WIG]]/G121)*100</f>
        <v>-2.7905540061306335</v>
      </c>
      <c r="I122">
        <f>FIO_PL[[#This Row],[Rate WIG]]*100%</f>
        <v>-2.7905540061306335</v>
      </c>
      <c r="J122">
        <f>MIN(0,(FIO_PL[[#This Row],[Logarithmic rate of return]]-0))</f>
        <v>-2.6202613309783418</v>
      </c>
      <c r="K122">
        <f>MIN(0,(FIO_PL[[#This Row],[Market rate of return]]-0))</f>
        <v>-2.7905540061306335</v>
      </c>
      <c r="L122">
        <f>MAX(0,(FIO_PL[[#This Row],[Logarithmic rate of return]]-0))</f>
        <v>0</v>
      </c>
    </row>
    <row r="123" spans="1:12" x14ac:dyDescent="0.25">
      <c r="A123" s="9">
        <v>43142</v>
      </c>
      <c r="B123">
        <v>340.71</v>
      </c>
      <c r="C123">
        <f>((FIO_PL[[#This Row],[Price]]-B122)/FIO_PL[[#This Row],[Price]])*100</f>
        <v>-5.0248011505385826</v>
      </c>
      <c r="D123">
        <f>LN(FIO_PL[[#This Row],[Price]]/B122)*100</f>
        <v>-4.9026337711966059</v>
      </c>
      <c r="E123">
        <v>2.0383100000000001</v>
      </c>
      <c r="F123">
        <f>LN(FIO_PL[[#This Row],[Risk-free instrument]]/E122)*100</f>
        <v>2.2911595327369541</v>
      </c>
      <c r="G123">
        <v>61952.62</v>
      </c>
      <c r="H123">
        <f>LN(FIO_PL[[#This Row],[WIG]]/G122)*100</f>
        <v>-4.8345931946074368</v>
      </c>
      <c r="I123">
        <f>FIO_PL[[#This Row],[Rate WIG]]*100%</f>
        <v>-4.8345931946074368</v>
      </c>
      <c r="J123">
        <f>MIN(0,(FIO_PL[[#This Row],[Logarithmic rate of return]]-0))</f>
        <v>-4.9026337711966059</v>
      </c>
      <c r="K123">
        <f>MIN(0,(FIO_PL[[#This Row],[Market rate of return]]-0))</f>
        <v>-4.8345931946074368</v>
      </c>
      <c r="L123">
        <f>MAX(0,(FIO_PL[[#This Row],[Logarithmic rate of return]]-0))</f>
        <v>0</v>
      </c>
    </row>
    <row r="124" spans="1:12" x14ac:dyDescent="0.25">
      <c r="A124" s="9">
        <v>43149</v>
      </c>
      <c r="B124">
        <v>344.41</v>
      </c>
      <c r="C124">
        <f>((FIO_PL[[#This Row],[Price]]-B123)/FIO_PL[[#This Row],[Price]])*100</f>
        <v>1.0743009784849584</v>
      </c>
      <c r="D124">
        <f>LN(FIO_PL[[#This Row],[Price]]/B123)*100</f>
        <v>1.0801132565020335</v>
      </c>
      <c r="E124">
        <v>2.1061299999999998</v>
      </c>
      <c r="F124">
        <f>LN(FIO_PL[[#This Row],[Risk-free instrument]]/E123)*100</f>
        <v>3.2731107057054794</v>
      </c>
      <c r="G124">
        <v>62818.71</v>
      </c>
      <c r="H124">
        <f>LN(FIO_PL[[#This Row],[WIG]]/G123)*100</f>
        <v>1.3883059686179655</v>
      </c>
      <c r="I124">
        <f>FIO_PL[[#This Row],[Rate WIG]]*100%</f>
        <v>1.3883059686179655</v>
      </c>
      <c r="J124">
        <f>MIN(0,(FIO_PL[[#This Row],[Logarithmic rate of return]]-0))</f>
        <v>0</v>
      </c>
      <c r="K124">
        <f>MIN(0,(FIO_PL[[#This Row],[Market rate of return]]-0))</f>
        <v>0</v>
      </c>
      <c r="L124">
        <f>MAX(0,(FIO_PL[[#This Row],[Logarithmic rate of return]]-0))</f>
        <v>1.0801132565020335</v>
      </c>
    </row>
    <row r="125" spans="1:12" x14ac:dyDescent="0.25">
      <c r="A125" s="9">
        <v>43156</v>
      </c>
      <c r="B125">
        <v>342.87</v>
      </c>
      <c r="C125">
        <f>((FIO_PL[[#This Row],[Price]]-B124)/FIO_PL[[#This Row],[Price]])*100</f>
        <v>-0.44914982354828953</v>
      </c>
      <c r="D125">
        <f>LN(FIO_PL[[#This Row],[Price]]/B124)*100</f>
        <v>-0.44814415590686274</v>
      </c>
      <c r="E125">
        <v>2.18188</v>
      </c>
      <c r="F125">
        <f>LN(FIO_PL[[#This Row],[Risk-free instrument]]/E124)*100</f>
        <v>3.533475027980078</v>
      </c>
      <c r="G125">
        <v>62665.06</v>
      </c>
      <c r="H125">
        <f>LN(FIO_PL[[#This Row],[WIG]]/G124)*100</f>
        <v>-0.24489235028479003</v>
      </c>
      <c r="I125">
        <f>FIO_PL[[#This Row],[Rate WIG]]*100%</f>
        <v>-0.24489235028479003</v>
      </c>
      <c r="J125">
        <f>MIN(0,(FIO_PL[[#This Row],[Logarithmic rate of return]]-0))</f>
        <v>-0.44814415590686274</v>
      </c>
      <c r="K125">
        <f>MIN(0,(FIO_PL[[#This Row],[Market rate of return]]-0))</f>
        <v>-0.24489235028479003</v>
      </c>
      <c r="L125">
        <f>MAX(0,(FIO_PL[[#This Row],[Logarithmic rate of return]]-0))</f>
        <v>0</v>
      </c>
    </row>
    <row r="126" spans="1:12" x14ac:dyDescent="0.25">
      <c r="A126" s="9">
        <v>43163</v>
      </c>
      <c r="B126">
        <v>330.39</v>
      </c>
      <c r="C126">
        <f>((FIO_PL[[#This Row],[Price]]-B125)/FIO_PL[[#This Row],[Price]])*100</f>
        <v>-3.7773540361391142</v>
      </c>
      <c r="D126">
        <f>LN(FIO_PL[[#This Row],[Price]]/B125)*100</f>
        <v>-3.7077591732654054</v>
      </c>
      <c r="E126">
        <v>2.2284299999999999</v>
      </c>
      <c r="F126">
        <f>LN(FIO_PL[[#This Row],[Risk-free instrument]]/E125)*100</f>
        <v>2.1110411166420637</v>
      </c>
      <c r="G126">
        <v>60580.36</v>
      </c>
      <c r="H126">
        <f>LN(FIO_PL[[#This Row],[WIG]]/G125)*100</f>
        <v>-3.3833287398567196</v>
      </c>
      <c r="I126">
        <f>FIO_PL[[#This Row],[Rate WIG]]*100%</f>
        <v>-3.3833287398567196</v>
      </c>
      <c r="J126">
        <f>MIN(0,(FIO_PL[[#This Row],[Logarithmic rate of return]]-0))</f>
        <v>-3.7077591732654054</v>
      </c>
      <c r="K126">
        <f>MIN(0,(FIO_PL[[#This Row],[Market rate of return]]-0))</f>
        <v>-3.3833287398567196</v>
      </c>
      <c r="L126">
        <f>MAX(0,(FIO_PL[[#This Row],[Logarithmic rate of return]]-0))</f>
        <v>0</v>
      </c>
    </row>
    <row r="127" spans="1:12" x14ac:dyDescent="0.25">
      <c r="A127" s="9">
        <v>43170</v>
      </c>
      <c r="B127">
        <v>334.65</v>
      </c>
      <c r="C127">
        <f>((FIO_PL[[#This Row],[Price]]-B126)/FIO_PL[[#This Row],[Price]])*100</f>
        <v>1.2729717615419067</v>
      </c>
      <c r="D127">
        <f>LN(FIO_PL[[#This Row],[Price]]/B126)*100</f>
        <v>1.2811434701688866</v>
      </c>
      <c r="E127">
        <v>2.2686299999999999</v>
      </c>
      <c r="F127">
        <f>LN(FIO_PL[[#This Row],[Risk-free instrument]]/E126)*100</f>
        <v>1.7878823422231671</v>
      </c>
      <c r="G127">
        <v>61688.08</v>
      </c>
      <c r="H127">
        <f>LN(FIO_PL[[#This Row],[WIG]]/G126)*100</f>
        <v>1.8119971241743194</v>
      </c>
      <c r="I127">
        <f>FIO_PL[[#This Row],[Rate WIG]]*100%</f>
        <v>1.8119971241743194</v>
      </c>
      <c r="J127">
        <f>MIN(0,(FIO_PL[[#This Row],[Logarithmic rate of return]]-0))</f>
        <v>0</v>
      </c>
      <c r="K127">
        <f>MIN(0,(FIO_PL[[#This Row],[Market rate of return]]-0))</f>
        <v>0</v>
      </c>
      <c r="L127">
        <f>MAX(0,(FIO_PL[[#This Row],[Logarithmic rate of return]]-0))</f>
        <v>1.2811434701688866</v>
      </c>
    </row>
    <row r="128" spans="1:12" x14ac:dyDescent="0.25">
      <c r="A128" s="9">
        <v>43177</v>
      </c>
      <c r="B128">
        <v>326.60000000000002</v>
      </c>
      <c r="C128">
        <f>((FIO_PL[[#This Row],[Price]]-B127)/FIO_PL[[#This Row],[Price]])*100</f>
        <v>-2.4647887323943523</v>
      </c>
      <c r="D128">
        <f>LN(FIO_PL[[#This Row],[Price]]/B127)*100</f>
        <v>-2.4349029010286385</v>
      </c>
      <c r="E128">
        <v>2.3636300000000001</v>
      </c>
      <c r="F128">
        <f>LN(FIO_PL[[#This Row],[Risk-free instrument]]/E127)*100</f>
        <v>4.1022447841615426</v>
      </c>
      <c r="G128">
        <v>60391.42</v>
      </c>
      <c r="H128">
        <f>LN(FIO_PL[[#This Row],[WIG]]/G127)*100</f>
        <v>-2.1243677508319769</v>
      </c>
      <c r="I128">
        <f>FIO_PL[[#This Row],[Rate WIG]]*100%</f>
        <v>-2.1243677508319769</v>
      </c>
      <c r="J128">
        <f>MIN(0,(FIO_PL[[#This Row],[Logarithmic rate of return]]-0))</f>
        <v>-2.4349029010286385</v>
      </c>
      <c r="K128">
        <f>MIN(0,(FIO_PL[[#This Row],[Market rate of return]]-0))</f>
        <v>-2.1243677508319769</v>
      </c>
      <c r="L128">
        <f>MAX(0,(FIO_PL[[#This Row],[Logarithmic rate of return]]-0))</f>
        <v>0</v>
      </c>
    </row>
    <row r="129" spans="1:12" x14ac:dyDescent="0.25">
      <c r="A129" s="9">
        <v>43184</v>
      </c>
      <c r="B129">
        <v>320.85000000000002</v>
      </c>
      <c r="C129">
        <f>((FIO_PL[[#This Row],[Price]]-B128)/FIO_PL[[#This Row],[Price]])*100</f>
        <v>-1.7921146953405016</v>
      </c>
      <c r="D129">
        <f>LN(FIO_PL[[#This Row],[Price]]/B128)*100</f>
        <v>-1.7762456339840389</v>
      </c>
      <c r="E129">
        <v>2.4497100000000001</v>
      </c>
      <c r="F129">
        <f>LN(FIO_PL[[#This Row],[Risk-free instrument]]/E128)*100</f>
        <v>3.5771077291934641</v>
      </c>
      <c r="G129">
        <v>59436.36</v>
      </c>
      <c r="H129">
        <f>LN(FIO_PL[[#This Row],[WIG]]/G128)*100</f>
        <v>-1.5940881559207987</v>
      </c>
      <c r="I129">
        <f>FIO_PL[[#This Row],[Rate WIG]]*100%</f>
        <v>-1.5940881559207987</v>
      </c>
      <c r="J129">
        <f>MIN(0,(FIO_PL[[#This Row],[Logarithmic rate of return]]-0))</f>
        <v>-1.7762456339840389</v>
      </c>
      <c r="K129">
        <f>MIN(0,(FIO_PL[[#This Row],[Market rate of return]]-0))</f>
        <v>-1.5940881559207987</v>
      </c>
      <c r="L129">
        <f>MAX(0,(FIO_PL[[#This Row],[Logarithmic rate of return]]-0))</f>
        <v>0</v>
      </c>
    </row>
    <row r="130" spans="1:12" x14ac:dyDescent="0.25">
      <c r="A130" s="9">
        <v>43191</v>
      </c>
      <c r="B130">
        <v>314.85000000000002</v>
      </c>
      <c r="C130">
        <f>((FIO_PL[[#This Row],[Price]]-B129)/FIO_PL[[#This Row],[Price]])*100</f>
        <v>-1.9056693663649353</v>
      </c>
      <c r="D130">
        <f>LN(FIO_PL[[#This Row],[Price]]/B129)*100</f>
        <v>-1.8877389261772677</v>
      </c>
      <c r="E130">
        <v>2.4523999999999999</v>
      </c>
      <c r="F130">
        <f>LN(FIO_PL[[#This Row],[Risk-free instrument]]/E129)*100</f>
        <v>0.10974867026661808</v>
      </c>
      <c r="G130">
        <v>58377.42</v>
      </c>
      <c r="H130">
        <f>LN(FIO_PL[[#This Row],[WIG]]/G129)*100</f>
        <v>-1.7976989078384051</v>
      </c>
      <c r="I130">
        <f>FIO_PL[[#This Row],[Rate WIG]]*100%</f>
        <v>-1.7976989078384051</v>
      </c>
      <c r="J130">
        <f>MIN(0,(FIO_PL[[#This Row],[Logarithmic rate of return]]-0))</f>
        <v>-1.8877389261772677</v>
      </c>
      <c r="K130">
        <f>MIN(0,(FIO_PL[[#This Row],[Market rate of return]]-0))</f>
        <v>-1.7976989078384051</v>
      </c>
      <c r="L130">
        <f>MAX(0,(FIO_PL[[#This Row],[Logarithmic rate of return]]-0))</f>
        <v>0</v>
      </c>
    </row>
    <row r="131" spans="1:12" x14ac:dyDescent="0.25">
      <c r="A131" s="9">
        <v>43198</v>
      </c>
      <c r="B131">
        <v>318.48</v>
      </c>
      <c r="C131">
        <f>((FIO_PL[[#This Row],[Price]]-B130)/FIO_PL[[#This Row],[Price]])*100</f>
        <v>1.1397889977392601</v>
      </c>
      <c r="D131">
        <f>LN(FIO_PL[[#This Row],[Price]]/B130)*100</f>
        <v>1.1463343757310165</v>
      </c>
      <c r="E131">
        <v>2.4721899999999999</v>
      </c>
      <c r="F131">
        <f>LN(FIO_PL[[#This Row],[Risk-free instrument]]/E130)*100</f>
        <v>0.80372605768293459</v>
      </c>
      <c r="G131">
        <v>59553.13</v>
      </c>
      <c r="H131">
        <f>LN(FIO_PL[[#This Row],[WIG]]/G130)*100</f>
        <v>1.9939684060686025</v>
      </c>
      <c r="I131">
        <f>FIO_PL[[#This Row],[Rate WIG]]*100%</f>
        <v>1.9939684060686025</v>
      </c>
      <c r="J131">
        <f>MIN(0,(FIO_PL[[#This Row],[Logarithmic rate of return]]-0))</f>
        <v>0</v>
      </c>
      <c r="K131">
        <f>MIN(0,(FIO_PL[[#This Row],[Market rate of return]]-0))</f>
        <v>0</v>
      </c>
      <c r="L131">
        <f>MAX(0,(FIO_PL[[#This Row],[Logarithmic rate of return]]-0))</f>
        <v>1.1463343757310165</v>
      </c>
    </row>
    <row r="132" spans="1:12" x14ac:dyDescent="0.25">
      <c r="A132" s="9">
        <v>43205</v>
      </c>
      <c r="B132">
        <v>323.39</v>
      </c>
      <c r="C132">
        <f>((FIO_PL[[#This Row],[Price]]-B131)/FIO_PL[[#This Row],[Price]])*100</f>
        <v>1.5182906088623545</v>
      </c>
      <c r="D132">
        <f>LN(FIO_PL[[#This Row],[Price]]/B131)*100</f>
        <v>1.5299346513373453</v>
      </c>
      <c r="E132">
        <v>2.4900000000000002</v>
      </c>
      <c r="F132">
        <f>LN(FIO_PL[[#This Row],[Risk-free instrument]]/E131)*100</f>
        <v>0.71783129933911338</v>
      </c>
      <c r="G132">
        <v>60477.53</v>
      </c>
      <c r="H132">
        <f>LN(FIO_PL[[#This Row],[WIG]]/G131)*100</f>
        <v>1.5403035796963722</v>
      </c>
      <c r="I132">
        <f>FIO_PL[[#This Row],[Rate WIG]]*100%</f>
        <v>1.5403035796963722</v>
      </c>
      <c r="J132">
        <f>MIN(0,(FIO_PL[[#This Row],[Logarithmic rate of return]]-0))</f>
        <v>0</v>
      </c>
      <c r="K132">
        <f>MIN(0,(FIO_PL[[#This Row],[Market rate of return]]-0))</f>
        <v>0</v>
      </c>
      <c r="L132">
        <f>MAX(0,(FIO_PL[[#This Row],[Logarithmic rate of return]]-0))</f>
        <v>1.5299346513373453</v>
      </c>
    </row>
    <row r="133" spans="1:12" x14ac:dyDescent="0.25">
      <c r="A133" s="9">
        <v>43212</v>
      </c>
      <c r="B133">
        <v>321.42</v>
      </c>
      <c r="C133">
        <f>((FIO_PL[[#This Row],[Price]]-B132)/FIO_PL[[#This Row],[Price]])*100</f>
        <v>-0.61290523302842703</v>
      </c>
      <c r="D133">
        <f>LN(FIO_PL[[#This Row],[Price]]/B132)*100</f>
        <v>-0.61103460845113133</v>
      </c>
      <c r="E133">
        <v>2.51125</v>
      </c>
      <c r="F133">
        <f>LN(FIO_PL[[#This Row],[Risk-free instrument]]/E132)*100</f>
        <v>0.84979266703907563</v>
      </c>
      <c r="G133">
        <v>60144.37</v>
      </c>
      <c r="H133">
        <f>LN(FIO_PL[[#This Row],[WIG]]/G132)*100</f>
        <v>-0.55240523852132539</v>
      </c>
      <c r="I133">
        <f>FIO_PL[[#This Row],[Rate WIG]]*100%</f>
        <v>-0.55240523852132539</v>
      </c>
      <c r="J133">
        <f>MIN(0,(FIO_PL[[#This Row],[Logarithmic rate of return]]-0))</f>
        <v>-0.61103460845113133</v>
      </c>
      <c r="K133">
        <f>MIN(0,(FIO_PL[[#This Row],[Market rate of return]]-0))</f>
        <v>-0.55240523852132539</v>
      </c>
      <c r="L133">
        <f>MAX(0,(FIO_PL[[#This Row],[Logarithmic rate of return]]-0))</f>
        <v>0</v>
      </c>
    </row>
    <row r="134" spans="1:12" x14ac:dyDescent="0.25">
      <c r="A134" s="9">
        <v>43219</v>
      </c>
      <c r="B134">
        <v>318.95</v>
      </c>
      <c r="C134">
        <f>((FIO_PL[[#This Row],[Price]]-B133)/FIO_PL[[#This Row],[Price]])*100</f>
        <v>-0.7744160526728413</v>
      </c>
      <c r="D134">
        <f>LN(FIO_PL[[#This Row],[Price]]/B133)*100</f>
        <v>-0.77143284329597728</v>
      </c>
      <c r="E134">
        <v>2.5195599999999998</v>
      </c>
      <c r="F134">
        <f>LN(FIO_PL[[#This Row],[Risk-free instrument]]/E133)*100</f>
        <v>0.33036459568128157</v>
      </c>
      <c r="G134">
        <v>59567.47</v>
      </c>
      <c r="H134">
        <f>LN(FIO_PL[[#This Row],[WIG]]/G133)*100</f>
        <v>-0.9638219008796195</v>
      </c>
      <c r="I134">
        <f>FIO_PL[[#This Row],[Rate WIG]]*100%</f>
        <v>-0.9638219008796195</v>
      </c>
      <c r="J134">
        <f>MIN(0,(FIO_PL[[#This Row],[Logarithmic rate of return]]-0))</f>
        <v>-0.77143284329597728</v>
      </c>
      <c r="K134">
        <f>MIN(0,(FIO_PL[[#This Row],[Market rate of return]]-0))</f>
        <v>-0.9638219008796195</v>
      </c>
      <c r="L134">
        <f>MAX(0,(FIO_PL[[#This Row],[Logarithmic rate of return]]-0))</f>
        <v>0</v>
      </c>
    </row>
    <row r="135" spans="1:12" x14ac:dyDescent="0.25">
      <c r="A135" s="9">
        <v>43226</v>
      </c>
      <c r="B135">
        <v>314.49</v>
      </c>
      <c r="C135">
        <f>((FIO_PL[[#This Row],[Price]]-B134)/FIO_PL[[#This Row],[Price]])*100</f>
        <v>-1.418169099176438</v>
      </c>
      <c r="D135">
        <f>LN(FIO_PL[[#This Row],[Price]]/B134)*100</f>
        <v>-1.4082071555373266</v>
      </c>
      <c r="E135">
        <v>2.5201899999999999</v>
      </c>
      <c r="F135">
        <f>LN(FIO_PL[[#This Row],[Risk-free instrument]]/E134)*100</f>
        <v>2.5001240271104931E-2</v>
      </c>
      <c r="G135">
        <v>58883.65</v>
      </c>
      <c r="H135">
        <f>LN(FIO_PL[[#This Row],[WIG]]/G134)*100</f>
        <v>-1.1546156707784445</v>
      </c>
      <c r="I135">
        <f>FIO_PL[[#This Row],[Rate WIG]]*100%</f>
        <v>-1.1546156707784445</v>
      </c>
      <c r="J135">
        <f>MIN(0,(FIO_PL[[#This Row],[Logarithmic rate of return]]-0))</f>
        <v>-1.4082071555373266</v>
      </c>
      <c r="K135">
        <f>MIN(0,(FIO_PL[[#This Row],[Market rate of return]]-0))</f>
        <v>-1.1546156707784445</v>
      </c>
      <c r="L135">
        <f>MAX(0,(FIO_PL[[#This Row],[Logarithmic rate of return]]-0))</f>
        <v>0</v>
      </c>
    </row>
    <row r="136" spans="1:12" x14ac:dyDescent="0.25">
      <c r="A136" s="9">
        <v>43233</v>
      </c>
      <c r="B136">
        <v>323.32</v>
      </c>
      <c r="C136">
        <f>((FIO_PL[[#This Row],[Price]]-B135)/FIO_PL[[#This Row],[Price]])*100</f>
        <v>2.7310404552765015</v>
      </c>
      <c r="D136">
        <f>LN(FIO_PL[[#This Row],[Price]]/B135)*100</f>
        <v>2.7690265733052533</v>
      </c>
      <c r="E136">
        <v>2.5150000000000001</v>
      </c>
      <c r="F136">
        <f>LN(FIO_PL[[#This Row],[Risk-free instrument]]/E135)*100</f>
        <v>-0.20614919548283384</v>
      </c>
      <c r="G136">
        <v>60784.11</v>
      </c>
      <c r="H136">
        <f>LN(FIO_PL[[#This Row],[WIG]]/G135)*100</f>
        <v>3.1764943141971611</v>
      </c>
      <c r="I136">
        <f>FIO_PL[[#This Row],[Rate WIG]]*100%</f>
        <v>3.1764943141971611</v>
      </c>
      <c r="J136">
        <f>MIN(0,(FIO_PL[[#This Row],[Logarithmic rate of return]]-0))</f>
        <v>0</v>
      </c>
      <c r="K136">
        <f>MIN(0,(FIO_PL[[#This Row],[Market rate of return]]-0))</f>
        <v>0</v>
      </c>
      <c r="L136">
        <f>MAX(0,(FIO_PL[[#This Row],[Logarithmic rate of return]]-0))</f>
        <v>2.7690265733052533</v>
      </c>
    </row>
    <row r="137" spans="1:12" x14ac:dyDescent="0.25">
      <c r="A137" s="9">
        <v>43240</v>
      </c>
      <c r="B137">
        <v>313.22000000000003</v>
      </c>
      <c r="C137">
        <f>((FIO_PL[[#This Row],[Price]]-B136)/FIO_PL[[#This Row],[Price]])*100</f>
        <v>-3.2245705893620982</v>
      </c>
      <c r="D137">
        <f>LN(FIO_PL[[#This Row],[Price]]/B136)*100</f>
        <v>-3.1736725827355725</v>
      </c>
      <c r="E137">
        <v>2.4987499999999998</v>
      </c>
      <c r="F137">
        <f>LN(FIO_PL[[#This Row],[Risk-free instrument]]/E136)*100</f>
        <v>-0.64821967192299279</v>
      </c>
      <c r="G137">
        <v>58740.33</v>
      </c>
      <c r="H137">
        <f>LN(FIO_PL[[#This Row],[WIG]]/G136)*100</f>
        <v>-3.4201862398170593</v>
      </c>
      <c r="I137">
        <f>FIO_PL[[#This Row],[Rate WIG]]*100%</f>
        <v>-3.4201862398170593</v>
      </c>
      <c r="J137">
        <f>MIN(0,(FIO_PL[[#This Row],[Logarithmic rate of return]]-0))</f>
        <v>-3.1736725827355725</v>
      </c>
      <c r="K137">
        <f>MIN(0,(FIO_PL[[#This Row],[Market rate of return]]-0))</f>
        <v>-3.4201862398170593</v>
      </c>
      <c r="L137">
        <f>MAX(0,(FIO_PL[[#This Row],[Logarithmic rate of return]]-0))</f>
        <v>0</v>
      </c>
    </row>
    <row r="138" spans="1:12" x14ac:dyDescent="0.25">
      <c r="A138" s="9">
        <v>43247</v>
      </c>
      <c r="B138">
        <v>309.70999999999998</v>
      </c>
      <c r="C138">
        <f>((FIO_PL[[#This Row],[Price]]-B137)/FIO_PL[[#This Row],[Price]])*100</f>
        <v>-1.1333182654741687</v>
      </c>
      <c r="D138">
        <f>LN(FIO_PL[[#This Row],[Price]]/B137)*100</f>
        <v>-1.1269443268181822</v>
      </c>
      <c r="E138">
        <v>2.4818799999999999</v>
      </c>
      <c r="F138">
        <f>LN(FIO_PL[[#This Row],[Risk-free instrument]]/E137)*100</f>
        <v>-0.67742693252304775</v>
      </c>
      <c r="G138">
        <v>58233.23</v>
      </c>
      <c r="H138">
        <f>LN(FIO_PL[[#This Row],[WIG]]/G137)*100</f>
        <v>-0.86703897324153301</v>
      </c>
      <c r="I138">
        <f>FIO_PL[[#This Row],[Rate WIG]]*100%</f>
        <v>-0.86703897324153301</v>
      </c>
      <c r="J138">
        <f>MIN(0,(FIO_PL[[#This Row],[Logarithmic rate of return]]-0))</f>
        <v>-1.1269443268181822</v>
      </c>
      <c r="K138">
        <f>MIN(0,(FIO_PL[[#This Row],[Market rate of return]]-0))</f>
        <v>-0.86703897324153301</v>
      </c>
      <c r="L138">
        <f>MAX(0,(FIO_PL[[#This Row],[Logarithmic rate of return]]-0))</f>
        <v>0</v>
      </c>
    </row>
    <row r="139" spans="1:12" x14ac:dyDescent="0.25">
      <c r="A139" s="9">
        <v>43254</v>
      </c>
      <c r="B139">
        <v>307.7</v>
      </c>
      <c r="C139">
        <f>((FIO_PL[[#This Row],[Price]]-B138)/FIO_PL[[#This Row],[Price]])*100</f>
        <v>-0.65323366915826819</v>
      </c>
      <c r="D139">
        <f>LN(FIO_PL[[#This Row],[Price]]/B138)*100</f>
        <v>-0.65110934421099409</v>
      </c>
      <c r="E139">
        <v>2.47438</v>
      </c>
      <c r="F139">
        <f>LN(FIO_PL[[#This Row],[Risk-free instrument]]/E138)*100</f>
        <v>-0.30264779187247648</v>
      </c>
      <c r="G139">
        <v>57890.11</v>
      </c>
      <c r="H139">
        <f>LN(FIO_PL[[#This Row],[WIG]]/G138)*100</f>
        <v>-0.59095957552307432</v>
      </c>
      <c r="I139">
        <f>FIO_PL[[#This Row],[Rate WIG]]*100%</f>
        <v>-0.59095957552307432</v>
      </c>
      <c r="J139">
        <f>MIN(0,(FIO_PL[[#This Row],[Logarithmic rate of return]]-0))</f>
        <v>-0.65110934421099409</v>
      </c>
      <c r="K139">
        <f>MIN(0,(FIO_PL[[#This Row],[Market rate of return]]-0))</f>
        <v>-0.59095957552307432</v>
      </c>
      <c r="L139">
        <f>MAX(0,(FIO_PL[[#This Row],[Logarithmic rate of return]]-0))</f>
        <v>0</v>
      </c>
    </row>
    <row r="140" spans="1:12" x14ac:dyDescent="0.25">
      <c r="A140" s="9">
        <v>43261</v>
      </c>
      <c r="B140">
        <v>313.89</v>
      </c>
      <c r="C140">
        <f>((FIO_PL[[#This Row],[Price]]-B139)/FIO_PL[[#This Row],[Price]])*100</f>
        <v>1.972028417598521</v>
      </c>
      <c r="D140">
        <f>LN(FIO_PL[[#This Row],[Price]]/B139)*100</f>
        <v>1.9917323733069554</v>
      </c>
      <c r="E140">
        <v>2.48875</v>
      </c>
      <c r="F140">
        <f>LN(FIO_PL[[#This Row],[Risk-free instrument]]/E139)*100</f>
        <v>0.57907168077515592</v>
      </c>
      <c r="G140">
        <v>59015.21</v>
      </c>
      <c r="H140">
        <f>LN(FIO_PL[[#This Row],[WIG]]/G139)*100</f>
        <v>1.9248649047477548</v>
      </c>
      <c r="I140">
        <f>FIO_PL[[#This Row],[Rate WIG]]*100%</f>
        <v>1.9248649047477548</v>
      </c>
      <c r="J140">
        <f>MIN(0,(FIO_PL[[#This Row],[Logarithmic rate of return]]-0))</f>
        <v>0</v>
      </c>
      <c r="K140">
        <f>MIN(0,(FIO_PL[[#This Row],[Market rate of return]]-0))</f>
        <v>0</v>
      </c>
      <c r="L140">
        <f>MAX(0,(FIO_PL[[#This Row],[Logarithmic rate of return]]-0))</f>
        <v>1.9917323733069554</v>
      </c>
    </row>
    <row r="141" spans="1:12" x14ac:dyDescent="0.25">
      <c r="A141" s="9">
        <v>43268</v>
      </c>
      <c r="B141">
        <v>306.74</v>
      </c>
      <c r="C141">
        <f>((FIO_PL[[#This Row],[Price]]-B140)/FIO_PL[[#This Row],[Price]])*100</f>
        <v>-2.3309643346156279</v>
      </c>
      <c r="D141">
        <f>LN(FIO_PL[[#This Row],[Price]]/B140)*100</f>
        <v>-2.3042122838431798</v>
      </c>
      <c r="E141">
        <v>2.5037500000000001</v>
      </c>
      <c r="F141">
        <f>LN(FIO_PL[[#This Row],[Risk-free instrument]]/E140)*100</f>
        <v>0.60090316016220879</v>
      </c>
      <c r="G141">
        <v>57693.09</v>
      </c>
      <c r="H141">
        <f>LN(FIO_PL[[#This Row],[WIG]]/G140)*100</f>
        <v>-2.2657798315169337</v>
      </c>
      <c r="I141">
        <f>FIO_PL[[#This Row],[Rate WIG]]*100%</f>
        <v>-2.2657798315169337</v>
      </c>
      <c r="J141">
        <f>MIN(0,(FIO_PL[[#This Row],[Logarithmic rate of return]]-0))</f>
        <v>-2.3042122838431798</v>
      </c>
      <c r="K141">
        <f>MIN(0,(FIO_PL[[#This Row],[Market rate of return]]-0))</f>
        <v>-2.2657798315169337</v>
      </c>
      <c r="L141">
        <f>MAX(0,(FIO_PL[[#This Row],[Logarithmic rate of return]]-0))</f>
        <v>0</v>
      </c>
    </row>
    <row r="142" spans="1:12" x14ac:dyDescent="0.25">
      <c r="A142" s="9">
        <v>43275</v>
      </c>
      <c r="B142">
        <v>300.70999999999998</v>
      </c>
      <c r="C142">
        <f>((FIO_PL[[#This Row],[Price]]-B141)/FIO_PL[[#This Row],[Price]])*100</f>
        <v>-2.0052542316517674</v>
      </c>
      <c r="D142">
        <f>LN(FIO_PL[[#This Row],[Price]]/B141)*100</f>
        <v>-1.9854138044495637</v>
      </c>
      <c r="E142">
        <v>2.5074999999999998</v>
      </c>
      <c r="F142">
        <f>LN(FIO_PL[[#This Row],[Risk-free instrument]]/E141)*100</f>
        <v>0.14966328560624589</v>
      </c>
      <c r="G142">
        <v>56610.74</v>
      </c>
      <c r="H142">
        <f>LN(FIO_PL[[#This Row],[WIG]]/G141)*100</f>
        <v>-1.8938689118326524</v>
      </c>
      <c r="I142">
        <f>FIO_PL[[#This Row],[Rate WIG]]*100%</f>
        <v>-1.8938689118326524</v>
      </c>
      <c r="J142">
        <f>MIN(0,(FIO_PL[[#This Row],[Logarithmic rate of return]]-0))</f>
        <v>-1.9854138044495637</v>
      </c>
      <c r="K142">
        <f>MIN(0,(FIO_PL[[#This Row],[Market rate of return]]-0))</f>
        <v>-1.8938689118326524</v>
      </c>
      <c r="L142">
        <f>MAX(0,(FIO_PL[[#This Row],[Logarithmic rate of return]]-0))</f>
        <v>0</v>
      </c>
    </row>
    <row r="143" spans="1:12" x14ac:dyDescent="0.25">
      <c r="A143" s="9">
        <v>43282</v>
      </c>
      <c r="B143">
        <v>298.81</v>
      </c>
      <c r="C143">
        <f>((FIO_PL[[#This Row],[Price]]-B142)/FIO_PL[[#This Row],[Price]])*100</f>
        <v>-0.63585556038953761</v>
      </c>
      <c r="D143">
        <f>LN(FIO_PL[[#This Row],[Price]]/B142)*100</f>
        <v>-0.63384252773483074</v>
      </c>
      <c r="E143">
        <v>2.5012500000000002</v>
      </c>
      <c r="F143">
        <f>LN(FIO_PL[[#This Row],[Risk-free instrument]]/E142)*100</f>
        <v>-0.24956339381472409</v>
      </c>
      <c r="G143">
        <v>55954.44</v>
      </c>
      <c r="H143">
        <f>LN(FIO_PL[[#This Row],[WIG]]/G142)*100</f>
        <v>-1.1660931680823838</v>
      </c>
      <c r="I143">
        <f>FIO_PL[[#This Row],[Rate WIG]]*100%</f>
        <v>-1.1660931680823838</v>
      </c>
      <c r="J143">
        <f>MIN(0,(FIO_PL[[#This Row],[Logarithmic rate of return]]-0))</f>
        <v>-0.63384252773483074</v>
      </c>
      <c r="K143">
        <f>MIN(0,(FIO_PL[[#This Row],[Market rate of return]]-0))</f>
        <v>-1.1660931680823838</v>
      </c>
      <c r="L143">
        <f>MAX(0,(FIO_PL[[#This Row],[Logarithmic rate of return]]-0))</f>
        <v>0</v>
      </c>
    </row>
    <row r="144" spans="1:12" x14ac:dyDescent="0.25">
      <c r="A144" s="9">
        <v>43289</v>
      </c>
      <c r="B144">
        <v>301.88</v>
      </c>
      <c r="C144">
        <f>((FIO_PL[[#This Row],[Price]]-B143)/FIO_PL[[#This Row],[Price]])*100</f>
        <v>1.0169603816085839</v>
      </c>
      <c r="D144">
        <f>LN(FIO_PL[[#This Row],[Price]]/B143)*100</f>
        <v>1.022166751587773</v>
      </c>
      <c r="E144">
        <v>2.50813</v>
      </c>
      <c r="F144">
        <f>LN(FIO_PL[[#This Row],[Risk-free instrument]]/E143)*100</f>
        <v>0.27468486423074184</v>
      </c>
      <c r="G144">
        <v>56497.02</v>
      </c>
      <c r="H144">
        <f>LN(FIO_PL[[#This Row],[WIG]]/G143)*100</f>
        <v>0.96501052208502436</v>
      </c>
      <c r="I144">
        <f>FIO_PL[[#This Row],[Rate WIG]]*100%</f>
        <v>0.96501052208502436</v>
      </c>
      <c r="J144">
        <f>MIN(0,(FIO_PL[[#This Row],[Logarithmic rate of return]]-0))</f>
        <v>0</v>
      </c>
      <c r="K144">
        <f>MIN(0,(FIO_PL[[#This Row],[Market rate of return]]-0))</f>
        <v>0</v>
      </c>
      <c r="L144">
        <f>MAX(0,(FIO_PL[[#This Row],[Logarithmic rate of return]]-0))</f>
        <v>1.022166751587773</v>
      </c>
    </row>
    <row r="145" spans="1:12" x14ac:dyDescent="0.25">
      <c r="A145" s="9">
        <v>43296</v>
      </c>
      <c r="B145">
        <v>301.36</v>
      </c>
      <c r="C145">
        <f>((FIO_PL[[#This Row],[Price]]-B144)/FIO_PL[[#This Row],[Price]])*100</f>
        <v>-0.17255110167241233</v>
      </c>
      <c r="D145">
        <f>LN(FIO_PL[[#This Row],[Price]]/B144)*100</f>
        <v>-0.17240240328820219</v>
      </c>
      <c r="E145">
        <v>2.52088</v>
      </c>
      <c r="F145">
        <f>LN(FIO_PL[[#This Row],[Risk-free instrument]]/E144)*100</f>
        <v>0.50705913560784655</v>
      </c>
      <c r="G145">
        <v>56594.71</v>
      </c>
      <c r="H145">
        <f>LN(FIO_PL[[#This Row],[WIG]]/G144)*100</f>
        <v>0.17276245450986302</v>
      </c>
      <c r="I145">
        <f>FIO_PL[[#This Row],[Rate WIG]]*100%</f>
        <v>0.17276245450986302</v>
      </c>
      <c r="J145">
        <f>MIN(0,(FIO_PL[[#This Row],[Logarithmic rate of return]]-0))</f>
        <v>-0.17240240328820219</v>
      </c>
      <c r="K145">
        <f>MIN(0,(FIO_PL[[#This Row],[Market rate of return]]-0))</f>
        <v>0</v>
      </c>
      <c r="L145">
        <f>MAX(0,(FIO_PL[[#This Row],[Logarithmic rate of return]]-0))</f>
        <v>0</v>
      </c>
    </row>
    <row r="146" spans="1:12" x14ac:dyDescent="0.25">
      <c r="A146" s="9">
        <v>43303</v>
      </c>
      <c r="B146">
        <v>304.04000000000002</v>
      </c>
      <c r="C146">
        <f>((FIO_PL[[#This Row],[Price]]-B145)/FIO_PL[[#This Row],[Price]])*100</f>
        <v>0.88146296539929181</v>
      </c>
      <c r="D146">
        <f>LN(FIO_PL[[#This Row],[Price]]/B145)*100</f>
        <v>0.88537083140540584</v>
      </c>
      <c r="E146">
        <v>2.5242499999999999</v>
      </c>
      <c r="F146">
        <f>LN(FIO_PL[[#This Row],[Risk-free instrument]]/E145)*100</f>
        <v>0.13359419881012857</v>
      </c>
      <c r="G146">
        <v>57303.81</v>
      </c>
      <c r="H146">
        <f>LN(FIO_PL[[#This Row],[WIG]]/G145)*100</f>
        <v>1.2451595713103871</v>
      </c>
      <c r="I146">
        <f>FIO_PL[[#This Row],[Rate WIG]]*100%</f>
        <v>1.2451595713103871</v>
      </c>
      <c r="J146">
        <f>MIN(0,(FIO_PL[[#This Row],[Logarithmic rate of return]]-0))</f>
        <v>0</v>
      </c>
      <c r="K146">
        <f>MIN(0,(FIO_PL[[#This Row],[Market rate of return]]-0))</f>
        <v>0</v>
      </c>
      <c r="L146">
        <f>MAX(0,(FIO_PL[[#This Row],[Logarithmic rate of return]]-0))</f>
        <v>0.88537083140540584</v>
      </c>
    </row>
    <row r="147" spans="1:12" x14ac:dyDescent="0.25">
      <c r="A147" s="9">
        <v>43310</v>
      </c>
      <c r="B147">
        <v>316.58</v>
      </c>
      <c r="C147">
        <f>((FIO_PL[[#This Row],[Price]]-B146)/FIO_PL[[#This Row],[Price]])*100</f>
        <v>3.9610840861709407</v>
      </c>
      <c r="D147">
        <f>LN(FIO_PL[[#This Row],[Price]]/B146)*100</f>
        <v>4.0416702559752542</v>
      </c>
      <c r="E147">
        <v>2.5298799999999999</v>
      </c>
      <c r="F147">
        <f>LN(FIO_PL[[#This Row],[Risk-free instrument]]/E146)*100</f>
        <v>0.22278818822186169</v>
      </c>
      <c r="G147">
        <v>59650.51</v>
      </c>
      <c r="H147">
        <f>LN(FIO_PL[[#This Row],[WIG]]/G146)*100</f>
        <v>4.013558472485582</v>
      </c>
      <c r="I147">
        <f>FIO_PL[[#This Row],[Rate WIG]]*100%</f>
        <v>4.013558472485582</v>
      </c>
      <c r="J147">
        <f>MIN(0,(FIO_PL[[#This Row],[Logarithmic rate of return]]-0))</f>
        <v>0</v>
      </c>
      <c r="K147">
        <f>MIN(0,(FIO_PL[[#This Row],[Market rate of return]]-0))</f>
        <v>0</v>
      </c>
      <c r="L147">
        <f>MAX(0,(FIO_PL[[#This Row],[Logarithmic rate of return]]-0))</f>
        <v>4.0416702559752542</v>
      </c>
    </row>
    <row r="148" spans="1:12" x14ac:dyDescent="0.25">
      <c r="A148" s="9">
        <v>43317</v>
      </c>
      <c r="B148">
        <v>315.89999999999998</v>
      </c>
      <c r="C148">
        <f>((FIO_PL[[#This Row],[Price]]-B147)/FIO_PL[[#This Row],[Price]])*100</f>
        <v>-0.215257993035773</v>
      </c>
      <c r="D148">
        <f>LN(FIO_PL[[#This Row],[Price]]/B147)*100</f>
        <v>-0.21502664495528673</v>
      </c>
      <c r="E148">
        <v>2.52475</v>
      </c>
      <c r="F148">
        <f>LN(FIO_PL[[#This Row],[Risk-free instrument]]/E147)*100</f>
        <v>-0.20298228599826049</v>
      </c>
      <c r="G148">
        <v>59605.67</v>
      </c>
      <c r="H148">
        <f>LN(FIO_PL[[#This Row],[WIG]]/G147)*100</f>
        <v>-7.5199460712345012E-2</v>
      </c>
      <c r="I148">
        <f>FIO_PL[[#This Row],[Rate WIG]]*100%</f>
        <v>-7.5199460712345012E-2</v>
      </c>
      <c r="J148">
        <f>MIN(0,(FIO_PL[[#This Row],[Logarithmic rate of return]]-0))</f>
        <v>-0.21502664495528673</v>
      </c>
      <c r="K148">
        <f>MIN(0,(FIO_PL[[#This Row],[Market rate of return]]-0))</f>
        <v>-7.5199460712345012E-2</v>
      </c>
      <c r="L148">
        <f>MAX(0,(FIO_PL[[#This Row],[Logarithmic rate of return]]-0))</f>
        <v>0</v>
      </c>
    </row>
    <row r="149" spans="1:12" x14ac:dyDescent="0.25">
      <c r="A149" s="9">
        <v>43324</v>
      </c>
      <c r="B149">
        <v>311.3</v>
      </c>
      <c r="C149">
        <f>((FIO_PL[[#This Row],[Price]]-B148)/FIO_PL[[#This Row],[Price]])*100</f>
        <v>-1.4776742691936928</v>
      </c>
      <c r="D149">
        <f>LN(FIO_PL[[#This Row],[Price]]/B148)*100</f>
        <v>-1.4668630360476906</v>
      </c>
      <c r="E149">
        <v>2.51213</v>
      </c>
      <c r="F149">
        <f>LN(FIO_PL[[#This Row],[Risk-free instrument]]/E148)*100</f>
        <v>-0.50110490652878426</v>
      </c>
      <c r="G149">
        <v>58783.91</v>
      </c>
      <c r="H149">
        <f>LN(FIO_PL[[#This Row],[WIG]]/G148)*100</f>
        <v>-1.3882525771826455</v>
      </c>
      <c r="I149">
        <f>FIO_PL[[#This Row],[Rate WIG]]*100%</f>
        <v>-1.3882525771826455</v>
      </c>
      <c r="J149">
        <f>MIN(0,(FIO_PL[[#This Row],[Logarithmic rate of return]]-0))</f>
        <v>-1.4668630360476906</v>
      </c>
      <c r="K149">
        <f>MIN(0,(FIO_PL[[#This Row],[Market rate of return]]-0))</f>
        <v>-1.3882525771826455</v>
      </c>
      <c r="L149">
        <f>MAX(0,(FIO_PL[[#This Row],[Logarithmic rate of return]]-0))</f>
        <v>0</v>
      </c>
    </row>
    <row r="150" spans="1:12" x14ac:dyDescent="0.25">
      <c r="A150" s="9">
        <v>43331</v>
      </c>
      <c r="B150">
        <v>308.76</v>
      </c>
      <c r="C150">
        <f>((FIO_PL[[#This Row],[Price]]-B149)/FIO_PL[[#This Row],[Price]])*100</f>
        <v>-0.82264542039124899</v>
      </c>
      <c r="D150">
        <f>LN(FIO_PL[[#This Row],[Price]]/B149)*100</f>
        <v>-0.81928013659094345</v>
      </c>
      <c r="E150">
        <v>2.5107499999999998</v>
      </c>
      <c r="F150">
        <f>LN(FIO_PL[[#This Row],[Risk-free instrument]]/E149)*100</f>
        <v>-5.4948556793018404E-2</v>
      </c>
      <c r="G150">
        <v>58130.92</v>
      </c>
      <c r="H150">
        <f>LN(FIO_PL[[#This Row],[WIG]]/G149)*100</f>
        <v>-1.1170469819110149</v>
      </c>
      <c r="I150">
        <f>FIO_PL[[#This Row],[Rate WIG]]*100%</f>
        <v>-1.1170469819110149</v>
      </c>
      <c r="J150">
        <f>MIN(0,(FIO_PL[[#This Row],[Logarithmic rate of return]]-0))</f>
        <v>-0.81928013659094345</v>
      </c>
      <c r="K150">
        <f>MIN(0,(FIO_PL[[#This Row],[Market rate of return]]-0))</f>
        <v>-1.1170469819110149</v>
      </c>
      <c r="L150">
        <f>MAX(0,(FIO_PL[[#This Row],[Logarithmic rate of return]]-0))</f>
        <v>0</v>
      </c>
    </row>
    <row r="151" spans="1:12" x14ac:dyDescent="0.25">
      <c r="A151" s="9">
        <v>43338</v>
      </c>
      <c r="B151">
        <v>316.64999999999998</v>
      </c>
      <c r="C151">
        <f>((FIO_PL[[#This Row],[Price]]-B150)/FIO_PL[[#This Row],[Price]])*100</f>
        <v>2.4917100900047329</v>
      </c>
      <c r="D151">
        <f>LN(FIO_PL[[#This Row],[Price]]/B150)*100</f>
        <v>2.5232786880786122</v>
      </c>
      <c r="E151">
        <v>2.5230000000000001</v>
      </c>
      <c r="F151">
        <f>LN(FIO_PL[[#This Row],[Risk-free instrument]]/E150)*100</f>
        <v>0.48671563676095636</v>
      </c>
      <c r="G151">
        <v>59900.47</v>
      </c>
      <c r="H151">
        <f>LN(FIO_PL[[#This Row],[WIG]]/G150)*100</f>
        <v>2.9986643317723609</v>
      </c>
      <c r="I151">
        <f>FIO_PL[[#This Row],[Rate WIG]]*100%</f>
        <v>2.9986643317723609</v>
      </c>
      <c r="J151">
        <f>MIN(0,(FIO_PL[[#This Row],[Logarithmic rate of return]]-0))</f>
        <v>0</v>
      </c>
      <c r="K151">
        <f>MIN(0,(FIO_PL[[#This Row],[Market rate of return]]-0))</f>
        <v>0</v>
      </c>
      <c r="L151">
        <f>MAX(0,(FIO_PL[[#This Row],[Logarithmic rate of return]]-0))</f>
        <v>2.5232786880786122</v>
      </c>
    </row>
    <row r="152" spans="1:12" x14ac:dyDescent="0.25">
      <c r="A152" s="9">
        <v>43345</v>
      </c>
      <c r="B152">
        <v>318.25</v>
      </c>
      <c r="C152">
        <f>((FIO_PL[[#This Row],[Price]]-B151)/FIO_PL[[#This Row],[Price]])*100</f>
        <v>0.50274941084054137</v>
      </c>
      <c r="D152">
        <f>LN(FIO_PL[[#This Row],[Price]]/B151)*100</f>
        <v>0.50401744750767441</v>
      </c>
      <c r="E152">
        <v>2.5356299999999998</v>
      </c>
      <c r="F152">
        <f>LN(FIO_PL[[#This Row],[Risk-free instrument]]/E151)*100</f>
        <v>0.49934572181286085</v>
      </c>
      <c r="G152">
        <v>60201.08</v>
      </c>
      <c r="H152">
        <f>LN(FIO_PL[[#This Row],[WIG]]/G151)*100</f>
        <v>0.50059408518821402</v>
      </c>
      <c r="I152">
        <f>FIO_PL[[#This Row],[Rate WIG]]*100%</f>
        <v>0.50059408518821402</v>
      </c>
      <c r="J152">
        <f>MIN(0,(FIO_PL[[#This Row],[Logarithmic rate of return]]-0))</f>
        <v>0</v>
      </c>
      <c r="K152">
        <f>MIN(0,(FIO_PL[[#This Row],[Market rate of return]]-0))</f>
        <v>0</v>
      </c>
      <c r="L152">
        <f>MAX(0,(FIO_PL[[#This Row],[Logarithmic rate of return]]-0))</f>
        <v>0.50401744750767441</v>
      </c>
    </row>
    <row r="153" spans="1:12" x14ac:dyDescent="0.25">
      <c r="A153" s="9">
        <v>43352</v>
      </c>
      <c r="B153">
        <v>305.64999999999998</v>
      </c>
      <c r="C153">
        <f>((FIO_PL[[#This Row],[Price]]-B152)/FIO_PL[[#This Row],[Price]])*100</f>
        <v>-4.1223621789628737</v>
      </c>
      <c r="D153">
        <f>LN(FIO_PL[[#This Row],[Price]]/B152)*100</f>
        <v>-4.039658096278159</v>
      </c>
      <c r="E153">
        <v>2.5415000000000001</v>
      </c>
      <c r="F153">
        <f>LN(FIO_PL[[#This Row],[Risk-free instrument]]/E152)*100</f>
        <v>0.23123310277708573</v>
      </c>
      <c r="G153">
        <v>57580.05</v>
      </c>
      <c r="H153">
        <f>LN(FIO_PL[[#This Row],[WIG]]/G152)*100</f>
        <v>-4.4514138812466166</v>
      </c>
      <c r="I153">
        <f>FIO_PL[[#This Row],[Rate WIG]]*100%</f>
        <v>-4.4514138812466166</v>
      </c>
      <c r="J153">
        <f>MIN(0,(FIO_PL[[#This Row],[Logarithmic rate of return]]-0))</f>
        <v>-4.039658096278159</v>
      </c>
      <c r="K153">
        <f>MIN(0,(FIO_PL[[#This Row],[Market rate of return]]-0))</f>
        <v>-4.4514138812466166</v>
      </c>
      <c r="L153">
        <f>MAX(0,(FIO_PL[[#This Row],[Logarithmic rate of return]]-0))</f>
        <v>0</v>
      </c>
    </row>
    <row r="154" spans="1:12" x14ac:dyDescent="0.25">
      <c r="A154" s="9">
        <v>43359</v>
      </c>
      <c r="B154">
        <v>305.3</v>
      </c>
      <c r="C154">
        <f>((FIO_PL[[#This Row],[Price]]-B153)/FIO_PL[[#This Row],[Price]])*100</f>
        <v>-0.11464133639042447</v>
      </c>
      <c r="D154">
        <f>LN(FIO_PL[[#This Row],[Price]]/B153)*100</f>
        <v>-0.11457567339021849</v>
      </c>
      <c r="E154">
        <v>2.5687500000000001</v>
      </c>
      <c r="F154">
        <f>LN(FIO_PL[[#This Row],[Risk-free instrument]]/E153)*100</f>
        <v>1.0664941357587616</v>
      </c>
      <c r="G154">
        <v>57632.29</v>
      </c>
      <c r="H154">
        <f>LN(FIO_PL[[#This Row],[WIG]]/G153)*100</f>
        <v>9.0684736687167602E-2</v>
      </c>
      <c r="I154">
        <f>FIO_PL[[#This Row],[Rate WIG]]*100%</f>
        <v>9.0684736687167602E-2</v>
      </c>
      <c r="J154">
        <f>MIN(0,(FIO_PL[[#This Row],[Logarithmic rate of return]]-0))</f>
        <v>-0.11457567339021849</v>
      </c>
      <c r="K154">
        <f>MIN(0,(FIO_PL[[#This Row],[Market rate of return]]-0))</f>
        <v>0</v>
      </c>
      <c r="L154">
        <f>MAX(0,(FIO_PL[[#This Row],[Logarithmic rate of return]]-0))</f>
        <v>0</v>
      </c>
    </row>
    <row r="155" spans="1:12" x14ac:dyDescent="0.25">
      <c r="A155" s="9">
        <v>43366</v>
      </c>
      <c r="B155">
        <v>307.95</v>
      </c>
      <c r="C155">
        <f>((FIO_PL[[#This Row],[Price]]-B154)/FIO_PL[[#This Row],[Price]])*100</f>
        <v>0.86052930670562666</v>
      </c>
      <c r="D155">
        <f>LN(FIO_PL[[#This Row],[Price]]/B154)*100</f>
        <v>0.86425323922199992</v>
      </c>
      <c r="E155">
        <v>2.5920000000000001</v>
      </c>
      <c r="F155">
        <f>LN(FIO_PL[[#This Row],[Risk-free instrument]]/E154)*100</f>
        <v>0.90103792276205519</v>
      </c>
      <c r="G155">
        <v>58237.83</v>
      </c>
      <c r="H155">
        <f>LN(FIO_PL[[#This Row],[WIG]]/G154)*100</f>
        <v>1.0452142671296329</v>
      </c>
      <c r="I155">
        <f>FIO_PL[[#This Row],[Rate WIG]]*100%</f>
        <v>1.0452142671296329</v>
      </c>
      <c r="J155">
        <f>MIN(0,(FIO_PL[[#This Row],[Logarithmic rate of return]]-0))</f>
        <v>0</v>
      </c>
      <c r="K155">
        <f>MIN(0,(FIO_PL[[#This Row],[Market rate of return]]-0))</f>
        <v>0</v>
      </c>
      <c r="L155">
        <f>MAX(0,(FIO_PL[[#This Row],[Logarithmic rate of return]]-0))</f>
        <v>0.86425323922199992</v>
      </c>
    </row>
    <row r="156" spans="1:12" x14ac:dyDescent="0.25">
      <c r="A156" s="9">
        <v>43373</v>
      </c>
      <c r="B156">
        <v>311.31</v>
      </c>
      <c r="C156">
        <f>((FIO_PL[[#This Row],[Price]]-B155)/FIO_PL[[#This Row],[Price]])*100</f>
        <v>1.07931001252771</v>
      </c>
      <c r="D156">
        <f>LN(FIO_PL[[#This Row],[Price]]/B155)*100</f>
        <v>1.0851768152244563</v>
      </c>
      <c r="E156">
        <v>2.6038800000000002</v>
      </c>
      <c r="F156">
        <f>LN(FIO_PL[[#This Row],[Risk-free instrument]]/E155)*100</f>
        <v>0.45728618451341119</v>
      </c>
      <c r="G156">
        <v>58974.76</v>
      </c>
      <c r="H156">
        <f>LN(FIO_PL[[#This Row],[WIG]]/G155)*100</f>
        <v>1.2574412185585557</v>
      </c>
      <c r="I156">
        <f>FIO_PL[[#This Row],[Rate WIG]]*100%</f>
        <v>1.2574412185585557</v>
      </c>
      <c r="J156">
        <f>MIN(0,(FIO_PL[[#This Row],[Logarithmic rate of return]]-0))</f>
        <v>0</v>
      </c>
      <c r="K156">
        <f>MIN(0,(FIO_PL[[#This Row],[Market rate of return]]-0))</f>
        <v>0</v>
      </c>
      <c r="L156">
        <f>MAX(0,(FIO_PL[[#This Row],[Logarithmic rate of return]]-0))</f>
        <v>1.0851768152244563</v>
      </c>
    </row>
    <row r="157" spans="1:12" x14ac:dyDescent="0.25">
      <c r="A157" s="9">
        <v>43380</v>
      </c>
      <c r="B157">
        <v>308.08</v>
      </c>
      <c r="C157">
        <f>((FIO_PL[[#This Row],[Price]]-B156)/FIO_PL[[#This Row],[Price]])*100</f>
        <v>-1.0484289794858537</v>
      </c>
      <c r="D157">
        <f>LN(FIO_PL[[#This Row],[Price]]/B156)*100</f>
        <v>-1.0429710778643335</v>
      </c>
      <c r="E157">
        <v>2.6228799999999999</v>
      </c>
      <c r="F157">
        <f>LN(FIO_PL[[#This Row],[Risk-free instrument]]/E156)*100</f>
        <v>0.72703103608466912</v>
      </c>
      <c r="G157">
        <v>58415.839999999997</v>
      </c>
      <c r="H157">
        <f>LN(FIO_PL[[#This Row],[WIG]]/G156)*100</f>
        <v>-0.95224698305679434</v>
      </c>
      <c r="I157">
        <f>FIO_PL[[#This Row],[Rate WIG]]*100%</f>
        <v>-0.95224698305679434</v>
      </c>
      <c r="J157">
        <f>MIN(0,(FIO_PL[[#This Row],[Logarithmic rate of return]]-0))</f>
        <v>-1.0429710778643335</v>
      </c>
      <c r="K157">
        <f>MIN(0,(FIO_PL[[#This Row],[Market rate of return]]-0))</f>
        <v>-0.95224698305679434</v>
      </c>
      <c r="L157">
        <f>MAX(0,(FIO_PL[[#This Row],[Logarithmic rate of return]]-0))</f>
        <v>0</v>
      </c>
    </row>
    <row r="158" spans="1:12" x14ac:dyDescent="0.25">
      <c r="A158" s="9">
        <v>43387</v>
      </c>
      <c r="B158">
        <v>298.22000000000003</v>
      </c>
      <c r="C158">
        <f>((FIO_PL[[#This Row],[Price]]-B157)/FIO_PL[[#This Row],[Price]])*100</f>
        <v>-3.3062839514452271</v>
      </c>
      <c r="D158">
        <f>LN(FIO_PL[[#This Row],[Price]]/B157)*100</f>
        <v>-3.2528020343891928</v>
      </c>
      <c r="E158">
        <v>2.6521300000000001</v>
      </c>
      <c r="F158">
        <f>LN(FIO_PL[[#This Row],[Risk-free instrument]]/E157)*100</f>
        <v>1.1090140034028566</v>
      </c>
      <c r="G158">
        <v>56516.02</v>
      </c>
      <c r="H158">
        <f>LN(FIO_PL[[#This Row],[WIG]]/G157)*100</f>
        <v>-3.306294814832162</v>
      </c>
      <c r="I158">
        <f>FIO_PL[[#This Row],[Rate WIG]]*100%</f>
        <v>-3.306294814832162</v>
      </c>
      <c r="J158">
        <f>MIN(0,(FIO_PL[[#This Row],[Logarithmic rate of return]]-0))</f>
        <v>-3.2528020343891928</v>
      </c>
      <c r="K158">
        <f>MIN(0,(FIO_PL[[#This Row],[Market rate of return]]-0))</f>
        <v>-3.306294814832162</v>
      </c>
      <c r="L158">
        <f>MAX(0,(FIO_PL[[#This Row],[Logarithmic rate of return]]-0))</f>
        <v>0</v>
      </c>
    </row>
    <row r="159" spans="1:12" x14ac:dyDescent="0.25">
      <c r="A159" s="9">
        <v>43394</v>
      </c>
      <c r="B159">
        <v>299.97000000000003</v>
      </c>
      <c r="C159">
        <f>((FIO_PL[[#This Row],[Price]]-B158)/FIO_PL[[#This Row],[Price]])*100</f>
        <v>0.58339167250058332</v>
      </c>
      <c r="D159">
        <f>LN(FIO_PL[[#This Row],[Price]]/B158)*100</f>
        <v>0.58510004931063631</v>
      </c>
      <c r="E159">
        <v>2.7235</v>
      </c>
      <c r="F159">
        <f>LN(FIO_PL[[#This Row],[Risk-free instrument]]/E158)*100</f>
        <v>2.6554727111554577</v>
      </c>
      <c r="G159">
        <v>56642.84</v>
      </c>
      <c r="H159">
        <f>LN(FIO_PL[[#This Row],[WIG]]/G158)*100</f>
        <v>0.22414515857868667</v>
      </c>
      <c r="I159">
        <f>FIO_PL[[#This Row],[Rate WIG]]*100%</f>
        <v>0.22414515857868667</v>
      </c>
      <c r="J159">
        <f>MIN(0,(FIO_PL[[#This Row],[Logarithmic rate of return]]-0))</f>
        <v>0</v>
      </c>
      <c r="K159">
        <f>MIN(0,(FIO_PL[[#This Row],[Market rate of return]]-0))</f>
        <v>0</v>
      </c>
      <c r="L159">
        <f>MAX(0,(FIO_PL[[#This Row],[Logarithmic rate of return]]-0))</f>
        <v>0.58510004931063631</v>
      </c>
    </row>
    <row r="160" spans="1:12" x14ac:dyDescent="0.25">
      <c r="A160" s="9">
        <v>43401</v>
      </c>
      <c r="B160">
        <v>286.93</v>
      </c>
      <c r="C160">
        <f>((FIO_PL[[#This Row],[Price]]-B159)/FIO_PL[[#This Row],[Price]])*100</f>
        <v>-4.5446624612274844</v>
      </c>
      <c r="D160">
        <f>LN(FIO_PL[[#This Row],[Price]]/B159)*100</f>
        <v>-4.4444186084308255</v>
      </c>
      <c r="E160">
        <v>2.7767499999999998</v>
      </c>
      <c r="F160">
        <f>LN(FIO_PL[[#This Row],[Risk-free instrument]]/E159)*100</f>
        <v>1.93633612235002</v>
      </c>
      <c r="G160">
        <v>54027.32</v>
      </c>
      <c r="H160">
        <f>LN(FIO_PL[[#This Row],[WIG]]/G159)*100</f>
        <v>-4.7275744818543588</v>
      </c>
      <c r="I160">
        <f>FIO_PL[[#This Row],[Rate WIG]]*100%</f>
        <v>-4.7275744818543588</v>
      </c>
      <c r="J160">
        <f>MIN(0,(FIO_PL[[#This Row],[Logarithmic rate of return]]-0))</f>
        <v>-4.4444186084308255</v>
      </c>
      <c r="K160">
        <f>MIN(0,(FIO_PL[[#This Row],[Market rate of return]]-0))</f>
        <v>-4.7275744818543588</v>
      </c>
      <c r="L160">
        <f>MAX(0,(FIO_PL[[#This Row],[Logarithmic rate of return]]-0))</f>
        <v>0</v>
      </c>
    </row>
    <row r="161" spans="1:12" x14ac:dyDescent="0.25">
      <c r="A161" s="9">
        <v>43408</v>
      </c>
      <c r="B161">
        <v>299.10000000000002</v>
      </c>
      <c r="C161">
        <f>((FIO_PL[[#This Row],[Price]]-B160)/FIO_PL[[#This Row],[Price]])*100</f>
        <v>4.0688732865262507</v>
      </c>
      <c r="D161">
        <f>LN(FIO_PL[[#This Row],[Price]]/B160)*100</f>
        <v>4.1539682064342909</v>
      </c>
      <c r="E161">
        <v>2.8288799999999998</v>
      </c>
      <c r="F161">
        <f>LN(FIO_PL[[#This Row],[Risk-free instrument]]/E160)*100</f>
        <v>1.8599694539194376</v>
      </c>
      <c r="G161">
        <v>56321.58</v>
      </c>
      <c r="H161">
        <f>LN(FIO_PL[[#This Row],[WIG]]/G160)*100</f>
        <v>4.1587920880725902</v>
      </c>
      <c r="I161">
        <f>FIO_PL[[#This Row],[Rate WIG]]*100%</f>
        <v>4.1587920880725902</v>
      </c>
      <c r="J161">
        <f>MIN(0,(FIO_PL[[#This Row],[Logarithmic rate of return]]-0))</f>
        <v>0</v>
      </c>
      <c r="K161">
        <f>MIN(0,(FIO_PL[[#This Row],[Market rate of return]]-0))</f>
        <v>0</v>
      </c>
      <c r="L161">
        <f>MAX(0,(FIO_PL[[#This Row],[Logarithmic rate of return]]-0))</f>
        <v>4.1539682064342909</v>
      </c>
    </row>
    <row r="162" spans="1:12" x14ac:dyDescent="0.25">
      <c r="A162" s="9">
        <v>43415</v>
      </c>
      <c r="B162">
        <v>302.29000000000002</v>
      </c>
      <c r="C162">
        <f>((FIO_PL[[#This Row],[Price]]-B161)/FIO_PL[[#This Row],[Price]])*100</f>
        <v>1.0552780442621317</v>
      </c>
      <c r="D162">
        <f>LN(FIO_PL[[#This Row],[Price]]/B161)*100</f>
        <v>1.0608855880233663</v>
      </c>
      <c r="E162">
        <v>2.8580000000000001</v>
      </c>
      <c r="F162">
        <f>LN(FIO_PL[[#This Row],[Risk-free instrument]]/E161)*100</f>
        <v>1.0241205903389048</v>
      </c>
      <c r="G162">
        <v>56924.39</v>
      </c>
      <c r="H162">
        <f>LN(FIO_PL[[#This Row],[WIG]]/G161)*100</f>
        <v>1.0646130604639708</v>
      </c>
      <c r="I162">
        <f>FIO_PL[[#This Row],[Rate WIG]]*100%</f>
        <v>1.0646130604639708</v>
      </c>
      <c r="J162">
        <f>MIN(0,(FIO_PL[[#This Row],[Logarithmic rate of return]]-0))</f>
        <v>0</v>
      </c>
      <c r="K162">
        <f>MIN(0,(FIO_PL[[#This Row],[Market rate of return]]-0))</f>
        <v>0</v>
      </c>
      <c r="L162">
        <f>MAX(0,(FIO_PL[[#This Row],[Logarithmic rate of return]]-0))</f>
        <v>1.0608855880233663</v>
      </c>
    </row>
    <row r="163" spans="1:12" x14ac:dyDescent="0.25">
      <c r="A163" s="9">
        <v>43422</v>
      </c>
      <c r="B163">
        <v>295.70999999999998</v>
      </c>
      <c r="C163">
        <f>((FIO_PL[[#This Row],[Price]]-B162)/FIO_PL[[#This Row],[Price]])*100</f>
        <v>-2.2251530215413888</v>
      </c>
      <c r="D163">
        <f>LN(FIO_PL[[#This Row],[Price]]/B162)*100</f>
        <v>-2.2007577170678756</v>
      </c>
      <c r="E163">
        <v>2.8626299999999998</v>
      </c>
      <c r="F163">
        <f>LN(FIO_PL[[#This Row],[Risk-free instrument]]/E162)*100</f>
        <v>0.16187031886208747</v>
      </c>
      <c r="G163">
        <v>55442.1</v>
      </c>
      <c r="H163">
        <f>LN(FIO_PL[[#This Row],[WIG]]/G162)*100</f>
        <v>-2.6384663086050582</v>
      </c>
      <c r="I163">
        <f>FIO_PL[[#This Row],[Rate WIG]]*100%</f>
        <v>-2.6384663086050582</v>
      </c>
      <c r="J163">
        <f>MIN(0,(FIO_PL[[#This Row],[Logarithmic rate of return]]-0))</f>
        <v>-2.2007577170678756</v>
      </c>
      <c r="K163">
        <f>MIN(0,(FIO_PL[[#This Row],[Market rate of return]]-0))</f>
        <v>-2.6384663086050582</v>
      </c>
      <c r="L163">
        <f>MAX(0,(FIO_PL[[#This Row],[Logarithmic rate of return]]-0))</f>
        <v>0</v>
      </c>
    </row>
    <row r="164" spans="1:12" x14ac:dyDescent="0.25">
      <c r="A164" s="9">
        <v>43429</v>
      </c>
      <c r="B164">
        <v>300.42</v>
      </c>
      <c r="C164">
        <f>((FIO_PL[[#This Row],[Price]]-B163)/FIO_PL[[#This Row],[Price]])*100</f>
        <v>1.5678050728979549</v>
      </c>
      <c r="D164">
        <f>LN(FIO_PL[[#This Row],[Price]]/B163)*100</f>
        <v>1.5802251224451198</v>
      </c>
      <c r="E164">
        <v>2.88625</v>
      </c>
      <c r="F164">
        <f>LN(FIO_PL[[#This Row],[Risk-free instrument]]/E163)*100</f>
        <v>0.82172989902714877</v>
      </c>
      <c r="G164">
        <v>56788.04</v>
      </c>
      <c r="H164">
        <f>LN(FIO_PL[[#This Row],[WIG]]/G163)*100</f>
        <v>2.3986507223099749</v>
      </c>
      <c r="I164">
        <f>FIO_PL[[#This Row],[Rate WIG]]*100%</f>
        <v>2.3986507223099749</v>
      </c>
      <c r="J164">
        <f>MIN(0,(FIO_PL[[#This Row],[Logarithmic rate of return]]-0))</f>
        <v>0</v>
      </c>
      <c r="K164">
        <f>MIN(0,(FIO_PL[[#This Row],[Market rate of return]]-0))</f>
        <v>0</v>
      </c>
      <c r="L164">
        <f>MAX(0,(FIO_PL[[#This Row],[Logarithmic rate of return]]-0))</f>
        <v>1.5802251224451198</v>
      </c>
    </row>
    <row r="165" spans="1:12" x14ac:dyDescent="0.25">
      <c r="A165" s="9">
        <v>43436</v>
      </c>
      <c r="B165">
        <v>306.23</v>
      </c>
      <c r="C165">
        <f>((FIO_PL[[#This Row],[Price]]-B164)/FIO_PL[[#This Row],[Price]])*100</f>
        <v>1.8972667602782229</v>
      </c>
      <c r="D165">
        <f>LN(FIO_PL[[#This Row],[Price]]/B164)*100</f>
        <v>1.9154958034041789</v>
      </c>
      <c r="E165">
        <v>2.8946299999999998</v>
      </c>
      <c r="F165">
        <f>LN(FIO_PL[[#This Row],[Risk-free instrument]]/E164)*100</f>
        <v>0.28992146073960956</v>
      </c>
      <c r="G165">
        <v>58203.39</v>
      </c>
      <c r="H165">
        <f>LN(FIO_PL[[#This Row],[WIG]]/G164)*100</f>
        <v>2.4617860288514208</v>
      </c>
      <c r="I165">
        <f>FIO_PL[[#This Row],[Rate WIG]]*100%</f>
        <v>2.4617860288514208</v>
      </c>
      <c r="J165">
        <f>MIN(0,(FIO_PL[[#This Row],[Logarithmic rate of return]]-0))</f>
        <v>0</v>
      </c>
      <c r="K165">
        <f>MIN(0,(FIO_PL[[#This Row],[Market rate of return]]-0))</f>
        <v>0</v>
      </c>
      <c r="L165">
        <f>MAX(0,(FIO_PL[[#This Row],[Logarithmic rate of return]]-0))</f>
        <v>1.9154958034041789</v>
      </c>
    </row>
    <row r="166" spans="1:12" x14ac:dyDescent="0.25">
      <c r="A166" s="9">
        <v>43443</v>
      </c>
      <c r="B166">
        <v>304.60000000000002</v>
      </c>
      <c r="C166">
        <f>((FIO_PL[[#This Row],[Price]]-B165)/FIO_PL[[#This Row],[Price]])*100</f>
        <v>-0.53512803676953224</v>
      </c>
      <c r="D166">
        <f>LN(FIO_PL[[#This Row],[Price]]/B165)*100</f>
        <v>-0.53370131428886047</v>
      </c>
      <c r="E166">
        <v>2.8858100000000002</v>
      </c>
      <c r="F166">
        <f>LN(FIO_PL[[#This Row],[Risk-free instrument]]/E165)*100</f>
        <v>-0.3051673175343006</v>
      </c>
      <c r="G166">
        <v>58180.45</v>
      </c>
      <c r="H166">
        <f>LN(FIO_PL[[#This Row],[WIG]]/G165)*100</f>
        <v>-3.9421280990699296E-2</v>
      </c>
      <c r="I166">
        <f>FIO_PL[[#This Row],[Rate WIG]]*100%</f>
        <v>-3.9421280990699296E-2</v>
      </c>
      <c r="J166">
        <f>MIN(0,(FIO_PL[[#This Row],[Logarithmic rate of return]]-0))</f>
        <v>-0.53370131428886047</v>
      </c>
      <c r="K166">
        <f>MIN(0,(FIO_PL[[#This Row],[Market rate of return]]-0))</f>
        <v>-3.9421280990699296E-2</v>
      </c>
      <c r="L166">
        <f>MAX(0,(FIO_PL[[#This Row],[Logarithmic rate of return]]-0))</f>
        <v>0</v>
      </c>
    </row>
    <row r="167" spans="1:12" x14ac:dyDescent="0.25">
      <c r="A167" s="9">
        <v>43450</v>
      </c>
      <c r="B167">
        <v>307.89</v>
      </c>
      <c r="C167">
        <f>((FIO_PL[[#This Row],[Price]]-B166)/FIO_PL[[#This Row],[Price]])*100</f>
        <v>1.068563447984658</v>
      </c>
      <c r="D167">
        <f>LN(FIO_PL[[#This Row],[Price]]/B166)*100</f>
        <v>1.0743135864671134</v>
      </c>
      <c r="E167">
        <v>2.90056</v>
      </c>
      <c r="F167">
        <f>LN(FIO_PL[[#This Row],[Risk-free instrument]]/E166)*100</f>
        <v>0.50981986800121337</v>
      </c>
      <c r="G167">
        <v>58780.55</v>
      </c>
      <c r="H167">
        <f>LN(FIO_PL[[#This Row],[WIG]]/G166)*100</f>
        <v>1.0261630217269238</v>
      </c>
      <c r="I167">
        <f>FIO_PL[[#This Row],[Rate WIG]]*100%</f>
        <v>1.0261630217269238</v>
      </c>
      <c r="J167">
        <f>MIN(0,(FIO_PL[[#This Row],[Logarithmic rate of return]]-0))</f>
        <v>0</v>
      </c>
      <c r="K167">
        <f>MIN(0,(FIO_PL[[#This Row],[Market rate of return]]-0))</f>
        <v>0</v>
      </c>
      <c r="L167">
        <f>MAX(0,(FIO_PL[[#This Row],[Logarithmic rate of return]]-0))</f>
        <v>1.0743135864671134</v>
      </c>
    </row>
    <row r="168" spans="1:12" x14ac:dyDescent="0.25">
      <c r="A168" s="9">
        <v>43457</v>
      </c>
      <c r="B168">
        <v>299.23</v>
      </c>
      <c r="C168">
        <f>((FIO_PL[[#This Row],[Price]]-B167)/FIO_PL[[#This Row],[Price]])*100</f>
        <v>-2.8940948434314633</v>
      </c>
      <c r="D168">
        <f>LN(FIO_PL[[#This Row],[Price]]/B167)*100</f>
        <v>-2.8530067872168994</v>
      </c>
      <c r="E168">
        <v>2.90788</v>
      </c>
      <c r="F168">
        <f>LN(FIO_PL[[#This Row],[Risk-free instrument]]/E167)*100</f>
        <v>0.25204715466435967</v>
      </c>
      <c r="G168">
        <v>57331.35</v>
      </c>
      <c r="H168">
        <f>LN(FIO_PL[[#This Row],[WIG]]/G167)*100</f>
        <v>-2.4963423347384381</v>
      </c>
      <c r="I168">
        <f>FIO_PL[[#This Row],[Rate WIG]]*100%</f>
        <v>-2.4963423347384381</v>
      </c>
      <c r="J168">
        <f>MIN(0,(FIO_PL[[#This Row],[Logarithmic rate of return]]-0))</f>
        <v>-2.8530067872168994</v>
      </c>
      <c r="K168">
        <f>MIN(0,(FIO_PL[[#This Row],[Market rate of return]]-0))</f>
        <v>-2.4963423347384381</v>
      </c>
      <c r="L168">
        <f>MAX(0,(FIO_PL[[#This Row],[Logarithmic rate of return]]-0))</f>
        <v>0</v>
      </c>
    </row>
    <row r="169" spans="1:12" x14ac:dyDescent="0.25">
      <c r="A169" s="9">
        <v>43464</v>
      </c>
      <c r="B169">
        <v>301.08</v>
      </c>
      <c r="C169">
        <f>((FIO_PL[[#This Row],[Price]]-B168)/FIO_PL[[#This Row],[Price]])*100</f>
        <v>0.61445462999866018</v>
      </c>
      <c r="D169">
        <f>LN(FIO_PL[[#This Row],[Price]]/B168)*100</f>
        <v>0.61635017127675862</v>
      </c>
      <c r="E169">
        <v>2.8731300000000002</v>
      </c>
      <c r="F169">
        <f>LN(FIO_PL[[#This Row],[Risk-free instrument]]/E168)*100</f>
        <v>-1.2022265503045151</v>
      </c>
      <c r="G169">
        <v>57690.5</v>
      </c>
      <c r="H169">
        <f>LN(FIO_PL[[#This Row],[WIG]]/G168)*100</f>
        <v>0.62449207208517854</v>
      </c>
      <c r="I169">
        <f>FIO_PL[[#This Row],[Rate WIG]]*100%</f>
        <v>0.62449207208517854</v>
      </c>
      <c r="J169">
        <f>MIN(0,(FIO_PL[[#This Row],[Logarithmic rate of return]]-0))</f>
        <v>0</v>
      </c>
      <c r="K169">
        <f>MIN(0,(FIO_PL[[#This Row],[Market rate of return]]-0))</f>
        <v>0</v>
      </c>
      <c r="L169">
        <f>MAX(0,(FIO_PL[[#This Row],[Logarithmic rate of return]]-0))</f>
        <v>0.61635017127675862</v>
      </c>
    </row>
    <row r="170" spans="1:12" x14ac:dyDescent="0.25">
      <c r="A170" s="9">
        <v>43471</v>
      </c>
      <c r="B170">
        <v>302.49</v>
      </c>
      <c r="C170">
        <f>((FIO_PL[[#This Row],[Price]]-B169)/FIO_PL[[#This Row],[Price]])*100</f>
        <v>0.46613111177229827</v>
      </c>
      <c r="D170">
        <f>LN(FIO_PL[[#This Row],[Price]]/B169)*100</f>
        <v>0.46722089069025657</v>
      </c>
      <c r="E170">
        <v>2.85575</v>
      </c>
      <c r="F170">
        <f>LN(FIO_PL[[#This Row],[Risk-free instrument]]/E169)*100</f>
        <v>-0.60675222103122572</v>
      </c>
      <c r="G170">
        <v>57947.51</v>
      </c>
      <c r="H170">
        <f>LN(FIO_PL[[#This Row],[WIG]]/G169)*100</f>
        <v>0.44450855420920687</v>
      </c>
      <c r="I170">
        <f>FIO_PL[[#This Row],[Rate WIG]]*100%</f>
        <v>0.44450855420920687</v>
      </c>
      <c r="J170">
        <f>MIN(0,(FIO_PL[[#This Row],[Logarithmic rate of return]]-0))</f>
        <v>0</v>
      </c>
      <c r="K170">
        <f>MIN(0,(FIO_PL[[#This Row],[Market rate of return]]-0))</f>
        <v>0</v>
      </c>
      <c r="L170">
        <f>MAX(0,(FIO_PL[[#This Row],[Logarithmic rate of return]]-0))</f>
        <v>0.46722089069025657</v>
      </c>
    </row>
    <row r="171" spans="1:12" x14ac:dyDescent="0.25">
      <c r="A171" s="9">
        <v>43478</v>
      </c>
      <c r="B171">
        <v>308.75</v>
      </c>
      <c r="C171">
        <f>((FIO_PL[[#This Row],[Price]]-B170)/FIO_PL[[#This Row],[Price]])*100</f>
        <v>2.0275303643724665</v>
      </c>
      <c r="D171">
        <f>LN(FIO_PL[[#This Row],[Price]]/B170)*100</f>
        <v>2.048366886895332</v>
      </c>
      <c r="E171">
        <v>2.86463</v>
      </c>
      <c r="F171">
        <f>LN(FIO_PL[[#This Row],[Risk-free instrument]]/E170)*100</f>
        <v>0.31046913432112327</v>
      </c>
      <c r="G171">
        <v>59322.53</v>
      </c>
      <c r="H171">
        <f>LN(FIO_PL[[#This Row],[WIG]]/G170)*100</f>
        <v>2.3451565607281033</v>
      </c>
      <c r="I171">
        <f>FIO_PL[[#This Row],[Rate WIG]]*100%</f>
        <v>2.3451565607281033</v>
      </c>
      <c r="J171">
        <f>MIN(0,(FIO_PL[[#This Row],[Logarithmic rate of return]]-0))</f>
        <v>0</v>
      </c>
      <c r="K171">
        <f>MIN(0,(FIO_PL[[#This Row],[Market rate of return]]-0))</f>
        <v>0</v>
      </c>
      <c r="L171">
        <f>MAX(0,(FIO_PL[[#This Row],[Logarithmic rate of return]]-0))</f>
        <v>2.048366886895332</v>
      </c>
    </row>
    <row r="172" spans="1:12" x14ac:dyDescent="0.25">
      <c r="A172" s="9">
        <v>43485</v>
      </c>
      <c r="B172">
        <v>313.39999999999998</v>
      </c>
      <c r="C172">
        <f>((FIO_PL[[#This Row],[Price]]-B171)/FIO_PL[[#This Row],[Price]])*100</f>
        <v>1.4837268666241152</v>
      </c>
      <c r="D172">
        <f>LN(FIO_PL[[#This Row],[Price]]/B171)*100</f>
        <v>1.4948441979733365</v>
      </c>
      <c r="E172">
        <v>2.85188</v>
      </c>
      <c r="F172">
        <f>LN(FIO_PL[[#This Row],[Risk-free instrument]]/E171)*100</f>
        <v>-0.44607710446150378</v>
      </c>
      <c r="G172">
        <v>60289.51</v>
      </c>
      <c r="H172">
        <f>LN(FIO_PL[[#This Row],[WIG]]/G171)*100</f>
        <v>1.6168958690017783</v>
      </c>
      <c r="I172">
        <f>FIO_PL[[#This Row],[Rate WIG]]*100%</f>
        <v>1.6168958690017783</v>
      </c>
      <c r="J172">
        <f>MIN(0,(FIO_PL[[#This Row],[Logarithmic rate of return]]-0))</f>
        <v>0</v>
      </c>
      <c r="K172">
        <f>MIN(0,(FIO_PL[[#This Row],[Market rate of return]]-0))</f>
        <v>0</v>
      </c>
      <c r="L172">
        <f>MAX(0,(FIO_PL[[#This Row],[Logarithmic rate of return]]-0))</f>
        <v>1.4948441979733365</v>
      </c>
    </row>
    <row r="173" spans="1:12" x14ac:dyDescent="0.25">
      <c r="A173" s="9">
        <v>43492</v>
      </c>
      <c r="B173">
        <v>314.62</v>
      </c>
      <c r="C173">
        <f>((FIO_PL[[#This Row],[Price]]-B172)/FIO_PL[[#This Row],[Price]])*100</f>
        <v>0.38776937257645006</v>
      </c>
      <c r="D173">
        <f>LN(FIO_PL[[#This Row],[Price]]/B172)*100</f>
        <v>0.38852314724384357</v>
      </c>
      <c r="E173">
        <v>2.8322500000000002</v>
      </c>
      <c r="F173">
        <f>LN(FIO_PL[[#This Row],[Risk-free instrument]]/E172)*100</f>
        <v>-0.6906977159054466</v>
      </c>
      <c r="G173">
        <v>60661.36</v>
      </c>
      <c r="H173">
        <f>LN(FIO_PL[[#This Row],[WIG]]/G172)*100</f>
        <v>0.61487969712907709</v>
      </c>
      <c r="I173">
        <f>FIO_PL[[#This Row],[Rate WIG]]*100%</f>
        <v>0.61487969712907709</v>
      </c>
      <c r="J173">
        <f>MIN(0,(FIO_PL[[#This Row],[Logarithmic rate of return]]-0))</f>
        <v>0</v>
      </c>
      <c r="K173">
        <f>MIN(0,(FIO_PL[[#This Row],[Market rate of return]]-0))</f>
        <v>0</v>
      </c>
      <c r="L173">
        <f>MAX(0,(FIO_PL[[#This Row],[Logarithmic rate of return]]-0))</f>
        <v>0.38852314724384357</v>
      </c>
    </row>
    <row r="174" spans="1:12" x14ac:dyDescent="0.25">
      <c r="A174" s="9">
        <v>43499</v>
      </c>
      <c r="B174">
        <v>312.14999999999998</v>
      </c>
      <c r="C174">
        <f>((FIO_PL[[#This Row],[Price]]-B173)/FIO_PL[[#This Row],[Price]])*100</f>
        <v>-0.79128624058946906</v>
      </c>
      <c r="D174">
        <f>LN(FIO_PL[[#This Row],[Price]]/B173)*100</f>
        <v>-0.78817198866056803</v>
      </c>
      <c r="E174">
        <v>2.79</v>
      </c>
      <c r="F174">
        <f>LN(FIO_PL[[#This Row],[Risk-free instrument]]/E173)*100</f>
        <v>-1.5029852938186703</v>
      </c>
      <c r="G174">
        <v>60660.31</v>
      </c>
      <c r="H174">
        <f>LN(FIO_PL[[#This Row],[WIG]]/G173)*100</f>
        <v>-1.7309356193802694E-3</v>
      </c>
      <c r="I174">
        <f>FIO_PL[[#This Row],[Rate WIG]]*100%</f>
        <v>-1.7309356193802694E-3</v>
      </c>
      <c r="J174">
        <f>MIN(0,(FIO_PL[[#This Row],[Logarithmic rate of return]]-0))</f>
        <v>-0.78817198866056803</v>
      </c>
      <c r="K174">
        <f>MIN(0,(FIO_PL[[#This Row],[Market rate of return]]-0))</f>
        <v>-1.7309356193802694E-3</v>
      </c>
      <c r="L174">
        <f>MAX(0,(FIO_PL[[#This Row],[Logarithmic rate of return]]-0))</f>
        <v>0</v>
      </c>
    </row>
    <row r="175" spans="1:12" x14ac:dyDescent="0.25">
      <c r="A175" s="9">
        <v>43506</v>
      </c>
      <c r="B175">
        <v>311.11</v>
      </c>
      <c r="C175">
        <f>((FIO_PL[[#This Row],[Price]]-B174)/FIO_PL[[#This Row],[Price]])*100</f>
        <v>-0.33428690816751744</v>
      </c>
      <c r="D175">
        <f>LN(FIO_PL[[#This Row],[Price]]/B174)*100</f>
        <v>-0.33372941156261443</v>
      </c>
      <c r="E175">
        <v>2.7418800000000001</v>
      </c>
      <c r="F175">
        <f>LN(FIO_PL[[#This Row],[Risk-free instrument]]/E174)*100</f>
        <v>-1.7397779326957945</v>
      </c>
      <c r="G175">
        <v>60280.51</v>
      </c>
      <c r="H175">
        <f>LN(FIO_PL[[#This Row],[WIG]]/G174)*100</f>
        <v>-0.62807784589853111</v>
      </c>
      <c r="I175">
        <f>FIO_PL[[#This Row],[Rate WIG]]*100%</f>
        <v>-0.62807784589853111</v>
      </c>
      <c r="J175">
        <f>MIN(0,(FIO_PL[[#This Row],[Logarithmic rate of return]]-0))</f>
        <v>-0.33372941156261443</v>
      </c>
      <c r="K175">
        <f>MIN(0,(FIO_PL[[#This Row],[Market rate of return]]-0))</f>
        <v>-0.62807784589853111</v>
      </c>
      <c r="L175">
        <f>MAX(0,(FIO_PL[[#This Row],[Logarithmic rate of return]]-0))</f>
        <v>0</v>
      </c>
    </row>
    <row r="176" spans="1:12" x14ac:dyDescent="0.25">
      <c r="A176" s="9">
        <v>43513</v>
      </c>
      <c r="B176">
        <v>309.97000000000003</v>
      </c>
      <c r="C176">
        <f>((FIO_PL[[#This Row],[Price]]-B175)/FIO_PL[[#This Row],[Price]])*100</f>
        <v>-0.36777752685743337</v>
      </c>
      <c r="D176">
        <f>LN(FIO_PL[[#This Row],[Price]]/B175)*100</f>
        <v>-0.36710287894077315</v>
      </c>
      <c r="E176">
        <v>2.7537500000000001</v>
      </c>
      <c r="F176">
        <f>LN(FIO_PL[[#This Row],[Risk-free instrument]]/E175)*100</f>
        <v>0.43198026280995222</v>
      </c>
      <c r="G176">
        <v>59814.26</v>
      </c>
      <c r="H176">
        <f>LN(FIO_PL[[#This Row],[WIG]]/G175)*100</f>
        <v>-0.77647401724752352</v>
      </c>
      <c r="I176">
        <f>FIO_PL[[#This Row],[Rate WIG]]*100%</f>
        <v>-0.77647401724752352</v>
      </c>
      <c r="J176">
        <f>MIN(0,(FIO_PL[[#This Row],[Logarithmic rate of return]]-0))</f>
        <v>-0.36710287894077315</v>
      </c>
      <c r="K176">
        <f>MIN(0,(FIO_PL[[#This Row],[Market rate of return]]-0))</f>
        <v>-0.77647401724752352</v>
      </c>
      <c r="L176">
        <f>MAX(0,(FIO_PL[[#This Row],[Logarithmic rate of return]]-0))</f>
        <v>0</v>
      </c>
    </row>
    <row r="177" spans="1:12" x14ac:dyDescent="0.25">
      <c r="A177" s="9">
        <v>43520</v>
      </c>
      <c r="B177">
        <v>312.06</v>
      </c>
      <c r="C177">
        <f>((FIO_PL[[#This Row],[Price]]-B176)/FIO_PL[[#This Row],[Price]])*100</f>
        <v>0.66974299814137506</v>
      </c>
      <c r="D177">
        <f>LN(FIO_PL[[#This Row],[Price]]/B176)*100</f>
        <v>0.67199584103169563</v>
      </c>
      <c r="E177">
        <v>2.706</v>
      </c>
      <c r="F177">
        <f>LN(FIO_PL[[#This Row],[Risk-free instrument]]/E176)*100</f>
        <v>-1.7492089385819569</v>
      </c>
      <c r="G177">
        <v>60274.559999999998</v>
      </c>
      <c r="H177">
        <f>LN(FIO_PL[[#This Row],[WIG]]/G176)*100</f>
        <v>0.76660300974061624</v>
      </c>
      <c r="I177">
        <f>FIO_PL[[#This Row],[Rate WIG]]*100%</f>
        <v>0.76660300974061624</v>
      </c>
      <c r="J177">
        <f>MIN(0,(FIO_PL[[#This Row],[Logarithmic rate of return]]-0))</f>
        <v>0</v>
      </c>
      <c r="K177">
        <f>MIN(0,(FIO_PL[[#This Row],[Market rate of return]]-0))</f>
        <v>0</v>
      </c>
      <c r="L177">
        <f>MAX(0,(FIO_PL[[#This Row],[Logarithmic rate of return]]-0))</f>
        <v>0.67199584103169563</v>
      </c>
    </row>
    <row r="178" spans="1:12" x14ac:dyDescent="0.25">
      <c r="A178" s="9">
        <v>43527</v>
      </c>
      <c r="B178">
        <v>310.24</v>
      </c>
      <c r="C178">
        <f>((FIO_PL[[#This Row],[Price]]-B177)/FIO_PL[[#This Row],[Price]])*100</f>
        <v>-0.58664259927797613</v>
      </c>
      <c r="D178">
        <f>LN(FIO_PL[[#This Row],[Price]]/B177)*100</f>
        <v>-0.58492855186944148</v>
      </c>
      <c r="E178">
        <v>2.6821299999999999</v>
      </c>
      <c r="F178">
        <f>LN(FIO_PL[[#This Row],[Risk-free instrument]]/E177)*100</f>
        <v>-0.88602747737224796</v>
      </c>
      <c r="G178">
        <v>60076.61</v>
      </c>
      <c r="H178">
        <f>LN(FIO_PL[[#This Row],[WIG]]/G177)*100</f>
        <v>-0.32895430680553045</v>
      </c>
      <c r="I178">
        <f>FIO_PL[[#This Row],[Rate WIG]]*100%</f>
        <v>-0.32895430680553045</v>
      </c>
      <c r="J178">
        <f>MIN(0,(FIO_PL[[#This Row],[Logarithmic rate of return]]-0))</f>
        <v>-0.58492855186944148</v>
      </c>
      <c r="K178">
        <f>MIN(0,(FIO_PL[[#This Row],[Market rate of return]]-0))</f>
        <v>-0.32895430680553045</v>
      </c>
      <c r="L178">
        <f>MAX(0,(FIO_PL[[#This Row],[Logarithmic rate of return]]-0))</f>
        <v>0</v>
      </c>
    </row>
    <row r="179" spans="1:12" x14ac:dyDescent="0.25">
      <c r="A179" s="9">
        <v>43534</v>
      </c>
      <c r="B179">
        <v>306.18</v>
      </c>
      <c r="C179">
        <f>((FIO_PL[[#This Row],[Price]]-B178)/FIO_PL[[#This Row],[Price]])*100</f>
        <v>-1.3260173754000921</v>
      </c>
      <c r="D179">
        <f>LN(FIO_PL[[#This Row],[Price]]/B178)*100</f>
        <v>-1.3173027190406552</v>
      </c>
      <c r="E179">
        <v>2.6789999999999998</v>
      </c>
      <c r="F179">
        <f>LN(FIO_PL[[#This Row],[Risk-free instrument]]/E178)*100</f>
        <v>-0.11676644124021185</v>
      </c>
      <c r="G179">
        <v>59436.39</v>
      </c>
      <c r="H179">
        <f>LN(FIO_PL[[#This Row],[WIG]]/G178)*100</f>
        <v>-1.0713916044601675</v>
      </c>
      <c r="I179">
        <f>FIO_PL[[#This Row],[Rate WIG]]*100%</f>
        <v>-1.0713916044601675</v>
      </c>
      <c r="J179">
        <f>MIN(0,(FIO_PL[[#This Row],[Logarithmic rate of return]]-0))</f>
        <v>-1.3173027190406552</v>
      </c>
      <c r="K179">
        <f>MIN(0,(FIO_PL[[#This Row],[Market rate of return]]-0))</f>
        <v>-1.0713916044601675</v>
      </c>
      <c r="L179">
        <f>MAX(0,(FIO_PL[[#This Row],[Logarithmic rate of return]]-0))</f>
        <v>0</v>
      </c>
    </row>
    <row r="180" spans="1:12" x14ac:dyDescent="0.25">
      <c r="A180" s="9">
        <v>43541</v>
      </c>
      <c r="B180">
        <v>313.17</v>
      </c>
      <c r="C180">
        <f>((FIO_PL[[#This Row],[Price]]-B179)/FIO_PL[[#This Row],[Price]])*100</f>
        <v>2.2320145607816868</v>
      </c>
      <c r="D180">
        <f>LN(FIO_PL[[#This Row],[Price]]/B179)*100</f>
        <v>2.2573009784381592</v>
      </c>
      <c r="E180">
        <v>2.6717499999999998</v>
      </c>
      <c r="F180">
        <f>LN(FIO_PL[[#This Row],[Risk-free instrument]]/E179)*100</f>
        <v>-0.27099021396026424</v>
      </c>
      <c r="G180">
        <v>60706.57</v>
      </c>
      <c r="H180">
        <f>LN(FIO_PL[[#This Row],[WIG]]/G179)*100</f>
        <v>2.114526438815266</v>
      </c>
      <c r="I180">
        <f>FIO_PL[[#This Row],[Rate WIG]]*100%</f>
        <v>2.114526438815266</v>
      </c>
      <c r="J180">
        <f>MIN(0,(FIO_PL[[#This Row],[Logarithmic rate of return]]-0))</f>
        <v>0</v>
      </c>
      <c r="K180">
        <f>MIN(0,(FIO_PL[[#This Row],[Market rate of return]]-0))</f>
        <v>0</v>
      </c>
      <c r="L180">
        <f>MAX(0,(FIO_PL[[#This Row],[Logarithmic rate of return]]-0))</f>
        <v>2.2573009784381592</v>
      </c>
    </row>
    <row r="181" spans="1:12" x14ac:dyDescent="0.25">
      <c r="A181" s="9">
        <v>43548</v>
      </c>
      <c r="B181">
        <v>309.43</v>
      </c>
      <c r="C181">
        <f>((FIO_PL[[#This Row],[Price]]-B180)/FIO_PL[[#This Row],[Price]])*100</f>
        <v>-1.2086740135087124</v>
      </c>
      <c r="D181">
        <f>LN(FIO_PL[[#This Row],[Price]]/B180)*100</f>
        <v>-1.2014278788180783</v>
      </c>
      <c r="E181">
        <v>2.6760000000000002</v>
      </c>
      <c r="F181">
        <f>LN(FIO_PL[[#This Row],[Risk-free instrument]]/E180)*100</f>
        <v>0.15894538431131436</v>
      </c>
      <c r="G181">
        <v>60097.1</v>
      </c>
      <c r="H181">
        <f>LN(FIO_PL[[#This Row],[WIG]]/G180)*100</f>
        <v>-1.0090341975376922</v>
      </c>
      <c r="I181">
        <f>FIO_PL[[#This Row],[Rate WIG]]*100%</f>
        <v>-1.0090341975376922</v>
      </c>
      <c r="J181">
        <f>MIN(0,(FIO_PL[[#This Row],[Logarithmic rate of return]]-0))</f>
        <v>-1.2014278788180783</v>
      </c>
      <c r="K181">
        <f>MIN(0,(FIO_PL[[#This Row],[Market rate of return]]-0))</f>
        <v>-1.0090341975376922</v>
      </c>
      <c r="L181">
        <f>MAX(0,(FIO_PL[[#This Row],[Logarithmic rate of return]]-0))</f>
        <v>0</v>
      </c>
    </row>
    <row r="182" spans="1:12" x14ac:dyDescent="0.25">
      <c r="A182" s="9">
        <v>43555</v>
      </c>
      <c r="B182">
        <v>308.06</v>
      </c>
      <c r="C182">
        <f>((FIO_PL[[#This Row],[Price]]-B181)/FIO_PL[[#This Row],[Price]])*100</f>
        <v>-0.44471856131922499</v>
      </c>
      <c r="D182">
        <f>LN(FIO_PL[[#This Row],[Price]]/B181)*100</f>
        <v>-0.44373261038244804</v>
      </c>
      <c r="E182">
        <v>2.6595</v>
      </c>
      <c r="F182">
        <f>LN(FIO_PL[[#This Row],[Risk-free instrument]]/E181)*100</f>
        <v>-0.61850070657468992</v>
      </c>
      <c r="G182">
        <v>59668.03</v>
      </c>
      <c r="H182">
        <f>LN(FIO_PL[[#This Row],[WIG]]/G181)*100</f>
        <v>-0.71652213915206808</v>
      </c>
      <c r="I182">
        <f>FIO_PL[[#This Row],[Rate WIG]]*100%</f>
        <v>-0.71652213915206808</v>
      </c>
      <c r="J182">
        <f>MIN(0,(FIO_PL[[#This Row],[Logarithmic rate of return]]-0))</f>
        <v>-0.44373261038244804</v>
      </c>
      <c r="K182">
        <f>MIN(0,(FIO_PL[[#This Row],[Market rate of return]]-0))</f>
        <v>-0.71652213915206808</v>
      </c>
      <c r="L182">
        <f>MAX(0,(FIO_PL[[#This Row],[Logarithmic rate of return]]-0))</f>
        <v>0</v>
      </c>
    </row>
    <row r="183" spans="1:12" x14ac:dyDescent="0.25">
      <c r="A183" s="9">
        <v>43562</v>
      </c>
      <c r="B183">
        <v>314.2</v>
      </c>
      <c r="C183">
        <f>((FIO_PL[[#This Row],[Price]]-B182)/FIO_PL[[#This Row],[Price]])*100</f>
        <v>1.9541693189051517</v>
      </c>
      <c r="D183">
        <f>LN(FIO_PL[[#This Row],[Price]]/B182)*100</f>
        <v>1.9735156625209263</v>
      </c>
      <c r="E183">
        <v>2.64588</v>
      </c>
      <c r="F183">
        <f>LN(FIO_PL[[#This Row],[Risk-free instrument]]/E182)*100</f>
        <v>-0.51344220098034055</v>
      </c>
      <c r="G183">
        <v>60755.88</v>
      </c>
      <c r="H183">
        <f>LN(FIO_PL[[#This Row],[WIG]]/G182)*100</f>
        <v>1.8067501586634542</v>
      </c>
      <c r="I183">
        <f>FIO_PL[[#This Row],[Rate WIG]]*100%</f>
        <v>1.8067501586634542</v>
      </c>
      <c r="J183">
        <f>MIN(0,(FIO_PL[[#This Row],[Logarithmic rate of return]]-0))</f>
        <v>0</v>
      </c>
      <c r="K183">
        <f>MIN(0,(FIO_PL[[#This Row],[Market rate of return]]-0))</f>
        <v>0</v>
      </c>
      <c r="L183">
        <f>MAX(0,(FIO_PL[[#This Row],[Logarithmic rate of return]]-0))</f>
        <v>1.9735156625209263</v>
      </c>
    </row>
    <row r="184" spans="1:12" x14ac:dyDescent="0.25">
      <c r="A184" s="9">
        <v>43569</v>
      </c>
      <c r="B184">
        <v>315.02</v>
      </c>
      <c r="C184">
        <f>((FIO_PL[[#This Row],[Price]]-B183)/FIO_PL[[#This Row],[Price]])*100</f>
        <v>0.26030093327407566</v>
      </c>
      <c r="D184">
        <f>LN(FIO_PL[[#This Row],[Price]]/B183)*100</f>
        <v>0.26064030520686476</v>
      </c>
      <c r="E184">
        <v>2.63775</v>
      </c>
      <c r="F184">
        <f>LN(FIO_PL[[#This Row],[Risk-free instrument]]/E183)*100</f>
        <v>-0.30774321503673624</v>
      </c>
      <c r="G184">
        <v>60969.26</v>
      </c>
      <c r="H184">
        <f>LN(FIO_PL[[#This Row],[WIG]]/G183)*100</f>
        <v>0.35059350692018537</v>
      </c>
      <c r="I184">
        <f>FIO_PL[[#This Row],[Rate WIG]]*100%</f>
        <v>0.35059350692018537</v>
      </c>
      <c r="J184">
        <f>MIN(0,(FIO_PL[[#This Row],[Logarithmic rate of return]]-0))</f>
        <v>0</v>
      </c>
      <c r="K184">
        <f>MIN(0,(FIO_PL[[#This Row],[Market rate of return]]-0))</f>
        <v>0</v>
      </c>
      <c r="L184">
        <f>MAX(0,(FIO_PL[[#This Row],[Logarithmic rate of return]]-0))</f>
        <v>0.26064030520686476</v>
      </c>
    </row>
    <row r="185" spans="1:12" x14ac:dyDescent="0.25">
      <c r="A185" s="9">
        <v>43576</v>
      </c>
      <c r="B185">
        <v>314.36</v>
      </c>
      <c r="C185">
        <f>((FIO_PL[[#This Row],[Price]]-B184)/FIO_PL[[#This Row],[Price]])*100</f>
        <v>-0.20995037536581251</v>
      </c>
      <c r="D185">
        <f>LN(FIO_PL[[#This Row],[Price]]/B184)*100</f>
        <v>-0.20973028756151266</v>
      </c>
      <c r="E185">
        <v>2.629</v>
      </c>
      <c r="F185">
        <f>LN(FIO_PL[[#This Row],[Risk-free instrument]]/E184)*100</f>
        <v>-0.33227352923203834</v>
      </c>
      <c r="G185">
        <v>60910.11</v>
      </c>
      <c r="H185">
        <f>LN(FIO_PL[[#This Row],[WIG]]/G184)*100</f>
        <v>-9.7063193949715992E-2</v>
      </c>
      <c r="I185">
        <f>FIO_PL[[#This Row],[Rate WIG]]*100%</f>
        <v>-9.7063193949715992E-2</v>
      </c>
      <c r="J185">
        <f>MIN(0,(FIO_PL[[#This Row],[Logarithmic rate of return]]-0))</f>
        <v>-0.20973028756151266</v>
      </c>
      <c r="K185">
        <f>MIN(0,(FIO_PL[[#This Row],[Market rate of return]]-0))</f>
        <v>-9.7063193949715992E-2</v>
      </c>
      <c r="L185">
        <f>MAX(0,(FIO_PL[[#This Row],[Logarithmic rate of return]]-0))</f>
        <v>0</v>
      </c>
    </row>
    <row r="186" spans="1:12" x14ac:dyDescent="0.25">
      <c r="A186" s="9">
        <v>43583</v>
      </c>
      <c r="B186">
        <v>314.36</v>
      </c>
      <c r="C186">
        <f>((FIO_PL[[#This Row],[Price]]-B185)/FIO_PL[[#This Row],[Price]])*100</f>
        <v>0</v>
      </c>
      <c r="D186">
        <f>LN(FIO_PL[[#This Row],[Price]]/B185)*100</f>
        <v>0</v>
      </c>
      <c r="E186">
        <v>2.6157499999999998</v>
      </c>
      <c r="F186">
        <f>LN(FIO_PL[[#This Row],[Risk-free instrument]]/E185)*100</f>
        <v>-0.50526824687245853</v>
      </c>
      <c r="G186">
        <v>60990.17</v>
      </c>
      <c r="H186">
        <f>LN(FIO_PL[[#This Row],[WIG]]/G185)*100</f>
        <v>0.13135328567101362</v>
      </c>
      <c r="I186">
        <f>FIO_PL[[#This Row],[Rate WIG]]*100%</f>
        <v>0.13135328567101362</v>
      </c>
      <c r="J186">
        <f>MIN(0,(FIO_PL[[#This Row],[Logarithmic rate of return]]-0))</f>
        <v>0</v>
      </c>
      <c r="K186">
        <f>MIN(0,(FIO_PL[[#This Row],[Market rate of return]]-0))</f>
        <v>0</v>
      </c>
      <c r="L186">
        <f>MAX(0,(FIO_PL[[#This Row],[Logarithmic rate of return]]-0))</f>
        <v>0</v>
      </c>
    </row>
    <row r="187" spans="1:12" x14ac:dyDescent="0.25">
      <c r="A187" s="9">
        <v>43590</v>
      </c>
      <c r="B187">
        <v>308.83999999999997</v>
      </c>
      <c r="C187">
        <f>((FIO_PL[[#This Row],[Price]]-B186)/FIO_PL[[#This Row],[Price]])*100</f>
        <v>-1.7873332469887446</v>
      </c>
      <c r="D187">
        <f>LN(FIO_PL[[#This Row],[Price]]/B186)*100</f>
        <v>-1.7715482557359319</v>
      </c>
      <c r="E187">
        <v>2.6173799999999998</v>
      </c>
      <c r="F187">
        <f>LN(FIO_PL[[#This Row],[Risk-free instrument]]/E186)*100</f>
        <v>6.2295416040235516E-2</v>
      </c>
      <c r="G187">
        <v>59744.3</v>
      </c>
      <c r="H187">
        <f>LN(FIO_PL[[#This Row],[WIG]]/G186)*100</f>
        <v>-2.0638914875217109</v>
      </c>
      <c r="I187">
        <f>FIO_PL[[#This Row],[Rate WIG]]*100%</f>
        <v>-2.0638914875217109</v>
      </c>
      <c r="J187">
        <f>MIN(0,(FIO_PL[[#This Row],[Logarithmic rate of return]]-0))</f>
        <v>-1.7715482557359319</v>
      </c>
      <c r="K187">
        <f>MIN(0,(FIO_PL[[#This Row],[Market rate of return]]-0))</f>
        <v>-2.0638914875217109</v>
      </c>
      <c r="L187">
        <f>MAX(0,(FIO_PL[[#This Row],[Logarithmic rate of return]]-0))</f>
        <v>0</v>
      </c>
    </row>
    <row r="188" spans="1:12" x14ac:dyDescent="0.25">
      <c r="A188" s="9">
        <v>43597</v>
      </c>
      <c r="B188">
        <v>295.95999999999998</v>
      </c>
      <c r="C188">
        <f>((FIO_PL[[#This Row],[Price]]-B187)/FIO_PL[[#This Row],[Price]])*100</f>
        <v>-4.3519394512771985</v>
      </c>
      <c r="D188">
        <f>LN(FIO_PL[[#This Row],[Price]]/B187)*100</f>
        <v>-4.2599033383264784</v>
      </c>
      <c r="E188">
        <v>2.5870000000000002</v>
      </c>
      <c r="F188">
        <f>LN(FIO_PL[[#This Row],[Risk-free instrument]]/E187)*100</f>
        <v>-1.1674914235529767</v>
      </c>
      <c r="G188">
        <v>56913.26</v>
      </c>
      <c r="H188">
        <f>LN(FIO_PL[[#This Row],[WIG]]/G187)*100</f>
        <v>-4.8545434367073685</v>
      </c>
      <c r="I188">
        <f>FIO_PL[[#This Row],[Rate WIG]]*100%</f>
        <v>-4.8545434367073685</v>
      </c>
      <c r="J188">
        <f>MIN(0,(FIO_PL[[#This Row],[Logarithmic rate of return]]-0))</f>
        <v>-4.2599033383264784</v>
      </c>
      <c r="K188">
        <f>MIN(0,(FIO_PL[[#This Row],[Market rate of return]]-0))</f>
        <v>-4.8545434367073685</v>
      </c>
      <c r="L188">
        <f>MAX(0,(FIO_PL[[#This Row],[Logarithmic rate of return]]-0))</f>
        <v>0</v>
      </c>
    </row>
    <row r="189" spans="1:12" x14ac:dyDescent="0.25">
      <c r="A189" s="9">
        <v>43604</v>
      </c>
      <c r="B189">
        <v>294.52</v>
      </c>
      <c r="C189">
        <f>((FIO_PL[[#This Row],[Price]]-B188)/FIO_PL[[#This Row],[Price]])*100</f>
        <v>-0.48893114219747313</v>
      </c>
      <c r="D189">
        <f>LN(FIO_PL[[#This Row],[Price]]/B188)*100</f>
        <v>-0.48773975568340555</v>
      </c>
      <c r="E189">
        <v>2.55375</v>
      </c>
      <c r="F189">
        <f>LN(FIO_PL[[#This Row],[Risk-free instrument]]/E188)*100</f>
        <v>-1.2936036054197406</v>
      </c>
      <c r="G189">
        <v>56561.79</v>
      </c>
      <c r="H189">
        <f>LN(FIO_PL[[#This Row],[WIG]]/G188)*100</f>
        <v>-0.61946855092027242</v>
      </c>
      <c r="I189">
        <f>FIO_PL[[#This Row],[Rate WIG]]*100%</f>
        <v>-0.61946855092027242</v>
      </c>
      <c r="J189">
        <f>MIN(0,(FIO_PL[[#This Row],[Logarithmic rate of return]]-0))</f>
        <v>-0.48773975568340555</v>
      </c>
      <c r="K189">
        <f>MIN(0,(FIO_PL[[#This Row],[Market rate of return]]-0))</f>
        <v>-0.61946855092027242</v>
      </c>
      <c r="L189">
        <f>MAX(0,(FIO_PL[[#This Row],[Logarithmic rate of return]]-0))</f>
        <v>0</v>
      </c>
    </row>
    <row r="190" spans="1:12" x14ac:dyDescent="0.25">
      <c r="A190" s="9">
        <v>43611</v>
      </c>
      <c r="B190">
        <v>294.58999999999997</v>
      </c>
      <c r="C190">
        <f>((FIO_PL[[#This Row],[Price]]-B189)/FIO_PL[[#This Row],[Price]])*100</f>
        <v>2.376183848738694E-2</v>
      </c>
      <c r="D190">
        <f>LN(FIO_PL[[#This Row],[Price]]/B189)*100</f>
        <v>2.3764662059524627E-2</v>
      </c>
      <c r="E190">
        <v>2.5486300000000002</v>
      </c>
      <c r="F190">
        <f>LN(FIO_PL[[#This Row],[Risk-free instrument]]/E189)*100</f>
        <v>-0.20069072544479272</v>
      </c>
      <c r="G190">
        <v>56753.79</v>
      </c>
      <c r="H190">
        <f>LN(FIO_PL[[#This Row],[WIG]]/G189)*100</f>
        <v>0.33887693773459304</v>
      </c>
      <c r="I190">
        <f>FIO_PL[[#This Row],[Rate WIG]]*100%</f>
        <v>0.33887693773459304</v>
      </c>
      <c r="J190">
        <f>MIN(0,(FIO_PL[[#This Row],[Logarithmic rate of return]]-0))</f>
        <v>0</v>
      </c>
      <c r="K190">
        <f>MIN(0,(FIO_PL[[#This Row],[Market rate of return]]-0))</f>
        <v>0</v>
      </c>
      <c r="L190">
        <f>MAX(0,(FIO_PL[[#This Row],[Logarithmic rate of return]]-0))</f>
        <v>2.3764662059524627E-2</v>
      </c>
    </row>
    <row r="191" spans="1:12" x14ac:dyDescent="0.25">
      <c r="A191" s="9">
        <v>43618</v>
      </c>
      <c r="B191">
        <v>300.89</v>
      </c>
      <c r="C191">
        <f>((FIO_PL[[#This Row],[Price]]-B190)/FIO_PL[[#This Row],[Price]])*100</f>
        <v>2.0937884276645988</v>
      </c>
      <c r="D191">
        <f>LN(FIO_PL[[#This Row],[Price]]/B190)*100</f>
        <v>2.1160190330202799</v>
      </c>
      <c r="E191">
        <v>2.5166300000000001</v>
      </c>
      <c r="F191">
        <f>LN(FIO_PL[[#This Row],[Risk-free instrument]]/E190)*100</f>
        <v>-1.2635254944983605</v>
      </c>
      <c r="G191">
        <v>57909.95</v>
      </c>
      <c r="H191">
        <f>LN(FIO_PL[[#This Row],[WIG]]/G190)*100</f>
        <v>2.0166779556068279</v>
      </c>
      <c r="I191">
        <f>FIO_PL[[#This Row],[Rate WIG]]*100%</f>
        <v>2.0166779556068279</v>
      </c>
      <c r="J191">
        <f>MIN(0,(FIO_PL[[#This Row],[Logarithmic rate of return]]-0))</f>
        <v>0</v>
      </c>
      <c r="K191">
        <f>MIN(0,(FIO_PL[[#This Row],[Market rate of return]]-0))</f>
        <v>0</v>
      </c>
      <c r="L191">
        <f>MAX(0,(FIO_PL[[#This Row],[Logarithmic rate of return]]-0))</f>
        <v>2.1160190330202799</v>
      </c>
    </row>
    <row r="192" spans="1:12" x14ac:dyDescent="0.25">
      <c r="A192" s="9">
        <v>43625</v>
      </c>
      <c r="B192">
        <v>307.77</v>
      </c>
      <c r="C192">
        <f>((FIO_PL[[#This Row],[Price]]-B191)/FIO_PL[[#This Row],[Price]])*100</f>
        <v>2.2354355525229868</v>
      </c>
      <c r="D192">
        <f>LN(FIO_PL[[#This Row],[Price]]/B191)*100</f>
        <v>2.2608001316417043</v>
      </c>
      <c r="E192">
        <v>2.37175</v>
      </c>
      <c r="F192">
        <f>LN(FIO_PL[[#This Row],[Risk-free instrument]]/E191)*100</f>
        <v>-5.9292625659414009</v>
      </c>
      <c r="G192">
        <v>58852.53</v>
      </c>
      <c r="H192">
        <f>LN(FIO_PL[[#This Row],[WIG]]/G191)*100</f>
        <v>1.614560560783157</v>
      </c>
      <c r="I192">
        <f>FIO_PL[[#This Row],[Rate WIG]]*100%</f>
        <v>1.614560560783157</v>
      </c>
      <c r="J192">
        <f>MIN(0,(FIO_PL[[#This Row],[Logarithmic rate of return]]-0))</f>
        <v>0</v>
      </c>
      <c r="K192">
        <f>MIN(0,(FIO_PL[[#This Row],[Market rate of return]]-0))</f>
        <v>0</v>
      </c>
      <c r="L192">
        <f>MAX(0,(FIO_PL[[#This Row],[Logarithmic rate of return]]-0))</f>
        <v>2.2608001316417043</v>
      </c>
    </row>
    <row r="193" spans="1:12" x14ac:dyDescent="0.25">
      <c r="A193" s="9">
        <v>43632</v>
      </c>
      <c r="B193">
        <v>308.81</v>
      </c>
      <c r="C193">
        <f>((FIO_PL[[#This Row],[Price]]-B192)/FIO_PL[[#This Row],[Price]])*100</f>
        <v>0.336776658786963</v>
      </c>
      <c r="D193">
        <f>LN(FIO_PL[[#This Row],[Price]]/B192)*100</f>
        <v>0.33734502782476333</v>
      </c>
      <c r="E193">
        <v>2.27738</v>
      </c>
      <c r="F193">
        <f>LN(FIO_PL[[#This Row],[Risk-free instrument]]/E192)*100</f>
        <v>-4.0602419879365561</v>
      </c>
      <c r="G193">
        <v>59092.01</v>
      </c>
      <c r="H193">
        <f>LN(FIO_PL[[#This Row],[WIG]]/G192)*100</f>
        <v>0.40608972505727992</v>
      </c>
      <c r="I193">
        <f>FIO_PL[[#This Row],[Rate WIG]]*100%</f>
        <v>0.40608972505727992</v>
      </c>
      <c r="J193">
        <f>MIN(0,(FIO_PL[[#This Row],[Logarithmic rate of return]]-0))</f>
        <v>0</v>
      </c>
      <c r="K193">
        <f>MIN(0,(FIO_PL[[#This Row],[Market rate of return]]-0))</f>
        <v>0</v>
      </c>
      <c r="L193">
        <f>MAX(0,(FIO_PL[[#This Row],[Logarithmic rate of return]]-0))</f>
        <v>0.33734502782476333</v>
      </c>
    </row>
    <row r="194" spans="1:12" x14ac:dyDescent="0.25">
      <c r="A194" s="9">
        <v>43639</v>
      </c>
      <c r="B194">
        <v>310.79000000000002</v>
      </c>
      <c r="C194">
        <f>((FIO_PL[[#This Row],[Price]]-B193)/FIO_PL[[#This Row],[Price]])*100</f>
        <v>0.63708613533254554</v>
      </c>
      <c r="D194">
        <f>LN(FIO_PL[[#This Row],[Price]]/B193)*100</f>
        <v>0.6391241897711295</v>
      </c>
      <c r="E194">
        <v>2.2201300000000002</v>
      </c>
      <c r="F194">
        <f>LN(FIO_PL[[#This Row],[Risk-free instrument]]/E193)*100</f>
        <v>-2.5459906683222329</v>
      </c>
      <c r="G194">
        <v>59433.13</v>
      </c>
      <c r="H194">
        <f>LN(FIO_PL[[#This Row],[WIG]]/G193)*100</f>
        <v>0.575609430791585</v>
      </c>
      <c r="I194">
        <f>FIO_PL[[#This Row],[Rate WIG]]*100%</f>
        <v>0.575609430791585</v>
      </c>
      <c r="J194">
        <f>MIN(0,(FIO_PL[[#This Row],[Logarithmic rate of return]]-0))</f>
        <v>0</v>
      </c>
      <c r="K194">
        <f>MIN(0,(FIO_PL[[#This Row],[Market rate of return]]-0))</f>
        <v>0</v>
      </c>
      <c r="L194">
        <f>MAX(0,(FIO_PL[[#This Row],[Logarithmic rate of return]]-0))</f>
        <v>0.6391241897711295</v>
      </c>
    </row>
    <row r="195" spans="1:12" x14ac:dyDescent="0.25">
      <c r="A195" s="9">
        <v>43646</v>
      </c>
      <c r="B195">
        <v>311.70999999999998</v>
      </c>
      <c r="C195">
        <f>((FIO_PL[[#This Row],[Price]]-B194)/FIO_PL[[#This Row],[Price]])*100</f>
        <v>0.29514612941514845</v>
      </c>
      <c r="D195">
        <f>LN(FIO_PL[[#This Row],[Price]]/B194)*100</f>
        <v>0.29558254452342564</v>
      </c>
      <c r="E195">
        <v>2.2004999999999999</v>
      </c>
      <c r="F195">
        <f>LN(FIO_PL[[#This Row],[Risk-free instrument]]/E194)*100</f>
        <v>-0.88811454592522021</v>
      </c>
      <c r="G195">
        <v>60187.43</v>
      </c>
      <c r="H195">
        <f>LN(FIO_PL[[#This Row],[WIG]]/G194)*100</f>
        <v>1.2611711530568523</v>
      </c>
      <c r="I195">
        <f>FIO_PL[[#This Row],[Rate WIG]]*100%</f>
        <v>1.2611711530568523</v>
      </c>
      <c r="J195">
        <f>MIN(0,(FIO_PL[[#This Row],[Logarithmic rate of return]]-0))</f>
        <v>0</v>
      </c>
      <c r="K195">
        <f>MIN(0,(FIO_PL[[#This Row],[Market rate of return]]-0))</f>
        <v>0</v>
      </c>
      <c r="L195">
        <f>MAX(0,(FIO_PL[[#This Row],[Logarithmic rate of return]]-0))</f>
        <v>0.29558254452342564</v>
      </c>
    </row>
    <row r="196" spans="1:12" x14ac:dyDescent="0.25">
      <c r="A196" s="9">
        <v>43653</v>
      </c>
      <c r="B196">
        <v>313.43</v>
      </c>
      <c r="C196">
        <f>((FIO_PL[[#This Row],[Price]]-B195)/FIO_PL[[#This Row],[Price]])*100</f>
        <v>0.54876686979549738</v>
      </c>
      <c r="D196">
        <f>LN(FIO_PL[[#This Row],[Price]]/B195)*100</f>
        <v>0.55027812656921971</v>
      </c>
      <c r="E196">
        <v>2.2097500000000001</v>
      </c>
      <c r="F196">
        <f>LN(FIO_PL[[#This Row],[Risk-free instrument]]/E195)*100</f>
        <v>0.41947796899113293</v>
      </c>
      <c r="G196">
        <v>60628.11</v>
      </c>
      <c r="H196">
        <f>LN(FIO_PL[[#This Row],[WIG]]/G195)*100</f>
        <v>0.72951203854954272</v>
      </c>
      <c r="I196">
        <f>FIO_PL[[#This Row],[Rate WIG]]*100%</f>
        <v>0.72951203854954272</v>
      </c>
      <c r="J196">
        <f>MIN(0,(FIO_PL[[#This Row],[Logarithmic rate of return]]-0))</f>
        <v>0</v>
      </c>
      <c r="K196">
        <f>MIN(0,(FIO_PL[[#This Row],[Market rate of return]]-0))</f>
        <v>0</v>
      </c>
      <c r="L196">
        <f>MAX(0,(FIO_PL[[#This Row],[Logarithmic rate of return]]-0))</f>
        <v>0.55027812656921971</v>
      </c>
    </row>
    <row r="197" spans="1:12" x14ac:dyDescent="0.25">
      <c r="A197" s="9">
        <v>43660</v>
      </c>
      <c r="B197">
        <v>312.69</v>
      </c>
      <c r="C197">
        <f>((FIO_PL[[#This Row],[Price]]-B196)/FIO_PL[[#This Row],[Price]])*100</f>
        <v>-0.2366561130832483</v>
      </c>
      <c r="D197">
        <f>LN(FIO_PL[[#This Row],[Price]]/B196)*100</f>
        <v>-0.2363765235275814</v>
      </c>
      <c r="E197">
        <v>2.22925</v>
      </c>
      <c r="F197">
        <f>LN(FIO_PL[[#This Row],[Risk-free instrument]]/E196)*100</f>
        <v>0.8785819073931308</v>
      </c>
      <c r="G197">
        <v>60378</v>
      </c>
      <c r="H197">
        <f>LN(FIO_PL[[#This Row],[WIG]]/G196)*100</f>
        <v>-0.41338467317211991</v>
      </c>
      <c r="I197">
        <f>FIO_PL[[#This Row],[Rate WIG]]*100%</f>
        <v>-0.41338467317211991</v>
      </c>
      <c r="J197">
        <f>MIN(0,(FIO_PL[[#This Row],[Logarithmic rate of return]]-0))</f>
        <v>-0.2363765235275814</v>
      </c>
      <c r="K197">
        <f>MIN(0,(FIO_PL[[#This Row],[Market rate of return]]-0))</f>
        <v>-0.41338467317211991</v>
      </c>
      <c r="L197">
        <f>MAX(0,(FIO_PL[[#This Row],[Logarithmic rate of return]]-0))</f>
        <v>0</v>
      </c>
    </row>
    <row r="198" spans="1:12" x14ac:dyDescent="0.25">
      <c r="A198" s="9">
        <v>43667</v>
      </c>
      <c r="B198">
        <v>316.29000000000002</v>
      </c>
      <c r="C198">
        <f>((FIO_PL[[#This Row],[Price]]-B197)/FIO_PL[[#This Row],[Price]])*100</f>
        <v>1.1381959594043514</v>
      </c>
      <c r="D198">
        <f>LN(FIO_PL[[#This Row],[Price]]/B197)*100</f>
        <v>1.1447229837627504</v>
      </c>
      <c r="E198">
        <v>2.14425</v>
      </c>
      <c r="F198">
        <f>LN(FIO_PL[[#This Row],[Risk-free instrument]]/E197)*100</f>
        <v>-3.8875365144457956</v>
      </c>
      <c r="G198">
        <v>60902.04</v>
      </c>
      <c r="H198">
        <f>LN(FIO_PL[[#This Row],[WIG]]/G197)*100</f>
        <v>0.86418715125159795</v>
      </c>
      <c r="I198">
        <f>FIO_PL[[#This Row],[Rate WIG]]*100%</f>
        <v>0.86418715125159795</v>
      </c>
      <c r="J198">
        <f>MIN(0,(FIO_PL[[#This Row],[Logarithmic rate of return]]-0))</f>
        <v>0</v>
      </c>
      <c r="K198">
        <f>MIN(0,(FIO_PL[[#This Row],[Market rate of return]]-0))</f>
        <v>0</v>
      </c>
      <c r="L198">
        <f>MAX(0,(FIO_PL[[#This Row],[Logarithmic rate of return]]-0))</f>
        <v>1.1447229837627504</v>
      </c>
    </row>
    <row r="199" spans="1:12" x14ac:dyDescent="0.25">
      <c r="A199" s="9">
        <v>43674</v>
      </c>
      <c r="B199">
        <v>313.16000000000003</v>
      </c>
      <c r="C199">
        <f>((FIO_PL[[#This Row],[Price]]-B198)/FIO_PL[[#This Row],[Price]])*100</f>
        <v>-0.99948907906501316</v>
      </c>
      <c r="D199">
        <f>LN(FIO_PL[[#This Row],[Price]]/B198)*100</f>
        <v>-0.99452722172545105</v>
      </c>
      <c r="E199">
        <v>2.2048800000000002</v>
      </c>
      <c r="F199">
        <f>LN(FIO_PL[[#This Row],[Risk-free instrument]]/E198)*100</f>
        <v>2.7883244760789871</v>
      </c>
      <c r="G199">
        <v>60146.67</v>
      </c>
      <c r="H199">
        <f>LN(FIO_PL[[#This Row],[WIG]]/G198)*100</f>
        <v>-1.2480592399599026</v>
      </c>
      <c r="I199">
        <f>FIO_PL[[#This Row],[Rate WIG]]*100%</f>
        <v>-1.2480592399599026</v>
      </c>
      <c r="J199">
        <f>MIN(0,(FIO_PL[[#This Row],[Logarithmic rate of return]]-0))</f>
        <v>-0.99452722172545105</v>
      </c>
      <c r="K199">
        <f>MIN(0,(FIO_PL[[#This Row],[Market rate of return]]-0))</f>
        <v>-1.2480592399599026</v>
      </c>
      <c r="L199">
        <f>MAX(0,(FIO_PL[[#This Row],[Logarithmic rate of return]]-0))</f>
        <v>0</v>
      </c>
    </row>
    <row r="200" spans="1:12" x14ac:dyDescent="0.25">
      <c r="A200" s="9">
        <v>43681</v>
      </c>
      <c r="B200">
        <v>306.14999999999998</v>
      </c>
      <c r="C200">
        <f>((FIO_PL[[#This Row],[Price]]-B199)/FIO_PL[[#This Row],[Price]])*100</f>
        <v>-2.28972725788014</v>
      </c>
      <c r="D200">
        <f>LN(FIO_PL[[#This Row],[Price]]/B199)*100</f>
        <v>-2.2639064115750092</v>
      </c>
      <c r="E200">
        <v>2.133</v>
      </c>
      <c r="F200">
        <f>LN(FIO_PL[[#This Row],[Risk-free instrument]]/E199)*100</f>
        <v>-3.3143646159970221</v>
      </c>
      <c r="G200">
        <v>58360.55</v>
      </c>
      <c r="H200">
        <f>LN(FIO_PL[[#This Row],[WIG]]/G199)*100</f>
        <v>-3.0145931418797312</v>
      </c>
      <c r="I200">
        <f>FIO_PL[[#This Row],[Rate WIG]]*100%</f>
        <v>-3.0145931418797312</v>
      </c>
      <c r="J200">
        <f>MIN(0,(FIO_PL[[#This Row],[Logarithmic rate of return]]-0))</f>
        <v>-2.2639064115750092</v>
      </c>
      <c r="K200">
        <f>MIN(0,(FIO_PL[[#This Row],[Market rate of return]]-0))</f>
        <v>-3.0145931418797312</v>
      </c>
      <c r="L200">
        <f>MAX(0,(FIO_PL[[#This Row],[Logarithmic rate of return]]-0))</f>
        <v>0</v>
      </c>
    </row>
    <row r="201" spans="1:12" x14ac:dyDescent="0.25">
      <c r="A201" s="9">
        <v>43688</v>
      </c>
      <c r="B201">
        <v>297.58999999999997</v>
      </c>
      <c r="C201">
        <f>((FIO_PL[[#This Row],[Price]]-B200)/FIO_PL[[#This Row],[Price]])*100</f>
        <v>-2.8764407406162853</v>
      </c>
      <c r="D201">
        <f>LN(FIO_PL[[#This Row],[Price]]/B200)*100</f>
        <v>-2.8358477680129264</v>
      </c>
      <c r="E201">
        <v>2.052</v>
      </c>
      <c r="F201">
        <f>LN(FIO_PL[[#This Row],[Risk-free instrument]]/E200)*100</f>
        <v>-3.8714512180690392</v>
      </c>
      <c r="G201">
        <v>56316.19</v>
      </c>
      <c r="H201">
        <f>LN(FIO_PL[[#This Row],[WIG]]/G200)*100</f>
        <v>-3.5658087459617938</v>
      </c>
      <c r="I201">
        <f>FIO_PL[[#This Row],[Rate WIG]]*100%</f>
        <v>-3.5658087459617938</v>
      </c>
      <c r="J201">
        <f>MIN(0,(FIO_PL[[#This Row],[Logarithmic rate of return]]-0))</f>
        <v>-2.8358477680129264</v>
      </c>
      <c r="K201">
        <f>MIN(0,(FIO_PL[[#This Row],[Market rate of return]]-0))</f>
        <v>-3.5658087459617938</v>
      </c>
      <c r="L201">
        <f>MAX(0,(FIO_PL[[#This Row],[Logarithmic rate of return]]-0))</f>
        <v>0</v>
      </c>
    </row>
    <row r="202" spans="1:12" x14ac:dyDescent="0.25">
      <c r="A202" s="9">
        <v>43695</v>
      </c>
      <c r="B202">
        <v>292.32</v>
      </c>
      <c r="C202">
        <f>((FIO_PL[[#This Row],[Price]]-B201)/FIO_PL[[#This Row],[Price]])*100</f>
        <v>-1.8028188286808915</v>
      </c>
      <c r="D202">
        <f>LN(FIO_PL[[#This Row],[Price]]/B201)*100</f>
        <v>-1.7867607614137586</v>
      </c>
      <c r="E202">
        <v>2.01675</v>
      </c>
      <c r="F202">
        <f>LN(FIO_PL[[#This Row],[Risk-free instrument]]/E201)*100</f>
        <v>-1.7327622473576456</v>
      </c>
      <c r="G202">
        <v>55227.6</v>
      </c>
      <c r="H202">
        <f>LN(FIO_PL[[#This Row],[WIG]]/G201)*100</f>
        <v>-1.9519232089052276</v>
      </c>
      <c r="I202">
        <f>FIO_PL[[#This Row],[Rate WIG]]*100%</f>
        <v>-1.9519232089052276</v>
      </c>
      <c r="J202">
        <f>MIN(0,(FIO_PL[[#This Row],[Logarithmic rate of return]]-0))</f>
        <v>-1.7867607614137586</v>
      </c>
      <c r="K202">
        <f>MIN(0,(FIO_PL[[#This Row],[Market rate of return]]-0))</f>
        <v>-1.9519232089052276</v>
      </c>
      <c r="L202">
        <f>MAX(0,(FIO_PL[[#This Row],[Logarithmic rate of return]]-0))</f>
        <v>0</v>
      </c>
    </row>
    <row r="203" spans="1:12" x14ac:dyDescent="0.25">
      <c r="A203" s="9">
        <v>43702</v>
      </c>
      <c r="B203">
        <v>295.56</v>
      </c>
      <c r="C203">
        <f>((FIO_PL[[#This Row],[Price]]-B202)/FIO_PL[[#This Row],[Price]])*100</f>
        <v>1.0962241169305755</v>
      </c>
      <c r="D203">
        <f>LN(FIO_PL[[#This Row],[Price]]/B202)*100</f>
        <v>1.1022769290750285</v>
      </c>
      <c r="E203">
        <v>2.08013</v>
      </c>
      <c r="F203">
        <f>LN(FIO_PL[[#This Row],[Risk-free instrument]]/E202)*100</f>
        <v>3.0943086925236187</v>
      </c>
      <c r="G203">
        <v>56047.39</v>
      </c>
      <c r="H203">
        <f>LN(FIO_PL[[#This Row],[WIG]]/G202)*100</f>
        <v>1.4734754542800201</v>
      </c>
      <c r="I203">
        <f>FIO_PL[[#This Row],[Rate WIG]]*100%</f>
        <v>1.4734754542800201</v>
      </c>
      <c r="J203">
        <f>MIN(0,(FIO_PL[[#This Row],[Logarithmic rate of return]]-0))</f>
        <v>0</v>
      </c>
      <c r="K203">
        <f>MIN(0,(FIO_PL[[#This Row],[Market rate of return]]-0))</f>
        <v>0</v>
      </c>
      <c r="L203">
        <f>MAX(0,(FIO_PL[[#This Row],[Logarithmic rate of return]]-0))</f>
        <v>1.1022769290750285</v>
      </c>
    </row>
    <row r="204" spans="1:12" x14ac:dyDescent="0.25">
      <c r="A204" s="9">
        <v>43709</v>
      </c>
      <c r="B204">
        <v>299.97000000000003</v>
      </c>
      <c r="C204">
        <f>((FIO_PL[[#This Row],[Price]]-B203)/FIO_PL[[#This Row],[Price]])*100</f>
        <v>1.4701470147014783</v>
      </c>
      <c r="D204">
        <f>LN(FIO_PL[[#This Row],[Price]]/B203)*100</f>
        <v>1.4810607735420993</v>
      </c>
      <c r="E204">
        <v>2.0365000000000002</v>
      </c>
      <c r="F204">
        <f>LN(FIO_PL[[#This Row],[Risk-free instrument]]/E203)*100</f>
        <v>-2.1197743653852723</v>
      </c>
      <c r="G204">
        <v>56739.53</v>
      </c>
      <c r="H204">
        <f>LN(FIO_PL[[#This Row],[WIG]]/G203)*100</f>
        <v>1.2273563080941434</v>
      </c>
      <c r="I204">
        <f>FIO_PL[[#This Row],[Rate WIG]]*100%</f>
        <v>1.2273563080941434</v>
      </c>
      <c r="J204">
        <f>MIN(0,(FIO_PL[[#This Row],[Logarithmic rate of return]]-0))</f>
        <v>0</v>
      </c>
      <c r="K204">
        <f>MIN(0,(FIO_PL[[#This Row],[Market rate of return]]-0))</f>
        <v>0</v>
      </c>
      <c r="L204">
        <f>MAX(0,(FIO_PL[[#This Row],[Logarithmic rate of return]]-0))</f>
        <v>1.4810607735420993</v>
      </c>
    </row>
    <row r="205" spans="1:12" x14ac:dyDescent="0.25">
      <c r="A205" s="9">
        <v>43716</v>
      </c>
      <c r="B205">
        <v>297.95</v>
      </c>
      <c r="C205">
        <f>((FIO_PL[[#This Row],[Price]]-B204)/FIO_PL[[#This Row],[Price]])*100</f>
        <v>-0.67796610169492821</v>
      </c>
      <c r="D205">
        <f>LN(FIO_PL[[#This Row],[Price]]/B204)*100</f>
        <v>-0.67567824628798734</v>
      </c>
      <c r="E205">
        <v>2.0341300000000002</v>
      </c>
      <c r="F205">
        <f>LN(FIO_PL[[#This Row],[Risk-free instrument]]/E204)*100</f>
        <v>-0.11644390513477808</v>
      </c>
      <c r="G205">
        <v>56593.23</v>
      </c>
      <c r="H205">
        <f>LN(FIO_PL[[#This Row],[WIG]]/G204)*100</f>
        <v>-0.25817792007282842</v>
      </c>
      <c r="I205">
        <f>FIO_PL[[#This Row],[Rate WIG]]*100%</f>
        <v>-0.25817792007282842</v>
      </c>
      <c r="J205">
        <f>MIN(0,(FIO_PL[[#This Row],[Logarithmic rate of return]]-0))</f>
        <v>-0.67567824628798734</v>
      </c>
      <c r="K205">
        <f>MIN(0,(FIO_PL[[#This Row],[Market rate of return]]-0))</f>
        <v>-0.25817792007282842</v>
      </c>
      <c r="L205">
        <f>MAX(0,(FIO_PL[[#This Row],[Logarithmic rate of return]]-0))</f>
        <v>0</v>
      </c>
    </row>
    <row r="206" spans="1:12" x14ac:dyDescent="0.25">
      <c r="A206" s="9">
        <v>43723</v>
      </c>
      <c r="B206">
        <v>303.67</v>
      </c>
      <c r="C206">
        <f>((FIO_PL[[#This Row],[Price]]-B205)/FIO_PL[[#This Row],[Price]])*100</f>
        <v>1.8836236704317273</v>
      </c>
      <c r="D206">
        <f>LN(FIO_PL[[#This Row],[Price]]/B205)*100</f>
        <v>1.9015898287022814</v>
      </c>
      <c r="E206">
        <v>2.0702500000000001</v>
      </c>
      <c r="F206">
        <f>LN(FIO_PL[[#This Row],[Risk-free instrument]]/E205)*100</f>
        <v>1.7601163876689967</v>
      </c>
      <c r="G206">
        <v>58144.639999999999</v>
      </c>
      <c r="H206">
        <f>LN(FIO_PL[[#This Row],[WIG]]/G205)*100</f>
        <v>2.7044332560119106</v>
      </c>
      <c r="I206">
        <f>FIO_PL[[#This Row],[Rate WIG]]*100%</f>
        <v>2.7044332560119106</v>
      </c>
      <c r="J206">
        <f>MIN(0,(FIO_PL[[#This Row],[Logarithmic rate of return]]-0))</f>
        <v>0</v>
      </c>
      <c r="K206">
        <f>MIN(0,(FIO_PL[[#This Row],[Market rate of return]]-0))</f>
        <v>0</v>
      </c>
      <c r="L206">
        <f>MAX(0,(FIO_PL[[#This Row],[Logarithmic rate of return]]-0))</f>
        <v>1.9015898287022814</v>
      </c>
    </row>
    <row r="207" spans="1:12" x14ac:dyDescent="0.25">
      <c r="A207" s="9">
        <v>43730</v>
      </c>
      <c r="B207">
        <v>300.66000000000003</v>
      </c>
      <c r="C207">
        <f>((FIO_PL[[#This Row],[Price]]-B206)/FIO_PL[[#This Row],[Price]])*100</f>
        <v>-1.001130845473289</v>
      </c>
      <c r="D207">
        <f>LN(FIO_PL[[#This Row],[Price]]/B206)*100</f>
        <v>-0.99615272803224386</v>
      </c>
      <c r="E207">
        <v>2.0703800000000001</v>
      </c>
      <c r="F207">
        <f>LN(FIO_PL[[#This Row],[Risk-free instrument]]/E206)*100</f>
        <v>6.279237702596174E-3</v>
      </c>
      <c r="G207">
        <v>57485.19</v>
      </c>
      <c r="H207">
        <f>LN(FIO_PL[[#This Row],[WIG]]/G206)*100</f>
        <v>-1.1406349897536772</v>
      </c>
      <c r="I207">
        <f>FIO_PL[[#This Row],[Rate WIG]]*100%</f>
        <v>-1.1406349897536772</v>
      </c>
      <c r="J207">
        <f>MIN(0,(FIO_PL[[#This Row],[Logarithmic rate of return]]-0))</f>
        <v>-0.99615272803224386</v>
      </c>
      <c r="K207">
        <f>MIN(0,(FIO_PL[[#This Row],[Market rate of return]]-0))</f>
        <v>-1.1406349897536772</v>
      </c>
      <c r="L207">
        <f>MAX(0,(FIO_PL[[#This Row],[Logarithmic rate of return]]-0))</f>
        <v>0</v>
      </c>
    </row>
    <row r="208" spans="1:12" x14ac:dyDescent="0.25">
      <c r="A208" s="9">
        <v>43737</v>
      </c>
      <c r="B208">
        <v>302.27</v>
      </c>
      <c r="C208">
        <f>((FIO_PL[[#This Row],[Price]]-B207)/FIO_PL[[#This Row],[Price]])*100</f>
        <v>0.53263638468917096</v>
      </c>
      <c r="D208">
        <f>LN(FIO_PL[[#This Row],[Price]]/B207)*100</f>
        <v>0.53405994948011315</v>
      </c>
      <c r="E208">
        <v>2.0630000000000002</v>
      </c>
      <c r="F208">
        <f>LN(FIO_PL[[#This Row],[Risk-free instrument]]/E207)*100</f>
        <v>-0.35709312195836318</v>
      </c>
      <c r="G208">
        <v>57666.04</v>
      </c>
      <c r="H208">
        <f>LN(FIO_PL[[#This Row],[WIG]]/G207)*100</f>
        <v>0.31410893083030883</v>
      </c>
      <c r="I208">
        <f>FIO_PL[[#This Row],[Rate WIG]]*100%</f>
        <v>0.31410893083030883</v>
      </c>
      <c r="J208">
        <f>MIN(0,(FIO_PL[[#This Row],[Logarithmic rate of return]]-0))</f>
        <v>0</v>
      </c>
      <c r="K208">
        <f>MIN(0,(FIO_PL[[#This Row],[Market rate of return]]-0))</f>
        <v>0</v>
      </c>
      <c r="L208">
        <f>MAX(0,(FIO_PL[[#This Row],[Logarithmic rate of return]]-0))</f>
        <v>0.53405994948011315</v>
      </c>
    </row>
    <row r="209" spans="1:12" x14ac:dyDescent="0.25">
      <c r="A209" s="9">
        <v>43744</v>
      </c>
      <c r="B209">
        <v>294.08999999999997</v>
      </c>
      <c r="C209">
        <f>((FIO_PL[[#This Row],[Price]]-B208)/FIO_PL[[#This Row],[Price]])*100</f>
        <v>-2.781461457376996</v>
      </c>
      <c r="D209">
        <f>LN(FIO_PL[[#This Row],[Price]]/B208)*100</f>
        <v>-2.7434814752745083</v>
      </c>
      <c r="E209">
        <v>1.9506300000000001</v>
      </c>
      <c r="F209">
        <f>LN(FIO_PL[[#This Row],[Risk-free instrument]]/E208)*100</f>
        <v>-5.6008836768493548</v>
      </c>
      <c r="G209">
        <v>55980.47</v>
      </c>
      <c r="H209">
        <f>LN(FIO_PL[[#This Row],[WIG]]/G208)*100</f>
        <v>-2.966555881087404</v>
      </c>
      <c r="I209">
        <f>FIO_PL[[#This Row],[Rate WIG]]*100%</f>
        <v>-2.966555881087404</v>
      </c>
      <c r="J209">
        <f>MIN(0,(FIO_PL[[#This Row],[Logarithmic rate of return]]-0))</f>
        <v>-2.7434814752745083</v>
      </c>
      <c r="K209">
        <f>MIN(0,(FIO_PL[[#This Row],[Market rate of return]]-0))</f>
        <v>-2.966555881087404</v>
      </c>
      <c r="L209">
        <f>MAX(0,(FIO_PL[[#This Row],[Logarithmic rate of return]]-0))</f>
        <v>0</v>
      </c>
    </row>
    <row r="210" spans="1:12" x14ac:dyDescent="0.25">
      <c r="A210" s="9">
        <v>43751</v>
      </c>
      <c r="B210">
        <v>295.38</v>
      </c>
      <c r="C210">
        <f>((FIO_PL[[#This Row],[Price]]-B209)/FIO_PL[[#This Row],[Price]])*100</f>
        <v>0.43672557383709809</v>
      </c>
      <c r="D210">
        <f>LN(FIO_PL[[#This Row],[Price]]/B209)*100</f>
        <v>0.43768200564197979</v>
      </c>
      <c r="E210">
        <v>1.97563</v>
      </c>
      <c r="F210">
        <f>LN(FIO_PL[[#This Row],[Risk-free instrument]]/E209)*100</f>
        <v>1.273493750859062</v>
      </c>
      <c r="G210">
        <v>56895.37</v>
      </c>
      <c r="H210">
        <f>LN(FIO_PL[[#This Row],[WIG]]/G209)*100</f>
        <v>1.6211087087764295</v>
      </c>
      <c r="I210">
        <f>FIO_PL[[#This Row],[Rate WIG]]*100%</f>
        <v>1.6211087087764295</v>
      </c>
      <c r="J210">
        <f>MIN(0,(FIO_PL[[#This Row],[Logarithmic rate of return]]-0))</f>
        <v>0</v>
      </c>
      <c r="K210">
        <f>MIN(0,(FIO_PL[[#This Row],[Market rate of return]]-0))</f>
        <v>0</v>
      </c>
      <c r="L210">
        <f>MAX(0,(FIO_PL[[#This Row],[Logarithmic rate of return]]-0))</f>
        <v>0.43768200564197979</v>
      </c>
    </row>
    <row r="211" spans="1:12" x14ac:dyDescent="0.25">
      <c r="A211" s="9">
        <v>43758</v>
      </c>
      <c r="B211">
        <v>294.55</v>
      </c>
      <c r="C211">
        <f>((FIO_PL[[#This Row],[Price]]-B210)/FIO_PL[[#This Row],[Price]])*100</f>
        <v>-0.28178577491087559</v>
      </c>
      <c r="D211">
        <f>LN(FIO_PL[[#This Row],[Price]]/B210)*100</f>
        <v>-0.28138950304678684</v>
      </c>
      <c r="E211">
        <v>1.9517500000000001</v>
      </c>
      <c r="F211">
        <f>LN(FIO_PL[[#This Row],[Risk-free instrument]]/E210)*100</f>
        <v>-1.2160928810948621</v>
      </c>
      <c r="G211">
        <v>57024.61</v>
      </c>
      <c r="H211">
        <f>LN(FIO_PL[[#This Row],[WIG]]/G210)*100</f>
        <v>0.22689620459199769</v>
      </c>
      <c r="I211">
        <f>FIO_PL[[#This Row],[Rate WIG]]*100%</f>
        <v>0.22689620459199769</v>
      </c>
      <c r="J211">
        <f>MIN(0,(FIO_PL[[#This Row],[Logarithmic rate of return]]-0))</f>
        <v>-0.28138950304678684</v>
      </c>
      <c r="K211">
        <f>MIN(0,(FIO_PL[[#This Row],[Market rate of return]]-0))</f>
        <v>0</v>
      </c>
      <c r="L211">
        <f>MAX(0,(FIO_PL[[#This Row],[Logarithmic rate of return]]-0))</f>
        <v>0</v>
      </c>
    </row>
    <row r="212" spans="1:12" x14ac:dyDescent="0.25">
      <c r="A212" s="9">
        <v>43765</v>
      </c>
      <c r="B212">
        <v>298.69</v>
      </c>
      <c r="C212">
        <f>((FIO_PL[[#This Row],[Price]]-B211)/FIO_PL[[#This Row],[Price]])*100</f>
        <v>1.3860524289396987</v>
      </c>
      <c r="D212">
        <f>LN(FIO_PL[[#This Row],[Price]]/B211)*100</f>
        <v>1.3957478287525602</v>
      </c>
      <c r="E212">
        <v>1.9332499999999999</v>
      </c>
      <c r="F212">
        <f>LN(FIO_PL[[#This Row],[Risk-free instrument]]/E211)*100</f>
        <v>-0.95238815112555897</v>
      </c>
      <c r="G212">
        <v>57329.09</v>
      </c>
      <c r="H212">
        <f>LN(FIO_PL[[#This Row],[WIG]]/G211)*100</f>
        <v>0.53252447370311828</v>
      </c>
      <c r="I212">
        <f>FIO_PL[[#This Row],[Rate WIG]]*100%</f>
        <v>0.53252447370311828</v>
      </c>
      <c r="J212">
        <f>MIN(0,(FIO_PL[[#This Row],[Logarithmic rate of return]]-0))</f>
        <v>0</v>
      </c>
      <c r="K212">
        <f>MIN(0,(FIO_PL[[#This Row],[Market rate of return]]-0))</f>
        <v>0</v>
      </c>
      <c r="L212">
        <f>MAX(0,(FIO_PL[[#This Row],[Logarithmic rate of return]]-0))</f>
        <v>1.3957478287525602</v>
      </c>
    </row>
    <row r="213" spans="1:12" x14ac:dyDescent="0.25">
      <c r="A213" s="9">
        <v>43772</v>
      </c>
      <c r="B213">
        <v>301.01</v>
      </c>
      <c r="C213">
        <f>((FIO_PL[[#This Row],[Price]]-B212)/FIO_PL[[#This Row],[Price]])*100</f>
        <v>0.77073851367063995</v>
      </c>
      <c r="D213">
        <f>LN(FIO_PL[[#This Row],[Price]]/B212)*100</f>
        <v>0.77372405331579397</v>
      </c>
      <c r="E213">
        <v>1.90238</v>
      </c>
      <c r="F213">
        <f>LN(FIO_PL[[#This Row],[Risk-free instrument]]/E212)*100</f>
        <v>-1.6096790644054573</v>
      </c>
      <c r="G213">
        <v>57783.02</v>
      </c>
      <c r="H213">
        <f>LN(FIO_PL[[#This Row],[WIG]]/G212)*100</f>
        <v>0.7886787114256536</v>
      </c>
      <c r="I213">
        <f>FIO_PL[[#This Row],[Rate WIG]]*100%</f>
        <v>0.7886787114256536</v>
      </c>
      <c r="J213">
        <f>MIN(0,(FIO_PL[[#This Row],[Logarithmic rate of return]]-0))</f>
        <v>0</v>
      </c>
      <c r="K213">
        <f>MIN(0,(FIO_PL[[#This Row],[Market rate of return]]-0))</f>
        <v>0</v>
      </c>
      <c r="L213">
        <f>MAX(0,(FIO_PL[[#This Row],[Logarithmic rate of return]]-0))</f>
        <v>0.77372405331579397</v>
      </c>
    </row>
    <row r="214" spans="1:12" x14ac:dyDescent="0.25">
      <c r="A214" s="9">
        <v>43779</v>
      </c>
      <c r="B214">
        <v>306.33</v>
      </c>
      <c r="C214">
        <f>((FIO_PL[[#This Row],[Price]]-B213)/FIO_PL[[#This Row],[Price]])*100</f>
        <v>1.7366891913948987</v>
      </c>
      <c r="D214">
        <f>LN(FIO_PL[[#This Row],[Price]]/B213)*100</f>
        <v>1.7519465447176443</v>
      </c>
      <c r="E214">
        <v>1.923</v>
      </c>
      <c r="F214">
        <f>LN(FIO_PL[[#This Row],[Risk-free instrument]]/E213)*100</f>
        <v>1.0780732743689556</v>
      </c>
      <c r="G214">
        <v>59191.71</v>
      </c>
      <c r="H214">
        <f>LN(FIO_PL[[#This Row],[WIG]]/G213)*100</f>
        <v>2.4086537407833388</v>
      </c>
      <c r="I214">
        <f>FIO_PL[[#This Row],[Rate WIG]]*100%</f>
        <v>2.4086537407833388</v>
      </c>
      <c r="J214">
        <f>MIN(0,(FIO_PL[[#This Row],[Logarithmic rate of return]]-0))</f>
        <v>0</v>
      </c>
      <c r="K214">
        <f>MIN(0,(FIO_PL[[#This Row],[Market rate of return]]-0))</f>
        <v>0</v>
      </c>
      <c r="L214">
        <f>MAX(0,(FIO_PL[[#This Row],[Logarithmic rate of return]]-0))</f>
        <v>1.7519465447176443</v>
      </c>
    </row>
    <row r="215" spans="1:12" x14ac:dyDescent="0.25">
      <c r="A215" s="9">
        <v>43786</v>
      </c>
      <c r="B215">
        <v>303.64</v>
      </c>
      <c r="C215">
        <f>((FIO_PL[[#This Row],[Price]]-B214)/FIO_PL[[#This Row],[Price]])*100</f>
        <v>-0.88591753392174877</v>
      </c>
      <c r="D215">
        <f>LN(FIO_PL[[#This Row],[Price]]/B214)*100</f>
        <v>-0.88201630869887837</v>
      </c>
      <c r="E215">
        <v>1.9185000000000001</v>
      </c>
      <c r="F215">
        <f>LN(FIO_PL[[#This Row],[Risk-free instrument]]/E214)*100</f>
        <v>-0.23428359017726072</v>
      </c>
      <c r="G215">
        <v>58751.67</v>
      </c>
      <c r="H215">
        <f>LN(FIO_PL[[#This Row],[WIG]]/G214)*100</f>
        <v>-0.74619201483450126</v>
      </c>
      <c r="I215">
        <f>FIO_PL[[#This Row],[Rate WIG]]*100%</f>
        <v>-0.74619201483450126</v>
      </c>
      <c r="J215">
        <f>MIN(0,(FIO_PL[[#This Row],[Logarithmic rate of return]]-0))</f>
        <v>-0.88201630869887837</v>
      </c>
      <c r="K215">
        <f>MIN(0,(FIO_PL[[#This Row],[Market rate of return]]-0))</f>
        <v>-0.74619201483450126</v>
      </c>
      <c r="L215">
        <f>MAX(0,(FIO_PL[[#This Row],[Logarithmic rate of return]]-0))</f>
        <v>0</v>
      </c>
    </row>
    <row r="216" spans="1:12" x14ac:dyDescent="0.25">
      <c r="A216" s="9">
        <v>43793</v>
      </c>
      <c r="B216">
        <v>300.49</v>
      </c>
      <c r="C216">
        <f>((FIO_PL[[#This Row],[Price]]-B215)/FIO_PL[[#This Row],[Price]])*100</f>
        <v>-1.048287796598881</v>
      </c>
      <c r="D216">
        <f>LN(FIO_PL[[#This Row],[Price]]/B215)*100</f>
        <v>-1.0428313597242083</v>
      </c>
      <c r="E216">
        <v>1.9072499999999999</v>
      </c>
      <c r="F216">
        <f>LN(FIO_PL[[#This Row],[Risk-free instrument]]/E215)*100</f>
        <v>-0.58812167166684948</v>
      </c>
      <c r="G216">
        <v>57863.03</v>
      </c>
      <c r="H216">
        <f>LN(FIO_PL[[#This Row],[WIG]]/G215)*100</f>
        <v>-1.5240912191034022</v>
      </c>
      <c r="I216">
        <f>FIO_PL[[#This Row],[Rate WIG]]*100%</f>
        <v>-1.5240912191034022</v>
      </c>
      <c r="J216">
        <f>MIN(0,(FIO_PL[[#This Row],[Logarithmic rate of return]]-0))</f>
        <v>-1.0428313597242083</v>
      </c>
      <c r="K216">
        <f>MIN(0,(FIO_PL[[#This Row],[Market rate of return]]-0))</f>
        <v>-1.5240912191034022</v>
      </c>
      <c r="L216">
        <f>MAX(0,(FIO_PL[[#This Row],[Logarithmic rate of return]]-0))</f>
        <v>0</v>
      </c>
    </row>
    <row r="217" spans="1:12" x14ac:dyDescent="0.25">
      <c r="A217" s="9">
        <v>43800</v>
      </c>
      <c r="B217">
        <v>299.67</v>
      </c>
      <c r="C217">
        <f>((FIO_PL[[#This Row],[Price]]-B216)/FIO_PL[[#This Row],[Price]])*100</f>
        <v>-0.27363433109753837</v>
      </c>
      <c r="D217">
        <f>LN(FIO_PL[[#This Row],[Price]]/B216)*100</f>
        <v>-0.27326063391572525</v>
      </c>
      <c r="E217">
        <v>1.8968799999999999</v>
      </c>
      <c r="F217">
        <f>LN(FIO_PL[[#This Row],[Risk-free instrument]]/E216)*100</f>
        <v>-0.54519828116168489</v>
      </c>
      <c r="G217">
        <v>57502.14</v>
      </c>
      <c r="H217">
        <f>LN(FIO_PL[[#This Row],[WIG]]/G216)*100</f>
        <v>-0.6256501459092193</v>
      </c>
      <c r="I217">
        <f>FIO_PL[[#This Row],[Rate WIG]]*100%</f>
        <v>-0.6256501459092193</v>
      </c>
      <c r="J217">
        <f>MIN(0,(FIO_PL[[#This Row],[Logarithmic rate of return]]-0))</f>
        <v>-0.27326063391572525</v>
      </c>
      <c r="K217">
        <f>MIN(0,(FIO_PL[[#This Row],[Market rate of return]]-0))</f>
        <v>-0.6256501459092193</v>
      </c>
      <c r="L217">
        <f>MAX(0,(FIO_PL[[#This Row],[Logarithmic rate of return]]-0))</f>
        <v>0</v>
      </c>
    </row>
    <row r="218" spans="1:12" x14ac:dyDescent="0.25">
      <c r="A218" s="9">
        <v>43807</v>
      </c>
      <c r="B218">
        <v>292.85000000000002</v>
      </c>
      <c r="C218">
        <f>((FIO_PL[[#This Row],[Price]]-B217)/FIO_PL[[#This Row],[Price]])*100</f>
        <v>-2.3288372887143565</v>
      </c>
      <c r="D218">
        <f>LN(FIO_PL[[#This Row],[Price]]/B217)*100</f>
        <v>-2.3021336676376767</v>
      </c>
      <c r="E218">
        <v>1.8867499999999999</v>
      </c>
      <c r="F218">
        <f>LN(FIO_PL[[#This Row],[Risk-free instrument]]/E217)*100</f>
        <v>-0.53546589937440681</v>
      </c>
      <c r="G218">
        <v>55994.68</v>
      </c>
      <c r="H218">
        <f>LN(FIO_PL[[#This Row],[WIG]]/G217)*100</f>
        <v>-2.6565478279695784</v>
      </c>
      <c r="I218">
        <f>FIO_PL[[#This Row],[Rate WIG]]*100%</f>
        <v>-2.6565478279695784</v>
      </c>
      <c r="J218">
        <f>MIN(0,(FIO_PL[[#This Row],[Logarithmic rate of return]]-0))</f>
        <v>-2.3021336676376767</v>
      </c>
      <c r="K218">
        <f>MIN(0,(FIO_PL[[#This Row],[Market rate of return]]-0))</f>
        <v>-2.6565478279695784</v>
      </c>
      <c r="L218">
        <f>MAX(0,(FIO_PL[[#This Row],[Logarithmic rate of return]]-0))</f>
        <v>0</v>
      </c>
    </row>
    <row r="219" spans="1:12" x14ac:dyDescent="0.25">
      <c r="A219" s="9">
        <v>43814</v>
      </c>
      <c r="B219">
        <v>299.23</v>
      </c>
      <c r="C219">
        <f>((FIO_PL[[#This Row],[Price]]-B218)/FIO_PL[[#This Row],[Price]])*100</f>
        <v>2.1321391571700681</v>
      </c>
      <c r="D219">
        <f>LN(FIO_PL[[#This Row],[Price]]/B218)*100</f>
        <v>2.1551975917772319</v>
      </c>
      <c r="E219">
        <v>1.9028799999999999</v>
      </c>
      <c r="F219">
        <f>LN(FIO_PL[[#This Row],[Risk-free instrument]]/E218)*100</f>
        <v>0.85127558139573345</v>
      </c>
      <c r="G219">
        <v>56729.11</v>
      </c>
      <c r="H219">
        <f>LN(FIO_PL[[#This Row],[WIG]]/G218)*100</f>
        <v>1.3030796644732463</v>
      </c>
      <c r="I219">
        <f>FIO_PL[[#This Row],[Rate WIG]]*100%</f>
        <v>1.3030796644732463</v>
      </c>
      <c r="J219">
        <f>MIN(0,(FIO_PL[[#This Row],[Logarithmic rate of return]]-0))</f>
        <v>0</v>
      </c>
      <c r="K219">
        <f>MIN(0,(FIO_PL[[#This Row],[Market rate of return]]-0))</f>
        <v>0</v>
      </c>
      <c r="L219">
        <f>MAX(0,(FIO_PL[[#This Row],[Logarithmic rate of return]]-0))</f>
        <v>2.1551975917772319</v>
      </c>
    </row>
    <row r="220" spans="1:12" x14ac:dyDescent="0.25">
      <c r="A220" s="9">
        <v>43821</v>
      </c>
      <c r="B220">
        <v>301.68</v>
      </c>
      <c r="C220">
        <f>((FIO_PL[[#This Row],[Price]]-B219)/FIO_PL[[#This Row],[Price]])*100</f>
        <v>0.81211880137894088</v>
      </c>
      <c r="D220">
        <f>LN(FIO_PL[[#This Row],[Price]]/B219)*100</f>
        <v>0.81543444965381273</v>
      </c>
      <c r="E220">
        <v>1.9205000000000001</v>
      </c>
      <c r="F220">
        <f>LN(FIO_PL[[#This Row],[Risk-free instrument]]/E219)*100</f>
        <v>0.92170408070244514</v>
      </c>
      <c r="G220">
        <v>57202.89</v>
      </c>
      <c r="H220">
        <f>LN(FIO_PL[[#This Row],[WIG]]/G219)*100</f>
        <v>0.83169387178625731</v>
      </c>
      <c r="I220">
        <f>FIO_PL[[#This Row],[Rate WIG]]*100%</f>
        <v>0.83169387178625731</v>
      </c>
      <c r="J220">
        <f>MIN(0,(FIO_PL[[#This Row],[Logarithmic rate of return]]-0))</f>
        <v>0</v>
      </c>
      <c r="K220">
        <f>MIN(0,(FIO_PL[[#This Row],[Market rate of return]]-0))</f>
        <v>0</v>
      </c>
      <c r="L220">
        <f>MAX(0,(FIO_PL[[#This Row],[Logarithmic rate of return]]-0))</f>
        <v>0.81543444965381273</v>
      </c>
    </row>
    <row r="221" spans="1:12" x14ac:dyDescent="0.25">
      <c r="A221" s="9">
        <v>43828</v>
      </c>
      <c r="B221">
        <v>304.38</v>
      </c>
      <c r="C221">
        <f>((FIO_PL[[#This Row],[Price]]-B220)/FIO_PL[[#This Row],[Price]])*100</f>
        <v>0.88704908338261024</v>
      </c>
      <c r="D221">
        <f>LN(FIO_PL[[#This Row],[Price]]/B220)*100</f>
        <v>0.89100678565519398</v>
      </c>
      <c r="E221">
        <v>1.92075</v>
      </c>
      <c r="F221">
        <f>LN(FIO_PL[[#This Row],[Risk-free instrument]]/E220)*100</f>
        <v>1.3016596178480605E-2</v>
      </c>
      <c r="G221">
        <v>57877.81</v>
      </c>
      <c r="H221">
        <f>LN(FIO_PL[[#This Row],[WIG]]/G220)*100</f>
        <v>1.1729642558551734</v>
      </c>
      <c r="I221">
        <f>FIO_PL[[#This Row],[Rate WIG]]*100%</f>
        <v>1.1729642558551734</v>
      </c>
      <c r="J221">
        <f>MIN(0,(FIO_PL[[#This Row],[Logarithmic rate of return]]-0))</f>
        <v>0</v>
      </c>
      <c r="K221">
        <f>MIN(0,(FIO_PL[[#This Row],[Market rate of return]]-0))</f>
        <v>0</v>
      </c>
      <c r="L221">
        <f>MAX(0,(FIO_PL[[#This Row],[Logarithmic rate of return]]-0))</f>
        <v>0.89100678565519398</v>
      </c>
    </row>
    <row r="222" spans="1:12" x14ac:dyDescent="0.25">
      <c r="A222" s="9">
        <v>43835</v>
      </c>
      <c r="B222">
        <v>306.64999999999998</v>
      </c>
      <c r="C222">
        <f>((FIO_PL[[#This Row],[Price]]-B221)/FIO_PL[[#This Row],[Price]])*100</f>
        <v>0.74025762269687978</v>
      </c>
      <c r="D222">
        <f>LN(FIO_PL[[#This Row],[Price]]/B221)*100</f>
        <v>0.74301112653391244</v>
      </c>
      <c r="E222">
        <v>1.8928799999999999</v>
      </c>
      <c r="F222">
        <f>LN(FIO_PL[[#This Row],[Risk-free instrument]]/E221)*100</f>
        <v>-1.4616255989899203</v>
      </c>
      <c r="G222">
        <v>58603.27</v>
      </c>
      <c r="H222">
        <f>LN(FIO_PL[[#This Row],[WIG]]/G221)*100</f>
        <v>1.245643293036182</v>
      </c>
      <c r="I222">
        <f>FIO_PL[[#This Row],[Rate WIG]]*100%</f>
        <v>1.245643293036182</v>
      </c>
      <c r="J222">
        <f>MIN(0,(FIO_PL[[#This Row],[Logarithmic rate of return]]-0))</f>
        <v>0</v>
      </c>
      <c r="K222">
        <f>MIN(0,(FIO_PL[[#This Row],[Market rate of return]]-0))</f>
        <v>0</v>
      </c>
      <c r="L222">
        <f>MAX(0,(FIO_PL[[#This Row],[Logarithmic rate of return]]-0))</f>
        <v>0.74301112653391244</v>
      </c>
    </row>
    <row r="223" spans="1:12" x14ac:dyDescent="0.25">
      <c r="A223" s="9">
        <v>43842</v>
      </c>
      <c r="B223">
        <v>308.33</v>
      </c>
      <c r="C223">
        <f>((FIO_PL[[#This Row],[Price]]-B222)/FIO_PL[[#This Row],[Price]])*100</f>
        <v>0.54487075535951968</v>
      </c>
      <c r="D223">
        <f>LN(FIO_PL[[#This Row],[Price]]/B222)*100</f>
        <v>0.54636059030748374</v>
      </c>
      <c r="E223">
        <v>1.8721300000000001</v>
      </c>
      <c r="F223">
        <f>LN(FIO_PL[[#This Row],[Risk-free instrument]]/E222)*100</f>
        <v>-1.1022658687017091</v>
      </c>
      <c r="G223">
        <v>58732.09</v>
      </c>
      <c r="H223">
        <f>LN(FIO_PL[[#This Row],[WIG]]/G222)*100</f>
        <v>0.21957584100348845</v>
      </c>
      <c r="I223">
        <f>FIO_PL[[#This Row],[Rate WIG]]*100%</f>
        <v>0.21957584100348845</v>
      </c>
      <c r="J223">
        <f>MIN(0,(FIO_PL[[#This Row],[Logarithmic rate of return]]-0))</f>
        <v>0</v>
      </c>
      <c r="K223">
        <f>MIN(0,(FIO_PL[[#This Row],[Market rate of return]]-0))</f>
        <v>0</v>
      </c>
      <c r="L223">
        <f>MAX(0,(FIO_PL[[#This Row],[Logarithmic rate of return]]-0))</f>
        <v>0.54636059030748374</v>
      </c>
    </row>
    <row r="224" spans="1:12" x14ac:dyDescent="0.25">
      <c r="A224" s="9">
        <v>43849</v>
      </c>
      <c r="B224">
        <v>311.12</v>
      </c>
      <c r="C224">
        <f>((FIO_PL[[#This Row],[Price]]-B223)/FIO_PL[[#This Row],[Price]])*100</f>
        <v>0.89676009256879041</v>
      </c>
      <c r="D224">
        <f>LN(FIO_PL[[#This Row],[Price]]/B223)*100</f>
        <v>0.9008051872424514</v>
      </c>
      <c r="E224">
        <v>1.8448800000000001</v>
      </c>
      <c r="F224">
        <f>LN(FIO_PL[[#This Row],[Risk-free instrument]]/E223)*100</f>
        <v>-1.4662585361841702</v>
      </c>
      <c r="G224">
        <v>59039.839999999997</v>
      </c>
      <c r="H224">
        <f>LN(FIO_PL[[#This Row],[WIG]]/G223)*100</f>
        <v>0.52262147775375301</v>
      </c>
      <c r="I224">
        <f>FIO_PL[[#This Row],[Rate WIG]]*100%</f>
        <v>0.52262147775375301</v>
      </c>
      <c r="J224">
        <f>MIN(0,(FIO_PL[[#This Row],[Logarithmic rate of return]]-0))</f>
        <v>0</v>
      </c>
      <c r="K224">
        <f>MIN(0,(FIO_PL[[#This Row],[Market rate of return]]-0))</f>
        <v>0</v>
      </c>
      <c r="L224">
        <f>MAX(0,(FIO_PL[[#This Row],[Logarithmic rate of return]]-0))</f>
        <v>0.9008051872424514</v>
      </c>
    </row>
    <row r="225" spans="1:12" x14ac:dyDescent="0.25">
      <c r="A225" s="9">
        <v>43856</v>
      </c>
      <c r="B225">
        <v>308.98</v>
      </c>
      <c r="C225">
        <f>((FIO_PL[[#This Row],[Price]]-B224)/FIO_PL[[#This Row],[Price]])*100</f>
        <v>-0.69260146287785174</v>
      </c>
      <c r="D225">
        <f>LN(FIO_PL[[#This Row],[Price]]/B224)*100</f>
        <v>-0.69021399635881409</v>
      </c>
      <c r="E225">
        <v>1.80525</v>
      </c>
      <c r="F225">
        <f>LN(FIO_PL[[#This Row],[Risk-free instrument]]/E224)*100</f>
        <v>-2.1715148377695193</v>
      </c>
      <c r="G225">
        <v>58607.31</v>
      </c>
      <c r="H225">
        <f>LN(FIO_PL[[#This Row],[WIG]]/G224)*100</f>
        <v>-0.73530374310631819</v>
      </c>
      <c r="I225">
        <f>FIO_PL[[#This Row],[Rate WIG]]*100%</f>
        <v>-0.73530374310631819</v>
      </c>
      <c r="J225">
        <f>MIN(0,(FIO_PL[[#This Row],[Logarithmic rate of return]]-0))</f>
        <v>-0.69021399635881409</v>
      </c>
      <c r="K225">
        <f>MIN(0,(FIO_PL[[#This Row],[Market rate of return]]-0))</f>
        <v>-0.73530374310631819</v>
      </c>
      <c r="L225">
        <f>MAX(0,(FIO_PL[[#This Row],[Logarithmic rate of return]]-0))</f>
        <v>0</v>
      </c>
    </row>
    <row r="226" spans="1:12" x14ac:dyDescent="0.25">
      <c r="A226" s="9">
        <v>43863</v>
      </c>
      <c r="B226">
        <v>300.29000000000002</v>
      </c>
      <c r="C226">
        <f>((FIO_PL[[#This Row],[Price]]-B225)/FIO_PL[[#This Row],[Price]])*100</f>
        <v>-2.8938692597156073</v>
      </c>
      <c r="D226">
        <f>LN(FIO_PL[[#This Row],[Price]]/B225)*100</f>
        <v>-2.8527875482377438</v>
      </c>
      <c r="E226">
        <v>1.74525</v>
      </c>
      <c r="F226">
        <f>LN(FIO_PL[[#This Row],[Risk-free instrument]]/E225)*100</f>
        <v>-3.3801274480780283</v>
      </c>
      <c r="G226">
        <v>56681.27</v>
      </c>
      <c r="H226">
        <f>LN(FIO_PL[[#This Row],[WIG]]/G225)*100</f>
        <v>-3.3415611766333613</v>
      </c>
      <c r="I226">
        <f>FIO_PL[[#This Row],[Rate WIG]]*100%</f>
        <v>-3.3415611766333613</v>
      </c>
      <c r="J226">
        <f>MIN(0,(FIO_PL[[#This Row],[Logarithmic rate of return]]-0))</f>
        <v>-2.8527875482377438</v>
      </c>
      <c r="K226">
        <f>MIN(0,(FIO_PL[[#This Row],[Market rate of return]]-0))</f>
        <v>-3.3415611766333613</v>
      </c>
      <c r="L226">
        <f>MAX(0,(FIO_PL[[#This Row],[Logarithmic rate of return]]-0))</f>
        <v>0</v>
      </c>
    </row>
    <row r="227" spans="1:12" x14ac:dyDescent="0.25">
      <c r="A227" s="9">
        <v>43870</v>
      </c>
      <c r="B227">
        <v>306.02999999999997</v>
      </c>
      <c r="C227">
        <f>((FIO_PL[[#This Row],[Price]]-B226)/FIO_PL[[#This Row],[Price]])*100</f>
        <v>1.8756331078652266</v>
      </c>
      <c r="D227">
        <f>LN(FIO_PL[[#This Row],[Price]]/B226)*100</f>
        <v>1.8934461961010829</v>
      </c>
      <c r="E227">
        <v>1.74038</v>
      </c>
      <c r="F227">
        <f>LN(FIO_PL[[#This Row],[Risk-free instrument]]/E226)*100</f>
        <v>-0.27943316811386792</v>
      </c>
      <c r="G227">
        <v>57816.25</v>
      </c>
      <c r="H227">
        <f>LN(FIO_PL[[#This Row],[WIG]]/G226)*100</f>
        <v>1.9826056969826484</v>
      </c>
      <c r="I227">
        <f>FIO_PL[[#This Row],[Rate WIG]]*100%</f>
        <v>1.9826056969826484</v>
      </c>
      <c r="J227">
        <f>MIN(0,(FIO_PL[[#This Row],[Logarithmic rate of return]]-0))</f>
        <v>0</v>
      </c>
      <c r="K227">
        <f>MIN(0,(FIO_PL[[#This Row],[Market rate of return]]-0))</f>
        <v>0</v>
      </c>
      <c r="L227">
        <f>MAX(0,(FIO_PL[[#This Row],[Logarithmic rate of return]]-0))</f>
        <v>1.8934461961010829</v>
      </c>
    </row>
    <row r="228" spans="1:12" x14ac:dyDescent="0.25">
      <c r="A228" s="9">
        <v>43877</v>
      </c>
      <c r="B228">
        <v>308.77</v>
      </c>
      <c r="C228">
        <f>((FIO_PL[[#This Row],[Price]]-B227)/FIO_PL[[#This Row],[Price]])*100</f>
        <v>0.88739190983580307</v>
      </c>
      <c r="D228">
        <f>LN(FIO_PL[[#This Row],[Price]]/B227)*100</f>
        <v>0.89135268096244624</v>
      </c>
      <c r="E228">
        <v>1.71</v>
      </c>
      <c r="F228">
        <f>LN(FIO_PL[[#This Row],[Risk-free instrument]]/E227)*100</f>
        <v>-1.7610109672666616</v>
      </c>
      <c r="G228">
        <v>57895.19</v>
      </c>
      <c r="H228">
        <f>LN(FIO_PL[[#This Row],[WIG]]/G227)*100</f>
        <v>0.13644288282414949</v>
      </c>
      <c r="I228">
        <f>FIO_PL[[#This Row],[Rate WIG]]*100%</f>
        <v>0.13644288282414949</v>
      </c>
      <c r="J228">
        <f>MIN(0,(FIO_PL[[#This Row],[Logarithmic rate of return]]-0))</f>
        <v>0</v>
      </c>
      <c r="K228">
        <f>MIN(0,(FIO_PL[[#This Row],[Market rate of return]]-0))</f>
        <v>0</v>
      </c>
      <c r="L228">
        <f>MAX(0,(FIO_PL[[#This Row],[Logarithmic rate of return]]-0))</f>
        <v>0.89135268096244624</v>
      </c>
    </row>
    <row r="229" spans="1:12" x14ac:dyDescent="0.25">
      <c r="A229" s="9">
        <v>43884</v>
      </c>
      <c r="B229">
        <v>309.43</v>
      </c>
      <c r="C229">
        <f>((FIO_PL[[#This Row],[Price]]-B228)/FIO_PL[[#This Row],[Price]])*100</f>
        <v>0.2132954141486039</v>
      </c>
      <c r="D229">
        <f>LN(FIO_PL[[#This Row],[Price]]/B228)*100</f>
        <v>0.21352321279744152</v>
      </c>
      <c r="E229">
        <v>1.67475</v>
      </c>
      <c r="F229">
        <f>LN(FIO_PL[[#This Row],[Risk-free instrument]]/E228)*100</f>
        <v>-2.0829470108328589</v>
      </c>
      <c r="G229">
        <v>57424.47</v>
      </c>
      <c r="H229">
        <f>LN(FIO_PL[[#This Row],[WIG]]/G228)*100</f>
        <v>-0.81637877592362051</v>
      </c>
      <c r="I229">
        <f>FIO_PL[[#This Row],[Rate WIG]]*100%</f>
        <v>-0.81637877592362051</v>
      </c>
      <c r="J229">
        <f>MIN(0,(FIO_PL[[#This Row],[Logarithmic rate of return]]-0))</f>
        <v>0</v>
      </c>
      <c r="K229">
        <f>MIN(0,(FIO_PL[[#This Row],[Market rate of return]]-0))</f>
        <v>-0.81637877592362051</v>
      </c>
      <c r="L229">
        <f>MAX(0,(FIO_PL[[#This Row],[Logarithmic rate of return]]-0))</f>
        <v>0.21352321279744152</v>
      </c>
    </row>
    <row r="230" spans="1:12" x14ac:dyDescent="0.25">
      <c r="A230" s="9">
        <v>43891</v>
      </c>
      <c r="B230">
        <v>269.83999999999997</v>
      </c>
      <c r="C230">
        <f>((FIO_PL[[#This Row],[Price]]-B229)/FIO_PL[[#This Row],[Price]])*100</f>
        <v>-14.671657278387206</v>
      </c>
      <c r="D230">
        <f>LN(FIO_PL[[#This Row],[Price]]/B229)*100</f>
        <v>-13.690270454674138</v>
      </c>
      <c r="E230">
        <v>1.3972500000000001</v>
      </c>
      <c r="F230">
        <f>LN(FIO_PL[[#This Row],[Risk-free instrument]]/E229)*100</f>
        <v>-18.115788123856934</v>
      </c>
      <c r="G230">
        <v>49276.54</v>
      </c>
      <c r="H230">
        <f>LN(FIO_PL[[#This Row],[WIG]]/G229)*100</f>
        <v>-15.302241338148661</v>
      </c>
      <c r="I230">
        <f>FIO_PL[[#This Row],[Rate WIG]]*100%</f>
        <v>-15.302241338148661</v>
      </c>
      <c r="J230">
        <f>MIN(0,(FIO_PL[[#This Row],[Logarithmic rate of return]]-0))</f>
        <v>-13.690270454674138</v>
      </c>
      <c r="K230">
        <f>MIN(0,(FIO_PL[[#This Row],[Market rate of return]]-0))</f>
        <v>-15.302241338148661</v>
      </c>
      <c r="L230">
        <f>MAX(0,(FIO_PL[[#This Row],[Logarithmic rate of return]]-0))</f>
        <v>0</v>
      </c>
    </row>
    <row r="231" spans="1:12" x14ac:dyDescent="0.25">
      <c r="A231" s="9">
        <v>43898</v>
      </c>
      <c r="B231">
        <v>272.43</v>
      </c>
      <c r="C231">
        <f>((FIO_PL[[#This Row],[Price]]-B230)/FIO_PL[[#This Row],[Price]])*100</f>
        <v>0.95070293286349961</v>
      </c>
      <c r="D231">
        <f>LN(FIO_PL[[#This Row],[Price]]/B230)*100</f>
        <v>0.95525096164518974</v>
      </c>
      <c r="E231">
        <v>0.87988</v>
      </c>
      <c r="F231">
        <f>LN(FIO_PL[[#This Row],[Risk-free instrument]]/E230)*100</f>
        <v>-46.247576361228504</v>
      </c>
      <c r="G231">
        <v>49326.23</v>
      </c>
      <c r="H231">
        <f>LN(FIO_PL[[#This Row],[WIG]]/G230)*100</f>
        <v>0.10078825210766275</v>
      </c>
      <c r="I231">
        <f>FIO_PL[[#This Row],[Rate WIG]]*100%</f>
        <v>0.10078825210766275</v>
      </c>
      <c r="J231">
        <f>MIN(0,(FIO_PL[[#This Row],[Logarithmic rate of return]]-0))</f>
        <v>0</v>
      </c>
      <c r="K231">
        <f>MIN(0,(FIO_PL[[#This Row],[Market rate of return]]-0))</f>
        <v>0</v>
      </c>
      <c r="L231">
        <f>MAX(0,(FIO_PL[[#This Row],[Logarithmic rate of return]]-0))</f>
        <v>0.95525096164518974</v>
      </c>
    </row>
    <row r="232" spans="1:12" x14ac:dyDescent="0.25">
      <c r="A232" s="9">
        <v>43905</v>
      </c>
      <c r="B232">
        <v>216.97</v>
      </c>
      <c r="C232">
        <f>((FIO_PL[[#This Row],[Price]]-B231)/FIO_PL[[#This Row],[Price]])*100</f>
        <v>-25.561137484444856</v>
      </c>
      <c r="D232">
        <f>LN(FIO_PL[[#This Row],[Price]]/B231)*100</f>
        <v>-22.762260523456625</v>
      </c>
      <c r="E232">
        <v>0.82138</v>
      </c>
      <c r="F232">
        <f>LN(FIO_PL[[#This Row],[Risk-free instrument]]/E231)*100</f>
        <v>-6.8799681984495402</v>
      </c>
      <c r="G232">
        <v>38629.629999999997</v>
      </c>
      <c r="H232">
        <f>LN(FIO_PL[[#This Row],[WIG]]/G231)*100</f>
        <v>-24.443638965829866</v>
      </c>
      <c r="I232">
        <f>FIO_PL[[#This Row],[Rate WIG]]*100%</f>
        <v>-24.443638965829866</v>
      </c>
      <c r="J232">
        <f>MIN(0,(FIO_PL[[#This Row],[Logarithmic rate of return]]-0))</f>
        <v>-22.762260523456625</v>
      </c>
      <c r="K232">
        <f>MIN(0,(FIO_PL[[#This Row],[Market rate of return]]-0))</f>
        <v>-24.443638965829866</v>
      </c>
      <c r="L232">
        <f>MAX(0,(FIO_PL[[#This Row],[Logarithmic rate of return]]-0))</f>
        <v>0</v>
      </c>
    </row>
    <row r="233" spans="1:12" x14ac:dyDescent="0.25">
      <c r="A233" s="9">
        <v>43912</v>
      </c>
      <c r="B233">
        <v>228.14</v>
      </c>
      <c r="C233">
        <f>((FIO_PL[[#This Row],[Price]]-B232)/FIO_PL[[#This Row],[Price]])*100</f>
        <v>4.8961164197422589</v>
      </c>
      <c r="D233">
        <f>LN(FIO_PL[[#This Row],[Price]]/B232)*100</f>
        <v>5.0200380464471328</v>
      </c>
      <c r="E233">
        <v>0.99424999999999997</v>
      </c>
      <c r="F233">
        <f>LN(FIO_PL[[#This Row],[Risk-free instrument]]/E232)*100</f>
        <v>19.100283153477278</v>
      </c>
      <c r="G233">
        <v>41153.199999999997</v>
      </c>
      <c r="H233">
        <f>LN(FIO_PL[[#This Row],[WIG]]/G232)*100</f>
        <v>6.3282089792458436</v>
      </c>
      <c r="I233">
        <f>FIO_PL[[#This Row],[Rate WIG]]*100%</f>
        <v>6.3282089792458436</v>
      </c>
      <c r="J233">
        <f>MIN(0,(FIO_PL[[#This Row],[Logarithmic rate of return]]-0))</f>
        <v>0</v>
      </c>
      <c r="K233">
        <f>MIN(0,(FIO_PL[[#This Row],[Market rate of return]]-0))</f>
        <v>0</v>
      </c>
      <c r="L233">
        <f>MAX(0,(FIO_PL[[#This Row],[Logarithmic rate of return]]-0))</f>
        <v>5.0200380464471328</v>
      </c>
    </row>
    <row r="234" spans="1:12" x14ac:dyDescent="0.25">
      <c r="A234" s="9">
        <v>43919</v>
      </c>
      <c r="B234">
        <v>229.75</v>
      </c>
      <c r="C234">
        <f>((FIO_PL[[#This Row],[Price]]-B233)/FIO_PL[[#This Row],[Price]])*100</f>
        <v>0.70076169749728567</v>
      </c>
      <c r="D234">
        <f>LN(FIO_PL[[#This Row],[Price]]/B233)*100</f>
        <v>0.70322856360446084</v>
      </c>
      <c r="E234">
        <v>1.0720000000000001</v>
      </c>
      <c r="F234">
        <f>LN(FIO_PL[[#This Row],[Risk-free instrument]]/E233)*100</f>
        <v>7.5292657542947392</v>
      </c>
      <c r="G234">
        <v>40886.9</v>
      </c>
      <c r="H234">
        <f>LN(FIO_PL[[#This Row],[WIG]]/G233)*100</f>
        <v>-0.64919700312921536</v>
      </c>
      <c r="I234">
        <f>FIO_PL[[#This Row],[Rate WIG]]*100%</f>
        <v>-0.64919700312921536</v>
      </c>
      <c r="J234">
        <f>MIN(0,(FIO_PL[[#This Row],[Logarithmic rate of return]]-0))</f>
        <v>0</v>
      </c>
      <c r="K234">
        <f>MIN(0,(FIO_PL[[#This Row],[Market rate of return]]-0))</f>
        <v>-0.64919700312921536</v>
      </c>
      <c r="L234">
        <f>MAX(0,(FIO_PL[[#This Row],[Logarithmic rate of return]]-0))</f>
        <v>0.70322856360446084</v>
      </c>
    </row>
    <row r="235" spans="1:12" x14ac:dyDescent="0.25">
      <c r="A235" s="9">
        <v>43926</v>
      </c>
      <c r="B235">
        <v>234.41</v>
      </c>
      <c r="C235">
        <f>((FIO_PL[[#This Row],[Price]]-B234)/FIO_PL[[#This Row],[Price]])*100</f>
        <v>1.9879697965103864</v>
      </c>
      <c r="D235">
        <f>LN(FIO_PL[[#This Row],[Price]]/B234)*100</f>
        <v>2.0079957673099962</v>
      </c>
      <c r="E235">
        <v>1.20888</v>
      </c>
      <c r="F235">
        <f>LN(FIO_PL[[#This Row],[Risk-free instrument]]/E234)*100</f>
        <v>12.01682484747573</v>
      </c>
      <c r="G235">
        <v>41532.370000000003</v>
      </c>
      <c r="H235">
        <f>LN(FIO_PL[[#This Row],[WIG]]/G234)*100</f>
        <v>1.5663404849407019</v>
      </c>
      <c r="I235">
        <f>FIO_PL[[#This Row],[Rate WIG]]*100%</f>
        <v>1.5663404849407019</v>
      </c>
      <c r="J235">
        <f>MIN(0,(FIO_PL[[#This Row],[Logarithmic rate of return]]-0))</f>
        <v>0</v>
      </c>
      <c r="K235">
        <f>MIN(0,(FIO_PL[[#This Row],[Market rate of return]]-0))</f>
        <v>0</v>
      </c>
      <c r="L235">
        <f>MAX(0,(FIO_PL[[#This Row],[Logarithmic rate of return]]-0))</f>
        <v>2.0079957673099962</v>
      </c>
    </row>
    <row r="236" spans="1:12" x14ac:dyDescent="0.25">
      <c r="A236" s="9">
        <v>43933</v>
      </c>
      <c r="B236">
        <v>246.59</v>
      </c>
      <c r="C236">
        <f>((FIO_PL[[#This Row],[Price]]-B235)/FIO_PL[[#This Row],[Price]])*100</f>
        <v>4.9393730483799043</v>
      </c>
      <c r="D236">
        <f>LN(FIO_PL[[#This Row],[Price]]/B235)*100</f>
        <v>5.0655319498707767</v>
      </c>
      <c r="E236">
        <v>1.2258800000000001</v>
      </c>
      <c r="F236">
        <f>LN(FIO_PL[[#This Row],[Risk-free instrument]]/E235)*100</f>
        <v>1.3964642317943885</v>
      </c>
      <c r="G236">
        <v>44499.23</v>
      </c>
      <c r="H236">
        <f>LN(FIO_PL[[#This Row],[WIG]]/G235)*100</f>
        <v>6.8998762456958946</v>
      </c>
      <c r="I236">
        <f>FIO_PL[[#This Row],[Rate WIG]]*100%</f>
        <v>6.8998762456958946</v>
      </c>
      <c r="J236">
        <f>MIN(0,(FIO_PL[[#This Row],[Logarithmic rate of return]]-0))</f>
        <v>0</v>
      </c>
      <c r="K236">
        <f>MIN(0,(FIO_PL[[#This Row],[Market rate of return]]-0))</f>
        <v>0</v>
      </c>
      <c r="L236">
        <f>MAX(0,(FIO_PL[[#This Row],[Logarithmic rate of return]]-0))</f>
        <v>5.0655319498707767</v>
      </c>
    </row>
    <row r="237" spans="1:12" x14ac:dyDescent="0.25">
      <c r="A237" s="9">
        <v>43940</v>
      </c>
      <c r="B237">
        <v>252.42</v>
      </c>
      <c r="C237">
        <f>((FIO_PL[[#This Row],[Price]]-B236)/FIO_PL[[#This Row],[Price]])*100</f>
        <v>2.3096426590602901</v>
      </c>
      <c r="D237">
        <f>LN(FIO_PL[[#This Row],[Price]]/B236)*100</f>
        <v>2.3367328422880385</v>
      </c>
      <c r="E237">
        <v>1.1025</v>
      </c>
      <c r="F237">
        <f>LN(FIO_PL[[#This Row],[Risk-free instrument]]/E236)*100</f>
        <v>-10.607862510244754</v>
      </c>
      <c r="G237">
        <v>45353.23</v>
      </c>
      <c r="H237">
        <f>LN(FIO_PL[[#This Row],[WIG]]/G236)*100</f>
        <v>1.9009512187921247</v>
      </c>
      <c r="I237">
        <f>FIO_PL[[#This Row],[Rate WIG]]*100%</f>
        <v>1.9009512187921247</v>
      </c>
      <c r="J237">
        <f>MIN(0,(FIO_PL[[#This Row],[Logarithmic rate of return]]-0))</f>
        <v>0</v>
      </c>
      <c r="K237">
        <f>MIN(0,(FIO_PL[[#This Row],[Market rate of return]]-0))</f>
        <v>0</v>
      </c>
      <c r="L237">
        <f>MAX(0,(FIO_PL[[#This Row],[Logarithmic rate of return]]-0))</f>
        <v>2.3367328422880385</v>
      </c>
    </row>
    <row r="238" spans="1:12" x14ac:dyDescent="0.25">
      <c r="A238" s="9">
        <v>43947</v>
      </c>
      <c r="B238">
        <v>252.1</v>
      </c>
      <c r="C238">
        <f>((FIO_PL[[#This Row],[Price]]-B237)/FIO_PL[[#This Row],[Price]])*100</f>
        <v>-0.12693375644585211</v>
      </c>
      <c r="D238">
        <f>LN(FIO_PL[[#This Row],[Price]]/B237)*100</f>
        <v>-0.12685326366102956</v>
      </c>
      <c r="E238">
        <v>0.92225000000000001</v>
      </c>
      <c r="F238">
        <f>LN(FIO_PL[[#This Row],[Risk-free instrument]]/E237)*100</f>
        <v>-17.8519270844216</v>
      </c>
      <c r="G238">
        <v>44884.25</v>
      </c>
      <c r="H238">
        <f>LN(FIO_PL[[#This Row],[WIG]]/G237)*100</f>
        <v>-1.0394444138961312</v>
      </c>
      <c r="I238">
        <f>FIO_PL[[#This Row],[Rate WIG]]*100%</f>
        <v>-1.0394444138961312</v>
      </c>
      <c r="J238">
        <f>MIN(0,(FIO_PL[[#This Row],[Logarithmic rate of return]]-0))</f>
        <v>-0.12685326366102956</v>
      </c>
      <c r="K238">
        <f>MIN(0,(FIO_PL[[#This Row],[Market rate of return]]-0))</f>
        <v>-1.0394444138961312</v>
      </c>
      <c r="L238">
        <f>MAX(0,(FIO_PL[[#This Row],[Logarithmic rate of return]]-0))</f>
        <v>0</v>
      </c>
    </row>
    <row r="239" spans="1:12" x14ac:dyDescent="0.25">
      <c r="A239" s="9">
        <v>43954</v>
      </c>
      <c r="B239">
        <v>258.13</v>
      </c>
      <c r="C239">
        <f>((FIO_PL[[#This Row],[Price]]-B238)/FIO_PL[[#This Row],[Price]])*100</f>
        <v>2.3360322318211759</v>
      </c>
      <c r="D239">
        <f>LN(FIO_PL[[#This Row],[Price]]/B238)*100</f>
        <v>2.3637499793866525</v>
      </c>
      <c r="E239">
        <v>0.71299999999999997</v>
      </c>
      <c r="F239">
        <f>LN(FIO_PL[[#This Row],[Risk-free instrument]]/E238)*100</f>
        <v>-25.733491606248922</v>
      </c>
      <c r="G239">
        <v>46117</v>
      </c>
      <c r="H239">
        <f>LN(FIO_PL[[#This Row],[WIG]]/G238)*100</f>
        <v>2.7094691882854138</v>
      </c>
      <c r="I239">
        <f>FIO_PL[[#This Row],[Rate WIG]]*100%</f>
        <v>2.7094691882854138</v>
      </c>
      <c r="J239">
        <f>MIN(0,(FIO_PL[[#This Row],[Logarithmic rate of return]]-0))</f>
        <v>0</v>
      </c>
      <c r="K239">
        <f>MIN(0,(FIO_PL[[#This Row],[Market rate of return]]-0))</f>
        <v>0</v>
      </c>
      <c r="L239">
        <f>MAX(0,(FIO_PL[[#This Row],[Logarithmic rate of return]]-0))</f>
        <v>2.3637499793866525</v>
      </c>
    </row>
    <row r="240" spans="1:12" x14ac:dyDescent="0.25">
      <c r="A240" s="9">
        <v>43961</v>
      </c>
      <c r="B240">
        <v>255.1</v>
      </c>
      <c r="C240">
        <f>((FIO_PL[[#This Row],[Price]]-B239)/FIO_PL[[#This Row],[Price]])*100</f>
        <v>-1.1877695021560177</v>
      </c>
      <c r="D240">
        <f>LN(FIO_PL[[#This Row],[Price]]/B239)*100</f>
        <v>-1.1807708839975009</v>
      </c>
      <c r="E240">
        <v>0.68799999999999994</v>
      </c>
      <c r="F240">
        <f>LN(FIO_PL[[#This Row],[Risk-free instrument]]/E239)*100</f>
        <v>-3.5692582480952306</v>
      </c>
      <c r="G240">
        <v>45228.14</v>
      </c>
      <c r="H240">
        <f>LN(FIO_PL[[#This Row],[WIG]]/G239)*100</f>
        <v>-1.9462186087697824</v>
      </c>
      <c r="I240">
        <f>FIO_PL[[#This Row],[Rate WIG]]*100%</f>
        <v>-1.9462186087697824</v>
      </c>
      <c r="J240">
        <f>MIN(0,(FIO_PL[[#This Row],[Logarithmic rate of return]]-0))</f>
        <v>-1.1807708839975009</v>
      </c>
      <c r="K240">
        <f>MIN(0,(FIO_PL[[#This Row],[Market rate of return]]-0))</f>
        <v>-1.9462186087697824</v>
      </c>
      <c r="L240">
        <f>MAX(0,(FIO_PL[[#This Row],[Logarithmic rate of return]]-0))</f>
        <v>0</v>
      </c>
    </row>
    <row r="241" spans="1:12" x14ac:dyDescent="0.25">
      <c r="A241" s="9">
        <v>43968</v>
      </c>
      <c r="B241">
        <v>250.24</v>
      </c>
      <c r="C241">
        <f>((FIO_PL[[#This Row],[Price]]-B240)/FIO_PL[[#This Row],[Price]])*100</f>
        <v>-1.9421355498721167</v>
      </c>
      <c r="D241">
        <f>LN(FIO_PL[[#This Row],[Price]]/B240)*100</f>
        <v>-1.9235167790819396</v>
      </c>
      <c r="E241">
        <v>0.65900000000000003</v>
      </c>
      <c r="F241">
        <f>LN(FIO_PL[[#This Row],[Risk-free instrument]]/E240)*100</f>
        <v>-4.3065303430836286</v>
      </c>
      <c r="G241">
        <v>44348.22</v>
      </c>
      <c r="H241">
        <f>LN(FIO_PL[[#This Row],[WIG]]/G240)*100</f>
        <v>-1.9646886833158701</v>
      </c>
      <c r="I241">
        <f>FIO_PL[[#This Row],[Rate WIG]]*100%</f>
        <v>-1.9646886833158701</v>
      </c>
      <c r="J241">
        <f>MIN(0,(FIO_PL[[#This Row],[Logarithmic rate of return]]-0))</f>
        <v>-1.9235167790819396</v>
      </c>
      <c r="K241">
        <f>MIN(0,(FIO_PL[[#This Row],[Market rate of return]]-0))</f>
        <v>-1.9646886833158701</v>
      </c>
      <c r="L241">
        <f>MAX(0,(FIO_PL[[#This Row],[Logarithmic rate of return]]-0))</f>
        <v>0</v>
      </c>
    </row>
    <row r="242" spans="1:12" x14ac:dyDescent="0.25">
      <c r="A242" s="9">
        <v>43975</v>
      </c>
      <c r="B242">
        <v>259.69</v>
      </c>
      <c r="C242">
        <f>((FIO_PL[[#This Row],[Price]]-B241)/FIO_PL[[#This Row],[Price]])*100</f>
        <v>3.638954137625626</v>
      </c>
      <c r="D242">
        <f>LN(FIO_PL[[#This Row],[Price]]/B241)*100</f>
        <v>3.7068154601957439</v>
      </c>
      <c r="E242">
        <v>0.56999999999999995</v>
      </c>
      <c r="F242">
        <f>LN(FIO_PL[[#This Row],[Risk-free instrument]]/E241)*100</f>
        <v>-14.508717367391148</v>
      </c>
      <c r="G242">
        <v>45915.72</v>
      </c>
      <c r="H242">
        <f>LN(FIO_PL[[#This Row],[WIG]]/G241)*100</f>
        <v>3.4734969429828206</v>
      </c>
      <c r="I242">
        <f>FIO_PL[[#This Row],[Rate WIG]]*100%</f>
        <v>3.4734969429828206</v>
      </c>
      <c r="J242">
        <f>MIN(0,(FIO_PL[[#This Row],[Logarithmic rate of return]]-0))</f>
        <v>0</v>
      </c>
      <c r="K242">
        <f>MIN(0,(FIO_PL[[#This Row],[Market rate of return]]-0))</f>
        <v>0</v>
      </c>
      <c r="L242">
        <f>MAX(0,(FIO_PL[[#This Row],[Logarithmic rate of return]]-0))</f>
        <v>3.7068154601957439</v>
      </c>
    </row>
    <row r="243" spans="1:12" x14ac:dyDescent="0.25">
      <c r="A243" s="9">
        <v>43982</v>
      </c>
      <c r="B243">
        <v>265.24</v>
      </c>
      <c r="C243">
        <f>((FIO_PL[[#This Row],[Price]]-B242)/FIO_PL[[#This Row],[Price]])*100</f>
        <v>2.0924445784949524</v>
      </c>
      <c r="D243">
        <f>LN(FIO_PL[[#This Row],[Price]]/B242)*100</f>
        <v>2.1146464541763086</v>
      </c>
      <c r="E243">
        <v>0.50975000000000004</v>
      </c>
      <c r="F243">
        <f>LN(FIO_PL[[#This Row],[Risk-free instrument]]/E242)*100</f>
        <v>-11.171595137403109</v>
      </c>
      <c r="G243">
        <v>48127.64</v>
      </c>
      <c r="H243">
        <f>LN(FIO_PL[[#This Row],[WIG]]/G242)*100</f>
        <v>4.7049106153718734</v>
      </c>
      <c r="I243">
        <f>FIO_PL[[#This Row],[Rate WIG]]*100%</f>
        <v>4.7049106153718734</v>
      </c>
      <c r="J243">
        <f>MIN(0,(FIO_PL[[#This Row],[Logarithmic rate of return]]-0))</f>
        <v>0</v>
      </c>
      <c r="K243">
        <f>MIN(0,(FIO_PL[[#This Row],[Market rate of return]]-0))</f>
        <v>0</v>
      </c>
      <c r="L243">
        <f>MAX(0,(FIO_PL[[#This Row],[Logarithmic rate of return]]-0))</f>
        <v>2.1146464541763086</v>
      </c>
    </row>
    <row r="244" spans="1:12" x14ac:dyDescent="0.25">
      <c r="A244" s="9">
        <v>43989</v>
      </c>
      <c r="B244">
        <v>277.08</v>
      </c>
      <c r="C244">
        <f>((FIO_PL[[#This Row],[Price]]-B243)/FIO_PL[[#This Row],[Price]])*100</f>
        <v>4.273134112891575</v>
      </c>
      <c r="D244">
        <f>LN(FIO_PL[[#This Row],[Price]]/B243)*100</f>
        <v>4.367119665373723</v>
      </c>
      <c r="E244">
        <v>0.48125000000000001</v>
      </c>
      <c r="F244">
        <f>LN(FIO_PL[[#This Row],[Risk-free instrument]]/E243)*100</f>
        <v>-5.7533523852570596</v>
      </c>
      <c r="G244">
        <v>51494.63</v>
      </c>
      <c r="H244">
        <f>LN(FIO_PL[[#This Row],[WIG]]/G243)*100</f>
        <v>6.7620882142136161</v>
      </c>
      <c r="I244">
        <f>FIO_PL[[#This Row],[Rate WIG]]*100%</f>
        <v>6.7620882142136161</v>
      </c>
      <c r="J244">
        <f>MIN(0,(FIO_PL[[#This Row],[Logarithmic rate of return]]-0))</f>
        <v>0</v>
      </c>
      <c r="K244">
        <f>MIN(0,(FIO_PL[[#This Row],[Market rate of return]]-0))</f>
        <v>0</v>
      </c>
      <c r="L244">
        <f>MAX(0,(FIO_PL[[#This Row],[Logarithmic rate of return]]-0))</f>
        <v>4.367119665373723</v>
      </c>
    </row>
    <row r="245" spans="1:12" x14ac:dyDescent="0.25">
      <c r="A245" s="9">
        <v>43996</v>
      </c>
      <c r="B245">
        <v>269.02999999999997</v>
      </c>
      <c r="C245">
        <f>((FIO_PL[[#This Row],[Price]]-B244)/FIO_PL[[#This Row],[Price]])*100</f>
        <v>-2.9922313496636108</v>
      </c>
      <c r="D245">
        <f>LN(FIO_PL[[#This Row],[Price]]/B244)*100</f>
        <v>-2.9483375607353626</v>
      </c>
      <c r="E245">
        <v>0.432</v>
      </c>
      <c r="F245">
        <f>LN(FIO_PL[[#This Row],[Risk-free instrument]]/E244)*100</f>
        <v>-10.796129735788373</v>
      </c>
      <c r="G245">
        <v>50169.11</v>
      </c>
      <c r="H245">
        <f>LN(FIO_PL[[#This Row],[WIG]]/G244)*100</f>
        <v>-2.607803173460276</v>
      </c>
      <c r="I245">
        <f>FIO_PL[[#This Row],[Rate WIG]]*100%</f>
        <v>-2.607803173460276</v>
      </c>
      <c r="J245">
        <f>MIN(0,(FIO_PL[[#This Row],[Logarithmic rate of return]]-0))</f>
        <v>-2.9483375607353626</v>
      </c>
      <c r="K245">
        <f>MIN(0,(FIO_PL[[#This Row],[Market rate of return]]-0))</f>
        <v>-2.607803173460276</v>
      </c>
      <c r="L245">
        <f>MAX(0,(FIO_PL[[#This Row],[Logarithmic rate of return]]-0))</f>
        <v>0</v>
      </c>
    </row>
    <row r="246" spans="1:12" x14ac:dyDescent="0.25">
      <c r="A246" s="9">
        <v>44003</v>
      </c>
      <c r="B246">
        <v>273.25</v>
      </c>
      <c r="C246">
        <f>((FIO_PL[[#This Row],[Price]]-B245)/FIO_PL[[#This Row],[Price]])*100</f>
        <v>1.544373284537979</v>
      </c>
      <c r="D246">
        <f>LN(FIO_PL[[#This Row],[Price]]/B245)*100</f>
        <v>1.5564229509597389</v>
      </c>
      <c r="E246">
        <v>0.41449999999999998</v>
      </c>
      <c r="F246">
        <f>LN(FIO_PL[[#This Row],[Risk-free instrument]]/E245)*100</f>
        <v>-4.1352613668760689</v>
      </c>
      <c r="G246">
        <v>50670.080000000002</v>
      </c>
      <c r="H246">
        <f>LN(FIO_PL[[#This Row],[WIG]]/G245)*100</f>
        <v>0.99360996763284448</v>
      </c>
      <c r="I246">
        <f>FIO_PL[[#This Row],[Rate WIG]]*100%</f>
        <v>0.99360996763284448</v>
      </c>
      <c r="J246">
        <f>MIN(0,(FIO_PL[[#This Row],[Logarithmic rate of return]]-0))</f>
        <v>0</v>
      </c>
      <c r="K246">
        <f>MIN(0,(FIO_PL[[#This Row],[Market rate of return]]-0))</f>
        <v>0</v>
      </c>
      <c r="L246">
        <f>MAX(0,(FIO_PL[[#This Row],[Logarithmic rate of return]]-0))</f>
        <v>1.5564229509597389</v>
      </c>
    </row>
    <row r="247" spans="1:12" x14ac:dyDescent="0.25">
      <c r="A247" s="9">
        <v>44010</v>
      </c>
      <c r="B247">
        <v>271.45</v>
      </c>
      <c r="C247">
        <f>((FIO_PL[[#This Row],[Price]]-B246)/FIO_PL[[#This Row],[Price]])*100</f>
        <v>-0.66310554429913848</v>
      </c>
      <c r="D247">
        <f>LN(FIO_PL[[#This Row],[Price]]/B246)*100</f>
        <v>-0.66091667051878977</v>
      </c>
      <c r="E247">
        <v>0.36137999999999998</v>
      </c>
      <c r="F247">
        <f>LN(FIO_PL[[#This Row],[Risk-free instrument]]/E246)*100</f>
        <v>-13.714293829166499</v>
      </c>
      <c r="G247">
        <v>49725.89</v>
      </c>
      <c r="H247">
        <f>LN(FIO_PL[[#This Row],[WIG]]/G246)*100</f>
        <v>-1.8809875308780633</v>
      </c>
      <c r="I247">
        <f>FIO_PL[[#This Row],[Rate WIG]]*100%</f>
        <v>-1.8809875308780633</v>
      </c>
      <c r="J247">
        <f>MIN(0,(FIO_PL[[#This Row],[Logarithmic rate of return]]-0))</f>
        <v>-0.66091667051878977</v>
      </c>
      <c r="K247">
        <f>MIN(0,(FIO_PL[[#This Row],[Market rate of return]]-0))</f>
        <v>-1.8809875308780633</v>
      </c>
      <c r="L247">
        <f>MAX(0,(FIO_PL[[#This Row],[Logarithmic rate of return]]-0))</f>
        <v>0</v>
      </c>
    </row>
    <row r="248" spans="1:12" x14ac:dyDescent="0.25">
      <c r="A248" s="9">
        <v>44017</v>
      </c>
      <c r="B248">
        <v>278.38</v>
      </c>
      <c r="C248">
        <f>((FIO_PL[[#This Row],[Price]]-B247)/FIO_PL[[#This Row],[Price]])*100</f>
        <v>2.4894029743516084</v>
      </c>
      <c r="D248">
        <f>LN(FIO_PL[[#This Row],[Price]]/B247)*100</f>
        <v>2.5209126447794321</v>
      </c>
      <c r="E248">
        <v>0.36625000000000002</v>
      </c>
      <c r="F248">
        <f>LN(FIO_PL[[#This Row],[Risk-free instrument]]/E247)*100</f>
        <v>1.3386124047592549</v>
      </c>
      <c r="G248">
        <v>50959.44</v>
      </c>
      <c r="H248">
        <f>LN(FIO_PL[[#This Row],[WIG]]/G247)*100</f>
        <v>2.4504299171250814</v>
      </c>
      <c r="I248">
        <f>FIO_PL[[#This Row],[Rate WIG]]*100%</f>
        <v>2.4504299171250814</v>
      </c>
      <c r="J248">
        <f>MIN(0,(FIO_PL[[#This Row],[Logarithmic rate of return]]-0))</f>
        <v>0</v>
      </c>
      <c r="K248">
        <f>MIN(0,(FIO_PL[[#This Row],[Market rate of return]]-0))</f>
        <v>0</v>
      </c>
      <c r="L248">
        <f>MAX(0,(FIO_PL[[#This Row],[Logarithmic rate of return]]-0))</f>
        <v>2.5209126447794321</v>
      </c>
    </row>
    <row r="249" spans="1:12" x14ac:dyDescent="0.25">
      <c r="A249" s="9">
        <v>44024</v>
      </c>
      <c r="B249">
        <v>279.07</v>
      </c>
      <c r="C249">
        <f>((FIO_PL[[#This Row],[Price]]-B248)/FIO_PL[[#This Row],[Price]])*100</f>
        <v>0.24724979395850422</v>
      </c>
      <c r="D249">
        <f>LN(FIO_PL[[#This Row],[Price]]/B248)*100</f>
        <v>0.24755596103064897</v>
      </c>
      <c r="E249">
        <v>0.34538000000000002</v>
      </c>
      <c r="F249">
        <f>LN(FIO_PL[[#This Row],[Risk-free instrument]]/E248)*100</f>
        <v>-5.8670900174753164</v>
      </c>
      <c r="G249">
        <v>50933.53</v>
      </c>
      <c r="H249">
        <f>LN(FIO_PL[[#This Row],[WIG]]/G248)*100</f>
        <v>-5.0857287913900442E-2</v>
      </c>
      <c r="I249">
        <f>FIO_PL[[#This Row],[Rate WIG]]*100%</f>
        <v>-5.0857287913900442E-2</v>
      </c>
      <c r="J249">
        <f>MIN(0,(FIO_PL[[#This Row],[Logarithmic rate of return]]-0))</f>
        <v>0</v>
      </c>
      <c r="K249">
        <f>MIN(0,(FIO_PL[[#This Row],[Market rate of return]]-0))</f>
        <v>-5.0857287913900442E-2</v>
      </c>
      <c r="L249">
        <f>MAX(0,(FIO_PL[[#This Row],[Logarithmic rate of return]]-0))</f>
        <v>0.24755596103064897</v>
      </c>
    </row>
    <row r="250" spans="1:12" x14ac:dyDescent="0.25">
      <c r="A250" s="9">
        <v>44031</v>
      </c>
      <c r="B250">
        <v>282.02</v>
      </c>
      <c r="C250">
        <f>((FIO_PL[[#This Row],[Price]]-B249)/FIO_PL[[#This Row],[Price]])*100</f>
        <v>1.0460251046025064</v>
      </c>
      <c r="D250">
        <f>LN(FIO_PL[[#This Row],[Price]]/B249)*100</f>
        <v>1.0515343999522908</v>
      </c>
      <c r="E250">
        <v>0.33362999999999998</v>
      </c>
      <c r="F250">
        <f>LN(FIO_PL[[#This Row],[Risk-free instrument]]/E249)*100</f>
        <v>-3.4612665657663757</v>
      </c>
      <c r="G250">
        <v>51046.47</v>
      </c>
      <c r="H250">
        <f>LN(FIO_PL[[#This Row],[WIG]]/G249)*100</f>
        <v>0.22149450122271572</v>
      </c>
      <c r="I250">
        <f>FIO_PL[[#This Row],[Rate WIG]]*100%</f>
        <v>0.22149450122271572</v>
      </c>
      <c r="J250">
        <f>MIN(0,(FIO_PL[[#This Row],[Logarithmic rate of return]]-0))</f>
        <v>0</v>
      </c>
      <c r="K250">
        <f>MIN(0,(FIO_PL[[#This Row],[Market rate of return]]-0))</f>
        <v>0</v>
      </c>
      <c r="L250">
        <f>MAX(0,(FIO_PL[[#This Row],[Logarithmic rate of return]]-0))</f>
        <v>1.0515343999522908</v>
      </c>
    </row>
    <row r="251" spans="1:12" x14ac:dyDescent="0.25">
      <c r="A251" s="9">
        <v>44038</v>
      </c>
      <c r="B251">
        <v>285.10000000000002</v>
      </c>
      <c r="C251">
        <f>((FIO_PL[[#This Row],[Price]]-B250)/FIO_PL[[#This Row],[Price]])*100</f>
        <v>1.0803226937916663</v>
      </c>
      <c r="D251">
        <f>LN(FIO_PL[[#This Row],[Price]]/B250)*100</f>
        <v>1.0862005509542425</v>
      </c>
      <c r="E251">
        <v>0.31850000000000001</v>
      </c>
      <c r="F251">
        <f>LN(FIO_PL[[#This Row],[Risk-free instrument]]/E250)*100</f>
        <v>-4.6410119486642154</v>
      </c>
      <c r="G251">
        <v>51672.44</v>
      </c>
      <c r="H251">
        <f>LN(FIO_PL[[#This Row],[WIG]]/G250)*100</f>
        <v>1.218816961832849</v>
      </c>
      <c r="I251">
        <f>FIO_PL[[#This Row],[Rate WIG]]*100%</f>
        <v>1.218816961832849</v>
      </c>
      <c r="J251">
        <f>MIN(0,(FIO_PL[[#This Row],[Logarithmic rate of return]]-0))</f>
        <v>0</v>
      </c>
      <c r="K251">
        <f>MIN(0,(FIO_PL[[#This Row],[Market rate of return]]-0))</f>
        <v>0</v>
      </c>
      <c r="L251">
        <f>MAX(0,(FIO_PL[[#This Row],[Logarithmic rate of return]]-0))</f>
        <v>1.0862005509542425</v>
      </c>
    </row>
    <row r="252" spans="1:12" x14ac:dyDescent="0.25">
      <c r="A252" s="9">
        <v>44045</v>
      </c>
      <c r="B252">
        <v>279.27</v>
      </c>
      <c r="C252">
        <f>((FIO_PL[[#This Row],[Price]]-B251)/FIO_PL[[#This Row],[Price]])*100</f>
        <v>-2.0875854907437397</v>
      </c>
      <c r="D252">
        <f>LN(FIO_PL[[#This Row],[Price]]/B251)*100</f>
        <v>-2.0660940122118236</v>
      </c>
      <c r="E252">
        <v>0.30613000000000001</v>
      </c>
      <c r="F252">
        <f>LN(FIO_PL[[#This Row],[Risk-free instrument]]/E251)*100</f>
        <v>-3.9612626676047999</v>
      </c>
      <c r="G252">
        <v>50468.160000000003</v>
      </c>
      <c r="H252">
        <f>LN(FIO_PL[[#This Row],[WIG]]/G251)*100</f>
        <v>-2.358192155773545</v>
      </c>
      <c r="I252">
        <f>FIO_PL[[#This Row],[Rate WIG]]*100%</f>
        <v>-2.358192155773545</v>
      </c>
      <c r="J252">
        <f>MIN(0,(FIO_PL[[#This Row],[Logarithmic rate of return]]-0))</f>
        <v>-2.0660940122118236</v>
      </c>
      <c r="K252">
        <f>MIN(0,(FIO_PL[[#This Row],[Market rate of return]]-0))</f>
        <v>-2.358192155773545</v>
      </c>
      <c r="L252">
        <f>MAX(0,(FIO_PL[[#This Row],[Logarithmic rate of return]]-0))</f>
        <v>0</v>
      </c>
    </row>
    <row r="253" spans="1:12" x14ac:dyDescent="0.25">
      <c r="A253" s="9">
        <v>44052</v>
      </c>
      <c r="B253">
        <v>286.18</v>
      </c>
      <c r="C253">
        <f>((FIO_PL[[#This Row],[Price]]-B252)/FIO_PL[[#This Row],[Price]])*100</f>
        <v>2.414564260255792</v>
      </c>
      <c r="D253">
        <f>LN(FIO_PL[[#This Row],[Price]]/B252)*100</f>
        <v>2.4441927682080768</v>
      </c>
      <c r="E253">
        <v>0.30913000000000002</v>
      </c>
      <c r="F253">
        <f>LN(FIO_PL[[#This Row],[Risk-free instrument]]/E252)*100</f>
        <v>0.97520520612169059</v>
      </c>
      <c r="G253">
        <v>51732.44</v>
      </c>
      <c r="H253">
        <f>LN(FIO_PL[[#This Row],[WIG]]/G252)*100</f>
        <v>2.4742408504456868</v>
      </c>
      <c r="I253">
        <f>FIO_PL[[#This Row],[Rate WIG]]*100%</f>
        <v>2.4742408504456868</v>
      </c>
      <c r="J253">
        <f>MIN(0,(FIO_PL[[#This Row],[Logarithmic rate of return]]-0))</f>
        <v>0</v>
      </c>
      <c r="K253">
        <f>MIN(0,(FIO_PL[[#This Row],[Market rate of return]]-0))</f>
        <v>0</v>
      </c>
      <c r="L253">
        <f>MAX(0,(FIO_PL[[#This Row],[Logarithmic rate of return]]-0))</f>
        <v>2.4441927682080768</v>
      </c>
    </row>
    <row r="254" spans="1:12" x14ac:dyDescent="0.25">
      <c r="A254" s="9">
        <v>44059</v>
      </c>
      <c r="B254">
        <v>289.69</v>
      </c>
      <c r="C254">
        <f>((FIO_PL[[#This Row],[Price]]-B253)/FIO_PL[[#This Row],[Price]])*100</f>
        <v>1.2116400289965104</v>
      </c>
      <c r="D254">
        <f>LN(FIO_PL[[#This Row],[Price]]/B253)*100</f>
        <v>1.2190402233559683</v>
      </c>
      <c r="E254">
        <v>0.33250000000000002</v>
      </c>
      <c r="F254">
        <f>LN(FIO_PL[[#This Row],[Risk-free instrument]]/E253)*100</f>
        <v>7.2877959698521968</v>
      </c>
      <c r="G254">
        <v>52631.64</v>
      </c>
      <c r="H254">
        <f>LN(FIO_PL[[#This Row],[WIG]]/G253)*100</f>
        <v>1.7232408924346414</v>
      </c>
      <c r="I254">
        <f>FIO_PL[[#This Row],[Rate WIG]]*100%</f>
        <v>1.7232408924346414</v>
      </c>
      <c r="J254">
        <f>MIN(0,(FIO_PL[[#This Row],[Logarithmic rate of return]]-0))</f>
        <v>0</v>
      </c>
      <c r="K254">
        <f>MIN(0,(FIO_PL[[#This Row],[Market rate of return]]-0))</f>
        <v>0</v>
      </c>
      <c r="L254">
        <f>MAX(0,(FIO_PL[[#This Row],[Logarithmic rate of return]]-0))</f>
        <v>1.2190402233559683</v>
      </c>
    </row>
    <row r="255" spans="1:12" x14ac:dyDescent="0.25">
      <c r="A255" s="9">
        <v>44066</v>
      </c>
      <c r="B255">
        <v>287.05</v>
      </c>
      <c r="C255">
        <f>((FIO_PL[[#This Row],[Price]]-B254)/FIO_PL[[#This Row],[Price]])*100</f>
        <v>-0.91970040062706371</v>
      </c>
      <c r="D255">
        <f>LN(FIO_PL[[#This Row],[Price]]/B254)*100</f>
        <v>-0.91549690985027554</v>
      </c>
      <c r="E255">
        <v>0.31437999999999999</v>
      </c>
      <c r="F255">
        <f>LN(FIO_PL[[#This Row],[Risk-free instrument]]/E254)*100</f>
        <v>-5.6037414795817</v>
      </c>
      <c r="G255">
        <v>51920.09</v>
      </c>
      <c r="H255">
        <f>LN(FIO_PL[[#This Row],[WIG]]/G254)*100</f>
        <v>-1.3611653984636256</v>
      </c>
      <c r="I255">
        <f>FIO_PL[[#This Row],[Rate WIG]]*100%</f>
        <v>-1.3611653984636256</v>
      </c>
      <c r="J255">
        <f>MIN(0,(FIO_PL[[#This Row],[Logarithmic rate of return]]-0))</f>
        <v>-0.91549690985027554</v>
      </c>
      <c r="K255">
        <f>MIN(0,(FIO_PL[[#This Row],[Market rate of return]]-0))</f>
        <v>-1.3611653984636256</v>
      </c>
      <c r="L255">
        <f>MAX(0,(FIO_PL[[#This Row],[Logarithmic rate of return]]-0))</f>
        <v>0</v>
      </c>
    </row>
    <row r="256" spans="1:12" x14ac:dyDescent="0.25">
      <c r="A256" s="9">
        <v>44073</v>
      </c>
      <c r="B256">
        <v>288.39</v>
      </c>
      <c r="C256">
        <f>((FIO_PL[[#This Row],[Price]]-B255)/FIO_PL[[#This Row],[Price]])*100</f>
        <v>0.46464856617773675</v>
      </c>
      <c r="D256">
        <f>LN(FIO_PL[[#This Row],[Price]]/B255)*100</f>
        <v>0.4657314132188537</v>
      </c>
      <c r="E256">
        <v>0.30987999999999999</v>
      </c>
      <c r="F256">
        <f>LN(FIO_PL[[#This Row],[Risk-free instrument]]/E255)*100</f>
        <v>-1.4417319536390103</v>
      </c>
      <c r="G256">
        <v>52237.26</v>
      </c>
      <c r="H256">
        <f>LN(FIO_PL[[#This Row],[WIG]]/G255)*100</f>
        <v>0.60902275325176913</v>
      </c>
      <c r="I256">
        <f>FIO_PL[[#This Row],[Rate WIG]]*100%</f>
        <v>0.60902275325176913</v>
      </c>
      <c r="J256">
        <f>MIN(0,(FIO_PL[[#This Row],[Logarithmic rate of return]]-0))</f>
        <v>0</v>
      </c>
      <c r="K256">
        <f>MIN(0,(FIO_PL[[#This Row],[Market rate of return]]-0))</f>
        <v>0</v>
      </c>
      <c r="L256">
        <f>MAX(0,(FIO_PL[[#This Row],[Logarithmic rate of return]]-0))</f>
        <v>0.4657314132188537</v>
      </c>
    </row>
    <row r="257" spans="1:12" x14ac:dyDescent="0.25">
      <c r="A257" s="9">
        <v>44080</v>
      </c>
      <c r="B257">
        <v>281.07</v>
      </c>
      <c r="C257">
        <f>((FIO_PL[[#This Row],[Price]]-B256)/FIO_PL[[#This Row],[Price]])*100</f>
        <v>-2.604333440068308</v>
      </c>
      <c r="D257">
        <f>LN(FIO_PL[[#This Row],[Price]]/B256)*100</f>
        <v>-2.5709982114627818</v>
      </c>
      <c r="E257">
        <v>0.29213</v>
      </c>
      <c r="F257">
        <f>LN(FIO_PL[[#This Row],[Risk-free instrument]]/E256)*100</f>
        <v>-5.8986217090522768</v>
      </c>
      <c r="G257">
        <v>50522.18</v>
      </c>
      <c r="H257">
        <f>LN(FIO_PL[[#This Row],[WIG]]/G256)*100</f>
        <v>-3.3383585584365552</v>
      </c>
      <c r="I257">
        <f>FIO_PL[[#This Row],[Rate WIG]]*100%</f>
        <v>-3.3383585584365552</v>
      </c>
      <c r="J257">
        <f>MIN(0,(FIO_PL[[#This Row],[Logarithmic rate of return]]-0))</f>
        <v>-2.5709982114627818</v>
      </c>
      <c r="K257">
        <f>MIN(0,(FIO_PL[[#This Row],[Market rate of return]]-0))</f>
        <v>-3.3383585584365552</v>
      </c>
      <c r="L257">
        <f>MAX(0,(FIO_PL[[#This Row],[Logarithmic rate of return]]-0))</f>
        <v>0</v>
      </c>
    </row>
    <row r="258" spans="1:12" x14ac:dyDescent="0.25">
      <c r="A258" s="9">
        <v>44087</v>
      </c>
      <c r="B258">
        <v>280.07</v>
      </c>
      <c r="C258">
        <f>((FIO_PL[[#This Row],[Price]]-B257)/FIO_PL[[#This Row],[Price]])*100</f>
        <v>-0.35705359374442103</v>
      </c>
      <c r="D258">
        <f>LN(FIO_PL[[#This Row],[Price]]/B257)*100</f>
        <v>-0.35641767067496599</v>
      </c>
      <c r="E258">
        <v>0.28188000000000002</v>
      </c>
      <c r="F258">
        <f>LN(FIO_PL[[#This Row],[Risk-free instrument]]/E257)*100</f>
        <v>-3.5717460214357164</v>
      </c>
      <c r="G258">
        <v>50737.57</v>
      </c>
      <c r="H258">
        <f>LN(FIO_PL[[#This Row],[WIG]]/G257)*100</f>
        <v>0.42542140356848529</v>
      </c>
      <c r="I258">
        <f>FIO_PL[[#This Row],[Rate WIG]]*100%</f>
        <v>0.42542140356848529</v>
      </c>
      <c r="J258">
        <f>MIN(0,(FIO_PL[[#This Row],[Logarithmic rate of return]]-0))</f>
        <v>-0.35641767067496599</v>
      </c>
      <c r="K258">
        <f>MIN(0,(FIO_PL[[#This Row],[Market rate of return]]-0))</f>
        <v>0</v>
      </c>
      <c r="L258">
        <f>MAX(0,(FIO_PL[[#This Row],[Logarithmic rate of return]]-0))</f>
        <v>0</v>
      </c>
    </row>
    <row r="259" spans="1:12" x14ac:dyDescent="0.25">
      <c r="A259" s="9">
        <v>44094</v>
      </c>
      <c r="B259">
        <v>277.87</v>
      </c>
      <c r="C259">
        <f>((FIO_PL[[#This Row],[Price]]-B258)/FIO_PL[[#This Row],[Price]])*100</f>
        <v>-0.79173714326843081</v>
      </c>
      <c r="D259">
        <f>LN(FIO_PL[[#This Row],[Price]]/B258)*100</f>
        <v>-0.78861935041890863</v>
      </c>
      <c r="E259">
        <v>0.27524999999999999</v>
      </c>
      <c r="F259">
        <f>LN(FIO_PL[[#This Row],[Risk-free instrument]]/E258)*100</f>
        <v>-2.3801672856032505</v>
      </c>
      <c r="G259">
        <v>49825.58</v>
      </c>
      <c r="H259">
        <f>LN(FIO_PL[[#This Row],[WIG]]/G258)*100</f>
        <v>-1.8138155040519897</v>
      </c>
      <c r="I259">
        <f>FIO_PL[[#This Row],[Rate WIG]]*100%</f>
        <v>-1.8138155040519897</v>
      </c>
      <c r="J259">
        <f>MIN(0,(FIO_PL[[#This Row],[Logarithmic rate of return]]-0))</f>
        <v>-0.78861935041890863</v>
      </c>
      <c r="K259">
        <f>MIN(0,(FIO_PL[[#This Row],[Market rate of return]]-0))</f>
        <v>-1.8138155040519897</v>
      </c>
      <c r="L259">
        <f>MAX(0,(FIO_PL[[#This Row],[Logarithmic rate of return]]-0))</f>
        <v>0</v>
      </c>
    </row>
    <row r="260" spans="1:12" x14ac:dyDescent="0.25">
      <c r="A260" s="9">
        <v>44101</v>
      </c>
      <c r="B260">
        <v>274.11</v>
      </c>
      <c r="C260">
        <f>((FIO_PL[[#This Row],[Price]]-B259)/FIO_PL[[#This Row],[Price]])*100</f>
        <v>-1.3717120863886727</v>
      </c>
      <c r="D260">
        <f>LN(FIO_PL[[#This Row],[Price]]/B259)*100</f>
        <v>-1.3623892741628865</v>
      </c>
      <c r="E260">
        <v>0.27124999999999999</v>
      </c>
      <c r="F260">
        <f>LN(FIO_PL[[#This Row],[Risk-free instrument]]/E259)*100</f>
        <v>-1.463887074812003</v>
      </c>
      <c r="G260">
        <v>48294.74</v>
      </c>
      <c r="H260">
        <f>LN(FIO_PL[[#This Row],[WIG]]/G259)*100</f>
        <v>-3.1205854737017749</v>
      </c>
      <c r="I260">
        <f>FIO_PL[[#This Row],[Rate WIG]]*100%</f>
        <v>-3.1205854737017749</v>
      </c>
      <c r="J260">
        <f>MIN(0,(FIO_PL[[#This Row],[Logarithmic rate of return]]-0))</f>
        <v>-1.3623892741628865</v>
      </c>
      <c r="K260">
        <f>MIN(0,(FIO_PL[[#This Row],[Market rate of return]]-0))</f>
        <v>-3.1205854737017749</v>
      </c>
      <c r="L260">
        <f>MAX(0,(FIO_PL[[#This Row],[Logarithmic rate of return]]-0))</f>
        <v>0</v>
      </c>
    </row>
    <row r="261" spans="1:12" x14ac:dyDescent="0.25">
      <c r="A261" s="9">
        <v>44108</v>
      </c>
      <c r="B261">
        <v>278.26</v>
      </c>
      <c r="C261">
        <f>((FIO_PL[[#This Row],[Price]]-B260)/FIO_PL[[#This Row],[Price]])*100</f>
        <v>1.4914109106590876</v>
      </c>
      <c r="D261">
        <f>LN(FIO_PL[[#This Row],[Price]]/B260)*100</f>
        <v>1.5026442735091687</v>
      </c>
      <c r="E261">
        <v>0.24475</v>
      </c>
      <c r="F261">
        <f>LN(FIO_PL[[#This Row],[Risk-free instrument]]/E260)*100</f>
        <v>-10.280362344404947</v>
      </c>
      <c r="G261">
        <v>49043.26</v>
      </c>
      <c r="H261">
        <f>LN(FIO_PL[[#This Row],[WIG]]/G260)*100</f>
        <v>1.5380113727654878</v>
      </c>
      <c r="I261">
        <f>FIO_PL[[#This Row],[Rate WIG]]*100%</f>
        <v>1.5380113727654878</v>
      </c>
      <c r="J261">
        <f>MIN(0,(FIO_PL[[#This Row],[Logarithmic rate of return]]-0))</f>
        <v>0</v>
      </c>
      <c r="K261">
        <f>MIN(0,(FIO_PL[[#This Row],[Market rate of return]]-0))</f>
        <v>0</v>
      </c>
      <c r="L261">
        <f>MAX(0,(FIO_PL[[#This Row],[Logarithmic rate of return]]-0))</f>
        <v>1.5026442735091687</v>
      </c>
    </row>
    <row r="262" spans="1:12" x14ac:dyDescent="0.25">
      <c r="A262" s="9">
        <v>44115</v>
      </c>
      <c r="B262">
        <v>282.32</v>
      </c>
      <c r="C262">
        <f>((FIO_PL[[#This Row],[Price]]-B261)/FIO_PL[[#This Row],[Price]])*100</f>
        <v>1.438084443185039</v>
      </c>
      <c r="D262">
        <f>LN(FIO_PL[[#This Row],[Price]]/B261)*100</f>
        <v>1.4485250953283928</v>
      </c>
      <c r="E262">
        <v>0.24575</v>
      </c>
      <c r="F262">
        <f>LN(FIO_PL[[#This Row],[Risk-free instrument]]/E261)*100</f>
        <v>0.40774776166560789</v>
      </c>
      <c r="G262">
        <v>49191.09</v>
      </c>
      <c r="H262">
        <f>LN(FIO_PL[[#This Row],[WIG]]/G261)*100</f>
        <v>0.30097437728015691</v>
      </c>
      <c r="I262">
        <f>FIO_PL[[#This Row],[Rate WIG]]*100%</f>
        <v>0.30097437728015691</v>
      </c>
      <c r="J262">
        <f>MIN(0,(FIO_PL[[#This Row],[Logarithmic rate of return]]-0))</f>
        <v>0</v>
      </c>
      <c r="K262">
        <f>MIN(0,(FIO_PL[[#This Row],[Market rate of return]]-0))</f>
        <v>0</v>
      </c>
      <c r="L262">
        <f>MAX(0,(FIO_PL[[#This Row],[Logarithmic rate of return]]-0))</f>
        <v>1.4485250953283928</v>
      </c>
    </row>
    <row r="263" spans="1:12" x14ac:dyDescent="0.25">
      <c r="A263" s="9">
        <v>44122</v>
      </c>
      <c r="B263">
        <v>286.19</v>
      </c>
      <c r="C263">
        <f>((FIO_PL[[#This Row],[Price]]-B262)/FIO_PL[[#This Row],[Price]])*100</f>
        <v>1.3522485062371168</v>
      </c>
      <c r="D263">
        <f>LN(FIO_PL[[#This Row],[Price]]/B262)*100</f>
        <v>1.3614746543920468</v>
      </c>
      <c r="E263">
        <v>0.25750000000000001</v>
      </c>
      <c r="F263">
        <f>LN(FIO_PL[[#This Row],[Risk-free instrument]]/E262)*100</f>
        <v>4.6704961076514948</v>
      </c>
      <c r="G263">
        <v>48210.12</v>
      </c>
      <c r="H263">
        <f>LN(FIO_PL[[#This Row],[WIG]]/G262)*100</f>
        <v>-2.0143552012567127</v>
      </c>
      <c r="I263">
        <f>FIO_PL[[#This Row],[Rate WIG]]*100%</f>
        <v>-2.0143552012567127</v>
      </c>
      <c r="J263">
        <f>MIN(0,(FIO_PL[[#This Row],[Logarithmic rate of return]]-0))</f>
        <v>0</v>
      </c>
      <c r="K263">
        <f>MIN(0,(FIO_PL[[#This Row],[Market rate of return]]-0))</f>
        <v>-2.0143552012567127</v>
      </c>
      <c r="L263">
        <f>MAX(0,(FIO_PL[[#This Row],[Logarithmic rate of return]]-0))</f>
        <v>1.3614746543920468</v>
      </c>
    </row>
    <row r="264" spans="1:12" x14ac:dyDescent="0.25">
      <c r="A264" s="9">
        <v>44129</v>
      </c>
      <c r="B264">
        <v>283.07</v>
      </c>
      <c r="C264">
        <f>((FIO_PL[[#This Row],[Price]]-B263)/FIO_PL[[#This Row],[Price]])*100</f>
        <v>-1.1022008690429945</v>
      </c>
      <c r="D264">
        <f>LN(FIO_PL[[#This Row],[Price]]/B263)*100</f>
        <v>-1.0961709030300031</v>
      </c>
      <c r="E264">
        <v>0.24937999999999999</v>
      </c>
      <c r="F264">
        <f>LN(FIO_PL[[#This Row],[Risk-free instrument]]/E263)*100</f>
        <v>-3.2041882535350776</v>
      </c>
      <c r="G264">
        <v>47846.25</v>
      </c>
      <c r="H264">
        <f>LN(FIO_PL[[#This Row],[WIG]]/G263)*100</f>
        <v>-0.75762126026506127</v>
      </c>
      <c r="I264">
        <f>FIO_PL[[#This Row],[Rate WIG]]*100%</f>
        <v>-0.75762126026506127</v>
      </c>
      <c r="J264">
        <f>MIN(0,(FIO_PL[[#This Row],[Logarithmic rate of return]]-0))</f>
        <v>-1.0961709030300031</v>
      </c>
      <c r="K264">
        <f>MIN(0,(FIO_PL[[#This Row],[Market rate of return]]-0))</f>
        <v>-0.75762126026506127</v>
      </c>
      <c r="L264">
        <f>MAX(0,(FIO_PL[[#This Row],[Logarithmic rate of return]]-0))</f>
        <v>0</v>
      </c>
    </row>
    <row r="265" spans="1:12" x14ac:dyDescent="0.25">
      <c r="A265" s="9">
        <v>44136</v>
      </c>
      <c r="B265">
        <v>262.16000000000003</v>
      </c>
      <c r="C265">
        <f>((FIO_PL[[#This Row],[Price]]-B264)/FIO_PL[[#This Row],[Price]])*100</f>
        <v>-7.9760451632590659</v>
      </c>
      <c r="D265">
        <f>LN(FIO_PL[[#This Row],[Price]]/B264)*100</f>
        <v>-7.6739212490075914</v>
      </c>
      <c r="E265">
        <v>0.24213000000000001</v>
      </c>
      <c r="F265">
        <f>LN(FIO_PL[[#This Row],[Risk-free instrument]]/E264)*100</f>
        <v>-2.9503065564049322</v>
      </c>
      <c r="G265">
        <v>44097.98</v>
      </c>
      <c r="H265">
        <f>LN(FIO_PL[[#This Row],[WIG]]/G264)*100</f>
        <v>-8.1578768506867885</v>
      </c>
      <c r="I265">
        <f>FIO_PL[[#This Row],[Rate WIG]]*100%</f>
        <v>-8.1578768506867885</v>
      </c>
      <c r="J265">
        <f>MIN(0,(FIO_PL[[#This Row],[Logarithmic rate of return]]-0))</f>
        <v>-7.6739212490075914</v>
      </c>
      <c r="K265">
        <f>MIN(0,(FIO_PL[[#This Row],[Market rate of return]]-0))</f>
        <v>-8.1578768506867885</v>
      </c>
      <c r="L265">
        <f>MAX(0,(FIO_PL[[#This Row],[Logarithmic rate of return]]-0))</f>
        <v>0</v>
      </c>
    </row>
    <row r="266" spans="1:12" x14ac:dyDescent="0.25">
      <c r="A266" s="9">
        <v>44143</v>
      </c>
      <c r="B266">
        <v>289.89</v>
      </c>
      <c r="C266">
        <f>((FIO_PL[[#This Row],[Price]]-B265)/FIO_PL[[#This Row],[Price]])*100</f>
        <v>9.565697333471304</v>
      </c>
      <c r="D266">
        <f>LN(FIO_PL[[#This Row],[Price]]/B265)*100</f>
        <v>10.054653628876755</v>
      </c>
      <c r="E266">
        <v>0.24338000000000001</v>
      </c>
      <c r="F266">
        <f>LN(FIO_PL[[#This Row],[Risk-free instrument]]/E265)*100</f>
        <v>0.51492359042633007</v>
      </c>
      <c r="G266">
        <v>48962.48</v>
      </c>
      <c r="H266">
        <f>LN(FIO_PL[[#This Row],[WIG]]/G265)*100</f>
        <v>10.464031410093417</v>
      </c>
      <c r="I266">
        <f>FIO_PL[[#This Row],[Rate WIG]]*100%</f>
        <v>10.464031410093417</v>
      </c>
      <c r="J266">
        <f>MIN(0,(FIO_PL[[#This Row],[Logarithmic rate of return]]-0))</f>
        <v>0</v>
      </c>
      <c r="K266">
        <f>MIN(0,(FIO_PL[[#This Row],[Market rate of return]]-0))</f>
        <v>0</v>
      </c>
      <c r="L266">
        <f>MAX(0,(FIO_PL[[#This Row],[Logarithmic rate of return]]-0))</f>
        <v>10.054653628876755</v>
      </c>
    </row>
    <row r="267" spans="1:12" x14ac:dyDescent="0.25">
      <c r="A267" s="9">
        <v>44150</v>
      </c>
      <c r="B267">
        <v>293.25</v>
      </c>
      <c r="C267">
        <f>((FIO_PL[[#This Row],[Price]]-B266)/FIO_PL[[#This Row],[Price]])*100</f>
        <v>1.1457800511508998</v>
      </c>
      <c r="D267">
        <f>LN(FIO_PL[[#This Row],[Price]]/B266)*100</f>
        <v>1.1523946854258098</v>
      </c>
      <c r="E267">
        <v>0.246</v>
      </c>
      <c r="F267">
        <f>LN(FIO_PL[[#This Row],[Risk-free instrument]]/E266)*100</f>
        <v>1.0707528023708759</v>
      </c>
      <c r="G267">
        <v>50636.31</v>
      </c>
      <c r="H267">
        <f>LN(FIO_PL[[#This Row],[WIG]]/G266)*100</f>
        <v>3.3614617366399901</v>
      </c>
      <c r="I267">
        <f>FIO_PL[[#This Row],[Rate WIG]]*100%</f>
        <v>3.3614617366399901</v>
      </c>
      <c r="J267">
        <f>MIN(0,(FIO_PL[[#This Row],[Logarithmic rate of return]]-0))</f>
        <v>0</v>
      </c>
      <c r="K267">
        <f>MIN(0,(FIO_PL[[#This Row],[Market rate of return]]-0))</f>
        <v>0</v>
      </c>
      <c r="L267">
        <f>MAX(0,(FIO_PL[[#This Row],[Logarithmic rate of return]]-0))</f>
        <v>1.1523946854258098</v>
      </c>
    </row>
    <row r="268" spans="1:12" x14ac:dyDescent="0.25">
      <c r="A268" s="9">
        <v>44157</v>
      </c>
      <c r="B268">
        <v>301.93</v>
      </c>
      <c r="C268">
        <f>((FIO_PL[[#This Row],[Price]]-B267)/FIO_PL[[#This Row],[Price]])*100</f>
        <v>2.8748385387341457</v>
      </c>
      <c r="D268">
        <f>LN(FIO_PL[[#This Row],[Price]]/B267)*100</f>
        <v>2.9169714894806114</v>
      </c>
      <c r="E268">
        <v>0.24875</v>
      </c>
      <c r="F268">
        <f>LN(FIO_PL[[#This Row],[Risk-free instrument]]/E267)*100</f>
        <v>1.1116840106339394</v>
      </c>
      <c r="G268">
        <v>52353.64</v>
      </c>
      <c r="H268">
        <f>LN(FIO_PL[[#This Row],[WIG]]/G267)*100</f>
        <v>3.3352559013096319</v>
      </c>
      <c r="I268">
        <f>FIO_PL[[#This Row],[Rate WIG]]*100%</f>
        <v>3.3352559013096319</v>
      </c>
      <c r="J268">
        <f>MIN(0,(FIO_PL[[#This Row],[Logarithmic rate of return]]-0))</f>
        <v>0</v>
      </c>
      <c r="K268">
        <f>MIN(0,(FIO_PL[[#This Row],[Market rate of return]]-0))</f>
        <v>0</v>
      </c>
      <c r="L268">
        <f>MAX(0,(FIO_PL[[#This Row],[Logarithmic rate of return]]-0))</f>
        <v>2.9169714894806114</v>
      </c>
    </row>
    <row r="269" spans="1:12" x14ac:dyDescent="0.25">
      <c r="A269" s="9">
        <v>44164</v>
      </c>
      <c r="B269">
        <v>306.89999999999998</v>
      </c>
      <c r="C269">
        <f>((FIO_PL[[#This Row],[Price]]-B268)/FIO_PL[[#This Row],[Price]])*100</f>
        <v>1.619420006516771</v>
      </c>
      <c r="D269">
        <f>LN(FIO_PL[[#This Row],[Price]]/B268)*100</f>
        <v>1.6326759197299503</v>
      </c>
      <c r="E269">
        <v>0.25738</v>
      </c>
      <c r="F269">
        <f>LN(FIO_PL[[#This Row],[Risk-free instrument]]/E268)*100</f>
        <v>3.4105216026816669</v>
      </c>
      <c r="G269">
        <v>53302.48</v>
      </c>
      <c r="H269">
        <f>LN(FIO_PL[[#This Row],[WIG]]/G268)*100</f>
        <v>1.7961392274542041</v>
      </c>
      <c r="I269">
        <f>FIO_PL[[#This Row],[Rate WIG]]*100%</f>
        <v>1.7961392274542041</v>
      </c>
      <c r="J269">
        <f>MIN(0,(FIO_PL[[#This Row],[Logarithmic rate of return]]-0))</f>
        <v>0</v>
      </c>
      <c r="K269">
        <f>MIN(0,(FIO_PL[[#This Row],[Market rate of return]]-0))</f>
        <v>0</v>
      </c>
      <c r="L269">
        <f>MAX(0,(FIO_PL[[#This Row],[Logarithmic rate of return]]-0))</f>
        <v>1.6326759197299503</v>
      </c>
    </row>
    <row r="270" spans="1:12" x14ac:dyDescent="0.25">
      <c r="A270" s="9">
        <v>44171</v>
      </c>
      <c r="B270">
        <v>316.74</v>
      </c>
      <c r="C270">
        <f>((FIO_PL[[#This Row],[Price]]-B269)/FIO_PL[[#This Row],[Price]])*100</f>
        <v>3.1066489865504932</v>
      </c>
      <c r="D270">
        <f>LN(FIO_PL[[#This Row],[Price]]/B269)*100</f>
        <v>3.1559286437889522</v>
      </c>
      <c r="E270">
        <v>0.25574999999999998</v>
      </c>
      <c r="F270">
        <f>LN(FIO_PL[[#This Row],[Risk-free instrument]]/E269)*100</f>
        <v>-0.63531872337829776</v>
      </c>
      <c r="G270">
        <v>55304.72</v>
      </c>
      <c r="H270">
        <f>LN(FIO_PL[[#This Row],[WIG]]/G269)*100</f>
        <v>3.6875398337992666</v>
      </c>
      <c r="I270">
        <f>FIO_PL[[#This Row],[Rate WIG]]*100%</f>
        <v>3.6875398337992666</v>
      </c>
      <c r="J270">
        <f>MIN(0,(FIO_PL[[#This Row],[Logarithmic rate of return]]-0))</f>
        <v>0</v>
      </c>
      <c r="K270">
        <f>MIN(0,(FIO_PL[[#This Row],[Market rate of return]]-0))</f>
        <v>0</v>
      </c>
      <c r="L270">
        <f>MAX(0,(FIO_PL[[#This Row],[Logarithmic rate of return]]-0))</f>
        <v>3.1559286437889522</v>
      </c>
    </row>
    <row r="271" spans="1:12" x14ac:dyDescent="0.25">
      <c r="A271" s="9">
        <v>44178</v>
      </c>
      <c r="B271">
        <v>313.41000000000003</v>
      </c>
      <c r="C271">
        <f>((FIO_PL[[#This Row],[Price]]-B270)/FIO_PL[[#This Row],[Price]])*100</f>
        <v>-1.0625059825787255</v>
      </c>
      <c r="D271">
        <f>LN(FIO_PL[[#This Row],[Price]]/B270)*100</f>
        <v>-1.0569010546053466</v>
      </c>
      <c r="E271">
        <v>0.24875</v>
      </c>
      <c r="F271">
        <f>LN(FIO_PL[[#This Row],[Risk-free instrument]]/E270)*100</f>
        <v>-2.775202879303357</v>
      </c>
      <c r="G271">
        <v>55501.03</v>
      </c>
      <c r="H271">
        <f>LN(FIO_PL[[#This Row],[WIG]]/G270)*100</f>
        <v>0.35433216307167187</v>
      </c>
      <c r="I271">
        <f>FIO_PL[[#This Row],[Rate WIG]]*100%</f>
        <v>0.35433216307167187</v>
      </c>
      <c r="J271">
        <f>MIN(0,(FIO_PL[[#This Row],[Logarithmic rate of return]]-0))</f>
        <v>-1.0569010546053466</v>
      </c>
      <c r="K271">
        <f>MIN(0,(FIO_PL[[#This Row],[Market rate of return]]-0))</f>
        <v>0</v>
      </c>
      <c r="L271">
        <f>MAX(0,(FIO_PL[[#This Row],[Logarithmic rate of return]]-0))</f>
        <v>0</v>
      </c>
    </row>
    <row r="272" spans="1:12" x14ac:dyDescent="0.25">
      <c r="A272" s="9">
        <v>44185</v>
      </c>
      <c r="B272">
        <v>316.52999999999997</v>
      </c>
      <c r="C272">
        <f>((FIO_PL[[#This Row],[Price]]-B271)/FIO_PL[[#This Row],[Price]])*100</f>
        <v>0.98568856032601893</v>
      </c>
      <c r="D272">
        <f>LN(FIO_PL[[#This Row],[Price]]/B271)*100</f>
        <v>0.99057863045840278</v>
      </c>
      <c r="E272">
        <v>0.25850000000000001</v>
      </c>
      <c r="F272">
        <f>LN(FIO_PL[[#This Row],[Risk-free instrument]]/E271)*100</f>
        <v>3.8447317909781598</v>
      </c>
      <c r="G272">
        <v>55607.24</v>
      </c>
      <c r="H272">
        <f>LN(FIO_PL[[#This Row],[WIG]]/G271)*100</f>
        <v>0.19118294677903849</v>
      </c>
      <c r="I272">
        <f>FIO_PL[[#This Row],[Rate WIG]]*100%</f>
        <v>0.19118294677903849</v>
      </c>
      <c r="J272">
        <f>MIN(0,(FIO_PL[[#This Row],[Logarithmic rate of return]]-0))</f>
        <v>0</v>
      </c>
      <c r="K272">
        <f>MIN(0,(FIO_PL[[#This Row],[Market rate of return]]-0))</f>
        <v>0</v>
      </c>
      <c r="L272">
        <f>MAX(0,(FIO_PL[[#This Row],[Logarithmic rate of return]]-0))</f>
        <v>0.99057863045840278</v>
      </c>
    </row>
    <row r="273" spans="1:12" x14ac:dyDescent="0.25">
      <c r="A273" s="9">
        <v>44192</v>
      </c>
      <c r="B273">
        <v>318.69</v>
      </c>
      <c r="C273">
        <f>((FIO_PL[[#This Row],[Price]]-B272)/FIO_PL[[#This Row],[Price]])*100</f>
        <v>0.67777463993223042</v>
      </c>
      <c r="D273">
        <f>LN(FIO_PL[[#This Row],[Price]]/B272)*100</f>
        <v>0.68008196379213381</v>
      </c>
      <c r="E273">
        <v>0.26662999999999998</v>
      </c>
      <c r="F273">
        <f>LN(FIO_PL[[#This Row],[Risk-free instrument]]/E272)*100</f>
        <v>3.0966235597342027</v>
      </c>
      <c r="G273">
        <v>55843.46</v>
      </c>
      <c r="H273">
        <f>LN(FIO_PL[[#This Row],[WIG]]/G272)*100</f>
        <v>0.42390106786914528</v>
      </c>
      <c r="I273">
        <f>FIO_PL[[#This Row],[Rate WIG]]*100%</f>
        <v>0.42390106786914528</v>
      </c>
      <c r="J273">
        <f>MIN(0,(FIO_PL[[#This Row],[Logarithmic rate of return]]-0))</f>
        <v>0</v>
      </c>
      <c r="K273">
        <f>MIN(0,(FIO_PL[[#This Row],[Market rate of return]]-0))</f>
        <v>0</v>
      </c>
      <c r="L273">
        <f>MAX(0,(FIO_PL[[#This Row],[Logarithmic rate of return]]-0))</f>
        <v>0.68008196379213381</v>
      </c>
    </row>
    <row r="274" spans="1:12" x14ac:dyDescent="0.25">
      <c r="A274" s="9">
        <v>44199</v>
      </c>
      <c r="B274">
        <v>326.06</v>
      </c>
      <c r="C274">
        <f>((FIO_PL[[#This Row],[Price]]-B273)/FIO_PL[[#This Row],[Price]])*100</f>
        <v>2.2603201864687494</v>
      </c>
      <c r="D274">
        <f>LN(FIO_PL[[#This Row],[Price]]/B273)*100</f>
        <v>2.2862570051476436</v>
      </c>
      <c r="E274">
        <v>0.25763000000000003</v>
      </c>
      <c r="F274">
        <f>LN(FIO_PL[[#This Row],[Risk-free instrument]]/E273)*100</f>
        <v>-3.4337482469193992</v>
      </c>
      <c r="G274">
        <v>57025.84</v>
      </c>
      <c r="H274">
        <f>LN(FIO_PL[[#This Row],[WIG]]/G273)*100</f>
        <v>2.0952079158150996</v>
      </c>
      <c r="I274">
        <f>FIO_PL[[#This Row],[Rate WIG]]*100%</f>
        <v>2.0952079158150996</v>
      </c>
      <c r="J274">
        <f>MIN(0,(FIO_PL[[#This Row],[Logarithmic rate of return]]-0))</f>
        <v>0</v>
      </c>
      <c r="K274">
        <f>MIN(0,(FIO_PL[[#This Row],[Market rate of return]]-0))</f>
        <v>0</v>
      </c>
      <c r="L274">
        <f>MAX(0,(FIO_PL[[#This Row],[Logarithmic rate of return]]-0))</f>
        <v>2.2862570051476436</v>
      </c>
    </row>
    <row r="275" spans="1:12" x14ac:dyDescent="0.25">
      <c r="A275" s="9">
        <v>44206</v>
      </c>
      <c r="B275">
        <v>342.22</v>
      </c>
      <c r="C275">
        <f>((FIO_PL[[#This Row],[Price]]-B274)/FIO_PL[[#This Row],[Price]])*100</f>
        <v>4.7221085851206892</v>
      </c>
      <c r="D275">
        <f>LN(FIO_PL[[#This Row],[Price]]/B274)*100</f>
        <v>4.8372391592316211</v>
      </c>
      <c r="E275">
        <v>0.2465</v>
      </c>
      <c r="F275">
        <f>LN(FIO_PL[[#This Row],[Risk-free instrument]]/E274)*100</f>
        <v>-4.4162453593887117</v>
      </c>
      <c r="G275">
        <v>59843.23</v>
      </c>
      <c r="H275">
        <f>LN(FIO_PL[[#This Row],[WIG]]/G274)*100</f>
        <v>4.8223811038856335</v>
      </c>
      <c r="I275">
        <f>FIO_PL[[#This Row],[Rate WIG]]*100%</f>
        <v>4.8223811038856335</v>
      </c>
      <c r="J275">
        <f>MIN(0,(FIO_PL[[#This Row],[Logarithmic rate of return]]-0))</f>
        <v>0</v>
      </c>
      <c r="K275">
        <f>MIN(0,(FIO_PL[[#This Row],[Market rate of return]]-0))</f>
        <v>0</v>
      </c>
      <c r="L275">
        <f>MAX(0,(FIO_PL[[#This Row],[Logarithmic rate of return]]-0))</f>
        <v>4.8372391592316211</v>
      </c>
    </row>
    <row r="276" spans="1:12" x14ac:dyDescent="0.25">
      <c r="A276" s="9">
        <v>44213</v>
      </c>
      <c r="B276">
        <v>331.88</v>
      </c>
      <c r="C276">
        <f>((FIO_PL[[#This Row],[Price]]-B275)/FIO_PL[[#This Row],[Price]])*100</f>
        <v>-3.1155839460045893</v>
      </c>
      <c r="D276">
        <f>LN(FIO_PL[[#This Row],[Price]]/B275)*100</f>
        <v>-3.0680347307739919</v>
      </c>
      <c r="E276">
        <v>0.24812999999999999</v>
      </c>
      <c r="F276">
        <f>LN(FIO_PL[[#This Row],[Risk-free instrument]]/E275)*100</f>
        <v>0.6590808889179961</v>
      </c>
      <c r="G276">
        <v>57872.92</v>
      </c>
      <c r="H276">
        <f>LN(FIO_PL[[#This Row],[WIG]]/G275)*100</f>
        <v>-3.3478737246508605</v>
      </c>
      <c r="I276">
        <f>FIO_PL[[#This Row],[Rate WIG]]*100%</f>
        <v>-3.3478737246508605</v>
      </c>
      <c r="J276">
        <f>MIN(0,(FIO_PL[[#This Row],[Logarithmic rate of return]]-0))</f>
        <v>-3.0680347307739919</v>
      </c>
      <c r="K276">
        <f>MIN(0,(FIO_PL[[#This Row],[Market rate of return]]-0))</f>
        <v>-3.3478737246508605</v>
      </c>
      <c r="L276">
        <f>MAX(0,(FIO_PL[[#This Row],[Logarithmic rate of return]]-0))</f>
        <v>0</v>
      </c>
    </row>
    <row r="277" spans="1:12" x14ac:dyDescent="0.25">
      <c r="A277" s="9">
        <v>44220</v>
      </c>
      <c r="B277">
        <v>329.64</v>
      </c>
      <c r="C277">
        <f>((FIO_PL[[#This Row],[Price]]-B276)/FIO_PL[[#This Row],[Price]])*100</f>
        <v>-0.67952918335153778</v>
      </c>
      <c r="D277">
        <f>LN(FIO_PL[[#This Row],[Price]]/B276)*100</f>
        <v>-0.67723079009018217</v>
      </c>
      <c r="E277">
        <v>0.23599999999999999</v>
      </c>
      <c r="F277">
        <f>LN(FIO_PL[[#This Row],[Risk-free instrument]]/E276)*100</f>
        <v>-5.012099734631474</v>
      </c>
      <c r="G277">
        <v>57304.69</v>
      </c>
      <c r="H277">
        <f>LN(FIO_PL[[#This Row],[WIG]]/G276)*100</f>
        <v>-0.98671019518073722</v>
      </c>
      <c r="I277">
        <f>FIO_PL[[#This Row],[Rate WIG]]*100%</f>
        <v>-0.98671019518073722</v>
      </c>
      <c r="J277">
        <f>MIN(0,(FIO_PL[[#This Row],[Logarithmic rate of return]]-0))</f>
        <v>-0.67723079009018217</v>
      </c>
      <c r="K277">
        <f>MIN(0,(FIO_PL[[#This Row],[Market rate of return]]-0))</f>
        <v>-0.98671019518073722</v>
      </c>
      <c r="L277">
        <f>MAX(0,(FIO_PL[[#This Row],[Logarithmic rate of return]]-0))</f>
        <v>0</v>
      </c>
    </row>
    <row r="278" spans="1:12" x14ac:dyDescent="0.25">
      <c r="A278" s="9">
        <v>44227</v>
      </c>
      <c r="B278">
        <v>326.64</v>
      </c>
      <c r="C278">
        <f>((FIO_PL[[#This Row],[Price]]-B277)/FIO_PL[[#This Row],[Price]])*100</f>
        <v>-0.91844232182218954</v>
      </c>
      <c r="D278">
        <f>LN(FIO_PL[[#This Row],[Price]]/B277)*100</f>
        <v>-0.91425028838624778</v>
      </c>
      <c r="E278">
        <v>0.22325</v>
      </c>
      <c r="F278">
        <f>LN(FIO_PL[[#This Row],[Risk-free instrument]]/E277)*100</f>
        <v>-5.5539585269001543</v>
      </c>
      <c r="G278">
        <v>56978.68</v>
      </c>
      <c r="H278">
        <f>LN(FIO_PL[[#This Row],[WIG]]/G277)*100</f>
        <v>-0.57053075056527758</v>
      </c>
      <c r="I278">
        <f>FIO_PL[[#This Row],[Rate WIG]]*100%</f>
        <v>-0.57053075056527758</v>
      </c>
      <c r="J278">
        <f>MIN(0,(FIO_PL[[#This Row],[Logarithmic rate of return]]-0))</f>
        <v>-0.91425028838624778</v>
      </c>
      <c r="K278">
        <f>MIN(0,(FIO_PL[[#This Row],[Market rate of return]]-0))</f>
        <v>-0.57053075056527758</v>
      </c>
      <c r="L278">
        <f>MAX(0,(FIO_PL[[#This Row],[Logarithmic rate of return]]-0))</f>
        <v>0</v>
      </c>
    </row>
    <row r="279" spans="1:12" x14ac:dyDescent="0.25">
      <c r="A279" s="9">
        <v>44234</v>
      </c>
      <c r="B279">
        <v>330.9</v>
      </c>
      <c r="C279">
        <f>((FIO_PL[[#This Row],[Price]]-B278)/FIO_PL[[#This Row],[Price]])*100</f>
        <v>1.2873980054397072</v>
      </c>
      <c r="D279">
        <f>LN(FIO_PL[[#This Row],[Price]]/B278)*100</f>
        <v>1.2957567916246193</v>
      </c>
      <c r="E279">
        <v>0.20699999999999999</v>
      </c>
      <c r="F279">
        <f>LN(FIO_PL[[#This Row],[Risk-free instrument]]/E278)*100</f>
        <v>-7.5573426491239397</v>
      </c>
      <c r="G279">
        <v>57453.85</v>
      </c>
      <c r="H279">
        <f>LN(FIO_PL[[#This Row],[WIG]]/G278)*100</f>
        <v>0.8304854066588041</v>
      </c>
      <c r="I279">
        <f>FIO_PL[[#This Row],[Rate WIG]]*100%</f>
        <v>0.8304854066588041</v>
      </c>
      <c r="J279">
        <f>MIN(0,(FIO_PL[[#This Row],[Logarithmic rate of return]]-0))</f>
        <v>0</v>
      </c>
      <c r="K279">
        <f>MIN(0,(FIO_PL[[#This Row],[Market rate of return]]-0))</f>
        <v>0</v>
      </c>
      <c r="L279">
        <f>MAX(0,(FIO_PL[[#This Row],[Logarithmic rate of return]]-0))</f>
        <v>1.2957567916246193</v>
      </c>
    </row>
    <row r="280" spans="1:12" x14ac:dyDescent="0.25">
      <c r="A280" s="9">
        <v>44241</v>
      </c>
      <c r="B280">
        <v>330.85</v>
      </c>
      <c r="C280">
        <f>((FIO_PL[[#This Row],[Price]]-B279)/FIO_PL[[#This Row],[Price]])*100</f>
        <v>-1.5112588786445376E-2</v>
      </c>
      <c r="D280">
        <f>LN(FIO_PL[[#This Row],[Price]]/B279)*100</f>
        <v>-1.5111446949783459E-2</v>
      </c>
      <c r="E280">
        <v>0.20075000000000001</v>
      </c>
      <c r="F280">
        <f>LN(FIO_PL[[#This Row],[Risk-free instrument]]/E279)*100</f>
        <v>-3.0658440438497929</v>
      </c>
      <c r="G280">
        <v>57428.07</v>
      </c>
      <c r="H280">
        <f>LN(FIO_PL[[#This Row],[WIG]]/G279)*100</f>
        <v>-4.4880866254217541E-2</v>
      </c>
      <c r="I280">
        <f>FIO_PL[[#This Row],[Rate WIG]]*100%</f>
        <v>-4.4880866254217541E-2</v>
      </c>
      <c r="J280">
        <f>MIN(0,(FIO_PL[[#This Row],[Logarithmic rate of return]]-0))</f>
        <v>-1.5111446949783459E-2</v>
      </c>
      <c r="K280">
        <f>MIN(0,(FIO_PL[[#This Row],[Market rate of return]]-0))</f>
        <v>-4.4880866254217541E-2</v>
      </c>
      <c r="L280">
        <f>MAX(0,(FIO_PL[[#This Row],[Logarithmic rate of return]]-0))</f>
        <v>0</v>
      </c>
    </row>
    <row r="281" spans="1:12" x14ac:dyDescent="0.25">
      <c r="A281" s="9">
        <v>44248</v>
      </c>
      <c r="B281">
        <v>334.67</v>
      </c>
      <c r="C281">
        <f>((FIO_PL[[#This Row],[Price]]-B280)/FIO_PL[[#This Row],[Price]])*100</f>
        <v>1.1414228941942788</v>
      </c>
      <c r="D281">
        <f>LN(FIO_PL[[#This Row],[Price]]/B280)*100</f>
        <v>1.1479871235256855</v>
      </c>
      <c r="E281">
        <v>0.19500000000000001</v>
      </c>
      <c r="F281">
        <f>LN(FIO_PL[[#This Row],[Risk-free instrument]]/E280)*100</f>
        <v>-2.9060794263124254</v>
      </c>
      <c r="G281">
        <v>58712.53</v>
      </c>
      <c r="H281">
        <f>LN(FIO_PL[[#This Row],[WIG]]/G280)*100</f>
        <v>2.2119954135122528</v>
      </c>
      <c r="I281">
        <f>FIO_PL[[#This Row],[Rate WIG]]*100%</f>
        <v>2.2119954135122528</v>
      </c>
      <c r="J281">
        <f>MIN(0,(FIO_PL[[#This Row],[Logarithmic rate of return]]-0))</f>
        <v>0</v>
      </c>
      <c r="K281">
        <f>MIN(0,(FIO_PL[[#This Row],[Market rate of return]]-0))</f>
        <v>0</v>
      </c>
      <c r="L281">
        <f>MAX(0,(FIO_PL[[#This Row],[Logarithmic rate of return]]-0))</f>
        <v>1.1479871235256855</v>
      </c>
    </row>
    <row r="282" spans="1:12" x14ac:dyDescent="0.25">
      <c r="A282" s="9">
        <v>44255</v>
      </c>
      <c r="B282">
        <v>325.97000000000003</v>
      </c>
      <c r="C282">
        <f>((FIO_PL[[#This Row],[Price]]-B281)/FIO_PL[[#This Row],[Price]])*100</f>
        <v>-2.6689572660060707</v>
      </c>
      <c r="D282">
        <f>LN(FIO_PL[[#This Row],[Price]]/B281)*100</f>
        <v>-2.6339619101012639</v>
      </c>
      <c r="E282">
        <v>0.20300000000000001</v>
      </c>
      <c r="F282">
        <f>LN(FIO_PL[[#This Row],[Risk-free instrument]]/E281)*100</f>
        <v>4.0206420478040608</v>
      </c>
      <c r="G282">
        <v>56970.3</v>
      </c>
      <c r="H282">
        <f>LN(FIO_PL[[#This Row],[WIG]]/G281)*100</f>
        <v>-3.0123082909552421</v>
      </c>
      <c r="I282">
        <f>FIO_PL[[#This Row],[Rate WIG]]*100%</f>
        <v>-3.0123082909552421</v>
      </c>
      <c r="J282">
        <f>MIN(0,(FIO_PL[[#This Row],[Logarithmic rate of return]]-0))</f>
        <v>-2.6339619101012639</v>
      </c>
      <c r="K282">
        <f>MIN(0,(FIO_PL[[#This Row],[Market rate of return]]-0))</f>
        <v>-3.0123082909552421</v>
      </c>
      <c r="L282">
        <f>MAX(0,(FIO_PL[[#This Row],[Logarithmic rate of return]]-0))</f>
        <v>0</v>
      </c>
    </row>
    <row r="283" spans="1:12" x14ac:dyDescent="0.25">
      <c r="A283" s="9">
        <v>44262</v>
      </c>
      <c r="B283">
        <v>329.35</v>
      </c>
      <c r="C283">
        <f>((FIO_PL[[#This Row],[Price]]-B282)/FIO_PL[[#This Row],[Price]])*100</f>
        <v>1.0262638530438728</v>
      </c>
      <c r="D283">
        <f>LN(FIO_PL[[#This Row],[Price]]/B282)*100</f>
        <v>1.0315662494389237</v>
      </c>
      <c r="E283">
        <v>0.19588</v>
      </c>
      <c r="F283">
        <f>LN(FIO_PL[[#This Row],[Risk-free instrument]]/E282)*100</f>
        <v>-3.5703752207670756</v>
      </c>
      <c r="G283">
        <v>57643.55</v>
      </c>
      <c r="H283">
        <f>LN(FIO_PL[[#This Row],[WIG]]/G282)*100</f>
        <v>1.1748279001094761</v>
      </c>
      <c r="I283">
        <f>FIO_PL[[#This Row],[Rate WIG]]*100%</f>
        <v>1.1748279001094761</v>
      </c>
      <c r="J283">
        <f>MIN(0,(FIO_PL[[#This Row],[Logarithmic rate of return]]-0))</f>
        <v>0</v>
      </c>
      <c r="K283">
        <f>MIN(0,(FIO_PL[[#This Row],[Market rate of return]]-0))</f>
        <v>0</v>
      </c>
      <c r="L283">
        <f>MAX(0,(FIO_PL[[#This Row],[Logarithmic rate of return]]-0))</f>
        <v>1.0315662494389237</v>
      </c>
    </row>
    <row r="284" spans="1:12" x14ac:dyDescent="0.25">
      <c r="A284" s="9">
        <v>44269</v>
      </c>
      <c r="B284">
        <v>339.54</v>
      </c>
      <c r="C284">
        <f>((FIO_PL[[#This Row],[Price]]-B283)/FIO_PL[[#This Row],[Price]])*100</f>
        <v>3.0011191612181176</v>
      </c>
      <c r="D284">
        <f>LN(FIO_PL[[#This Row],[Price]]/B283)*100</f>
        <v>3.0470745295785471</v>
      </c>
      <c r="E284">
        <v>0.19400000000000001</v>
      </c>
      <c r="F284">
        <f>LN(FIO_PL[[#This Row],[Risk-free instrument]]/E283)*100</f>
        <v>-0.96440677707884059</v>
      </c>
      <c r="G284">
        <v>59443.12</v>
      </c>
      <c r="H284">
        <f>LN(FIO_PL[[#This Row],[WIG]]/G283)*100</f>
        <v>3.0741530528773491</v>
      </c>
      <c r="I284">
        <f>FIO_PL[[#This Row],[Rate WIG]]*100%</f>
        <v>3.0741530528773491</v>
      </c>
      <c r="J284">
        <f>MIN(0,(FIO_PL[[#This Row],[Logarithmic rate of return]]-0))</f>
        <v>0</v>
      </c>
      <c r="K284">
        <f>MIN(0,(FIO_PL[[#This Row],[Market rate of return]]-0))</f>
        <v>0</v>
      </c>
      <c r="L284">
        <f>MAX(0,(FIO_PL[[#This Row],[Logarithmic rate of return]]-0))</f>
        <v>3.0470745295785471</v>
      </c>
    </row>
    <row r="285" spans="1:12" x14ac:dyDescent="0.25">
      <c r="A285" s="9">
        <v>44276</v>
      </c>
      <c r="B285">
        <v>332.07</v>
      </c>
      <c r="C285">
        <f>((FIO_PL[[#This Row],[Price]]-B284)/FIO_PL[[#This Row],[Price]])*100</f>
        <v>-2.24952570241215</v>
      </c>
      <c r="D285">
        <f>LN(FIO_PL[[#This Row],[Price]]/B284)*100</f>
        <v>-2.2245970316845289</v>
      </c>
      <c r="E285">
        <v>0.20238</v>
      </c>
      <c r="F285">
        <f>LN(FIO_PL[[#This Row],[Risk-free instrument]]/E284)*100</f>
        <v>4.2288959238285688</v>
      </c>
      <c r="G285">
        <v>57595.05</v>
      </c>
      <c r="H285">
        <f>LN(FIO_PL[[#This Row],[WIG]]/G284)*100</f>
        <v>-3.1583262428737142</v>
      </c>
      <c r="I285">
        <f>FIO_PL[[#This Row],[Rate WIG]]*100%</f>
        <v>-3.1583262428737142</v>
      </c>
      <c r="J285">
        <f>MIN(0,(FIO_PL[[#This Row],[Logarithmic rate of return]]-0))</f>
        <v>-2.2245970316845289</v>
      </c>
      <c r="K285">
        <f>MIN(0,(FIO_PL[[#This Row],[Market rate of return]]-0))</f>
        <v>-3.1583262428737142</v>
      </c>
      <c r="L285">
        <f>MAX(0,(FIO_PL[[#This Row],[Logarithmic rate of return]]-0))</f>
        <v>0</v>
      </c>
    </row>
    <row r="286" spans="1:12" x14ac:dyDescent="0.25">
      <c r="A286" s="9">
        <v>44283</v>
      </c>
      <c r="B286">
        <v>331.49</v>
      </c>
      <c r="C286">
        <f>((FIO_PL[[#This Row],[Price]]-B285)/FIO_PL[[#This Row],[Price]])*100</f>
        <v>-0.17496757066577695</v>
      </c>
      <c r="D286">
        <f>LN(FIO_PL[[#This Row],[Price]]/B285)*100</f>
        <v>-0.17481468072441461</v>
      </c>
      <c r="E286">
        <v>0.20324999999999999</v>
      </c>
      <c r="F286">
        <f>LN(FIO_PL[[#This Row],[Risk-free instrument]]/E285)*100</f>
        <v>0.42896301263059394</v>
      </c>
      <c r="G286">
        <v>57525.64</v>
      </c>
      <c r="H286">
        <f>LN(FIO_PL[[#This Row],[WIG]]/G285)*100</f>
        <v>-0.12058650519002503</v>
      </c>
      <c r="I286">
        <f>FIO_PL[[#This Row],[Rate WIG]]*100%</f>
        <v>-0.12058650519002503</v>
      </c>
      <c r="J286">
        <f>MIN(0,(FIO_PL[[#This Row],[Logarithmic rate of return]]-0))</f>
        <v>-0.17481468072441461</v>
      </c>
      <c r="K286">
        <f>MIN(0,(FIO_PL[[#This Row],[Market rate of return]]-0))</f>
        <v>-0.12058650519002503</v>
      </c>
      <c r="L286">
        <f>MAX(0,(FIO_PL[[#This Row],[Logarithmic rate of return]]-0))</f>
        <v>0</v>
      </c>
    </row>
    <row r="287" spans="1:12" x14ac:dyDescent="0.25">
      <c r="A287" s="9">
        <v>44290</v>
      </c>
      <c r="B287">
        <v>337.42</v>
      </c>
      <c r="C287">
        <f>((FIO_PL[[#This Row],[Price]]-B286)/FIO_PL[[#This Row],[Price]])*100</f>
        <v>1.7574536186355305</v>
      </c>
      <c r="D287">
        <f>LN(FIO_PL[[#This Row],[Price]]/B286)*100</f>
        <v>1.773080191943065</v>
      </c>
      <c r="E287">
        <v>0.20125000000000001</v>
      </c>
      <c r="F287">
        <f>LN(FIO_PL[[#This Row],[Risk-free instrument]]/E286)*100</f>
        <v>-0.98888321292470871</v>
      </c>
      <c r="G287">
        <v>58512.71</v>
      </c>
      <c r="H287">
        <f>LN(FIO_PL[[#This Row],[WIG]]/G286)*100</f>
        <v>1.7013234139356097</v>
      </c>
      <c r="I287">
        <f>FIO_PL[[#This Row],[Rate WIG]]*100%</f>
        <v>1.7013234139356097</v>
      </c>
      <c r="J287">
        <f>MIN(0,(FIO_PL[[#This Row],[Logarithmic rate of return]]-0))</f>
        <v>0</v>
      </c>
      <c r="K287">
        <f>MIN(0,(FIO_PL[[#This Row],[Market rate of return]]-0))</f>
        <v>0</v>
      </c>
      <c r="L287">
        <f>MAX(0,(FIO_PL[[#This Row],[Logarithmic rate of return]]-0))</f>
        <v>1.773080191943065</v>
      </c>
    </row>
    <row r="288" spans="1:12" x14ac:dyDescent="0.25">
      <c r="A288" s="9">
        <v>44297</v>
      </c>
      <c r="B288">
        <v>339.91</v>
      </c>
      <c r="C288">
        <f>((FIO_PL[[#This Row],[Price]]-B287)/FIO_PL[[#This Row],[Price]])*100</f>
        <v>0.73254685063693592</v>
      </c>
      <c r="D288">
        <f>LN(FIO_PL[[#This Row],[Price]]/B287)*100</f>
        <v>0.73524315092395742</v>
      </c>
      <c r="E288">
        <v>0.21138000000000001</v>
      </c>
      <c r="F288">
        <f>LN(FIO_PL[[#This Row],[Risk-free instrument]]/E287)*100</f>
        <v>4.9109545282528524</v>
      </c>
      <c r="G288">
        <v>59389.97</v>
      </c>
      <c r="H288">
        <f>LN(FIO_PL[[#This Row],[WIG]]/G287)*100</f>
        <v>1.4881361295633497</v>
      </c>
      <c r="I288">
        <f>FIO_PL[[#This Row],[Rate WIG]]*100%</f>
        <v>1.4881361295633497</v>
      </c>
      <c r="J288">
        <f>MIN(0,(FIO_PL[[#This Row],[Logarithmic rate of return]]-0))</f>
        <v>0</v>
      </c>
      <c r="K288">
        <f>MIN(0,(FIO_PL[[#This Row],[Market rate of return]]-0))</f>
        <v>0</v>
      </c>
      <c r="L288">
        <f>MAX(0,(FIO_PL[[#This Row],[Logarithmic rate of return]]-0))</f>
        <v>0.73524315092395742</v>
      </c>
    </row>
    <row r="289" spans="1:12" x14ac:dyDescent="0.25">
      <c r="A289" s="9">
        <v>44304</v>
      </c>
      <c r="B289">
        <v>342.79</v>
      </c>
      <c r="C289">
        <f>((FIO_PL[[#This Row],[Price]]-B288)/FIO_PL[[#This Row],[Price]])*100</f>
        <v>0.84016453222089182</v>
      </c>
      <c r="D289">
        <f>LN(FIO_PL[[#This Row],[Price]]/B288)*100</f>
        <v>0.84371380824711384</v>
      </c>
      <c r="E289">
        <v>0.22363</v>
      </c>
      <c r="F289">
        <f>LN(FIO_PL[[#This Row],[Risk-free instrument]]/E288)*100</f>
        <v>5.6335438857424407</v>
      </c>
      <c r="G289">
        <v>60158.720000000001</v>
      </c>
      <c r="H289">
        <f>LN(FIO_PL[[#This Row],[WIG]]/G288)*100</f>
        <v>1.2861045927393167</v>
      </c>
      <c r="I289">
        <f>FIO_PL[[#This Row],[Rate WIG]]*100%</f>
        <v>1.2861045927393167</v>
      </c>
      <c r="J289">
        <f>MIN(0,(FIO_PL[[#This Row],[Logarithmic rate of return]]-0))</f>
        <v>0</v>
      </c>
      <c r="K289">
        <f>MIN(0,(FIO_PL[[#This Row],[Market rate of return]]-0))</f>
        <v>0</v>
      </c>
      <c r="L289">
        <f>MAX(0,(FIO_PL[[#This Row],[Logarithmic rate of return]]-0))</f>
        <v>0.84371380824711384</v>
      </c>
    </row>
    <row r="290" spans="1:12" x14ac:dyDescent="0.25">
      <c r="A290" s="9">
        <v>44311</v>
      </c>
      <c r="B290">
        <v>337.4</v>
      </c>
      <c r="C290">
        <f>((FIO_PL[[#This Row],[Price]]-B289)/FIO_PL[[#This Row],[Price]])*100</f>
        <v>-1.5975103734439964</v>
      </c>
      <c r="D290">
        <f>LN(FIO_PL[[#This Row],[Price]]/B289)*100</f>
        <v>-1.5848844657671501</v>
      </c>
      <c r="E290">
        <v>0.20413000000000001</v>
      </c>
      <c r="F290">
        <f>LN(FIO_PL[[#This Row],[Risk-free instrument]]/E289)*100</f>
        <v>-9.1235854653133099</v>
      </c>
      <c r="G290">
        <v>59355.67</v>
      </c>
      <c r="H290">
        <f>LN(FIO_PL[[#This Row],[WIG]]/G289)*100</f>
        <v>-1.3438751364897323</v>
      </c>
      <c r="I290">
        <f>FIO_PL[[#This Row],[Rate WIG]]*100%</f>
        <v>-1.3438751364897323</v>
      </c>
      <c r="J290">
        <f>MIN(0,(FIO_PL[[#This Row],[Logarithmic rate of return]]-0))</f>
        <v>-1.5848844657671501</v>
      </c>
      <c r="K290">
        <f>MIN(0,(FIO_PL[[#This Row],[Market rate of return]]-0))</f>
        <v>-1.3438751364897323</v>
      </c>
      <c r="L290">
        <f>MAX(0,(FIO_PL[[#This Row],[Logarithmic rate of return]]-0))</f>
        <v>0</v>
      </c>
    </row>
    <row r="291" spans="1:12" x14ac:dyDescent="0.25">
      <c r="A291" s="9">
        <v>44318</v>
      </c>
      <c r="B291">
        <v>344.87</v>
      </c>
      <c r="C291">
        <f>((FIO_PL[[#This Row],[Price]]-B290)/FIO_PL[[#This Row],[Price]])*100</f>
        <v>2.1660335778699298</v>
      </c>
      <c r="D291">
        <f>LN(FIO_PL[[#This Row],[Price]]/B290)*100</f>
        <v>2.1898364313961154</v>
      </c>
      <c r="E291">
        <v>0.20488000000000001</v>
      </c>
      <c r="F291">
        <f>LN(FIO_PL[[#This Row],[Risk-free instrument]]/E290)*100</f>
        <v>0.36673961057771753</v>
      </c>
      <c r="G291">
        <v>60810.55</v>
      </c>
      <c r="H291">
        <f>LN(FIO_PL[[#This Row],[WIG]]/G290)*100</f>
        <v>2.4215642201562861</v>
      </c>
      <c r="I291">
        <f>FIO_PL[[#This Row],[Rate WIG]]*100%</f>
        <v>2.4215642201562861</v>
      </c>
      <c r="J291">
        <f>MIN(0,(FIO_PL[[#This Row],[Logarithmic rate of return]]-0))</f>
        <v>0</v>
      </c>
      <c r="K291">
        <f>MIN(0,(FIO_PL[[#This Row],[Market rate of return]]-0))</f>
        <v>0</v>
      </c>
      <c r="L291">
        <f>MAX(0,(FIO_PL[[#This Row],[Logarithmic rate of return]]-0))</f>
        <v>2.1898364313961154</v>
      </c>
    </row>
    <row r="292" spans="1:12" x14ac:dyDescent="0.25">
      <c r="A292" s="9">
        <v>44325</v>
      </c>
      <c r="B292">
        <v>353.97</v>
      </c>
      <c r="C292">
        <f>((FIO_PL[[#This Row],[Price]]-B291)/FIO_PL[[#This Row],[Price]])*100</f>
        <v>2.5708393366669555</v>
      </c>
      <c r="D292">
        <f>LN(FIO_PL[[#This Row],[Price]]/B291)*100</f>
        <v>2.6044629354108744</v>
      </c>
      <c r="E292">
        <v>0.19275</v>
      </c>
      <c r="F292">
        <f>LN(FIO_PL[[#This Row],[Risk-free instrument]]/E291)*100</f>
        <v>-6.1030429447830974</v>
      </c>
      <c r="G292">
        <v>62109</v>
      </c>
      <c r="H292">
        <f>LN(FIO_PL[[#This Row],[WIG]]/G291)*100</f>
        <v>2.1127612318529025</v>
      </c>
      <c r="I292">
        <f>FIO_PL[[#This Row],[Rate WIG]]*100%</f>
        <v>2.1127612318529025</v>
      </c>
      <c r="J292">
        <f>MIN(0,(FIO_PL[[#This Row],[Logarithmic rate of return]]-0))</f>
        <v>0</v>
      </c>
      <c r="K292">
        <f>MIN(0,(FIO_PL[[#This Row],[Market rate of return]]-0))</f>
        <v>0</v>
      </c>
      <c r="L292">
        <f>MAX(0,(FIO_PL[[#This Row],[Logarithmic rate of return]]-0))</f>
        <v>2.6044629354108744</v>
      </c>
    </row>
    <row r="293" spans="1:12" x14ac:dyDescent="0.25">
      <c r="A293" s="9">
        <v>44332</v>
      </c>
      <c r="B293">
        <v>352.51</v>
      </c>
      <c r="C293">
        <f>((FIO_PL[[#This Row],[Price]]-B292)/FIO_PL[[#This Row],[Price]])*100</f>
        <v>-0.41417264758447603</v>
      </c>
      <c r="D293">
        <f>LN(FIO_PL[[#This Row],[Price]]/B292)*100</f>
        <v>-0.41331731356747065</v>
      </c>
      <c r="E293">
        <v>0.18762999999999999</v>
      </c>
      <c r="F293">
        <f>LN(FIO_PL[[#This Row],[Risk-free instrument]]/E292)*100</f>
        <v>-2.6922073944155684</v>
      </c>
      <c r="G293">
        <v>62237.55</v>
      </c>
      <c r="H293">
        <f>LN(FIO_PL[[#This Row],[WIG]]/G292)*100</f>
        <v>0.20676093674658144</v>
      </c>
      <c r="I293">
        <f>FIO_PL[[#This Row],[Rate WIG]]*100%</f>
        <v>0.20676093674658144</v>
      </c>
      <c r="J293">
        <f>MIN(0,(FIO_PL[[#This Row],[Logarithmic rate of return]]-0))</f>
        <v>-0.41331731356747065</v>
      </c>
      <c r="K293">
        <f>MIN(0,(FIO_PL[[#This Row],[Market rate of return]]-0))</f>
        <v>0</v>
      </c>
      <c r="L293">
        <f>MAX(0,(FIO_PL[[#This Row],[Logarithmic rate of return]]-0))</f>
        <v>0</v>
      </c>
    </row>
    <row r="294" spans="1:12" x14ac:dyDescent="0.25">
      <c r="A294" s="9">
        <v>44339</v>
      </c>
      <c r="B294">
        <v>358.46</v>
      </c>
      <c r="C294">
        <f>((FIO_PL[[#This Row],[Price]]-B293)/FIO_PL[[#This Row],[Price]])*100</f>
        <v>1.6598783685766862</v>
      </c>
      <c r="D294">
        <f>LN(FIO_PL[[#This Row],[Price]]/B293)*100</f>
        <v>1.6738087159188293</v>
      </c>
      <c r="E294">
        <v>0.17874999999999999</v>
      </c>
      <c r="F294">
        <f>LN(FIO_PL[[#This Row],[Risk-free instrument]]/E293)*100</f>
        <v>-4.8483756925166235</v>
      </c>
      <c r="G294">
        <v>63626.19</v>
      </c>
      <c r="H294">
        <f>LN(FIO_PL[[#This Row],[WIG]]/G293)*100</f>
        <v>2.2066662693513739</v>
      </c>
      <c r="I294">
        <f>FIO_PL[[#This Row],[Rate WIG]]*100%</f>
        <v>2.2066662693513739</v>
      </c>
      <c r="J294">
        <f>MIN(0,(FIO_PL[[#This Row],[Logarithmic rate of return]]-0))</f>
        <v>0</v>
      </c>
      <c r="K294">
        <f>MIN(0,(FIO_PL[[#This Row],[Market rate of return]]-0))</f>
        <v>0</v>
      </c>
      <c r="L294">
        <f>MAX(0,(FIO_PL[[#This Row],[Logarithmic rate of return]]-0))</f>
        <v>1.6738087159188293</v>
      </c>
    </row>
    <row r="295" spans="1:12" x14ac:dyDescent="0.25">
      <c r="A295" s="9">
        <v>44346</v>
      </c>
      <c r="B295">
        <v>371.09</v>
      </c>
      <c r="C295">
        <f>((FIO_PL[[#This Row],[Price]]-B294)/FIO_PL[[#This Row],[Price]])*100</f>
        <v>3.4034870247109854</v>
      </c>
      <c r="D295">
        <f>LN(FIO_PL[[#This Row],[Price]]/B294)*100</f>
        <v>3.4627542985447688</v>
      </c>
      <c r="E295">
        <v>0.17100000000000001</v>
      </c>
      <c r="F295">
        <f>LN(FIO_PL[[#This Row],[Risk-free instrument]]/E294)*100</f>
        <v>-4.4324625071457078</v>
      </c>
      <c r="G295">
        <v>66195.47</v>
      </c>
      <c r="H295">
        <f>LN(FIO_PL[[#This Row],[WIG]]/G294)*100</f>
        <v>3.958685356290665</v>
      </c>
      <c r="I295">
        <f>FIO_PL[[#This Row],[Rate WIG]]*100%</f>
        <v>3.958685356290665</v>
      </c>
      <c r="J295">
        <f>MIN(0,(FIO_PL[[#This Row],[Logarithmic rate of return]]-0))</f>
        <v>0</v>
      </c>
      <c r="K295">
        <f>MIN(0,(FIO_PL[[#This Row],[Market rate of return]]-0))</f>
        <v>0</v>
      </c>
      <c r="L295">
        <f>MAX(0,(FIO_PL[[#This Row],[Logarithmic rate of return]]-0))</f>
        <v>3.4627542985447688</v>
      </c>
    </row>
    <row r="296" spans="1:12" x14ac:dyDescent="0.25">
      <c r="A296" s="9">
        <v>44353</v>
      </c>
      <c r="B296">
        <v>374.89</v>
      </c>
      <c r="C296">
        <f>((FIO_PL[[#This Row],[Price]]-B295)/FIO_PL[[#This Row],[Price]])*100</f>
        <v>1.0136306649950684</v>
      </c>
      <c r="D296">
        <f>LN(FIO_PL[[#This Row],[Price]]/B295)*100</f>
        <v>1.0188028817541308</v>
      </c>
      <c r="E296">
        <v>0.16488</v>
      </c>
      <c r="F296">
        <f>LN(FIO_PL[[#This Row],[Risk-free instrument]]/E295)*100</f>
        <v>-3.6445619920456322</v>
      </c>
      <c r="G296">
        <v>66877.179999999993</v>
      </c>
      <c r="H296">
        <f>LN(FIO_PL[[#This Row],[WIG]]/G295)*100</f>
        <v>1.0245771217133834</v>
      </c>
      <c r="I296">
        <f>FIO_PL[[#This Row],[Rate WIG]]*100%</f>
        <v>1.0245771217133834</v>
      </c>
      <c r="J296">
        <f>MIN(0,(FIO_PL[[#This Row],[Logarithmic rate of return]]-0))</f>
        <v>0</v>
      </c>
      <c r="K296">
        <f>MIN(0,(FIO_PL[[#This Row],[Market rate of return]]-0))</f>
        <v>0</v>
      </c>
      <c r="L296">
        <f>MAX(0,(FIO_PL[[#This Row],[Logarithmic rate of return]]-0))</f>
        <v>1.0188028817541308</v>
      </c>
    </row>
    <row r="297" spans="1:12" x14ac:dyDescent="0.25">
      <c r="A297" s="9">
        <v>44360</v>
      </c>
      <c r="B297">
        <v>371.91</v>
      </c>
      <c r="C297">
        <f>((FIO_PL[[#This Row],[Price]]-B296)/FIO_PL[[#This Row],[Price]])*100</f>
        <v>-0.80126912425048036</v>
      </c>
      <c r="D297">
        <f>LN(FIO_PL[[#This Row],[Price]]/B296)*100</f>
        <v>-0.79807600882748653</v>
      </c>
      <c r="E297">
        <v>0.1525</v>
      </c>
      <c r="F297">
        <f>LN(FIO_PL[[#This Row],[Risk-free instrument]]/E296)*100</f>
        <v>-7.805334053473727</v>
      </c>
      <c r="G297">
        <v>66210.63</v>
      </c>
      <c r="H297">
        <f>LN(FIO_PL[[#This Row],[WIG]]/G296)*100</f>
        <v>-1.0016778745242343</v>
      </c>
      <c r="I297">
        <f>FIO_PL[[#This Row],[Rate WIG]]*100%</f>
        <v>-1.0016778745242343</v>
      </c>
      <c r="J297">
        <f>MIN(0,(FIO_PL[[#This Row],[Logarithmic rate of return]]-0))</f>
        <v>-0.79807600882748653</v>
      </c>
      <c r="K297">
        <f>MIN(0,(FIO_PL[[#This Row],[Market rate of return]]-0))</f>
        <v>-1.0016778745242343</v>
      </c>
      <c r="L297">
        <f>MAX(0,(FIO_PL[[#This Row],[Logarithmic rate of return]]-0))</f>
        <v>0</v>
      </c>
    </row>
    <row r="298" spans="1:12" x14ac:dyDescent="0.25">
      <c r="A298" s="9">
        <v>44367</v>
      </c>
      <c r="B298">
        <v>371.05</v>
      </c>
      <c r="C298">
        <f>((FIO_PL[[#This Row],[Price]]-B297)/FIO_PL[[#This Row],[Price]])*100</f>
        <v>-0.23177469343754581</v>
      </c>
      <c r="D298">
        <f>LN(FIO_PL[[#This Row],[Price]]/B297)*100</f>
        <v>-0.23150651020226756</v>
      </c>
      <c r="E298">
        <v>0.15625</v>
      </c>
      <c r="F298">
        <f>LN(FIO_PL[[#This Row],[Risk-free instrument]]/E297)*100</f>
        <v>2.4292692569044485</v>
      </c>
      <c r="G298">
        <v>65988.89</v>
      </c>
      <c r="H298">
        <f>LN(FIO_PL[[#This Row],[WIG]]/G297)*100</f>
        <v>-0.33546295470153004</v>
      </c>
      <c r="I298">
        <f>FIO_PL[[#This Row],[Rate WIG]]*100%</f>
        <v>-0.33546295470153004</v>
      </c>
      <c r="J298">
        <f>MIN(0,(FIO_PL[[#This Row],[Logarithmic rate of return]]-0))</f>
        <v>-0.23150651020226756</v>
      </c>
      <c r="K298">
        <f>MIN(0,(FIO_PL[[#This Row],[Market rate of return]]-0))</f>
        <v>-0.33546295470153004</v>
      </c>
      <c r="L298">
        <f>MAX(0,(FIO_PL[[#This Row],[Logarithmic rate of return]]-0))</f>
        <v>0</v>
      </c>
    </row>
    <row r="299" spans="1:12" x14ac:dyDescent="0.25">
      <c r="A299" s="9">
        <v>44374</v>
      </c>
      <c r="B299">
        <v>380.25</v>
      </c>
      <c r="C299">
        <f>((FIO_PL[[#This Row],[Price]]-B298)/FIO_PL[[#This Row],[Price]])*100</f>
        <v>2.4194608809993396</v>
      </c>
      <c r="D299">
        <f>LN(FIO_PL[[#This Row],[Price]]/B298)*100</f>
        <v>2.4492106723259672</v>
      </c>
      <c r="E299">
        <v>0.16550000000000001</v>
      </c>
      <c r="F299">
        <f>LN(FIO_PL[[#This Row],[Risk-free instrument]]/E298)*100</f>
        <v>5.7513906200606844</v>
      </c>
      <c r="G299">
        <v>67947.66</v>
      </c>
      <c r="H299">
        <f>LN(FIO_PL[[#This Row],[WIG]]/G298)*100</f>
        <v>2.925130839464344</v>
      </c>
      <c r="I299">
        <f>FIO_PL[[#This Row],[Rate WIG]]*100%</f>
        <v>2.925130839464344</v>
      </c>
      <c r="J299">
        <f>MIN(0,(FIO_PL[[#This Row],[Logarithmic rate of return]]-0))</f>
        <v>0</v>
      </c>
      <c r="K299">
        <f>MIN(0,(FIO_PL[[#This Row],[Market rate of return]]-0))</f>
        <v>0</v>
      </c>
      <c r="L299">
        <f>MAX(0,(FIO_PL[[#This Row],[Logarithmic rate of return]]-0))</f>
        <v>2.4492106723259672</v>
      </c>
    </row>
    <row r="300" spans="1:12" x14ac:dyDescent="0.25">
      <c r="A300" s="9">
        <v>44381</v>
      </c>
      <c r="B300">
        <v>375.41</v>
      </c>
      <c r="C300">
        <f>((FIO_PL[[#This Row],[Price]]-B299)/FIO_PL[[#This Row],[Price]])*100</f>
        <v>-1.289257078927033</v>
      </c>
      <c r="D300">
        <f>LN(FIO_PL[[#This Row],[Price]]/B299)*100</f>
        <v>-1.2810169089255088</v>
      </c>
      <c r="E300">
        <v>0.16300000000000001</v>
      </c>
      <c r="F300">
        <f>LN(FIO_PL[[#This Row],[Risk-free instrument]]/E299)*100</f>
        <v>-1.5220994010355242</v>
      </c>
      <c r="G300">
        <v>67027.89</v>
      </c>
      <c r="H300">
        <f>LN(FIO_PL[[#This Row],[WIG]]/G299)*100</f>
        <v>-1.3628901486168699</v>
      </c>
      <c r="I300">
        <f>FIO_PL[[#This Row],[Rate WIG]]*100%</f>
        <v>-1.3628901486168699</v>
      </c>
      <c r="J300">
        <f>MIN(0,(FIO_PL[[#This Row],[Logarithmic rate of return]]-0))</f>
        <v>-1.2810169089255088</v>
      </c>
      <c r="K300">
        <f>MIN(0,(FIO_PL[[#This Row],[Market rate of return]]-0))</f>
        <v>-1.3628901486168699</v>
      </c>
      <c r="L300">
        <f>MAX(0,(FIO_PL[[#This Row],[Logarithmic rate of return]]-0))</f>
        <v>0</v>
      </c>
    </row>
    <row r="301" spans="1:12" x14ac:dyDescent="0.25">
      <c r="A301" s="9">
        <v>44388</v>
      </c>
      <c r="B301">
        <v>373.9</v>
      </c>
      <c r="C301">
        <f>((FIO_PL[[#This Row],[Price]]-B300)/FIO_PL[[#This Row],[Price]])*100</f>
        <v>-0.40385129713828505</v>
      </c>
      <c r="D301">
        <f>LN(FIO_PL[[#This Row],[Price]]/B300)*100</f>
        <v>-0.40303800670792062</v>
      </c>
      <c r="E301">
        <v>0.151</v>
      </c>
      <c r="F301">
        <f>LN(FIO_PL[[#This Row],[Risk-free instrument]]/E300)*100</f>
        <v>-7.6470363991838024</v>
      </c>
      <c r="G301">
        <v>67128.800000000003</v>
      </c>
      <c r="H301">
        <f>LN(FIO_PL[[#This Row],[WIG]]/G300)*100</f>
        <v>0.15043605955215117</v>
      </c>
      <c r="I301">
        <f>FIO_PL[[#This Row],[Rate WIG]]*100%</f>
        <v>0.15043605955215117</v>
      </c>
      <c r="J301">
        <f>MIN(0,(FIO_PL[[#This Row],[Logarithmic rate of return]]-0))</f>
        <v>-0.40303800670792062</v>
      </c>
      <c r="K301">
        <f>MIN(0,(FIO_PL[[#This Row],[Market rate of return]]-0))</f>
        <v>0</v>
      </c>
      <c r="L301">
        <f>MAX(0,(FIO_PL[[#This Row],[Logarithmic rate of return]]-0))</f>
        <v>0</v>
      </c>
    </row>
    <row r="302" spans="1:12" x14ac:dyDescent="0.25">
      <c r="A302" s="9">
        <v>44395</v>
      </c>
      <c r="B302">
        <v>377.6</v>
      </c>
      <c r="C302">
        <f>((FIO_PL[[#This Row],[Price]]-B301)/FIO_PL[[#This Row],[Price]])*100</f>
        <v>0.97987288135594419</v>
      </c>
      <c r="D302">
        <f>LN(FIO_PL[[#This Row],[Price]]/B301)*100</f>
        <v>0.98470522882776934</v>
      </c>
      <c r="E302">
        <v>0.15212999999999999</v>
      </c>
      <c r="F302">
        <f>LN(FIO_PL[[#This Row],[Risk-free instrument]]/E301)*100</f>
        <v>0.7455581660113102</v>
      </c>
      <c r="G302">
        <v>67329.440000000002</v>
      </c>
      <c r="H302">
        <f>LN(FIO_PL[[#This Row],[WIG]]/G301)*100</f>
        <v>0.29844232517304009</v>
      </c>
      <c r="I302">
        <f>FIO_PL[[#This Row],[Rate WIG]]*100%</f>
        <v>0.29844232517304009</v>
      </c>
      <c r="J302">
        <f>MIN(0,(FIO_PL[[#This Row],[Logarithmic rate of return]]-0))</f>
        <v>0</v>
      </c>
      <c r="K302">
        <f>MIN(0,(FIO_PL[[#This Row],[Market rate of return]]-0))</f>
        <v>0</v>
      </c>
      <c r="L302">
        <f>MAX(0,(FIO_PL[[#This Row],[Logarithmic rate of return]]-0))</f>
        <v>0.98470522882776934</v>
      </c>
    </row>
    <row r="303" spans="1:12" x14ac:dyDescent="0.25">
      <c r="A303" s="9">
        <v>44402</v>
      </c>
      <c r="B303">
        <v>375.41</v>
      </c>
      <c r="C303">
        <f>((FIO_PL[[#This Row],[Price]]-B302)/FIO_PL[[#This Row],[Price]])*100</f>
        <v>-0.58336219067153183</v>
      </c>
      <c r="D303">
        <f>LN(FIO_PL[[#This Row],[Price]]/B302)*100</f>
        <v>-0.58166722211985045</v>
      </c>
      <c r="E303">
        <v>0.1585</v>
      </c>
      <c r="F303">
        <f>LN(FIO_PL[[#This Row],[Risk-free instrument]]/E302)*100</f>
        <v>4.101917484229805</v>
      </c>
      <c r="G303">
        <v>67190.720000000001</v>
      </c>
      <c r="H303">
        <f>LN(FIO_PL[[#This Row],[WIG]]/G302)*100</f>
        <v>-0.20624425241898731</v>
      </c>
      <c r="I303">
        <f>FIO_PL[[#This Row],[Rate WIG]]*100%</f>
        <v>-0.20624425241898731</v>
      </c>
      <c r="J303">
        <f>MIN(0,(FIO_PL[[#This Row],[Logarithmic rate of return]]-0))</f>
        <v>-0.58166722211985045</v>
      </c>
      <c r="K303">
        <f>MIN(0,(FIO_PL[[#This Row],[Market rate of return]]-0))</f>
        <v>-0.20624425241898731</v>
      </c>
      <c r="L303">
        <f>MAX(0,(FIO_PL[[#This Row],[Logarithmic rate of return]]-0))</f>
        <v>0</v>
      </c>
    </row>
    <row r="304" spans="1:12" x14ac:dyDescent="0.25">
      <c r="A304" s="9">
        <v>44409</v>
      </c>
      <c r="B304">
        <v>379.7</v>
      </c>
      <c r="C304">
        <f>((FIO_PL[[#This Row],[Price]]-B303)/FIO_PL[[#This Row],[Price]])*100</f>
        <v>1.129839346852769</v>
      </c>
      <c r="D304">
        <f>LN(FIO_PL[[#This Row],[Price]]/B303)*100</f>
        <v>1.1362705187609359</v>
      </c>
      <c r="E304">
        <v>0.15312999999999999</v>
      </c>
      <c r="F304">
        <f>LN(FIO_PL[[#This Row],[Risk-free instrument]]/E303)*100</f>
        <v>-3.446735949021912</v>
      </c>
      <c r="G304">
        <v>67637.95</v>
      </c>
      <c r="H304">
        <f>LN(FIO_PL[[#This Row],[WIG]]/G303)*100</f>
        <v>0.66340733057654044</v>
      </c>
      <c r="I304">
        <f>FIO_PL[[#This Row],[Rate WIG]]*100%</f>
        <v>0.66340733057654044</v>
      </c>
      <c r="J304">
        <f>MIN(0,(FIO_PL[[#This Row],[Logarithmic rate of return]]-0))</f>
        <v>0</v>
      </c>
      <c r="K304">
        <f>MIN(0,(FIO_PL[[#This Row],[Market rate of return]]-0))</f>
        <v>0</v>
      </c>
      <c r="L304">
        <f>MAX(0,(FIO_PL[[#This Row],[Logarithmic rate of return]]-0))</f>
        <v>1.1362705187609359</v>
      </c>
    </row>
    <row r="305" spans="1:12" x14ac:dyDescent="0.25">
      <c r="A305" s="9">
        <v>44416</v>
      </c>
      <c r="B305">
        <v>383.44</v>
      </c>
      <c r="C305">
        <f>((FIO_PL[[#This Row],[Price]]-B304)/FIO_PL[[#This Row],[Price]])*100</f>
        <v>0.97538076361360548</v>
      </c>
      <c r="D305">
        <f>LN(FIO_PL[[#This Row],[Price]]/B304)*100</f>
        <v>0.98016876136191311</v>
      </c>
      <c r="E305">
        <v>0.14938000000000001</v>
      </c>
      <c r="F305">
        <f>LN(FIO_PL[[#This Row],[Risk-free instrument]]/E304)*100</f>
        <v>-2.4793838898195566</v>
      </c>
      <c r="G305">
        <v>68387.12</v>
      </c>
      <c r="H305">
        <f>LN(FIO_PL[[#This Row],[WIG]]/G304)*100</f>
        <v>1.1015286742746841</v>
      </c>
      <c r="I305">
        <f>FIO_PL[[#This Row],[Rate WIG]]*100%</f>
        <v>1.1015286742746841</v>
      </c>
      <c r="J305">
        <f>MIN(0,(FIO_PL[[#This Row],[Logarithmic rate of return]]-0))</f>
        <v>0</v>
      </c>
      <c r="K305">
        <f>MIN(0,(FIO_PL[[#This Row],[Market rate of return]]-0))</f>
        <v>0</v>
      </c>
      <c r="L305">
        <f>MAX(0,(FIO_PL[[#This Row],[Logarithmic rate of return]]-0))</f>
        <v>0.98016876136191311</v>
      </c>
    </row>
    <row r="306" spans="1:12" x14ac:dyDescent="0.25">
      <c r="A306" s="9">
        <v>44423</v>
      </c>
      <c r="B306">
        <v>389.21</v>
      </c>
      <c r="C306">
        <f>((FIO_PL[[#This Row],[Price]]-B305)/FIO_PL[[#This Row],[Price]])*100</f>
        <v>1.4824901724004989</v>
      </c>
      <c r="D306">
        <f>LN(FIO_PL[[#This Row],[Price]]/B305)*100</f>
        <v>1.4935888861125544</v>
      </c>
      <c r="E306">
        <v>0.15662999999999999</v>
      </c>
      <c r="F306">
        <f>LN(FIO_PL[[#This Row],[Risk-free instrument]]/E305)*100</f>
        <v>4.7392941161649951</v>
      </c>
      <c r="G306">
        <v>69254.399999999994</v>
      </c>
      <c r="H306">
        <f>LN(FIO_PL[[#This Row],[WIG]]/G305)*100</f>
        <v>1.2602178151642143</v>
      </c>
      <c r="I306">
        <f>FIO_PL[[#This Row],[Rate WIG]]*100%</f>
        <v>1.2602178151642143</v>
      </c>
      <c r="J306">
        <f>MIN(0,(FIO_PL[[#This Row],[Logarithmic rate of return]]-0))</f>
        <v>0</v>
      </c>
      <c r="K306">
        <f>MIN(0,(FIO_PL[[#This Row],[Market rate of return]]-0))</f>
        <v>0</v>
      </c>
      <c r="L306">
        <f>MAX(0,(FIO_PL[[#This Row],[Logarithmic rate of return]]-0))</f>
        <v>1.4935888861125544</v>
      </c>
    </row>
    <row r="307" spans="1:12" x14ac:dyDescent="0.25">
      <c r="A307" s="9">
        <v>44430</v>
      </c>
      <c r="B307">
        <v>382.78</v>
      </c>
      <c r="C307">
        <f>((FIO_PL[[#This Row],[Price]]-B306)/FIO_PL[[#This Row],[Price]])*100</f>
        <v>-1.6798160823449519</v>
      </c>
      <c r="D307">
        <f>LN(FIO_PL[[#This Row],[Price]]/B306)*100</f>
        <v>-1.6658632102574362</v>
      </c>
      <c r="E307">
        <v>0.15262999999999999</v>
      </c>
      <c r="F307">
        <f>LN(FIO_PL[[#This Row],[Risk-free instrument]]/E306)*100</f>
        <v>-2.5869644163540069</v>
      </c>
      <c r="G307">
        <v>67966.14</v>
      </c>
      <c r="H307">
        <f>LN(FIO_PL[[#This Row],[WIG]]/G306)*100</f>
        <v>-1.8777040969378715</v>
      </c>
      <c r="I307">
        <f>FIO_PL[[#This Row],[Rate WIG]]*100%</f>
        <v>-1.8777040969378715</v>
      </c>
      <c r="J307">
        <f>MIN(0,(FIO_PL[[#This Row],[Logarithmic rate of return]]-0))</f>
        <v>-1.6658632102574362</v>
      </c>
      <c r="K307">
        <f>MIN(0,(FIO_PL[[#This Row],[Market rate of return]]-0))</f>
        <v>-1.8777040969378715</v>
      </c>
      <c r="L307">
        <f>MAX(0,(FIO_PL[[#This Row],[Logarithmic rate of return]]-0))</f>
        <v>0</v>
      </c>
    </row>
    <row r="308" spans="1:12" x14ac:dyDescent="0.25">
      <c r="A308" s="9">
        <v>44437</v>
      </c>
      <c r="B308">
        <v>391.55</v>
      </c>
      <c r="C308">
        <f>((FIO_PL[[#This Row],[Price]]-B307)/FIO_PL[[#This Row],[Price]])*100</f>
        <v>2.2398161154386509</v>
      </c>
      <c r="D308">
        <f>LN(FIO_PL[[#This Row],[Price]]/B307)*100</f>
        <v>2.2652809587019758</v>
      </c>
      <c r="E308">
        <v>0.15475</v>
      </c>
      <c r="F308">
        <f>LN(FIO_PL[[#This Row],[Risk-free instrument]]/E307)*100</f>
        <v>1.3794219637674847</v>
      </c>
      <c r="G308">
        <v>69774.86</v>
      </c>
      <c r="H308">
        <f>LN(FIO_PL[[#This Row],[WIG]]/G307)*100</f>
        <v>2.6264132985312614</v>
      </c>
      <c r="I308">
        <f>FIO_PL[[#This Row],[Rate WIG]]*100%</f>
        <v>2.6264132985312614</v>
      </c>
      <c r="J308">
        <f>MIN(0,(FIO_PL[[#This Row],[Logarithmic rate of return]]-0))</f>
        <v>0</v>
      </c>
      <c r="K308">
        <f>MIN(0,(FIO_PL[[#This Row],[Market rate of return]]-0))</f>
        <v>0</v>
      </c>
      <c r="L308">
        <f>MAX(0,(FIO_PL[[#This Row],[Logarithmic rate of return]]-0))</f>
        <v>2.2652809587019758</v>
      </c>
    </row>
    <row r="309" spans="1:12" x14ac:dyDescent="0.25">
      <c r="A309" s="9">
        <v>44444</v>
      </c>
      <c r="B309">
        <v>399.12</v>
      </c>
      <c r="C309">
        <f>((FIO_PL[[#This Row],[Price]]-B308)/FIO_PL[[#This Row],[Price]])*100</f>
        <v>1.8966726798957687</v>
      </c>
      <c r="D309">
        <f>LN(FIO_PL[[#This Row],[Price]]/B308)*100</f>
        <v>1.914890235583518</v>
      </c>
      <c r="E309">
        <v>0.14838000000000001</v>
      </c>
      <c r="F309">
        <f>LN(FIO_PL[[#This Row],[Risk-free instrument]]/E308)*100</f>
        <v>-4.2034360803325583</v>
      </c>
      <c r="G309">
        <v>71177.34</v>
      </c>
      <c r="H309">
        <f>LN(FIO_PL[[#This Row],[WIG]]/G308)*100</f>
        <v>1.9900736364931153</v>
      </c>
      <c r="I309">
        <f>FIO_PL[[#This Row],[Rate WIG]]*100%</f>
        <v>1.9900736364931153</v>
      </c>
      <c r="J309">
        <f>MIN(0,(FIO_PL[[#This Row],[Logarithmic rate of return]]-0))</f>
        <v>0</v>
      </c>
      <c r="K309">
        <f>MIN(0,(FIO_PL[[#This Row],[Market rate of return]]-0))</f>
        <v>0</v>
      </c>
      <c r="L309">
        <f>MAX(0,(FIO_PL[[#This Row],[Logarithmic rate of return]]-0))</f>
        <v>1.914890235583518</v>
      </c>
    </row>
    <row r="310" spans="1:12" x14ac:dyDescent="0.25">
      <c r="A310" s="9">
        <v>44451</v>
      </c>
      <c r="B310">
        <v>398.33</v>
      </c>
      <c r="C310">
        <f>((FIO_PL[[#This Row],[Price]]-B309)/FIO_PL[[#This Row],[Price]])*100</f>
        <v>-0.19832801948133971</v>
      </c>
      <c r="D310">
        <f>LN(FIO_PL[[#This Row],[Price]]/B309)*100</f>
        <v>-0.19813160911310712</v>
      </c>
      <c r="E310">
        <v>0.14938000000000001</v>
      </c>
      <c r="F310">
        <f>LN(FIO_PL[[#This Row],[Risk-free instrument]]/E309)*100</f>
        <v>0.67168441675407686</v>
      </c>
      <c r="G310">
        <v>71091.23</v>
      </c>
      <c r="H310">
        <f>LN(FIO_PL[[#This Row],[WIG]]/G309)*100</f>
        <v>-0.12105275327544632</v>
      </c>
      <c r="I310">
        <f>FIO_PL[[#This Row],[Rate WIG]]*100%</f>
        <v>-0.12105275327544632</v>
      </c>
      <c r="J310">
        <f>MIN(0,(FIO_PL[[#This Row],[Logarithmic rate of return]]-0))</f>
        <v>-0.19813160911310712</v>
      </c>
      <c r="K310">
        <f>MIN(0,(FIO_PL[[#This Row],[Market rate of return]]-0))</f>
        <v>-0.12105275327544632</v>
      </c>
      <c r="L310">
        <f>MAX(0,(FIO_PL[[#This Row],[Logarithmic rate of return]]-0))</f>
        <v>0</v>
      </c>
    </row>
    <row r="311" spans="1:12" x14ac:dyDescent="0.25">
      <c r="A311" s="9">
        <v>44458</v>
      </c>
      <c r="B311">
        <v>398.3</v>
      </c>
      <c r="C311">
        <f>((FIO_PL[[#This Row],[Price]]-B310)/FIO_PL[[#This Row],[Price]])*100</f>
        <v>-7.5320110469426849E-3</v>
      </c>
      <c r="D311">
        <f>LN(FIO_PL[[#This Row],[Price]]/B310)*100</f>
        <v>-7.5317274052318526E-3</v>
      </c>
      <c r="E311">
        <v>0.15225</v>
      </c>
      <c r="F311">
        <f>LN(FIO_PL[[#This Row],[Risk-free instrument]]/E310)*100</f>
        <v>1.9030511661085687</v>
      </c>
      <c r="G311">
        <v>71107.64</v>
      </c>
      <c r="H311">
        <f>LN(FIO_PL[[#This Row],[WIG]]/G310)*100</f>
        <v>2.3080352288094491E-2</v>
      </c>
      <c r="I311">
        <f>FIO_PL[[#This Row],[Rate WIG]]*100%</f>
        <v>2.3080352288094491E-2</v>
      </c>
      <c r="J311">
        <f>MIN(0,(FIO_PL[[#This Row],[Logarithmic rate of return]]-0))</f>
        <v>-7.5317274052318526E-3</v>
      </c>
      <c r="K311">
        <f>MIN(0,(FIO_PL[[#This Row],[Market rate of return]]-0))</f>
        <v>0</v>
      </c>
      <c r="L311">
        <f>MAX(0,(FIO_PL[[#This Row],[Logarithmic rate of return]]-0))</f>
        <v>0</v>
      </c>
    </row>
    <row r="312" spans="1:12" x14ac:dyDescent="0.25">
      <c r="A312" s="9">
        <v>44465</v>
      </c>
      <c r="B312">
        <v>394.49</v>
      </c>
      <c r="C312">
        <f>((FIO_PL[[#This Row],[Price]]-B311)/FIO_PL[[#This Row],[Price]])*100</f>
        <v>-0.96580394940302716</v>
      </c>
      <c r="D312">
        <f>LN(FIO_PL[[#This Row],[Price]]/B311)*100</f>
        <v>-0.96116987654081865</v>
      </c>
      <c r="E312">
        <v>0.15537999999999999</v>
      </c>
      <c r="F312">
        <f>LN(FIO_PL[[#This Row],[Risk-free instrument]]/E311)*100</f>
        <v>2.0349822932268218</v>
      </c>
      <c r="G312">
        <v>70162.59</v>
      </c>
      <c r="H312">
        <f>LN(FIO_PL[[#This Row],[WIG]]/G311)*100</f>
        <v>-1.3379522322129767</v>
      </c>
      <c r="I312">
        <f>FIO_PL[[#This Row],[Rate WIG]]*100%</f>
        <v>-1.3379522322129767</v>
      </c>
      <c r="J312">
        <f>MIN(0,(FIO_PL[[#This Row],[Logarithmic rate of return]]-0))</f>
        <v>-0.96116987654081865</v>
      </c>
      <c r="K312">
        <f>MIN(0,(FIO_PL[[#This Row],[Market rate of return]]-0))</f>
        <v>-1.3379522322129767</v>
      </c>
      <c r="L312">
        <f>MAX(0,(FIO_PL[[#This Row],[Logarithmic rate of return]]-0))</f>
        <v>0</v>
      </c>
    </row>
    <row r="313" spans="1:12" x14ac:dyDescent="0.25">
      <c r="A313" s="9">
        <v>44472</v>
      </c>
      <c r="B313">
        <v>397.45</v>
      </c>
      <c r="C313">
        <f>((FIO_PL[[#This Row],[Price]]-B312)/FIO_PL[[#This Row],[Price]])*100</f>
        <v>0.74474776701471368</v>
      </c>
      <c r="D313">
        <f>LN(FIO_PL[[#This Row],[Price]]/B312)*100</f>
        <v>0.74753485969313005</v>
      </c>
      <c r="E313">
        <v>0.157</v>
      </c>
      <c r="F313">
        <f>LN(FIO_PL[[#This Row],[Risk-free instrument]]/E312)*100</f>
        <v>1.0372075826033427</v>
      </c>
      <c r="G313">
        <v>70811.97</v>
      </c>
      <c r="H313">
        <f>LN(FIO_PL[[#This Row],[WIG]]/G312)*100</f>
        <v>0.92127912019354286</v>
      </c>
      <c r="I313">
        <f>FIO_PL[[#This Row],[Rate WIG]]*100%</f>
        <v>0.92127912019354286</v>
      </c>
      <c r="J313">
        <f>MIN(0,(FIO_PL[[#This Row],[Logarithmic rate of return]]-0))</f>
        <v>0</v>
      </c>
      <c r="K313">
        <f>MIN(0,(FIO_PL[[#This Row],[Market rate of return]]-0))</f>
        <v>0</v>
      </c>
      <c r="L313">
        <f>MAX(0,(FIO_PL[[#This Row],[Logarithmic rate of return]]-0))</f>
        <v>0.74753485969313005</v>
      </c>
    </row>
    <row r="314" spans="1:12" x14ac:dyDescent="0.25">
      <c r="A314" s="9">
        <v>44479</v>
      </c>
      <c r="B314">
        <v>412.23</v>
      </c>
      <c r="C314">
        <f>((FIO_PL[[#This Row],[Price]]-B313)/FIO_PL[[#This Row],[Price]])*100</f>
        <v>3.5853770953108772</v>
      </c>
      <c r="D314">
        <f>LN(FIO_PL[[#This Row],[Price]]/B313)*100</f>
        <v>3.651230599267103</v>
      </c>
      <c r="E314">
        <v>0.1565</v>
      </c>
      <c r="F314">
        <f>LN(FIO_PL[[#This Row],[Risk-free instrument]]/E313)*100</f>
        <v>-0.31897953681001495</v>
      </c>
      <c r="G314">
        <v>73327.72</v>
      </c>
      <c r="H314">
        <f>LN(FIO_PL[[#This Row],[WIG]]/G313)*100</f>
        <v>3.4910655094018548</v>
      </c>
      <c r="I314">
        <f>FIO_PL[[#This Row],[Rate WIG]]*100%</f>
        <v>3.4910655094018548</v>
      </c>
      <c r="J314">
        <f>MIN(0,(FIO_PL[[#This Row],[Logarithmic rate of return]]-0))</f>
        <v>0</v>
      </c>
      <c r="K314">
        <f>MIN(0,(FIO_PL[[#This Row],[Market rate of return]]-0))</f>
        <v>0</v>
      </c>
      <c r="L314">
        <f>MAX(0,(FIO_PL[[#This Row],[Logarithmic rate of return]]-0))</f>
        <v>3.651230599267103</v>
      </c>
    </row>
    <row r="315" spans="1:12" x14ac:dyDescent="0.25">
      <c r="A315" s="9">
        <v>44486</v>
      </c>
      <c r="B315">
        <v>417.49</v>
      </c>
      <c r="C315">
        <f>((FIO_PL[[#This Row],[Price]]-B314)/FIO_PL[[#This Row],[Price]])*100</f>
        <v>1.2599104170159743</v>
      </c>
      <c r="D315">
        <f>LN(FIO_PL[[#This Row],[Price]]/B314)*100</f>
        <v>1.267914589645307</v>
      </c>
      <c r="E315">
        <v>0.1605</v>
      </c>
      <c r="F315">
        <f>LN(FIO_PL[[#This Row],[Risk-free instrument]]/E314)*100</f>
        <v>2.5237932589862755</v>
      </c>
      <c r="G315">
        <v>74444.83</v>
      </c>
      <c r="H315">
        <f>LN(FIO_PL[[#This Row],[WIG]]/G314)*100</f>
        <v>1.5119604839904885</v>
      </c>
      <c r="I315">
        <f>FIO_PL[[#This Row],[Rate WIG]]*100%</f>
        <v>1.5119604839904885</v>
      </c>
      <c r="J315">
        <f>MIN(0,(FIO_PL[[#This Row],[Logarithmic rate of return]]-0))</f>
        <v>0</v>
      </c>
      <c r="K315">
        <f>MIN(0,(FIO_PL[[#This Row],[Market rate of return]]-0))</f>
        <v>0</v>
      </c>
      <c r="L315">
        <f>MAX(0,(FIO_PL[[#This Row],[Logarithmic rate of return]]-0))</f>
        <v>1.267914589645307</v>
      </c>
    </row>
    <row r="316" spans="1:12" x14ac:dyDescent="0.25">
      <c r="A316" s="9">
        <v>44493</v>
      </c>
      <c r="B316">
        <v>415.15</v>
      </c>
      <c r="C316">
        <f>((FIO_PL[[#This Row],[Price]]-B315)/FIO_PL[[#This Row],[Price]])*100</f>
        <v>-0.56365169215946809</v>
      </c>
      <c r="D316">
        <f>LN(FIO_PL[[#This Row],[Price]]/B315)*100</f>
        <v>-0.56206912002062293</v>
      </c>
      <c r="E316">
        <v>0.17199999999999999</v>
      </c>
      <c r="F316">
        <f>LN(FIO_PL[[#This Row],[Risk-free instrument]]/E315)*100</f>
        <v>6.9200534243382394</v>
      </c>
      <c r="G316">
        <v>73602.06</v>
      </c>
      <c r="H316">
        <f>LN(FIO_PL[[#This Row],[WIG]]/G315)*100</f>
        <v>-1.1385299666281612</v>
      </c>
      <c r="I316">
        <f>FIO_PL[[#This Row],[Rate WIG]]*100%</f>
        <v>-1.1385299666281612</v>
      </c>
      <c r="J316">
        <f>MIN(0,(FIO_PL[[#This Row],[Logarithmic rate of return]]-0))</f>
        <v>-0.56206912002062293</v>
      </c>
      <c r="K316">
        <f>MIN(0,(FIO_PL[[#This Row],[Market rate of return]]-0))</f>
        <v>-1.1385299666281612</v>
      </c>
      <c r="L316">
        <f>MAX(0,(FIO_PL[[#This Row],[Logarithmic rate of return]]-0))</f>
        <v>0</v>
      </c>
    </row>
    <row r="317" spans="1:12" x14ac:dyDescent="0.25">
      <c r="A317" s="9">
        <v>44500</v>
      </c>
      <c r="B317">
        <v>416.03</v>
      </c>
      <c r="C317">
        <f>((FIO_PL[[#This Row],[Price]]-B316)/FIO_PL[[#This Row],[Price]])*100</f>
        <v>0.21152320746099934</v>
      </c>
      <c r="D317">
        <f>LN(FIO_PL[[#This Row],[Price]]/B316)*100</f>
        <v>0.2117472337649759</v>
      </c>
      <c r="E317">
        <v>0.20100000000000001</v>
      </c>
      <c r="F317">
        <f>LN(FIO_PL[[#This Row],[Risk-free instrument]]/E316)*100</f>
        <v>15.581043124562278</v>
      </c>
      <c r="G317">
        <v>73586.320000000007</v>
      </c>
      <c r="H317">
        <f>LN(FIO_PL[[#This Row],[WIG]]/G316)*100</f>
        <v>-2.1387557985203167E-2</v>
      </c>
      <c r="I317">
        <f>FIO_PL[[#This Row],[Rate WIG]]*100%</f>
        <v>-2.1387557985203167E-2</v>
      </c>
      <c r="J317">
        <f>MIN(0,(FIO_PL[[#This Row],[Logarithmic rate of return]]-0))</f>
        <v>0</v>
      </c>
      <c r="K317">
        <f>MIN(0,(FIO_PL[[#This Row],[Market rate of return]]-0))</f>
        <v>-2.1387557985203167E-2</v>
      </c>
      <c r="L317">
        <f>MAX(0,(FIO_PL[[#This Row],[Logarithmic rate of return]]-0))</f>
        <v>0.2117472337649759</v>
      </c>
    </row>
    <row r="318" spans="1:12" x14ac:dyDescent="0.25">
      <c r="A318" s="9">
        <v>44507</v>
      </c>
      <c r="B318">
        <v>423.07</v>
      </c>
      <c r="C318">
        <f>((FIO_PL[[#This Row],[Price]]-B317)/FIO_PL[[#This Row],[Price]])*100</f>
        <v>1.6640272295364884</v>
      </c>
      <c r="D318">
        <f>LN(FIO_PL[[#This Row],[Price]]/B317)*100</f>
        <v>1.6780276943086856</v>
      </c>
      <c r="E318">
        <v>0.22087999999999999</v>
      </c>
      <c r="F318">
        <f>LN(FIO_PL[[#This Row],[Risk-free instrument]]/E317)*100</f>
        <v>9.4314659562823238</v>
      </c>
      <c r="G318">
        <v>74813.240000000005</v>
      </c>
      <c r="H318">
        <f>LN(FIO_PL[[#This Row],[WIG]]/G317)*100</f>
        <v>1.6535735770702145</v>
      </c>
      <c r="I318">
        <f>FIO_PL[[#This Row],[Rate WIG]]*100%</f>
        <v>1.6535735770702145</v>
      </c>
      <c r="J318">
        <f>MIN(0,(FIO_PL[[#This Row],[Logarithmic rate of return]]-0))</f>
        <v>0</v>
      </c>
      <c r="K318">
        <f>MIN(0,(FIO_PL[[#This Row],[Market rate of return]]-0))</f>
        <v>0</v>
      </c>
      <c r="L318">
        <f>MAX(0,(FIO_PL[[#This Row],[Logarithmic rate of return]]-0))</f>
        <v>1.6780276943086856</v>
      </c>
    </row>
    <row r="319" spans="1:12" x14ac:dyDescent="0.25">
      <c r="A319" s="9">
        <v>44514</v>
      </c>
      <c r="B319">
        <v>410.98</v>
      </c>
      <c r="C319">
        <f>((FIO_PL[[#This Row],[Price]]-B318)/FIO_PL[[#This Row],[Price]])*100</f>
        <v>-2.9417489902184961</v>
      </c>
      <c r="D319">
        <f>LN(FIO_PL[[#This Row],[Price]]/B318)*100</f>
        <v>-2.899309847705188</v>
      </c>
      <c r="E319">
        <v>0.22600000000000001</v>
      </c>
      <c r="F319">
        <f>LN(FIO_PL[[#This Row],[Risk-free instrument]]/E318)*100</f>
        <v>2.2915431650386866</v>
      </c>
      <c r="G319">
        <v>72574.53</v>
      </c>
      <c r="H319">
        <f>LN(FIO_PL[[#This Row],[WIG]]/G318)*100</f>
        <v>-3.038084083395229</v>
      </c>
      <c r="I319">
        <f>FIO_PL[[#This Row],[Rate WIG]]*100%</f>
        <v>-3.038084083395229</v>
      </c>
      <c r="J319">
        <f>MIN(0,(FIO_PL[[#This Row],[Logarithmic rate of return]]-0))</f>
        <v>-2.899309847705188</v>
      </c>
      <c r="K319">
        <f>MIN(0,(FIO_PL[[#This Row],[Market rate of return]]-0))</f>
        <v>-3.038084083395229</v>
      </c>
      <c r="L319">
        <f>MAX(0,(FIO_PL[[#This Row],[Logarithmic rate of return]]-0))</f>
        <v>0</v>
      </c>
    </row>
    <row r="320" spans="1:12" x14ac:dyDescent="0.25">
      <c r="A320" s="9">
        <v>44521</v>
      </c>
      <c r="B320">
        <v>396</v>
      </c>
      <c r="C320">
        <f>((FIO_PL[[#This Row],[Price]]-B319)/FIO_PL[[#This Row],[Price]])*100</f>
        <v>-3.7828282828282878</v>
      </c>
      <c r="D320">
        <f>LN(FIO_PL[[#This Row],[Price]]/B319)*100</f>
        <v>-3.7130340257243608</v>
      </c>
      <c r="E320">
        <v>0.22938</v>
      </c>
      <c r="F320">
        <f>LN(FIO_PL[[#This Row],[Risk-free instrument]]/E319)*100</f>
        <v>1.4845017664090485</v>
      </c>
      <c r="G320">
        <v>69415.67</v>
      </c>
      <c r="H320">
        <f>LN(FIO_PL[[#This Row],[WIG]]/G319)*100</f>
        <v>-4.4501399297803035</v>
      </c>
      <c r="I320">
        <f>FIO_PL[[#This Row],[Rate WIG]]*100%</f>
        <v>-4.4501399297803035</v>
      </c>
      <c r="J320">
        <f>MIN(0,(FIO_PL[[#This Row],[Logarithmic rate of return]]-0))</f>
        <v>-3.7130340257243608</v>
      </c>
      <c r="K320">
        <f>MIN(0,(FIO_PL[[#This Row],[Market rate of return]]-0))</f>
        <v>-4.4501399297803035</v>
      </c>
      <c r="L320">
        <f>MAX(0,(FIO_PL[[#This Row],[Logarithmic rate of return]]-0))</f>
        <v>0</v>
      </c>
    </row>
    <row r="321" spans="1:12" x14ac:dyDescent="0.25">
      <c r="A321" s="9">
        <v>44528</v>
      </c>
      <c r="B321">
        <v>379.38</v>
      </c>
      <c r="C321">
        <f>((FIO_PL[[#This Row],[Price]]-B320)/FIO_PL[[#This Row],[Price]])*100</f>
        <v>-4.3808318835995586</v>
      </c>
      <c r="D321">
        <f>LN(FIO_PL[[#This Row],[Price]]/B320)*100</f>
        <v>-4.2875869955903729</v>
      </c>
      <c r="E321">
        <v>0.246</v>
      </c>
      <c r="F321">
        <f>LN(FIO_PL[[#This Row],[Risk-free instrument]]/E320)*100</f>
        <v>6.9951518995986426</v>
      </c>
      <c r="G321">
        <v>66440.820000000007</v>
      </c>
      <c r="H321">
        <f>LN(FIO_PL[[#This Row],[WIG]]/G320)*100</f>
        <v>-4.3801007901065834</v>
      </c>
      <c r="I321">
        <f>FIO_PL[[#This Row],[Rate WIG]]*100%</f>
        <v>-4.3801007901065834</v>
      </c>
      <c r="J321">
        <f>MIN(0,(FIO_PL[[#This Row],[Logarithmic rate of return]]-0))</f>
        <v>-4.2875869955903729</v>
      </c>
      <c r="K321">
        <f>MIN(0,(FIO_PL[[#This Row],[Market rate of return]]-0))</f>
        <v>-4.3801007901065834</v>
      </c>
      <c r="L321">
        <f>MAX(0,(FIO_PL[[#This Row],[Logarithmic rate of return]]-0))</f>
        <v>0</v>
      </c>
    </row>
    <row r="322" spans="1:12" x14ac:dyDescent="0.25">
      <c r="A322" s="9">
        <v>44535</v>
      </c>
      <c r="B322">
        <v>383.23</v>
      </c>
      <c r="C322">
        <f>((FIO_PL[[#This Row],[Price]]-B321)/FIO_PL[[#This Row],[Price]])*100</f>
        <v>1.0046186363280596</v>
      </c>
      <c r="D322">
        <f>LN(FIO_PL[[#This Row],[Price]]/B321)*100</f>
        <v>1.009698983398402</v>
      </c>
      <c r="E322">
        <v>0.27112999999999998</v>
      </c>
      <c r="F322">
        <f>LN(FIO_PL[[#This Row],[Risk-free instrument]]/E321)*100</f>
        <v>9.7266874722822632</v>
      </c>
      <c r="G322">
        <v>67730.009999999995</v>
      </c>
      <c r="H322">
        <f>LN(FIO_PL[[#This Row],[WIG]]/G321)*100</f>
        <v>1.9217734240256756</v>
      </c>
      <c r="I322">
        <f>FIO_PL[[#This Row],[Rate WIG]]*100%</f>
        <v>1.9217734240256756</v>
      </c>
      <c r="J322">
        <f>MIN(0,(FIO_PL[[#This Row],[Logarithmic rate of return]]-0))</f>
        <v>0</v>
      </c>
      <c r="K322">
        <f>MIN(0,(FIO_PL[[#This Row],[Market rate of return]]-0))</f>
        <v>0</v>
      </c>
      <c r="L322">
        <f>MAX(0,(FIO_PL[[#This Row],[Logarithmic rate of return]]-0))</f>
        <v>1.009698983398402</v>
      </c>
    </row>
    <row r="323" spans="1:12" x14ac:dyDescent="0.25">
      <c r="A323" s="9">
        <v>44542</v>
      </c>
      <c r="B323">
        <v>387.33</v>
      </c>
      <c r="C323">
        <f>((FIO_PL[[#This Row],[Price]]-B322)/FIO_PL[[#This Row],[Price]])*100</f>
        <v>1.0585289030025988</v>
      </c>
      <c r="D323">
        <f>LN(FIO_PL[[#This Row],[Price]]/B322)*100</f>
        <v>1.0641711722176057</v>
      </c>
      <c r="E323">
        <v>0.28825000000000001</v>
      </c>
      <c r="F323">
        <f>LN(FIO_PL[[#This Row],[Risk-free instrument]]/E322)*100</f>
        <v>6.1229748493983056</v>
      </c>
      <c r="G323">
        <v>68368.83</v>
      </c>
      <c r="H323">
        <f>LN(FIO_PL[[#This Row],[WIG]]/G322)*100</f>
        <v>0.93876581386567792</v>
      </c>
      <c r="I323">
        <f>FIO_PL[[#This Row],[Rate WIG]]*100%</f>
        <v>0.93876581386567792</v>
      </c>
      <c r="J323">
        <f>MIN(0,(FIO_PL[[#This Row],[Logarithmic rate of return]]-0))</f>
        <v>0</v>
      </c>
      <c r="K323">
        <f>MIN(0,(FIO_PL[[#This Row],[Market rate of return]]-0))</f>
        <v>0</v>
      </c>
      <c r="L323">
        <f>MAX(0,(FIO_PL[[#This Row],[Logarithmic rate of return]]-0))</f>
        <v>1.0641711722176057</v>
      </c>
    </row>
    <row r="324" spans="1:12" x14ac:dyDescent="0.25">
      <c r="A324" s="9">
        <v>44549</v>
      </c>
      <c r="B324">
        <v>382.35</v>
      </c>
      <c r="C324">
        <f>((FIO_PL[[#This Row],[Price]]-B323)/FIO_PL[[#This Row],[Price]])*100</f>
        <v>-1.3024715574735088</v>
      </c>
      <c r="D324">
        <f>LN(FIO_PL[[#This Row],[Price]]/B323)*100</f>
        <v>-1.2940623364502724</v>
      </c>
      <c r="E324">
        <v>0.31274999999999997</v>
      </c>
      <c r="F324">
        <f>LN(FIO_PL[[#This Row],[Risk-free instrument]]/E323)*100</f>
        <v>8.1575990197852057</v>
      </c>
      <c r="G324">
        <v>67153.100000000006</v>
      </c>
      <c r="H324">
        <f>LN(FIO_PL[[#This Row],[WIG]]/G323)*100</f>
        <v>-1.7941931805293669</v>
      </c>
      <c r="I324">
        <f>FIO_PL[[#This Row],[Rate WIG]]*100%</f>
        <v>-1.7941931805293669</v>
      </c>
      <c r="J324">
        <f>MIN(0,(FIO_PL[[#This Row],[Logarithmic rate of return]]-0))</f>
        <v>-1.2940623364502724</v>
      </c>
      <c r="K324">
        <f>MIN(0,(FIO_PL[[#This Row],[Market rate of return]]-0))</f>
        <v>-1.7941931805293669</v>
      </c>
      <c r="L324">
        <f>MAX(0,(FIO_PL[[#This Row],[Logarithmic rate of return]]-0))</f>
        <v>0</v>
      </c>
    </row>
    <row r="325" spans="1:12" x14ac:dyDescent="0.25">
      <c r="A325" s="9">
        <v>44556</v>
      </c>
      <c r="B325">
        <v>390.09</v>
      </c>
      <c r="C325">
        <f>((FIO_PL[[#This Row],[Price]]-B324)/FIO_PL[[#This Row],[Price]])*100</f>
        <v>1.9841575021148843</v>
      </c>
      <c r="D325">
        <f>LN(FIO_PL[[#This Row],[Price]]/B324)*100</f>
        <v>2.0041062241103829</v>
      </c>
      <c r="E325">
        <v>0.34325</v>
      </c>
      <c r="F325">
        <f>LN(FIO_PL[[#This Row],[Risk-free instrument]]/E324)*100</f>
        <v>9.305489530105989</v>
      </c>
      <c r="G325">
        <v>68120.160000000003</v>
      </c>
      <c r="H325">
        <f>LN(FIO_PL[[#This Row],[WIG]]/G324)*100</f>
        <v>1.4298117382745448</v>
      </c>
      <c r="I325">
        <f>FIO_PL[[#This Row],[Rate WIG]]*100%</f>
        <v>1.4298117382745448</v>
      </c>
      <c r="J325">
        <f>MIN(0,(FIO_PL[[#This Row],[Logarithmic rate of return]]-0))</f>
        <v>0</v>
      </c>
      <c r="K325">
        <f>MIN(0,(FIO_PL[[#This Row],[Market rate of return]]-0))</f>
        <v>0</v>
      </c>
      <c r="L325">
        <f>MAX(0,(FIO_PL[[#This Row],[Logarithmic rate of return]]-0))</f>
        <v>2.0041062241103829</v>
      </c>
    </row>
    <row r="326" spans="1:12" x14ac:dyDescent="0.25">
      <c r="A326" s="9">
        <v>44563</v>
      </c>
      <c r="B326">
        <v>393.95</v>
      </c>
      <c r="C326">
        <f>((FIO_PL[[#This Row],[Price]]-B325)/FIO_PL[[#This Row],[Price]])*100</f>
        <v>0.97981977408300902</v>
      </c>
      <c r="D326">
        <f>LN(FIO_PL[[#This Row],[Price]]/B325)*100</f>
        <v>0.98465159603588936</v>
      </c>
      <c r="E326">
        <v>0.33875</v>
      </c>
      <c r="F326">
        <f>LN(FIO_PL[[#This Row],[Risk-free instrument]]/E325)*100</f>
        <v>-1.3196672454169809</v>
      </c>
      <c r="G326">
        <v>69296.259999999995</v>
      </c>
      <c r="H326">
        <f>LN(FIO_PL[[#This Row],[WIG]]/G325)*100</f>
        <v>1.7117731897579511</v>
      </c>
      <c r="I326">
        <f>FIO_PL[[#This Row],[Rate WIG]]*100%</f>
        <v>1.7117731897579511</v>
      </c>
      <c r="J326">
        <f>MIN(0,(FIO_PL[[#This Row],[Logarithmic rate of return]]-0))</f>
        <v>0</v>
      </c>
      <c r="K326">
        <f>MIN(0,(FIO_PL[[#This Row],[Market rate of return]]-0))</f>
        <v>0</v>
      </c>
      <c r="L326">
        <f>MAX(0,(FIO_PL[[#This Row],[Logarithmic rate of return]]-0))</f>
        <v>0.98465159603588936</v>
      </c>
    </row>
    <row r="327" spans="1:12" x14ac:dyDescent="0.25">
      <c r="A327" s="9">
        <v>44570</v>
      </c>
      <c r="B327">
        <v>400.51</v>
      </c>
      <c r="C327">
        <f>((FIO_PL[[#This Row],[Price]]-B326)/FIO_PL[[#This Row],[Price]])*100</f>
        <v>1.6379116626301471</v>
      </c>
      <c r="D327">
        <f>LN(FIO_PL[[#This Row],[Price]]/B326)*100</f>
        <v>1.651473729401558</v>
      </c>
      <c r="E327">
        <v>0.37642999999999999</v>
      </c>
      <c r="F327">
        <f>LN(FIO_PL[[#This Row],[Risk-free instrument]]/E326)*100</f>
        <v>10.546973478545123</v>
      </c>
      <c r="G327">
        <v>70850.990000000005</v>
      </c>
      <c r="H327">
        <f>LN(FIO_PL[[#This Row],[WIG]]/G326)*100</f>
        <v>2.2188002736295496</v>
      </c>
      <c r="I327">
        <f>FIO_PL[[#This Row],[Rate WIG]]*100%</f>
        <v>2.2188002736295496</v>
      </c>
      <c r="J327">
        <f>MIN(0,(FIO_PL[[#This Row],[Logarithmic rate of return]]-0))</f>
        <v>0</v>
      </c>
      <c r="K327">
        <f>MIN(0,(FIO_PL[[#This Row],[Market rate of return]]-0))</f>
        <v>0</v>
      </c>
      <c r="L327">
        <f>MAX(0,(FIO_PL[[#This Row],[Logarithmic rate of return]]-0))</f>
        <v>1.651473729401558</v>
      </c>
    </row>
    <row r="328" spans="1:12" x14ac:dyDescent="0.25">
      <c r="A328" s="9">
        <v>44577</v>
      </c>
      <c r="B328">
        <v>410.11</v>
      </c>
      <c r="C328">
        <f>((FIO_PL[[#This Row],[Price]]-B327)/FIO_PL[[#This Row],[Price]])*100</f>
        <v>2.3408353856282518</v>
      </c>
      <c r="D328">
        <f>LN(FIO_PL[[#This Row],[Price]]/B327)*100</f>
        <v>2.3686681411521979</v>
      </c>
      <c r="E328">
        <v>0.39500000000000002</v>
      </c>
      <c r="F328">
        <f>LN(FIO_PL[[#This Row],[Risk-free instrument]]/E327)*100</f>
        <v>4.8153657921760118</v>
      </c>
      <c r="G328">
        <v>72563.289999999994</v>
      </c>
      <c r="H328">
        <f>LN(FIO_PL[[#This Row],[WIG]]/G327)*100</f>
        <v>2.3880207343235331</v>
      </c>
      <c r="I328">
        <f>FIO_PL[[#This Row],[Rate WIG]]*100%</f>
        <v>2.3880207343235331</v>
      </c>
      <c r="J328">
        <f>MIN(0,(FIO_PL[[#This Row],[Logarithmic rate of return]]-0))</f>
        <v>0</v>
      </c>
      <c r="K328">
        <f>MIN(0,(FIO_PL[[#This Row],[Market rate of return]]-0))</f>
        <v>0</v>
      </c>
      <c r="L328">
        <f>MAX(0,(FIO_PL[[#This Row],[Logarithmic rate of return]]-0))</f>
        <v>2.3686681411521979</v>
      </c>
    </row>
    <row r="329" spans="1:12" x14ac:dyDescent="0.25">
      <c r="A329" s="9">
        <v>44584</v>
      </c>
      <c r="B329">
        <v>394.05</v>
      </c>
      <c r="C329">
        <f>((FIO_PL[[#This Row],[Price]]-B328)/FIO_PL[[#This Row],[Price]])*100</f>
        <v>-4.0756249206953434</v>
      </c>
      <c r="D329">
        <f>LN(FIO_PL[[#This Row],[Price]]/B328)*100</f>
        <v>-3.9947611597575921</v>
      </c>
      <c r="E329">
        <v>0.44442999999999999</v>
      </c>
      <c r="F329">
        <f>LN(FIO_PL[[#This Row],[Risk-free instrument]]/E328)*100</f>
        <v>11.790679733654983</v>
      </c>
      <c r="G329">
        <v>69265.350000000006</v>
      </c>
      <c r="H329">
        <f>LN(FIO_PL[[#This Row],[WIG]]/G328)*100</f>
        <v>-4.6514365410906056</v>
      </c>
      <c r="I329">
        <f>FIO_PL[[#This Row],[Rate WIG]]*100%</f>
        <v>-4.6514365410906056</v>
      </c>
      <c r="J329">
        <f>MIN(0,(FIO_PL[[#This Row],[Logarithmic rate of return]]-0))</f>
        <v>-3.9947611597575921</v>
      </c>
      <c r="K329">
        <f>MIN(0,(FIO_PL[[#This Row],[Market rate of return]]-0))</f>
        <v>-4.6514365410906056</v>
      </c>
      <c r="L329">
        <f>MAX(0,(FIO_PL[[#This Row],[Logarithmic rate of return]]-0))</f>
        <v>0</v>
      </c>
    </row>
    <row r="330" spans="1:12" x14ac:dyDescent="0.25">
      <c r="A330" s="9">
        <v>44591</v>
      </c>
      <c r="B330">
        <v>381.73</v>
      </c>
      <c r="C330">
        <f>((FIO_PL[[#This Row],[Price]]-B329)/FIO_PL[[#This Row],[Price]])*100</f>
        <v>-3.2274120451628092</v>
      </c>
      <c r="D330">
        <f>LN(FIO_PL[[#This Row],[Price]]/B329)*100</f>
        <v>-3.1764252381129947</v>
      </c>
      <c r="E330">
        <v>0.53442999999999996</v>
      </c>
      <c r="F330">
        <f>LN(FIO_PL[[#This Row],[Risk-free instrument]]/E329)*100</f>
        <v>18.440819613365193</v>
      </c>
      <c r="G330">
        <v>66892.11</v>
      </c>
      <c r="H330">
        <f>LN(FIO_PL[[#This Row],[WIG]]/G329)*100</f>
        <v>-3.4863758194864261</v>
      </c>
      <c r="I330">
        <f>FIO_PL[[#This Row],[Rate WIG]]*100%</f>
        <v>-3.4863758194864261</v>
      </c>
      <c r="J330">
        <f>MIN(0,(FIO_PL[[#This Row],[Logarithmic rate of return]]-0))</f>
        <v>-3.1764252381129947</v>
      </c>
      <c r="K330">
        <f>MIN(0,(FIO_PL[[#This Row],[Market rate of return]]-0))</f>
        <v>-3.4863758194864261</v>
      </c>
      <c r="L330">
        <f>MAX(0,(FIO_PL[[#This Row],[Logarithmic rate of return]]-0))</f>
        <v>0</v>
      </c>
    </row>
    <row r="331" spans="1:12" x14ac:dyDescent="0.25">
      <c r="A331" s="9">
        <v>44598</v>
      </c>
      <c r="B331">
        <v>382.56</v>
      </c>
      <c r="C331">
        <f>((FIO_PL[[#This Row],[Price]]-B330)/FIO_PL[[#This Row],[Price]])*100</f>
        <v>0.21695943120033043</v>
      </c>
      <c r="D331">
        <f>LN(FIO_PL[[#This Row],[Price]]/B330)*100</f>
        <v>0.21719512914860217</v>
      </c>
      <c r="E331">
        <v>0.55542999999999998</v>
      </c>
      <c r="F331">
        <f>LN(FIO_PL[[#This Row],[Risk-free instrument]]/E330)*100</f>
        <v>3.8541830166845843</v>
      </c>
      <c r="G331">
        <v>67149.47</v>
      </c>
      <c r="H331">
        <f>LN(FIO_PL[[#This Row],[WIG]]/G330)*100</f>
        <v>0.38400072014232345</v>
      </c>
      <c r="I331">
        <f>FIO_PL[[#This Row],[Rate WIG]]*100%</f>
        <v>0.38400072014232345</v>
      </c>
      <c r="J331">
        <f>MIN(0,(FIO_PL[[#This Row],[Logarithmic rate of return]]-0))</f>
        <v>0</v>
      </c>
      <c r="K331">
        <f>MIN(0,(FIO_PL[[#This Row],[Market rate of return]]-0))</f>
        <v>0</v>
      </c>
      <c r="L331">
        <f>MAX(0,(FIO_PL[[#This Row],[Logarithmic rate of return]]-0))</f>
        <v>0.21719512914860217</v>
      </c>
    </row>
    <row r="332" spans="1:12" x14ac:dyDescent="0.25">
      <c r="A332" s="9">
        <v>44605</v>
      </c>
      <c r="B332">
        <v>383.44</v>
      </c>
      <c r="C332">
        <f>((FIO_PL[[#This Row],[Price]]-B331)/FIO_PL[[#This Row],[Price]])*100</f>
        <v>0.22950135614437603</v>
      </c>
      <c r="D332">
        <f>LN(FIO_PL[[#This Row],[Price]]/B331)*100</f>
        <v>0.22976511413612694</v>
      </c>
      <c r="E332">
        <v>0.84043000000000001</v>
      </c>
      <c r="F332">
        <f>LN(FIO_PL[[#This Row],[Risk-free instrument]]/E331)*100</f>
        <v>41.417107708254889</v>
      </c>
      <c r="G332">
        <v>67618</v>
      </c>
      <c r="H332">
        <f>LN(FIO_PL[[#This Row],[WIG]]/G331)*100</f>
        <v>0.69531896333854171</v>
      </c>
      <c r="I332">
        <f>FIO_PL[[#This Row],[Rate WIG]]*100%</f>
        <v>0.69531896333854171</v>
      </c>
      <c r="J332">
        <f>MIN(0,(FIO_PL[[#This Row],[Logarithmic rate of return]]-0))</f>
        <v>0</v>
      </c>
      <c r="K332">
        <f>MIN(0,(FIO_PL[[#This Row],[Market rate of return]]-0))</f>
        <v>0</v>
      </c>
      <c r="L332">
        <f>MAX(0,(FIO_PL[[#This Row],[Logarithmic rate of return]]-0))</f>
        <v>0.22976511413612694</v>
      </c>
    </row>
    <row r="333" spans="1:12" x14ac:dyDescent="0.25">
      <c r="A333" s="9">
        <v>44612</v>
      </c>
      <c r="B333">
        <v>372.52</v>
      </c>
      <c r="C333">
        <f>((FIO_PL[[#This Row],[Price]]-B332)/FIO_PL[[#This Row],[Price]])*100</f>
        <v>-2.9313862342961494</v>
      </c>
      <c r="D333">
        <f>LN(FIO_PL[[#This Row],[Price]]/B332)*100</f>
        <v>-2.8892427197918837</v>
      </c>
      <c r="E333">
        <v>0.78129000000000004</v>
      </c>
      <c r="F333">
        <f>LN(FIO_PL[[#This Row],[Risk-free instrument]]/E332)*100</f>
        <v>-7.2967265880782479</v>
      </c>
      <c r="G333">
        <v>65696.56</v>
      </c>
      <c r="H333">
        <f>LN(FIO_PL[[#This Row],[WIG]]/G332)*100</f>
        <v>-2.8827654882869869</v>
      </c>
      <c r="I333">
        <f>FIO_PL[[#This Row],[Rate WIG]]*100%</f>
        <v>-2.8827654882869869</v>
      </c>
      <c r="J333">
        <f>MIN(0,(FIO_PL[[#This Row],[Logarithmic rate of return]]-0))</f>
        <v>-2.8892427197918837</v>
      </c>
      <c r="K333">
        <f>MIN(0,(FIO_PL[[#This Row],[Market rate of return]]-0))</f>
        <v>-2.8827654882869869</v>
      </c>
      <c r="L333">
        <f>MAX(0,(FIO_PL[[#This Row],[Logarithmic rate of return]]-0))</f>
        <v>0</v>
      </c>
    </row>
    <row r="334" spans="1:12" x14ac:dyDescent="0.25">
      <c r="A334" s="9">
        <v>44619</v>
      </c>
      <c r="B334">
        <v>344.3</v>
      </c>
      <c r="C334">
        <f>((FIO_PL[[#This Row],[Price]]-B333)/FIO_PL[[#This Row],[Price]])*100</f>
        <v>-8.1963404008132361</v>
      </c>
      <c r="D334">
        <f>LN(FIO_PL[[#This Row],[Price]]/B333)*100</f>
        <v>-7.8777357308978848</v>
      </c>
      <c r="E334">
        <v>0.82870999999999995</v>
      </c>
      <c r="F334">
        <f>LN(FIO_PL[[#This Row],[Risk-free instrument]]/E333)*100</f>
        <v>5.8923875135291119</v>
      </c>
      <c r="G334">
        <v>60414.19</v>
      </c>
      <c r="H334">
        <f>LN(FIO_PL[[#This Row],[WIG]]/G333)*100</f>
        <v>-8.3822553788263932</v>
      </c>
      <c r="I334">
        <f>FIO_PL[[#This Row],[Rate WIG]]*100%</f>
        <v>-8.3822553788263932</v>
      </c>
      <c r="J334">
        <f>MIN(0,(FIO_PL[[#This Row],[Logarithmic rate of return]]-0))</f>
        <v>-7.8777357308978848</v>
      </c>
      <c r="K334">
        <f>MIN(0,(FIO_PL[[#This Row],[Market rate of return]]-0))</f>
        <v>-8.3822553788263932</v>
      </c>
      <c r="L334">
        <f>MAX(0,(FIO_PL[[#This Row],[Logarithmic rate of return]]-0))</f>
        <v>0</v>
      </c>
    </row>
    <row r="335" spans="1:12" x14ac:dyDescent="0.25">
      <c r="A335" s="9">
        <v>44626</v>
      </c>
      <c r="B335">
        <v>326.45</v>
      </c>
      <c r="C335">
        <f>((FIO_PL[[#This Row],[Price]]-B334)/FIO_PL[[#This Row],[Price]])*100</f>
        <v>-5.4679123908715033</v>
      </c>
      <c r="D335">
        <f>LN(FIO_PL[[#This Row],[Price]]/B334)*100</f>
        <v>-5.3236572711835635</v>
      </c>
      <c r="E335">
        <v>0.93942999999999999</v>
      </c>
      <c r="F335">
        <f>LN(FIO_PL[[#This Row],[Risk-free instrument]]/E334)*100</f>
        <v>12.540303348558417</v>
      </c>
      <c r="G335">
        <v>58386.18</v>
      </c>
      <c r="H335">
        <f>LN(FIO_PL[[#This Row],[WIG]]/G334)*100</f>
        <v>-3.4144793128991644</v>
      </c>
      <c r="I335">
        <f>FIO_PL[[#This Row],[Rate WIG]]*100%</f>
        <v>-3.4144793128991644</v>
      </c>
      <c r="J335">
        <f>MIN(0,(FIO_PL[[#This Row],[Logarithmic rate of return]]-0))</f>
        <v>-5.3236572711835635</v>
      </c>
      <c r="K335">
        <f>MIN(0,(FIO_PL[[#This Row],[Market rate of return]]-0))</f>
        <v>-3.4144793128991644</v>
      </c>
      <c r="L335">
        <f>MAX(0,(FIO_PL[[#This Row],[Logarithmic rate of return]]-0))</f>
        <v>0</v>
      </c>
    </row>
    <row r="336" spans="1:12" x14ac:dyDescent="0.25">
      <c r="A336" s="9">
        <v>44633</v>
      </c>
      <c r="B336">
        <v>342.33</v>
      </c>
      <c r="C336">
        <f>((FIO_PL[[#This Row],[Price]]-B335)/FIO_PL[[#This Row],[Price]])*100</f>
        <v>4.6387988198521883</v>
      </c>
      <c r="D336">
        <f>LN(FIO_PL[[#This Row],[Price]]/B335)*100</f>
        <v>4.7498386482055492</v>
      </c>
      <c r="E336">
        <v>1.1305700000000001</v>
      </c>
      <c r="F336">
        <f>LN(FIO_PL[[#This Row],[Risk-free instrument]]/E335)*100</f>
        <v>18.520390094492374</v>
      </c>
      <c r="G336">
        <v>61323.15</v>
      </c>
      <c r="H336">
        <f>LN(FIO_PL[[#This Row],[WIG]]/G335)*100</f>
        <v>4.9078204553246456</v>
      </c>
      <c r="I336">
        <f>FIO_PL[[#This Row],[Rate WIG]]*100%</f>
        <v>4.9078204553246456</v>
      </c>
      <c r="J336">
        <f>MIN(0,(FIO_PL[[#This Row],[Logarithmic rate of return]]-0))</f>
        <v>0</v>
      </c>
      <c r="K336">
        <f>MIN(0,(FIO_PL[[#This Row],[Market rate of return]]-0))</f>
        <v>0</v>
      </c>
      <c r="L336">
        <f>MAX(0,(FIO_PL[[#This Row],[Logarithmic rate of return]]-0))</f>
        <v>4.7498386482055492</v>
      </c>
    </row>
    <row r="337" spans="1:12" x14ac:dyDescent="0.25">
      <c r="A337" s="9">
        <v>44640</v>
      </c>
      <c r="B337">
        <v>355.13</v>
      </c>
      <c r="C337">
        <f>((FIO_PL[[#This Row],[Price]]-B336)/FIO_PL[[#This Row],[Price]])*100</f>
        <v>3.6043139132148823</v>
      </c>
      <c r="D337">
        <f>LN(FIO_PL[[#This Row],[Price]]/B336)*100</f>
        <v>3.6708735509992478</v>
      </c>
      <c r="E337">
        <v>1.2875700000000001</v>
      </c>
      <c r="F337">
        <f>LN(FIO_PL[[#This Row],[Risk-free instrument]]/E336)*100</f>
        <v>13.00347906862582</v>
      </c>
      <c r="G337">
        <v>63658.84</v>
      </c>
      <c r="H337">
        <f>LN(FIO_PL[[#This Row],[WIG]]/G336)*100</f>
        <v>3.7380777337356612</v>
      </c>
      <c r="I337">
        <f>FIO_PL[[#This Row],[Rate WIG]]*100%</f>
        <v>3.7380777337356612</v>
      </c>
      <c r="J337">
        <f>MIN(0,(FIO_PL[[#This Row],[Logarithmic rate of return]]-0))</f>
        <v>0</v>
      </c>
      <c r="K337">
        <f>MIN(0,(FIO_PL[[#This Row],[Market rate of return]]-0))</f>
        <v>0</v>
      </c>
      <c r="L337">
        <f>MAX(0,(FIO_PL[[#This Row],[Logarithmic rate of return]]-0))</f>
        <v>3.6708735509992478</v>
      </c>
    </row>
    <row r="338" spans="1:12" x14ac:dyDescent="0.25">
      <c r="A338" s="9">
        <v>44647</v>
      </c>
      <c r="B338">
        <v>361.9</v>
      </c>
      <c r="C338">
        <f>((FIO_PL[[#This Row],[Price]]-B337)/FIO_PL[[#This Row],[Price]])*100</f>
        <v>1.8706825089803765</v>
      </c>
      <c r="D338">
        <f>LN(FIO_PL[[#This Row],[Price]]/B337)*100</f>
        <v>1.8884010945006284</v>
      </c>
      <c r="E338">
        <v>1.4511400000000001</v>
      </c>
      <c r="F338">
        <f>LN(FIO_PL[[#This Row],[Risk-free instrument]]/E337)*100</f>
        <v>11.959273342043133</v>
      </c>
      <c r="G338">
        <v>64420.13</v>
      </c>
      <c r="H338">
        <f>LN(FIO_PL[[#This Row],[WIG]]/G337)*100</f>
        <v>1.1887962023249246</v>
      </c>
      <c r="I338">
        <f>FIO_PL[[#This Row],[Rate WIG]]*100%</f>
        <v>1.1887962023249246</v>
      </c>
      <c r="J338">
        <f>MIN(0,(FIO_PL[[#This Row],[Logarithmic rate of return]]-0))</f>
        <v>0</v>
      </c>
      <c r="K338">
        <f>MIN(0,(FIO_PL[[#This Row],[Market rate of return]]-0))</f>
        <v>0</v>
      </c>
      <c r="L338">
        <f>MAX(0,(FIO_PL[[#This Row],[Logarithmic rate of return]]-0))</f>
        <v>1.8884010945006284</v>
      </c>
    </row>
    <row r="339" spans="1:12" x14ac:dyDescent="0.25">
      <c r="A339" s="9">
        <v>44654</v>
      </c>
      <c r="B339">
        <v>367.3</v>
      </c>
      <c r="C339">
        <f>((FIO_PL[[#This Row],[Price]]-B338)/FIO_PL[[#This Row],[Price]])*100</f>
        <v>1.4701878573373357</v>
      </c>
      <c r="D339">
        <f>LN(FIO_PL[[#This Row],[Price]]/B338)*100</f>
        <v>1.4811022255924922</v>
      </c>
      <c r="E339">
        <v>1.4891399999999999</v>
      </c>
      <c r="F339">
        <f>LN(FIO_PL[[#This Row],[Risk-free instrument]]/E338)*100</f>
        <v>2.5849317685831377</v>
      </c>
      <c r="G339">
        <v>65716.19</v>
      </c>
      <c r="H339">
        <f>LN(FIO_PL[[#This Row],[WIG]]/G338)*100</f>
        <v>1.9919156360988657</v>
      </c>
      <c r="I339">
        <f>FIO_PL[[#This Row],[Rate WIG]]*100%</f>
        <v>1.9919156360988657</v>
      </c>
      <c r="J339">
        <f>MIN(0,(FIO_PL[[#This Row],[Logarithmic rate of return]]-0))</f>
        <v>0</v>
      </c>
      <c r="K339">
        <f>MIN(0,(FIO_PL[[#This Row],[Market rate of return]]-0))</f>
        <v>0</v>
      </c>
      <c r="L339">
        <f>MAX(0,(FIO_PL[[#This Row],[Logarithmic rate of return]]-0))</f>
        <v>1.4811022255924922</v>
      </c>
    </row>
    <row r="340" spans="1:12" x14ac:dyDescent="0.25">
      <c r="A340" s="9">
        <v>44661</v>
      </c>
      <c r="B340">
        <v>358.04</v>
      </c>
      <c r="C340">
        <f>((FIO_PL[[#This Row],[Price]]-B339)/FIO_PL[[#This Row],[Price]])*100</f>
        <v>-2.586303206345657</v>
      </c>
      <c r="D340">
        <f>LN(FIO_PL[[#This Row],[Price]]/B339)*100</f>
        <v>-2.5534240822883341</v>
      </c>
      <c r="E340">
        <v>1.54043</v>
      </c>
      <c r="F340">
        <f>LN(FIO_PL[[#This Row],[Risk-free instrument]]/E339)*100</f>
        <v>3.3862826113772462</v>
      </c>
      <c r="G340">
        <v>63718.63</v>
      </c>
      <c r="H340">
        <f>LN(FIO_PL[[#This Row],[WIG]]/G339)*100</f>
        <v>-3.0868333771995791</v>
      </c>
      <c r="I340">
        <f>FIO_PL[[#This Row],[Rate WIG]]*100%</f>
        <v>-3.0868333771995791</v>
      </c>
      <c r="J340">
        <f>MIN(0,(FIO_PL[[#This Row],[Logarithmic rate of return]]-0))</f>
        <v>-2.5534240822883341</v>
      </c>
      <c r="K340">
        <f>MIN(0,(FIO_PL[[#This Row],[Market rate of return]]-0))</f>
        <v>-3.0868333771995791</v>
      </c>
      <c r="L340">
        <f>MAX(0,(FIO_PL[[#This Row],[Logarithmic rate of return]]-0))</f>
        <v>0</v>
      </c>
    </row>
    <row r="341" spans="1:12" x14ac:dyDescent="0.25">
      <c r="A341" s="9">
        <v>44668</v>
      </c>
      <c r="B341">
        <v>358.36</v>
      </c>
      <c r="C341">
        <f>((FIO_PL[[#This Row],[Price]]-B340)/FIO_PL[[#This Row],[Price]])*100</f>
        <v>8.9295680321462539E-2</v>
      </c>
      <c r="D341">
        <f>LN(FIO_PL[[#This Row],[Price]]/B340)*100</f>
        <v>8.9335572663933063E-2</v>
      </c>
      <c r="E341">
        <v>1.55671</v>
      </c>
      <c r="F341">
        <f>LN(FIO_PL[[#This Row],[Risk-free instrument]]/E340)*100</f>
        <v>1.0513021654455879</v>
      </c>
      <c r="G341">
        <v>63760.06</v>
      </c>
      <c r="H341">
        <f>LN(FIO_PL[[#This Row],[WIG]]/G340)*100</f>
        <v>6.4999101353546987E-2</v>
      </c>
      <c r="I341">
        <f>FIO_PL[[#This Row],[Rate WIG]]*100%</f>
        <v>6.4999101353546987E-2</v>
      </c>
      <c r="J341">
        <f>MIN(0,(FIO_PL[[#This Row],[Logarithmic rate of return]]-0))</f>
        <v>0</v>
      </c>
      <c r="K341">
        <f>MIN(0,(FIO_PL[[#This Row],[Market rate of return]]-0))</f>
        <v>0</v>
      </c>
      <c r="L341">
        <f>MAX(0,(FIO_PL[[#This Row],[Logarithmic rate of return]]-0))</f>
        <v>8.9335572663933063E-2</v>
      </c>
    </row>
    <row r="342" spans="1:12" x14ac:dyDescent="0.25">
      <c r="A342" s="9">
        <v>44675</v>
      </c>
      <c r="B342">
        <v>344.96</v>
      </c>
      <c r="C342">
        <f>((FIO_PL[[#This Row],[Price]]-B341)/FIO_PL[[#This Row],[Price]])*100</f>
        <v>-3.884508348794073</v>
      </c>
      <c r="D342">
        <f>LN(FIO_PL[[#This Row],[Price]]/B341)*100</f>
        <v>-3.8109599448800062</v>
      </c>
      <c r="E342">
        <v>1.8237099999999999</v>
      </c>
      <c r="F342">
        <f>LN(FIO_PL[[#This Row],[Risk-free instrument]]/E341)*100</f>
        <v>15.829826789927671</v>
      </c>
      <c r="G342">
        <v>60903.71</v>
      </c>
      <c r="H342">
        <f>LN(FIO_PL[[#This Row],[WIG]]/G341)*100</f>
        <v>-4.5832883109813611</v>
      </c>
      <c r="I342">
        <f>FIO_PL[[#This Row],[Rate WIG]]*100%</f>
        <v>-4.5832883109813611</v>
      </c>
      <c r="J342">
        <f>MIN(0,(FIO_PL[[#This Row],[Logarithmic rate of return]]-0))</f>
        <v>-3.8109599448800062</v>
      </c>
      <c r="K342">
        <f>MIN(0,(FIO_PL[[#This Row],[Market rate of return]]-0))</f>
        <v>-4.5832883109813611</v>
      </c>
      <c r="L342">
        <f>MAX(0,(FIO_PL[[#This Row],[Logarithmic rate of return]]-0))</f>
        <v>0</v>
      </c>
    </row>
    <row r="343" spans="1:12" x14ac:dyDescent="0.25">
      <c r="A343" s="9">
        <v>44682</v>
      </c>
      <c r="B343">
        <v>328.38</v>
      </c>
      <c r="C343">
        <f>((FIO_PL[[#This Row],[Price]]-B342)/FIO_PL[[#This Row],[Price]])*100</f>
        <v>-5.0490285644679895</v>
      </c>
      <c r="D343">
        <f>LN(FIO_PL[[#This Row],[Price]]/B342)*100</f>
        <v>-4.9256993896695764</v>
      </c>
      <c r="E343">
        <v>1.9107099999999999</v>
      </c>
      <c r="F343">
        <f>LN(FIO_PL[[#This Row],[Risk-free instrument]]/E342)*100</f>
        <v>4.6602012949962885</v>
      </c>
      <c r="G343">
        <v>57754.98</v>
      </c>
      <c r="H343">
        <f>LN(FIO_PL[[#This Row],[WIG]]/G342)*100</f>
        <v>-5.3084512950342093</v>
      </c>
      <c r="I343">
        <f>FIO_PL[[#This Row],[Rate WIG]]*100%</f>
        <v>-5.3084512950342093</v>
      </c>
      <c r="J343">
        <f>MIN(0,(FIO_PL[[#This Row],[Logarithmic rate of return]]-0))</f>
        <v>-4.9256993896695764</v>
      </c>
      <c r="K343">
        <f>MIN(0,(FIO_PL[[#This Row],[Market rate of return]]-0))</f>
        <v>-5.3084512950342093</v>
      </c>
      <c r="L343">
        <f>MAX(0,(FIO_PL[[#This Row],[Logarithmic rate of return]]-0))</f>
        <v>0</v>
      </c>
    </row>
    <row r="344" spans="1:12" x14ac:dyDescent="0.25">
      <c r="A344" s="9">
        <v>44689</v>
      </c>
      <c r="B344">
        <v>315.66000000000003</v>
      </c>
      <c r="C344">
        <f>((FIO_PL[[#This Row],[Price]]-B343)/FIO_PL[[#This Row],[Price]])*100</f>
        <v>-4.0296521573845183</v>
      </c>
      <c r="D344">
        <f>LN(FIO_PL[[#This Row],[Price]]/B343)*100</f>
        <v>-3.950578941311087</v>
      </c>
      <c r="E344">
        <v>1.9645699999999999</v>
      </c>
      <c r="F344">
        <f>LN(FIO_PL[[#This Row],[Risk-free instrument]]/E343)*100</f>
        <v>2.7798491124425695</v>
      </c>
      <c r="G344">
        <v>55237.120000000003</v>
      </c>
      <c r="H344">
        <f>LN(FIO_PL[[#This Row],[WIG]]/G343)*100</f>
        <v>-4.4574388401500045</v>
      </c>
      <c r="I344">
        <f>FIO_PL[[#This Row],[Rate WIG]]*100%</f>
        <v>-4.4574388401500045</v>
      </c>
      <c r="J344">
        <f>MIN(0,(FIO_PL[[#This Row],[Logarithmic rate of return]]-0))</f>
        <v>-3.950578941311087</v>
      </c>
      <c r="K344">
        <f>MIN(0,(FIO_PL[[#This Row],[Market rate of return]]-0))</f>
        <v>-4.4574388401500045</v>
      </c>
      <c r="L344">
        <f>MAX(0,(FIO_PL[[#This Row],[Logarithmic rate of return]]-0))</f>
        <v>0</v>
      </c>
    </row>
    <row r="345" spans="1:12" x14ac:dyDescent="0.25">
      <c r="A345" s="9">
        <v>44696</v>
      </c>
      <c r="B345">
        <v>315.10000000000002</v>
      </c>
      <c r="C345">
        <f>((FIO_PL[[#This Row],[Price]]-B344)/FIO_PL[[#This Row],[Price]])*100</f>
        <v>-0.17772135829895341</v>
      </c>
      <c r="D345">
        <f>LN(FIO_PL[[#This Row],[Price]]/B344)*100</f>
        <v>-0.17756362075419491</v>
      </c>
      <c r="E345">
        <v>1.9950000000000001</v>
      </c>
      <c r="F345">
        <f>LN(FIO_PL[[#This Row],[Risk-free instrument]]/E344)*100</f>
        <v>1.5370658483814021</v>
      </c>
      <c r="G345">
        <v>55143.54</v>
      </c>
      <c r="H345">
        <f>LN(FIO_PL[[#This Row],[WIG]]/G344)*100</f>
        <v>-0.16955872961864613</v>
      </c>
      <c r="I345">
        <f>FIO_PL[[#This Row],[Rate WIG]]*100%</f>
        <v>-0.16955872961864613</v>
      </c>
      <c r="J345">
        <f>MIN(0,(FIO_PL[[#This Row],[Logarithmic rate of return]]-0))</f>
        <v>-0.17756362075419491</v>
      </c>
      <c r="K345">
        <f>MIN(0,(FIO_PL[[#This Row],[Market rate of return]]-0))</f>
        <v>-0.16955872961864613</v>
      </c>
      <c r="L345">
        <f>MAX(0,(FIO_PL[[#This Row],[Logarithmic rate of return]]-0))</f>
        <v>0</v>
      </c>
    </row>
    <row r="346" spans="1:12" x14ac:dyDescent="0.25">
      <c r="A346" s="9">
        <v>44703</v>
      </c>
      <c r="B346">
        <v>319.83999999999997</v>
      </c>
      <c r="C346">
        <f>((FIO_PL[[#This Row],[Price]]-B345)/FIO_PL[[#This Row],[Price]])*100</f>
        <v>1.4819909954977342</v>
      </c>
      <c r="D346">
        <f>LN(FIO_PL[[#This Row],[Price]]/B345)*100</f>
        <v>1.4930821988860916</v>
      </c>
      <c r="E346">
        <v>2.0655700000000001</v>
      </c>
      <c r="F346">
        <f>LN(FIO_PL[[#This Row],[Risk-free instrument]]/E345)*100</f>
        <v>3.4762167037848575</v>
      </c>
      <c r="G346">
        <v>55687.59</v>
      </c>
      <c r="H346">
        <f>LN(FIO_PL[[#This Row],[WIG]]/G345)*100</f>
        <v>0.98177176388054443</v>
      </c>
      <c r="I346">
        <f>FIO_PL[[#This Row],[Rate WIG]]*100%</f>
        <v>0.98177176388054443</v>
      </c>
      <c r="J346">
        <f>MIN(0,(FIO_PL[[#This Row],[Logarithmic rate of return]]-0))</f>
        <v>0</v>
      </c>
      <c r="K346">
        <f>MIN(0,(FIO_PL[[#This Row],[Market rate of return]]-0))</f>
        <v>0</v>
      </c>
      <c r="L346">
        <f>MAX(0,(FIO_PL[[#This Row],[Logarithmic rate of return]]-0))</f>
        <v>1.4930821988860916</v>
      </c>
    </row>
    <row r="347" spans="1:12" x14ac:dyDescent="0.25">
      <c r="A347" s="9">
        <v>44710</v>
      </c>
      <c r="B347">
        <v>323.79000000000002</v>
      </c>
      <c r="C347">
        <f>((FIO_PL[[#This Row],[Price]]-B346)/FIO_PL[[#This Row],[Price]])*100</f>
        <v>1.219926495568129</v>
      </c>
      <c r="D347">
        <f>LN(FIO_PL[[#This Row],[Price]]/B346)*100</f>
        <v>1.2274286753274897</v>
      </c>
      <c r="E347">
        <v>2.0861399999999999</v>
      </c>
      <c r="F347">
        <f>LN(FIO_PL[[#This Row],[Risk-free instrument]]/E346)*100</f>
        <v>0.99092510408150414</v>
      </c>
      <c r="G347">
        <v>56609.87</v>
      </c>
      <c r="H347">
        <f>LN(FIO_PL[[#This Row],[WIG]]/G346)*100</f>
        <v>1.6426030240532437</v>
      </c>
      <c r="I347">
        <f>FIO_PL[[#This Row],[Rate WIG]]*100%</f>
        <v>1.6426030240532437</v>
      </c>
      <c r="J347">
        <f>MIN(0,(FIO_PL[[#This Row],[Logarithmic rate of return]]-0))</f>
        <v>0</v>
      </c>
      <c r="K347">
        <f>MIN(0,(FIO_PL[[#This Row],[Market rate of return]]-0))</f>
        <v>0</v>
      </c>
      <c r="L347">
        <f>MAX(0,(FIO_PL[[#This Row],[Logarithmic rate of return]]-0))</f>
        <v>1.2274286753274897</v>
      </c>
    </row>
    <row r="348" spans="1:12" x14ac:dyDescent="0.25">
      <c r="A348" s="9">
        <v>44717</v>
      </c>
      <c r="B348">
        <v>326.69</v>
      </c>
      <c r="C348">
        <f>((FIO_PL[[#This Row],[Price]]-B347)/FIO_PL[[#This Row],[Price]])*100</f>
        <v>0.88769169549113136</v>
      </c>
      <c r="D348">
        <f>LN(FIO_PL[[#This Row],[Price]]/B347)*100</f>
        <v>0.89165515116728744</v>
      </c>
      <c r="E348">
        <v>2.1092900000000001</v>
      </c>
      <c r="F348">
        <f>LN(FIO_PL[[#This Row],[Risk-free instrument]]/E347)*100</f>
        <v>1.1035929550053483</v>
      </c>
      <c r="G348">
        <v>56857.65</v>
      </c>
      <c r="H348">
        <f>LN(FIO_PL[[#This Row],[WIG]]/G347)*100</f>
        <v>0.43674241554642979</v>
      </c>
      <c r="I348">
        <f>FIO_PL[[#This Row],[Rate WIG]]*100%</f>
        <v>0.43674241554642979</v>
      </c>
      <c r="J348">
        <f>MIN(0,(FIO_PL[[#This Row],[Logarithmic rate of return]]-0))</f>
        <v>0</v>
      </c>
      <c r="K348">
        <f>MIN(0,(FIO_PL[[#This Row],[Market rate of return]]-0))</f>
        <v>0</v>
      </c>
      <c r="L348">
        <f>MAX(0,(FIO_PL[[#This Row],[Logarithmic rate of return]]-0))</f>
        <v>0.89165515116728744</v>
      </c>
    </row>
    <row r="349" spans="1:12" x14ac:dyDescent="0.25">
      <c r="A349" s="9">
        <v>44724</v>
      </c>
      <c r="B349">
        <v>313.31</v>
      </c>
      <c r="C349">
        <f>((FIO_PL[[#This Row],[Price]]-B348)/FIO_PL[[#This Row],[Price]])*100</f>
        <v>-4.2705307842073337</v>
      </c>
      <c r="D349">
        <f>LN(FIO_PL[[#This Row],[Price]]/B348)*100</f>
        <v>-4.1818593279089553</v>
      </c>
      <c r="E349">
        <v>2.3115700000000001</v>
      </c>
      <c r="F349">
        <f>LN(FIO_PL[[#This Row],[Risk-free instrument]]/E348)*100</f>
        <v>9.1575549382847239</v>
      </c>
      <c r="G349">
        <v>54307.76</v>
      </c>
      <c r="H349">
        <f>LN(FIO_PL[[#This Row],[WIG]]/G348)*100</f>
        <v>-4.5883649297482929</v>
      </c>
      <c r="I349">
        <f>FIO_PL[[#This Row],[Rate WIG]]*100%</f>
        <v>-4.5883649297482929</v>
      </c>
      <c r="J349">
        <f>MIN(0,(FIO_PL[[#This Row],[Logarithmic rate of return]]-0))</f>
        <v>-4.1818593279089553</v>
      </c>
      <c r="K349">
        <f>MIN(0,(FIO_PL[[#This Row],[Market rate of return]]-0))</f>
        <v>-4.5883649297482929</v>
      </c>
      <c r="L349">
        <f>MAX(0,(FIO_PL[[#This Row],[Logarithmic rate of return]]-0))</f>
        <v>0</v>
      </c>
    </row>
    <row r="350" spans="1:12" x14ac:dyDescent="0.25">
      <c r="A350" s="9">
        <v>44731</v>
      </c>
      <c r="B350">
        <v>304.11</v>
      </c>
      <c r="C350">
        <f>((FIO_PL[[#This Row],[Price]]-B349)/FIO_PL[[#This Row],[Price]])*100</f>
        <v>-3.0252211370885496</v>
      </c>
      <c r="D350">
        <f>LN(FIO_PL[[#This Row],[Price]]/B349)*100</f>
        <v>-2.9803637675530004</v>
      </c>
      <c r="E350">
        <v>2.78043</v>
      </c>
      <c r="F350">
        <f>LN(FIO_PL[[#This Row],[Risk-free instrument]]/E349)*100</f>
        <v>18.467864464700821</v>
      </c>
      <c r="G350">
        <v>52629.58</v>
      </c>
      <c r="H350">
        <f>LN(FIO_PL[[#This Row],[WIG]]/G349)*100</f>
        <v>-3.1388807395413942</v>
      </c>
      <c r="I350">
        <f>FIO_PL[[#This Row],[Rate WIG]]*100%</f>
        <v>-3.1388807395413942</v>
      </c>
      <c r="J350">
        <f>MIN(0,(FIO_PL[[#This Row],[Logarithmic rate of return]]-0))</f>
        <v>-2.9803637675530004</v>
      </c>
      <c r="K350">
        <f>MIN(0,(FIO_PL[[#This Row],[Market rate of return]]-0))</f>
        <v>-3.1388807395413942</v>
      </c>
      <c r="L350">
        <f>MAX(0,(FIO_PL[[#This Row],[Logarithmic rate of return]]-0))</f>
        <v>0</v>
      </c>
    </row>
    <row r="351" spans="1:12" x14ac:dyDescent="0.25">
      <c r="A351" s="9">
        <v>44738</v>
      </c>
      <c r="B351">
        <v>306.85000000000002</v>
      </c>
      <c r="C351">
        <f>((FIO_PL[[#This Row],[Price]]-B350)/FIO_PL[[#This Row],[Price]])*100</f>
        <v>0.89294443539188817</v>
      </c>
      <c r="D351">
        <f>LN(FIO_PL[[#This Row],[Price]]/B350)*100</f>
        <v>0.89695507726880552</v>
      </c>
      <c r="E351">
        <v>2.8665699999999998</v>
      </c>
      <c r="F351">
        <f>LN(FIO_PL[[#This Row],[Risk-free instrument]]/E350)*100</f>
        <v>3.0510601092157006</v>
      </c>
      <c r="G351">
        <v>53014.11</v>
      </c>
      <c r="H351">
        <f>LN(FIO_PL[[#This Row],[WIG]]/G350)*100</f>
        <v>0.72797854408144691</v>
      </c>
      <c r="I351">
        <f>FIO_PL[[#This Row],[Rate WIG]]*100%</f>
        <v>0.72797854408144691</v>
      </c>
      <c r="J351">
        <f>MIN(0,(FIO_PL[[#This Row],[Logarithmic rate of return]]-0))</f>
        <v>0</v>
      </c>
      <c r="K351">
        <f>MIN(0,(FIO_PL[[#This Row],[Market rate of return]]-0))</f>
        <v>0</v>
      </c>
      <c r="L351">
        <f>MAX(0,(FIO_PL[[#This Row],[Logarithmic rate of return]]-0))</f>
        <v>0.89695507726880552</v>
      </c>
    </row>
    <row r="352" spans="1:12" x14ac:dyDescent="0.25">
      <c r="A352" s="9">
        <v>44745</v>
      </c>
      <c r="B352">
        <v>309.06</v>
      </c>
      <c r="C352">
        <f>((FIO_PL[[#This Row],[Price]]-B351)/FIO_PL[[#This Row],[Price]])*100</f>
        <v>0.71507150715070844</v>
      </c>
      <c r="D352">
        <f>LN(FIO_PL[[#This Row],[Price]]/B351)*100</f>
        <v>0.71764039704428251</v>
      </c>
      <c r="E352">
        <v>2.8992900000000001</v>
      </c>
      <c r="F352">
        <f>LN(FIO_PL[[#This Row],[Risk-free instrument]]/E351)*100</f>
        <v>1.1349686338499085</v>
      </c>
      <c r="G352">
        <v>53433.55</v>
      </c>
      <c r="H352">
        <f>LN(FIO_PL[[#This Row],[WIG]]/G351)*100</f>
        <v>0.78807213009919641</v>
      </c>
      <c r="I352">
        <f>FIO_PL[[#This Row],[Rate WIG]]*100%</f>
        <v>0.78807213009919641</v>
      </c>
      <c r="J352">
        <f>MIN(0,(FIO_PL[[#This Row],[Logarithmic rate of return]]-0))</f>
        <v>0</v>
      </c>
      <c r="K352">
        <f>MIN(0,(FIO_PL[[#This Row],[Market rate of return]]-0))</f>
        <v>0</v>
      </c>
      <c r="L352">
        <f>MAX(0,(FIO_PL[[#This Row],[Logarithmic rate of return]]-0))</f>
        <v>0.71764039704428251</v>
      </c>
    </row>
    <row r="353" spans="1:12" x14ac:dyDescent="0.25">
      <c r="A353" s="9">
        <v>44752</v>
      </c>
      <c r="B353">
        <v>316.38</v>
      </c>
      <c r="C353">
        <f>((FIO_PL[[#This Row],[Price]]-B352)/FIO_PL[[#This Row],[Price]])*100</f>
        <v>2.3136734306846174</v>
      </c>
      <c r="D353">
        <f>LN(FIO_PL[[#This Row],[Price]]/B352)*100</f>
        <v>2.3408589964884547</v>
      </c>
      <c r="E353">
        <v>3.0484300000000002</v>
      </c>
      <c r="F353">
        <f>LN(FIO_PL[[#This Row],[Risk-free instrument]]/E352)*100</f>
        <v>5.0160824558530663</v>
      </c>
      <c r="G353">
        <v>54611.02</v>
      </c>
      <c r="H353">
        <f>LN(FIO_PL[[#This Row],[WIG]]/G352)*100</f>
        <v>2.1796868051208849</v>
      </c>
      <c r="I353">
        <f>FIO_PL[[#This Row],[Rate WIG]]*100%</f>
        <v>2.1796868051208849</v>
      </c>
      <c r="J353">
        <f>MIN(0,(FIO_PL[[#This Row],[Logarithmic rate of return]]-0))</f>
        <v>0</v>
      </c>
      <c r="K353">
        <f>MIN(0,(FIO_PL[[#This Row],[Market rate of return]]-0))</f>
        <v>0</v>
      </c>
      <c r="L353">
        <f>MAX(0,(FIO_PL[[#This Row],[Logarithmic rate of return]]-0))</f>
        <v>2.3408589964884547</v>
      </c>
    </row>
    <row r="354" spans="1:12" x14ac:dyDescent="0.25">
      <c r="A354" s="9">
        <v>44759</v>
      </c>
      <c r="B354">
        <v>301.18</v>
      </c>
      <c r="C354">
        <f>((FIO_PL[[#This Row],[Price]]-B353)/FIO_PL[[#This Row],[Price]])*100</f>
        <v>-5.0468158576266644</v>
      </c>
      <c r="D354">
        <f>LN(FIO_PL[[#This Row],[Price]]/B353)*100</f>
        <v>-4.9235930111760018</v>
      </c>
      <c r="E354">
        <v>3.3112900000000001</v>
      </c>
      <c r="F354">
        <f>LN(FIO_PL[[#This Row],[Risk-free instrument]]/E353)*100</f>
        <v>8.27111375717935</v>
      </c>
      <c r="G354">
        <v>51633.52</v>
      </c>
      <c r="H354">
        <f>LN(FIO_PL[[#This Row],[WIG]]/G353)*100</f>
        <v>-5.6064619903639255</v>
      </c>
      <c r="I354">
        <f>FIO_PL[[#This Row],[Rate WIG]]*100%</f>
        <v>-5.6064619903639255</v>
      </c>
      <c r="J354">
        <f>MIN(0,(FIO_PL[[#This Row],[Logarithmic rate of return]]-0))</f>
        <v>-4.9235930111760018</v>
      </c>
      <c r="K354">
        <f>MIN(0,(FIO_PL[[#This Row],[Market rate of return]]-0))</f>
        <v>-5.6064619903639255</v>
      </c>
      <c r="L354">
        <f>MAX(0,(FIO_PL[[#This Row],[Logarithmic rate of return]]-0))</f>
        <v>0</v>
      </c>
    </row>
    <row r="355" spans="1:12" x14ac:dyDescent="0.25">
      <c r="A355" s="9">
        <v>44766</v>
      </c>
      <c r="B355">
        <v>313.91000000000003</v>
      </c>
      <c r="C355">
        <f>((FIO_PL[[#This Row],[Price]]-B354)/FIO_PL[[#This Row],[Price]])*100</f>
        <v>4.0553024752317599</v>
      </c>
      <c r="D355">
        <f>LN(FIO_PL[[#This Row],[Price]]/B354)*100</f>
        <v>4.1398227961190619</v>
      </c>
      <c r="E355">
        <v>3.3228599999999999</v>
      </c>
      <c r="F355">
        <f>LN(FIO_PL[[#This Row],[Risk-free instrument]]/E354)*100</f>
        <v>0.34880163186838092</v>
      </c>
      <c r="G355">
        <v>54105.89</v>
      </c>
      <c r="H355">
        <f>LN(FIO_PL[[#This Row],[WIG]]/G354)*100</f>
        <v>4.6771978400856113</v>
      </c>
      <c r="I355">
        <f>FIO_PL[[#This Row],[Rate WIG]]*100%</f>
        <v>4.6771978400856113</v>
      </c>
      <c r="J355">
        <f>MIN(0,(FIO_PL[[#This Row],[Logarithmic rate of return]]-0))</f>
        <v>0</v>
      </c>
      <c r="K355">
        <f>MIN(0,(FIO_PL[[#This Row],[Market rate of return]]-0))</f>
        <v>0</v>
      </c>
      <c r="L355">
        <f>MAX(0,(FIO_PL[[#This Row],[Logarithmic rate of return]]-0))</f>
        <v>4.1398227961190619</v>
      </c>
    </row>
    <row r="356" spans="1:12" x14ac:dyDescent="0.25">
      <c r="A356" s="9">
        <v>44773</v>
      </c>
      <c r="B356">
        <v>319.69</v>
      </c>
      <c r="C356">
        <f>((FIO_PL[[#This Row],[Price]]-B355)/FIO_PL[[#This Row],[Price]])*100</f>
        <v>1.8080015014545254</v>
      </c>
      <c r="D356">
        <f>LN(FIO_PL[[#This Row],[Price]]/B355)*100</f>
        <v>1.8245455632356851</v>
      </c>
      <c r="E356">
        <v>3.32986</v>
      </c>
      <c r="F356">
        <f>LN(FIO_PL[[#This Row],[Risk-free instrument]]/E355)*100</f>
        <v>0.2104403186455874</v>
      </c>
      <c r="G356">
        <v>55007.360000000001</v>
      </c>
      <c r="H356">
        <f>LN(FIO_PL[[#This Row],[WIG]]/G355)*100</f>
        <v>1.6523942076764737</v>
      </c>
      <c r="I356">
        <f>FIO_PL[[#This Row],[Rate WIG]]*100%</f>
        <v>1.6523942076764737</v>
      </c>
      <c r="J356">
        <f>MIN(0,(FIO_PL[[#This Row],[Logarithmic rate of return]]-0))</f>
        <v>0</v>
      </c>
      <c r="K356">
        <f>MIN(0,(FIO_PL[[#This Row],[Market rate of return]]-0))</f>
        <v>0</v>
      </c>
      <c r="L356">
        <f>MAX(0,(FIO_PL[[#This Row],[Logarithmic rate of return]]-0))</f>
        <v>1.8245455632356851</v>
      </c>
    </row>
    <row r="357" spans="1:12" x14ac:dyDescent="0.25">
      <c r="A357" s="9">
        <v>44780</v>
      </c>
      <c r="B357">
        <v>313.64999999999998</v>
      </c>
      <c r="C357">
        <f>((FIO_PL[[#This Row],[Price]]-B356)/FIO_PL[[#This Row],[Price]])*100</f>
        <v>-1.9257133747808135</v>
      </c>
      <c r="D357">
        <f>LN(FIO_PL[[#This Row],[Price]]/B356)*100</f>
        <v>-1.9074061709468741</v>
      </c>
      <c r="E357">
        <v>3.42557</v>
      </c>
      <c r="F357">
        <f>LN(FIO_PL[[#This Row],[Risk-free instrument]]/E356)*100</f>
        <v>2.8337620158503185</v>
      </c>
      <c r="G357">
        <v>53863.78</v>
      </c>
      <c r="H357">
        <f>LN(FIO_PL[[#This Row],[WIG]]/G356)*100</f>
        <v>-2.1008727587408127</v>
      </c>
      <c r="I357">
        <f>FIO_PL[[#This Row],[Rate WIG]]*100%</f>
        <v>-2.1008727587408127</v>
      </c>
      <c r="J357">
        <f>MIN(0,(FIO_PL[[#This Row],[Logarithmic rate of return]]-0))</f>
        <v>-1.9074061709468741</v>
      </c>
      <c r="K357">
        <f>MIN(0,(FIO_PL[[#This Row],[Market rate of return]]-0))</f>
        <v>-2.1008727587408127</v>
      </c>
      <c r="L357">
        <f>MAX(0,(FIO_PL[[#This Row],[Logarithmic rate of return]]-0))</f>
        <v>0</v>
      </c>
    </row>
    <row r="358" spans="1:12" x14ac:dyDescent="0.25">
      <c r="A358" s="9">
        <v>44787</v>
      </c>
      <c r="B358">
        <v>325.2</v>
      </c>
      <c r="C358">
        <f>((FIO_PL[[#This Row],[Price]]-B357)/FIO_PL[[#This Row],[Price]])*100</f>
        <v>3.5516605166051698</v>
      </c>
      <c r="D358">
        <f>LN(FIO_PL[[#This Row],[Price]]/B357)*100</f>
        <v>3.6162663130903288</v>
      </c>
      <c r="E358">
        <v>3.50929</v>
      </c>
      <c r="F358">
        <f>LN(FIO_PL[[#This Row],[Risk-free instrument]]/E357)*100</f>
        <v>2.4145856589275949</v>
      </c>
      <c r="G358">
        <v>56070.42</v>
      </c>
      <c r="H358">
        <f>LN(FIO_PL[[#This Row],[WIG]]/G357)*100</f>
        <v>4.0150133870203693</v>
      </c>
      <c r="I358">
        <f>FIO_PL[[#This Row],[Rate WIG]]*100%</f>
        <v>4.0150133870203693</v>
      </c>
      <c r="J358">
        <f>MIN(0,(FIO_PL[[#This Row],[Logarithmic rate of return]]-0))</f>
        <v>0</v>
      </c>
      <c r="K358">
        <f>MIN(0,(FIO_PL[[#This Row],[Market rate of return]]-0))</f>
        <v>0</v>
      </c>
      <c r="L358">
        <f>MAX(0,(FIO_PL[[#This Row],[Logarithmic rate of return]]-0))</f>
        <v>3.6162663130903288</v>
      </c>
    </row>
    <row r="359" spans="1:12" x14ac:dyDescent="0.25">
      <c r="A359" s="9">
        <v>44794</v>
      </c>
      <c r="B359">
        <v>315.89999999999998</v>
      </c>
      <c r="C359">
        <f>((FIO_PL[[#This Row],[Price]]-B358)/FIO_PL[[#This Row],[Price]])*100</f>
        <v>-2.9439696106362812</v>
      </c>
      <c r="D359">
        <f>LN(FIO_PL[[#This Row],[Price]]/B358)*100</f>
        <v>-2.9014669865616018</v>
      </c>
      <c r="E359">
        <v>3.5475699999999999</v>
      </c>
      <c r="F359">
        <f>LN(FIO_PL[[#This Row],[Risk-free instrument]]/E358)*100</f>
        <v>1.0849124248863911</v>
      </c>
      <c r="G359">
        <v>54398.69</v>
      </c>
      <c r="H359">
        <f>LN(FIO_PL[[#This Row],[WIG]]/G358)*100</f>
        <v>-3.0268328054635667</v>
      </c>
      <c r="I359">
        <f>FIO_PL[[#This Row],[Rate WIG]]*100%</f>
        <v>-3.0268328054635667</v>
      </c>
      <c r="J359">
        <f>MIN(0,(FIO_PL[[#This Row],[Logarithmic rate of return]]-0))</f>
        <v>-2.9014669865616018</v>
      </c>
      <c r="K359">
        <f>MIN(0,(FIO_PL[[#This Row],[Market rate of return]]-0))</f>
        <v>-3.0268328054635667</v>
      </c>
      <c r="L359">
        <f>MAX(0,(FIO_PL[[#This Row],[Logarithmic rate of return]]-0))</f>
        <v>0</v>
      </c>
    </row>
    <row r="360" spans="1:12" x14ac:dyDescent="0.25">
      <c r="A360" s="9">
        <v>44801</v>
      </c>
      <c r="B360">
        <v>305.91000000000003</v>
      </c>
      <c r="C360">
        <f>((FIO_PL[[#This Row],[Price]]-B359)/FIO_PL[[#This Row],[Price]])*100</f>
        <v>-3.2656663724624733</v>
      </c>
      <c r="D360">
        <f>LN(FIO_PL[[#This Row],[Price]]/B359)*100</f>
        <v>-3.2134766763795368</v>
      </c>
      <c r="E360">
        <v>3.56643</v>
      </c>
      <c r="F360">
        <f>LN(FIO_PL[[#This Row],[Risk-free instrument]]/E359)*100</f>
        <v>0.53022333948023215</v>
      </c>
      <c r="G360">
        <v>52282.33</v>
      </c>
      <c r="H360">
        <f>LN(FIO_PL[[#This Row],[WIG]]/G359)*100</f>
        <v>-3.9681617214366396</v>
      </c>
      <c r="I360">
        <f>FIO_PL[[#This Row],[Rate WIG]]*100%</f>
        <v>-3.9681617214366396</v>
      </c>
      <c r="J360">
        <f>MIN(0,(FIO_PL[[#This Row],[Logarithmic rate of return]]-0))</f>
        <v>-3.2134766763795368</v>
      </c>
      <c r="K360">
        <f>MIN(0,(FIO_PL[[#This Row],[Market rate of return]]-0))</f>
        <v>-3.9681617214366396</v>
      </c>
      <c r="L360">
        <f>MAX(0,(FIO_PL[[#This Row],[Logarithmic rate of return]]-0))</f>
        <v>0</v>
      </c>
    </row>
    <row r="361" spans="1:12" x14ac:dyDescent="0.25">
      <c r="A361" s="9">
        <v>44808</v>
      </c>
      <c r="B361">
        <v>292.70999999999998</v>
      </c>
      <c r="C361">
        <f>((FIO_PL[[#This Row],[Price]]-B360)/FIO_PL[[#This Row],[Price]])*100</f>
        <v>-4.509582863585134</v>
      </c>
      <c r="D361">
        <f>LN(FIO_PL[[#This Row],[Price]]/B360)*100</f>
        <v>-4.4108583256275864</v>
      </c>
      <c r="E361">
        <v>3.7365699999999999</v>
      </c>
      <c r="F361">
        <f>LN(FIO_PL[[#This Row],[Risk-free instrument]]/E360)*100</f>
        <v>4.6602982864223037</v>
      </c>
      <c r="G361">
        <v>49671.47</v>
      </c>
      <c r="H361">
        <f>LN(FIO_PL[[#This Row],[WIG]]/G360)*100</f>
        <v>-5.1227731464729889</v>
      </c>
      <c r="I361">
        <f>FIO_PL[[#This Row],[Rate WIG]]*100%</f>
        <v>-5.1227731464729889</v>
      </c>
      <c r="J361">
        <f>MIN(0,(FIO_PL[[#This Row],[Logarithmic rate of return]]-0))</f>
        <v>-4.4108583256275864</v>
      </c>
      <c r="K361">
        <f>MIN(0,(FIO_PL[[#This Row],[Market rate of return]]-0))</f>
        <v>-5.1227731464729889</v>
      </c>
      <c r="L361">
        <f>MAX(0,(FIO_PL[[#This Row],[Logarithmic rate of return]]-0))</f>
        <v>0</v>
      </c>
    </row>
    <row r="362" spans="1:12" x14ac:dyDescent="0.25">
      <c r="A362" s="9">
        <v>44815</v>
      </c>
      <c r="B362">
        <v>297.55</v>
      </c>
      <c r="C362">
        <f>((FIO_PL[[#This Row],[Price]]-B361)/FIO_PL[[#This Row],[Price]])*100</f>
        <v>1.6266173752310642</v>
      </c>
      <c r="D362">
        <f>LN(FIO_PL[[#This Row],[Price]]/B361)*100</f>
        <v>1.6399920302892754</v>
      </c>
      <c r="E362">
        <v>3.81114</v>
      </c>
      <c r="F362">
        <f>LN(FIO_PL[[#This Row],[Risk-free instrument]]/E361)*100</f>
        <v>1.9760278659685382</v>
      </c>
      <c r="G362">
        <v>50708.61</v>
      </c>
      <c r="H362">
        <f>LN(FIO_PL[[#This Row],[WIG]]/G361)*100</f>
        <v>2.066499465364005</v>
      </c>
      <c r="I362">
        <f>FIO_PL[[#This Row],[Rate WIG]]*100%</f>
        <v>2.066499465364005</v>
      </c>
      <c r="J362">
        <f>MIN(0,(FIO_PL[[#This Row],[Logarithmic rate of return]]-0))</f>
        <v>0</v>
      </c>
      <c r="K362">
        <f>MIN(0,(FIO_PL[[#This Row],[Market rate of return]]-0))</f>
        <v>0</v>
      </c>
      <c r="L362">
        <f>MAX(0,(FIO_PL[[#This Row],[Logarithmic rate of return]]-0))</f>
        <v>1.6399920302892754</v>
      </c>
    </row>
    <row r="363" spans="1:12" x14ac:dyDescent="0.25">
      <c r="A363" s="9">
        <v>44822</v>
      </c>
      <c r="B363">
        <v>288.93</v>
      </c>
      <c r="C363">
        <f>((FIO_PL[[#This Row],[Price]]-B362)/FIO_PL[[#This Row],[Price]])*100</f>
        <v>-2.9834215900045007</v>
      </c>
      <c r="D363">
        <f>LN(FIO_PL[[#This Row],[Price]]/B362)*100</f>
        <v>-2.9397833849978481</v>
      </c>
      <c r="E363">
        <v>4.1232899999999999</v>
      </c>
      <c r="F363">
        <f>LN(FIO_PL[[#This Row],[Risk-free instrument]]/E362)*100</f>
        <v>7.8723031402505708</v>
      </c>
      <c r="G363">
        <v>49350.07</v>
      </c>
      <c r="H363">
        <f>LN(FIO_PL[[#This Row],[WIG]]/G362)*100</f>
        <v>-2.7156534345937717</v>
      </c>
      <c r="I363">
        <f>FIO_PL[[#This Row],[Rate WIG]]*100%</f>
        <v>-2.7156534345937717</v>
      </c>
      <c r="J363">
        <f>MIN(0,(FIO_PL[[#This Row],[Logarithmic rate of return]]-0))</f>
        <v>-2.9397833849978481</v>
      </c>
      <c r="K363">
        <f>MIN(0,(FIO_PL[[#This Row],[Market rate of return]]-0))</f>
        <v>-2.7156534345937717</v>
      </c>
      <c r="L363">
        <f>MAX(0,(FIO_PL[[#This Row],[Logarithmic rate of return]]-0))</f>
        <v>0</v>
      </c>
    </row>
    <row r="364" spans="1:12" x14ac:dyDescent="0.25">
      <c r="A364" s="9">
        <v>44829</v>
      </c>
      <c r="B364">
        <v>281.37</v>
      </c>
      <c r="C364">
        <f>((FIO_PL[[#This Row],[Price]]-B363)/FIO_PL[[#This Row],[Price]])*100</f>
        <v>-2.6868536091267736</v>
      </c>
      <c r="D364">
        <f>LN(FIO_PL[[#This Row],[Price]]/B363)*100</f>
        <v>-2.6513915051925796</v>
      </c>
      <c r="E364">
        <v>4.2012900000000002</v>
      </c>
      <c r="F364">
        <f>LN(FIO_PL[[#This Row],[Risk-free instrument]]/E363)*100</f>
        <v>1.874023260337589</v>
      </c>
      <c r="G364">
        <v>48081.16</v>
      </c>
      <c r="H364">
        <f>LN(FIO_PL[[#This Row],[WIG]]/G363)*100</f>
        <v>-2.604876792638009</v>
      </c>
      <c r="I364">
        <f>FIO_PL[[#This Row],[Rate WIG]]*100%</f>
        <v>-2.604876792638009</v>
      </c>
      <c r="J364">
        <f>MIN(0,(FIO_PL[[#This Row],[Logarithmic rate of return]]-0))</f>
        <v>-2.6513915051925796</v>
      </c>
      <c r="K364">
        <f>MIN(0,(FIO_PL[[#This Row],[Market rate of return]]-0))</f>
        <v>-2.604876792638009</v>
      </c>
      <c r="L364">
        <f>MAX(0,(FIO_PL[[#This Row],[Logarithmic rate of return]]-0))</f>
        <v>0</v>
      </c>
    </row>
    <row r="365" spans="1:12" x14ac:dyDescent="0.25">
      <c r="A365" s="9">
        <v>44836</v>
      </c>
      <c r="B365">
        <v>271.81</v>
      </c>
      <c r="C365">
        <f>((FIO_PL[[#This Row],[Price]]-B364)/FIO_PL[[#This Row],[Price]])*100</f>
        <v>-3.5171627239615915</v>
      </c>
      <c r="D365">
        <f>LN(FIO_PL[[#This Row],[Price]]/B364)*100</f>
        <v>-3.4567236390067575</v>
      </c>
      <c r="E365">
        <v>4.2320000000000002</v>
      </c>
      <c r="F365">
        <f>LN(FIO_PL[[#This Row],[Risk-free instrument]]/E364)*100</f>
        <v>0.72830735682440739</v>
      </c>
      <c r="G365">
        <v>45970.64</v>
      </c>
      <c r="H365">
        <f>LN(FIO_PL[[#This Row],[WIG]]/G364)*100</f>
        <v>-4.4887484547472285</v>
      </c>
      <c r="I365">
        <f>FIO_PL[[#This Row],[Rate WIG]]*100%</f>
        <v>-4.4887484547472285</v>
      </c>
      <c r="J365">
        <f>MIN(0,(FIO_PL[[#This Row],[Logarithmic rate of return]]-0))</f>
        <v>-3.4567236390067575</v>
      </c>
      <c r="K365">
        <f>MIN(0,(FIO_PL[[#This Row],[Market rate of return]]-0))</f>
        <v>-4.4887484547472285</v>
      </c>
      <c r="L365">
        <f>MAX(0,(FIO_PL[[#This Row],[Logarithmic rate of return]]-0))</f>
        <v>0</v>
      </c>
    </row>
    <row r="366" spans="1:12" x14ac:dyDescent="0.25">
      <c r="A366" s="9">
        <v>44843</v>
      </c>
      <c r="B366">
        <v>277.04000000000002</v>
      </c>
      <c r="C366">
        <f>((FIO_PL[[#This Row],[Price]]-B365)/FIO_PL[[#This Row],[Price]])*100</f>
        <v>1.8878140340745082</v>
      </c>
      <c r="D366">
        <f>LN(FIO_PL[[#This Row],[Price]]/B365)*100</f>
        <v>1.9058607295277388</v>
      </c>
      <c r="E366">
        <v>4.3847100000000001</v>
      </c>
      <c r="F366">
        <f>LN(FIO_PL[[#This Row],[Risk-free instrument]]/E365)*100</f>
        <v>3.544879453156133</v>
      </c>
      <c r="G366">
        <v>46911.05</v>
      </c>
      <c r="H366">
        <f>LN(FIO_PL[[#This Row],[WIG]]/G365)*100</f>
        <v>2.0250323532661696</v>
      </c>
      <c r="I366">
        <f>FIO_PL[[#This Row],[Rate WIG]]*100%</f>
        <v>2.0250323532661696</v>
      </c>
      <c r="J366">
        <f>MIN(0,(FIO_PL[[#This Row],[Logarithmic rate of return]]-0))</f>
        <v>0</v>
      </c>
      <c r="K366">
        <f>MIN(0,(FIO_PL[[#This Row],[Market rate of return]]-0))</f>
        <v>0</v>
      </c>
      <c r="L366">
        <f>MAX(0,(FIO_PL[[#This Row],[Logarithmic rate of return]]-0))</f>
        <v>1.9058607295277388</v>
      </c>
    </row>
    <row r="367" spans="1:12" x14ac:dyDescent="0.25">
      <c r="A367" s="9">
        <v>44850</v>
      </c>
      <c r="B367">
        <v>274.02</v>
      </c>
      <c r="C367">
        <f>((FIO_PL[[#This Row],[Price]]-B366)/FIO_PL[[#This Row],[Price]])*100</f>
        <v>-1.1021093350850446</v>
      </c>
      <c r="D367">
        <f>LN(FIO_PL[[#This Row],[Price]]/B366)*100</f>
        <v>-1.0960803669204038</v>
      </c>
      <c r="E367">
        <v>4.6852900000000002</v>
      </c>
      <c r="F367">
        <f>LN(FIO_PL[[#This Row],[Risk-free instrument]]/E366)*100</f>
        <v>6.6304324366948952</v>
      </c>
      <c r="G367">
        <v>46570.39</v>
      </c>
      <c r="H367">
        <f>LN(FIO_PL[[#This Row],[WIG]]/G366)*100</f>
        <v>-0.7288323927775292</v>
      </c>
      <c r="I367">
        <f>FIO_PL[[#This Row],[Rate WIG]]*100%</f>
        <v>-0.7288323927775292</v>
      </c>
      <c r="J367">
        <f>MIN(0,(FIO_PL[[#This Row],[Logarithmic rate of return]]-0))</f>
        <v>-1.0960803669204038</v>
      </c>
      <c r="K367">
        <f>MIN(0,(FIO_PL[[#This Row],[Market rate of return]]-0))</f>
        <v>-0.7288323927775292</v>
      </c>
      <c r="L367">
        <f>MAX(0,(FIO_PL[[#This Row],[Logarithmic rate of return]]-0))</f>
        <v>0</v>
      </c>
    </row>
    <row r="368" spans="1:12" x14ac:dyDescent="0.25">
      <c r="A368" s="9">
        <v>44857</v>
      </c>
      <c r="B368">
        <v>275.25</v>
      </c>
      <c r="C368">
        <f>((FIO_PL[[#This Row],[Price]]-B367)/FIO_PL[[#This Row],[Price]])*100</f>
        <v>0.44686648501363058</v>
      </c>
      <c r="D368">
        <f>LN(FIO_PL[[#This Row],[Price]]/B367)*100</f>
        <v>0.44786791778267987</v>
      </c>
      <c r="E368">
        <v>4.875</v>
      </c>
      <c r="F368">
        <f>LN(FIO_PL[[#This Row],[Risk-free instrument]]/E367)*100</f>
        <v>3.9692290995301862</v>
      </c>
      <c r="G368">
        <v>46768.23</v>
      </c>
      <c r="H368">
        <f>LN(FIO_PL[[#This Row],[WIG]]/G367)*100</f>
        <v>0.42391948001385832</v>
      </c>
      <c r="I368">
        <f>FIO_PL[[#This Row],[Rate WIG]]*100%</f>
        <v>0.42391948001385832</v>
      </c>
      <c r="J368">
        <f>MIN(0,(FIO_PL[[#This Row],[Logarithmic rate of return]]-0))</f>
        <v>0</v>
      </c>
      <c r="K368">
        <f>MIN(0,(FIO_PL[[#This Row],[Market rate of return]]-0))</f>
        <v>0</v>
      </c>
      <c r="L368">
        <f>MAX(0,(FIO_PL[[#This Row],[Logarithmic rate of return]]-0))</f>
        <v>0.44786791778267987</v>
      </c>
    </row>
    <row r="369" spans="1:12" x14ac:dyDescent="0.25">
      <c r="A369" s="9">
        <v>44864</v>
      </c>
      <c r="B369">
        <v>289.94</v>
      </c>
      <c r="C369">
        <f>((FIO_PL[[#This Row],[Price]]-B368)/FIO_PL[[#This Row],[Price]])*100</f>
        <v>5.0665654963095808</v>
      </c>
      <c r="D369">
        <f>LN(FIO_PL[[#This Row],[Price]]/B368)*100</f>
        <v>5.1994229419962075</v>
      </c>
      <c r="E369">
        <v>4.93086</v>
      </c>
      <c r="F369">
        <f>LN(FIO_PL[[#This Row],[Risk-free instrument]]/E368)*100</f>
        <v>1.1393310582187965</v>
      </c>
      <c r="G369">
        <v>49547.35</v>
      </c>
      <c r="H369">
        <f>LN(FIO_PL[[#This Row],[WIG]]/G368)*100</f>
        <v>5.7724651764458104</v>
      </c>
      <c r="I369">
        <f>FIO_PL[[#This Row],[Rate WIG]]*100%</f>
        <v>5.7724651764458104</v>
      </c>
      <c r="J369">
        <f>MIN(0,(FIO_PL[[#This Row],[Logarithmic rate of return]]-0))</f>
        <v>0</v>
      </c>
      <c r="K369">
        <f>MIN(0,(FIO_PL[[#This Row],[Market rate of return]]-0))</f>
        <v>0</v>
      </c>
      <c r="L369">
        <f>MAX(0,(FIO_PL[[#This Row],[Logarithmic rate of return]]-0))</f>
        <v>5.1994229419962075</v>
      </c>
    </row>
    <row r="370" spans="1:12" x14ac:dyDescent="0.25">
      <c r="A370" s="9">
        <v>44871</v>
      </c>
      <c r="B370">
        <v>305.14999999999998</v>
      </c>
      <c r="C370">
        <f>((FIO_PL[[#This Row],[Price]]-B369)/FIO_PL[[#This Row],[Price]])*100</f>
        <v>4.9844338849745959</v>
      </c>
      <c r="D370">
        <f>LN(FIO_PL[[#This Row],[Price]]/B369)*100</f>
        <v>5.1129453967752561</v>
      </c>
      <c r="E370">
        <v>5.0112899999999998</v>
      </c>
      <c r="F370">
        <f>LN(FIO_PL[[#This Row],[Risk-free instrument]]/E369)*100</f>
        <v>1.6179951951134</v>
      </c>
      <c r="G370">
        <v>52300.2</v>
      </c>
      <c r="H370">
        <f>LN(FIO_PL[[#This Row],[WIG]]/G369)*100</f>
        <v>5.4071417141511899</v>
      </c>
      <c r="I370">
        <f>FIO_PL[[#This Row],[Rate WIG]]*100%</f>
        <v>5.4071417141511899</v>
      </c>
      <c r="J370">
        <f>MIN(0,(FIO_PL[[#This Row],[Logarithmic rate of return]]-0))</f>
        <v>0</v>
      </c>
      <c r="K370">
        <f>MIN(0,(FIO_PL[[#This Row],[Market rate of return]]-0))</f>
        <v>0</v>
      </c>
      <c r="L370">
        <f>MAX(0,(FIO_PL[[#This Row],[Logarithmic rate of return]]-0))</f>
        <v>5.1129453967752561</v>
      </c>
    </row>
    <row r="371" spans="1:12" x14ac:dyDescent="0.25">
      <c r="A371" s="9">
        <v>44878</v>
      </c>
      <c r="B371">
        <v>317.17</v>
      </c>
      <c r="C371">
        <f>((FIO_PL[[#This Row],[Price]]-B370)/FIO_PL[[#This Row],[Price]])*100</f>
        <v>3.7897657407699459</v>
      </c>
      <c r="D371">
        <f>LN(FIO_PL[[#This Row],[Price]]/B370)*100</f>
        <v>3.8634448743856256</v>
      </c>
      <c r="E371">
        <v>5.0839999999999996</v>
      </c>
      <c r="F371">
        <f>LN(FIO_PL[[#This Row],[Risk-free instrument]]/E370)*100</f>
        <v>1.4404986344075101</v>
      </c>
      <c r="G371">
        <v>54421.13</v>
      </c>
      <c r="H371">
        <f>LN(FIO_PL[[#This Row],[WIG]]/G370)*100</f>
        <v>3.9752302409022811</v>
      </c>
      <c r="I371">
        <f>FIO_PL[[#This Row],[Rate WIG]]*100%</f>
        <v>3.9752302409022811</v>
      </c>
      <c r="J371">
        <f>MIN(0,(FIO_PL[[#This Row],[Logarithmic rate of return]]-0))</f>
        <v>0</v>
      </c>
      <c r="K371">
        <f>MIN(0,(FIO_PL[[#This Row],[Market rate of return]]-0))</f>
        <v>0</v>
      </c>
      <c r="L371">
        <f>MAX(0,(FIO_PL[[#This Row],[Logarithmic rate of return]]-0))</f>
        <v>3.8634448743856256</v>
      </c>
    </row>
    <row r="372" spans="1:12" x14ac:dyDescent="0.25">
      <c r="A372" s="9">
        <v>44885</v>
      </c>
      <c r="B372">
        <v>319.32</v>
      </c>
      <c r="C372">
        <f>((FIO_PL[[#This Row],[Price]]-B371)/FIO_PL[[#This Row],[Price]])*100</f>
        <v>0.67330577477138209</v>
      </c>
      <c r="D372">
        <f>LN(FIO_PL[[#This Row],[Price]]/B371)*100</f>
        <v>0.67558270432379985</v>
      </c>
      <c r="E372">
        <v>5.1427100000000001</v>
      </c>
      <c r="F372">
        <f>LN(FIO_PL[[#This Row],[Risk-free instrument]]/E371)*100</f>
        <v>1.1481824553172477</v>
      </c>
      <c r="G372">
        <v>54891.25</v>
      </c>
      <c r="H372">
        <f>LN(FIO_PL[[#This Row],[WIG]]/G371)*100</f>
        <v>0.8601457556498906</v>
      </c>
      <c r="I372">
        <f>FIO_PL[[#This Row],[Rate WIG]]*100%</f>
        <v>0.8601457556498906</v>
      </c>
      <c r="J372">
        <f>MIN(0,(FIO_PL[[#This Row],[Logarithmic rate of return]]-0))</f>
        <v>0</v>
      </c>
      <c r="K372">
        <f>MIN(0,(FIO_PL[[#This Row],[Market rate of return]]-0))</f>
        <v>0</v>
      </c>
      <c r="L372">
        <f>MAX(0,(FIO_PL[[#This Row],[Logarithmic rate of return]]-0))</f>
        <v>0.67558270432379985</v>
      </c>
    </row>
    <row r="373" spans="1:12" x14ac:dyDescent="0.25">
      <c r="A373" s="9">
        <v>44892</v>
      </c>
      <c r="B373">
        <v>327.52</v>
      </c>
      <c r="C373">
        <f>((FIO_PL[[#This Row],[Price]]-B372)/FIO_PL[[#This Row],[Price]])*100</f>
        <v>2.5036638983878814</v>
      </c>
      <c r="D373">
        <f>LN(FIO_PL[[#This Row],[Price]]/B372)*100</f>
        <v>2.5355387135381262</v>
      </c>
      <c r="E373">
        <v>5.2187099999999997</v>
      </c>
      <c r="F373">
        <f>LN(FIO_PL[[#This Row],[Risk-free instrument]]/E372)*100</f>
        <v>1.4670067036616166</v>
      </c>
      <c r="G373">
        <v>56280.53</v>
      </c>
      <c r="H373">
        <f>LN(FIO_PL[[#This Row],[WIG]]/G372)*100</f>
        <v>2.4994694280697378</v>
      </c>
      <c r="I373">
        <f>FIO_PL[[#This Row],[Rate WIG]]*100%</f>
        <v>2.4994694280697378</v>
      </c>
      <c r="J373">
        <f>MIN(0,(FIO_PL[[#This Row],[Logarithmic rate of return]]-0))</f>
        <v>0</v>
      </c>
      <c r="K373">
        <f>MIN(0,(FIO_PL[[#This Row],[Market rate of return]]-0))</f>
        <v>0</v>
      </c>
      <c r="L373">
        <f>MAX(0,(FIO_PL[[#This Row],[Logarithmic rate of return]]-0))</f>
        <v>2.5355387135381262</v>
      </c>
    </row>
    <row r="374" spans="1:12" x14ac:dyDescent="0.25">
      <c r="A374" s="9">
        <v>44899</v>
      </c>
      <c r="B374">
        <v>327.22000000000003</v>
      </c>
      <c r="C374">
        <f>((FIO_PL[[#This Row],[Price]]-B373)/FIO_PL[[#This Row],[Price]])*100</f>
        <v>-9.168143756492711E-2</v>
      </c>
      <c r="D374">
        <f>LN(FIO_PL[[#This Row],[Price]]/B373)*100</f>
        <v>-9.1639435804872701E-2</v>
      </c>
      <c r="E374">
        <v>5.1491400000000001</v>
      </c>
      <c r="F374">
        <f>LN(FIO_PL[[#This Row],[Risk-free instrument]]/E373)*100</f>
        <v>-1.342053447704455</v>
      </c>
      <c r="G374">
        <v>56207.29</v>
      </c>
      <c r="H374">
        <f>LN(FIO_PL[[#This Row],[WIG]]/G373)*100</f>
        <v>-0.13021856117283215</v>
      </c>
      <c r="I374">
        <f>FIO_PL[[#This Row],[Rate WIG]]*100%</f>
        <v>-0.13021856117283215</v>
      </c>
      <c r="J374">
        <f>MIN(0,(FIO_PL[[#This Row],[Logarithmic rate of return]]-0))</f>
        <v>-9.1639435804872701E-2</v>
      </c>
      <c r="K374">
        <f>MIN(0,(FIO_PL[[#This Row],[Market rate of return]]-0))</f>
        <v>-0.13021856117283215</v>
      </c>
      <c r="L374">
        <f>MAX(0,(FIO_PL[[#This Row],[Logarithmic rate of return]]-0))</f>
        <v>0</v>
      </c>
    </row>
    <row r="375" spans="1:12" x14ac:dyDescent="0.25">
      <c r="A375" s="9">
        <v>44906</v>
      </c>
      <c r="B375">
        <v>324.3</v>
      </c>
      <c r="C375">
        <f>((FIO_PL[[#This Row],[Price]]-B374)/FIO_PL[[#This Row],[Price]])*100</f>
        <v>-0.90040086339809311</v>
      </c>
      <c r="D375">
        <f>LN(FIO_PL[[#This Row],[Price]]/B374)*100</f>
        <v>-0.89637142416582349</v>
      </c>
      <c r="E375">
        <v>5.13971</v>
      </c>
      <c r="F375">
        <f>LN(FIO_PL[[#This Row],[Risk-free instrument]]/E374)*100</f>
        <v>-0.18330527980221406</v>
      </c>
      <c r="G375">
        <v>55836.35</v>
      </c>
      <c r="H375">
        <f>LN(FIO_PL[[#This Row],[WIG]]/G374)*100</f>
        <v>-0.6621372801636225</v>
      </c>
      <c r="I375">
        <f>FIO_PL[[#This Row],[Rate WIG]]*100%</f>
        <v>-0.6621372801636225</v>
      </c>
      <c r="J375">
        <f>MIN(0,(FIO_PL[[#This Row],[Logarithmic rate of return]]-0))</f>
        <v>-0.89637142416582349</v>
      </c>
      <c r="K375">
        <f>MIN(0,(FIO_PL[[#This Row],[Market rate of return]]-0))</f>
        <v>-0.6621372801636225</v>
      </c>
      <c r="L375">
        <f>MAX(0,(FIO_PL[[#This Row],[Logarithmic rate of return]]-0))</f>
        <v>0</v>
      </c>
    </row>
    <row r="376" spans="1:12" x14ac:dyDescent="0.25">
      <c r="A376" s="9">
        <v>44913</v>
      </c>
      <c r="B376">
        <v>325.77999999999997</v>
      </c>
      <c r="C376">
        <f>((FIO_PL[[#This Row],[Price]]-B375)/FIO_PL[[#This Row],[Price]])*100</f>
        <v>0.45429430904290063</v>
      </c>
      <c r="D376">
        <f>LN(FIO_PL[[#This Row],[Price]]/B375)*100</f>
        <v>0.45532936161866328</v>
      </c>
      <c r="E376">
        <v>5.1868600000000002</v>
      </c>
      <c r="F376">
        <f>LN(FIO_PL[[#This Row],[Risk-free instrument]]/E375)*100</f>
        <v>0.91318468097759253</v>
      </c>
      <c r="G376">
        <v>56032.12</v>
      </c>
      <c r="H376">
        <f>LN(FIO_PL[[#This Row],[WIG]]/G375)*100</f>
        <v>0.35000067463025525</v>
      </c>
      <c r="I376">
        <f>FIO_PL[[#This Row],[Rate WIG]]*100%</f>
        <v>0.35000067463025525</v>
      </c>
      <c r="J376">
        <f>MIN(0,(FIO_PL[[#This Row],[Logarithmic rate of return]]-0))</f>
        <v>0</v>
      </c>
      <c r="K376">
        <f>MIN(0,(FIO_PL[[#This Row],[Market rate of return]]-0))</f>
        <v>0</v>
      </c>
      <c r="L376">
        <f>MAX(0,(FIO_PL[[#This Row],[Logarithmic rate of return]]-0))</f>
        <v>0.45532936161866328</v>
      </c>
    </row>
    <row r="377" spans="1:12" x14ac:dyDescent="0.25">
      <c r="A377" s="9">
        <v>44920</v>
      </c>
      <c r="B377">
        <v>329.79</v>
      </c>
      <c r="C377">
        <f>((FIO_PL[[#This Row],[Price]]-B376)/FIO_PL[[#This Row],[Price]])*100</f>
        <v>1.2159252857879399</v>
      </c>
      <c r="D377">
        <f>LN(FIO_PL[[#This Row],[Price]]/B376)*100</f>
        <v>1.2233781329423326</v>
      </c>
      <c r="E377">
        <v>5.1531399999999996</v>
      </c>
      <c r="F377">
        <f>LN(FIO_PL[[#This Row],[Risk-free instrument]]/E376)*100</f>
        <v>-0.65222668350515822</v>
      </c>
      <c r="G377">
        <v>57039.91</v>
      </c>
      <c r="H377">
        <f>LN(FIO_PL[[#This Row],[WIG]]/G376)*100</f>
        <v>1.7826100530183082</v>
      </c>
      <c r="I377">
        <f>FIO_PL[[#This Row],[Rate WIG]]*100%</f>
        <v>1.7826100530183082</v>
      </c>
      <c r="J377">
        <f>MIN(0,(FIO_PL[[#This Row],[Logarithmic rate of return]]-0))</f>
        <v>0</v>
      </c>
      <c r="K377">
        <f>MIN(0,(FIO_PL[[#This Row],[Market rate of return]]-0))</f>
        <v>0</v>
      </c>
      <c r="L377">
        <f>MAX(0,(FIO_PL[[#This Row],[Logarithmic rate of return]]-0))</f>
        <v>1.2233781329423326</v>
      </c>
    </row>
    <row r="378" spans="1:12" x14ac:dyDescent="0.25">
      <c r="A378" s="9">
        <v>44927</v>
      </c>
      <c r="B378">
        <v>331.17</v>
      </c>
      <c r="C378">
        <f>((FIO_PL[[#This Row],[Price]]-B377)/FIO_PL[[#This Row],[Price]])*100</f>
        <v>0.41670441163148703</v>
      </c>
      <c r="D378">
        <f>LN(FIO_PL[[#This Row],[Price]]/B377)*100</f>
        <v>0.4175750439487903</v>
      </c>
      <c r="E378">
        <v>5.1388600000000002</v>
      </c>
      <c r="F378">
        <f>LN(FIO_PL[[#This Row],[Risk-free instrument]]/E377)*100</f>
        <v>-0.27749726318618778</v>
      </c>
      <c r="G378">
        <v>57462.68</v>
      </c>
      <c r="H378">
        <f>LN(FIO_PL[[#This Row],[WIG]]/G377)*100</f>
        <v>0.73844953404594627</v>
      </c>
      <c r="I378">
        <f>FIO_PL[[#This Row],[Rate WIG]]*100%</f>
        <v>0.73844953404594627</v>
      </c>
      <c r="J378">
        <f>MIN(0,(FIO_PL[[#This Row],[Logarithmic rate of return]]-0))</f>
        <v>0</v>
      </c>
      <c r="K378">
        <f>MIN(0,(FIO_PL[[#This Row],[Market rate of return]]-0))</f>
        <v>0</v>
      </c>
      <c r="L378">
        <f>MAX(0,(FIO_PL[[#This Row],[Logarithmic rate of return]]-0))</f>
        <v>0.4175750439487903</v>
      </c>
    </row>
    <row r="379" spans="1:12" x14ac:dyDescent="0.25">
      <c r="A379" s="9">
        <v>44934</v>
      </c>
      <c r="B379">
        <v>342.9</v>
      </c>
      <c r="C379">
        <f>((FIO_PL[[#This Row],[Price]]-B378)/FIO_PL[[#This Row],[Price]])*100</f>
        <v>3.4208223972003391</v>
      </c>
      <c r="D379">
        <f>LN(FIO_PL[[#This Row],[Price]]/B378)*100</f>
        <v>3.4807020770504633</v>
      </c>
      <c r="E379">
        <v>5.1970000000000001</v>
      </c>
      <c r="F379">
        <f>LN(FIO_PL[[#This Row],[Risk-free instrument]]/E378)*100</f>
        <v>1.1250271041513027</v>
      </c>
      <c r="G379">
        <v>59854.8</v>
      </c>
      <c r="H379">
        <f>LN(FIO_PL[[#This Row],[WIG]]/G378)*100</f>
        <v>4.0785935684204002</v>
      </c>
      <c r="I379">
        <f>FIO_PL[[#This Row],[Rate WIG]]*100%</f>
        <v>4.0785935684204002</v>
      </c>
      <c r="J379">
        <f>MIN(0,(FIO_PL[[#This Row],[Logarithmic rate of return]]-0))</f>
        <v>0</v>
      </c>
      <c r="K379">
        <f>MIN(0,(FIO_PL[[#This Row],[Market rate of return]]-0))</f>
        <v>0</v>
      </c>
      <c r="L379">
        <f>MAX(0,(FIO_PL[[#This Row],[Logarithmic rate of return]]-0))</f>
        <v>3.4807020770504633</v>
      </c>
    </row>
    <row r="380" spans="1:12" x14ac:dyDescent="0.25">
      <c r="A380" s="9">
        <v>44941</v>
      </c>
      <c r="B380">
        <v>352.7</v>
      </c>
      <c r="C380">
        <f>((FIO_PL[[#This Row],[Price]]-B379)/FIO_PL[[#This Row],[Price]])*100</f>
        <v>2.778565352991214</v>
      </c>
      <c r="D380">
        <f>LN(FIO_PL[[#This Row],[Price]]/B379)*100</f>
        <v>2.8178977773131662</v>
      </c>
      <c r="E380">
        <v>5.10114</v>
      </c>
      <c r="F380">
        <f>LN(FIO_PL[[#This Row],[Risk-free instrument]]/E379)*100</f>
        <v>-1.8617491863236746</v>
      </c>
      <c r="G380">
        <v>61565.83</v>
      </c>
      <c r="H380">
        <f>LN(FIO_PL[[#This Row],[WIG]]/G379)*100</f>
        <v>2.818537955063344</v>
      </c>
      <c r="I380">
        <f>FIO_PL[[#This Row],[Rate WIG]]*100%</f>
        <v>2.818537955063344</v>
      </c>
      <c r="J380">
        <f>MIN(0,(FIO_PL[[#This Row],[Logarithmic rate of return]]-0))</f>
        <v>0</v>
      </c>
      <c r="K380">
        <f>MIN(0,(FIO_PL[[#This Row],[Market rate of return]]-0))</f>
        <v>0</v>
      </c>
      <c r="L380">
        <f>MAX(0,(FIO_PL[[#This Row],[Logarithmic rate of return]]-0))</f>
        <v>2.8178977773131662</v>
      </c>
    </row>
    <row r="381" spans="1:12" x14ac:dyDescent="0.25">
      <c r="A381" s="9">
        <v>44948</v>
      </c>
      <c r="B381">
        <v>348.61</v>
      </c>
      <c r="C381">
        <f>((FIO_PL[[#This Row],[Price]]-B380)/FIO_PL[[#This Row],[Price]])*100</f>
        <v>-1.1732308310145938</v>
      </c>
      <c r="D381">
        <f>LN(FIO_PL[[#This Row],[Price]]/B380)*100</f>
        <v>-1.1664018394261655</v>
      </c>
      <c r="E381">
        <v>5.1020000000000003</v>
      </c>
      <c r="F381">
        <f>LN(FIO_PL[[#This Row],[Risk-free instrument]]/E380)*100</f>
        <v>1.6857555655155936E-2</v>
      </c>
      <c r="G381">
        <v>60788.05</v>
      </c>
      <c r="H381">
        <f>LN(FIO_PL[[#This Row],[WIG]]/G380)*100</f>
        <v>-1.2713785238197479</v>
      </c>
      <c r="I381">
        <f>FIO_PL[[#This Row],[Rate WIG]]*100%</f>
        <v>-1.2713785238197479</v>
      </c>
      <c r="J381">
        <f>MIN(0,(FIO_PL[[#This Row],[Logarithmic rate of return]]-0))</f>
        <v>-1.1664018394261655</v>
      </c>
      <c r="K381">
        <f>MIN(0,(FIO_PL[[#This Row],[Market rate of return]]-0))</f>
        <v>-1.2713785238197479</v>
      </c>
      <c r="L381">
        <f>MAX(0,(FIO_PL[[#This Row],[Logarithmic rate of return]]-0))</f>
        <v>0</v>
      </c>
    </row>
    <row r="382" spans="1:12" x14ac:dyDescent="0.25">
      <c r="A382" s="9">
        <v>44955</v>
      </c>
      <c r="B382">
        <v>351.03</v>
      </c>
      <c r="C382">
        <f>((FIO_PL[[#This Row],[Price]]-B381)/FIO_PL[[#This Row],[Price]])*100</f>
        <v>0.68939976640172052</v>
      </c>
      <c r="D382">
        <f>LN(FIO_PL[[#This Row],[Price]]/B381)*100</f>
        <v>0.69178710512314767</v>
      </c>
      <c r="E382">
        <v>5.10229</v>
      </c>
      <c r="F382">
        <f>LN(FIO_PL[[#This Row],[Risk-free instrument]]/E381)*100</f>
        <v>5.6838839366214946E-3</v>
      </c>
      <c r="G382">
        <v>61269.7</v>
      </c>
      <c r="H382">
        <f>LN(FIO_PL[[#This Row],[WIG]]/G381)*100</f>
        <v>0.78922067634206727</v>
      </c>
      <c r="I382">
        <f>FIO_PL[[#This Row],[Rate WIG]]*100%</f>
        <v>0.78922067634206727</v>
      </c>
      <c r="J382">
        <f>MIN(0,(FIO_PL[[#This Row],[Logarithmic rate of return]]-0))</f>
        <v>0</v>
      </c>
      <c r="K382">
        <f>MIN(0,(FIO_PL[[#This Row],[Market rate of return]]-0))</f>
        <v>0</v>
      </c>
      <c r="L382">
        <f>MAX(0,(FIO_PL[[#This Row],[Logarithmic rate of return]]-0))</f>
        <v>0.69178710512314767</v>
      </c>
    </row>
    <row r="383" spans="1:12" x14ac:dyDescent="0.25">
      <c r="A383" s="9">
        <v>44962</v>
      </c>
      <c r="B383">
        <v>353.09</v>
      </c>
      <c r="C383">
        <f>((FIO_PL[[#This Row],[Price]]-B382)/FIO_PL[[#This Row],[Price]])*100</f>
        <v>0.58342065762270312</v>
      </c>
      <c r="D383">
        <f>LN(FIO_PL[[#This Row],[Price]]/B382)*100</f>
        <v>0.58512920452606998</v>
      </c>
      <c r="E383">
        <v>5.0574300000000001</v>
      </c>
      <c r="F383">
        <f>LN(FIO_PL[[#This Row],[Risk-free instrument]]/E382)*100</f>
        <v>-0.88310094254573623</v>
      </c>
      <c r="G383">
        <v>61465.85</v>
      </c>
      <c r="H383">
        <f>LN(FIO_PL[[#This Row],[WIG]]/G382)*100</f>
        <v>0.31963056668595158</v>
      </c>
      <c r="I383">
        <f>FIO_PL[[#This Row],[Rate WIG]]*100%</f>
        <v>0.31963056668595158</v>
      </c>
      <c r="J383">
        <f>MIN(0,(FIO_PL[[#This Row],[Logarithmic rate of return]]-0))</f>
        <v>0</v>
      </c>
      <c r="K383">
        <f>MIN(0,(FIO_PL[[#This Row],[Market rate of return]]-0))</f>
        <v>0</v>
      </c>
      <c r="L383">
        <f>MAX(0,(FIO_PL[[#This Row],[Logarithmic rate of return]]-0))</f>
        <v>0.58512920452606998</v>
      </c>
    </row>
    <row r="384" spans="1:12" x14ac:dyDescent="0.25">
      <c r="A384" s="9">
        <v>44969</v>
      </c>
      <c r="B384">
        <v>345.33</v>
      </c>
      <c r="C384">
        <f>((FIO_PL[[#This Row],[Price]]-B383)/FIO_PL[[#This Row],[Price]])*100</f>
        <v>-2.2471259375090469</v>
      </c>
      <c r="D384">
        <f>LN(FIO_PL[[#This Row],[Price]]/B383)*100</f>
        <v>-2.2222500349156595</v>
      </c>
      <c r="E384">
        <v>5.1271399999999998</v>
      </c>
      <c r="F384">
        <f>LN(FIO_PL[[#This Row],[Risk-free instrument]]/E383)*100</f>
        <v>1.3689549712229625</v>
      </c>
      <c r="G384">
        <v>60008.87</v>
      </c>
      <c r="H384">
        <f>LN(FIO_PL[[#This Row],[WIG]]/G383)*100</f>
        <v>-2.398935140289955</v>
      </c>
      <c r="I384">
        <f>FIO_PL[[#This Row],[Rate WIG]]*100%</f>
        <v>-2.398935140289955</v>
      </c>
      <c r="J384">
        <f>MIN(0,(FIO_PL[[#This Row],[Logarithmic rate of return]]-0))</f>
        <v>-2.2222500349156595</v>
      </c>
      <c r="K384">
        <f>MIN(0,(FIO_PL[[#This Row],[Market rate of return]]-0))</f>
        <v>-2.398935140289955</v>
      </c>
      <c r="L384">
        <f>MAX(0,(FIO_PL[[#This Row],[Logarithmic rate of return]]-0))</f>
        <v>0</v>
      </c>
    </row>
    <row r="385" spans="1:12" x14ac:dyDescent="0.25">
      <c r="A385" s="9">
        <v>44976</v>
      </c>
      <c r="B385">
        <v>348.15</v>
      </c>
      <c r="C385">
        <f>((FIO_PL[[#This Row],[Price]]-B384)/FIO_PL[[#This Row],[Price]])*100</f>
        <v>0.80999569151227724</v>
      </c>
      <c r="D385">
        <f>LN(FIO_PL[[#This Row],[Price]]/B384)*100</f>
        <v>0.81329397934753844</v>
      </c>
      <c r="E385">
        <v>5.2430000000000003</v>
      </c>
      <c r="F385">
        <f>LN(FIO_PL[[#This Row],[Risk-free instrument]]/E384)*100</f>
        <v>2.2345854744637772</v>
      </c>
      <c r="G385">
        <v>60459.17</v>
      </c>
      <c r="H385">
        <f>LN(FIO_PL[[#This Row],[WIG]]/G384)*100</f>
        <v>0.74758765432332841</v>
      </c>
      <c r="I385">
        <f>FIO_PL[[#This Row],[Rate WIG]]*100%</f>
        <v>0.74758765432332841</v>
      </c>
      <c r="J385">
        <f>MIN(0,(FIO_PL[[#This Row],[Logarithmic rate of return]]-0))</f>
        <v>0</v>
      </c>
      <c r="K385">
        <f>MIN(0,(FIO_PL[[#This Row],[Market rate of return]]-0))</f>
        <v>0</v>
      </c>
      <c r="L385">
        <f>MAX(0,(FIO_PL[[#This Row],[Logarithmic rate of return]]-0))</f>
        <v>0.81329397934753844</v>
      </c>
    </row>
    <row r="386" spans="1:12" x14ac:dyDescent="0.25">
      <c r="A386" s="9">
        <v>44983</v>
      </c>
      <c r="B386">
        <v>340.91</v>
      </c>
      <c r="C386">
        <f>((FIO_PL[[#This Row],[Price]]-B385)/FIO_PL[[#This Row],[Price]])*100</f>
        <v>-2.1237276700595324</v>
      </c>
      <c r="D386">
        <f>LN(FIO_PL[[#This Row],[Price]]/B385)*100</f>
        <v>-2.1014908559358529</v>
      </c>
      <c r="E386">
        <v>5.2351400000000003</v>
      </c>
      <c r="F386">
        <f>LN(FIO_PL[[#This Row],[Risk-free instrument]]/E385)*100</f>
        <v>-0.15002665500315621</v>
      </c>
      <c r="G386">
        <v>59051.34</v>
      </c>
      <c r="H386">
        <f>LN(FIO_PL[[#This Row],[WIG]]/G385)*100</f>
        <v>-2.3561026153137905</v>
      </c>
      <c r="I386">
        <f>FIO_PL[[#This Row],[Rate WIG]]*100%</f>
        <v>-2.3561026153137905</v>
      </c>
      <c r="J386">
        <f>MIN(0,(FIO_PL[[#This Row],[Logarithmic rate of return]]-0))</f>
        <v>-2.1014908559358529</v>
      </c>
      <c r="K386">
        <f>MIN(0,(FIO_PL[[#This Row],[Market rate of return]]-0))</f>
        <v>-2.3561026153137905</v>
      </c>
      <c r="L386">
        <f>MAX(0,(FIO_PL[[#This Row],[Logarithmic rate of return]]-0))</f>
        <v>0</v>
      </c>
    </row>
    <row r="387" spans="1:12" x14ac:dyDescent="0.25">
      <c r="A387" s="9">
        <v>44990</v>
      </c>
      <c r="B387">
        <v>347.91</v>
      </c>
      <c r="C387">
        <f>((FIO_PL[[#This Row],[Price]]-B386)/FIO_PL[[#This Row],[Price]])*100</f>
        <v>2.0120146014773934</v>
      </c>
      <c r="D387">
        <f>LN(FIO_PL[[#This Row],[Price]]/B386)*100</f>
        <v>2.0325312807524458</v>
      </c>
      <c r="E387">
        <v>5.3157100000000002</v>
      </c>
      <c r="F387">
        <f>LN(FIO_PL[[#This Row],[Risk-free instrument]]/E386)*100</f>
        <v>1.5273000027645565</v>
      </c>
      <c r="G387">
        <v>60205.87</v>
      </c>
      <c r="H387">
        <f>LN(FIO_PL[[#This Row],[WIG]]/G386)*100</f>
        <v>1.936262084753843</v>
      </c>
      <c r="I387">
        <f>FIO_PL[[#This Row],[Rate WIG]]*100%</f>
        <v>1.936262084753843</v>
      </c>
      <c r="J387">
        <f>MIN(0,(FIO_PL[[#This Row],[Logarithmic rate of return]]-0))</f>
        <v>0</v>
      </c>
      <c r="K387">
        <f>MIN(0,(FIO_PL[[#This Row],[Market rate of return]]-0))</f>
        <v>0</v>
      </c>
      <c r="L387">
        <f>MAX(0,(FIO_PL[[#This Row],[Logarithmic rate of return]]-0))</f>
        <v>2.0325312807524458</v>
      </c>
    </row>
    <row r="388" spans="1:12" x14ac:dyDescent="0.25">
      <c r="A388" s="9">
        <v>44997</v>
      </c>
      <c r="B388">
        <v>345.66</v>
      </c>
      <c r="C388">
        <f>((FIO_PL[[#This Row],[Price]]-B387)/FIO_PL[[#This Row],[Price]])*100</f>
        <v>-0.6509286582190591</v>
      </c>
      <c r="D388">
        <f>LN(FIO_PL[[#This Row],[Price]]/B387)*100</f>
        <v>-0.648819266437478</v>
      </c>
      <c r="E388">
        <v>5.4282899999999996</v>
      </c>
      <c r="F388">
        <f>LN(FIO_PL[[#This Row],[Risk-free instrument]]/E387)*100</f>
        <v>2.0957580153951092</v>
      </c>
      <c r="G388">
        <v>59570</v>
      </c>
      <c r="H388">
        <f>LN(FIO_PL[[#This Row],[WIG]]/G387)*100</f>
        <v>-1.0617764226201289</v>
      </c>
      <c r="I388">
        <f>FIO_PL[[#This Row],[Rate WIG]]*100%</f>
        <v>-1.0617764226201289</v>
      </c>
      <c r="J388">
        <f>MIN(0,(FIO_PL[[#This Row],[Logarithmic rate of return]]-0))</f>
        <v>-0.648819266437478</v>
      </c>
      <c r="K388">
        <f>MIN(0,(FIO_PL[[#This Row],[Market rate of return]]-0))</f>
        <v>-1.0617764226201289</v>
      </c>
      <c r="L388">
        <f>MAX(0,(FIO_PL[[#This Row],[Logarithmic rate of return]]-0))</f>
        <v>0</v>
      </c>
    </row>
    <row r="389" spans="1:12" x14ac:dyDescent="0.25">
      <c r="A389" s="9">
        <v>45004</v>
      </c>
      <c r="B389">
        <v>328.57</v>
      </c>
      <c r="C389">
        <f>((FIO_PL[[#This Row],[Price]]-B388)/FIO_PL[[#This Row],[Price]])*100</f>
        <v>-5.2013269622911498</v>
      </c>
      <c r="D389">
        <f>LN(FIO_PL[[#This Row],[Price]]/B388)*100</f>
        <v>-5.0705727945957859</v>
      </c>
      <c r="E389">
        <v>5.0522900000000002</v>
      </c>
      <c r="F389">
        <f>LN(FIO_PL[[#This Row],[Risk-free instrument]]/E388)*100</f>
        <v>-7.1782561372496385</v>
      </c>
      <c r="G389">
        <v>56283.05</v>
      </c>
      <c r="H389">
        <f>LN(FIO_PL[[#This Row],[WIG]]/G388)*100</f>
        <v>-5.6758667543693848</v>
      </c>
      <c r="I389">
        <f>FIO_PL[[#This Row],[Rate WIG]]*100%</f>
        <v>-5.6758667543693848</v>
      </c>
      <c r="J389">
        <f>MIN(0,(FIO_PL[[#This Row],[Logarithmic rate of return]]-0))</f>
        <v>-5.0705727945957859</v>
      </c>
      <c r="K389">
        <f>MIN(0,(FIO_PL[[#This Row],[Market rate of return]]-0))</f>
        <v>-5.6758667543693848</v>
      </c>
      <c r="L389">
        <f>MAX(0,(FIO_PL[[#This Row],[Logarithmic rate of return]]-0))</f>
        <v>0</v>
      </c>
    </row>
    <row r="390" spans="1:12" x14ac:dyDescent="0.25">
      <c r="A390" s="9">
        <v>45011</v>
      </c>
      <c r="B390">
        <v>326.24</v>
      </c>
      <c r="C390">
        <f>((FIO_PL[[#This Row],[Price]]-B389)/FIO_PL[[#This Row],[Price]])*100</f>
        <v>-0.71419813634133889</v>
      </c>
      <c r="D390">
        <f>LN(FIO_PL[[#This Row],[Price]]/B389)*100</f>
        <v>-0.71165982002439165</v>
      </c>
      <c r="E390">
        <v>4.9872899999999998</v>
      </c>
      <c r="F390">
        <f>LN(FIO_PL[[#This Row],[Risk-free instrument]]/E389)*100</f>
        <v>-1.2948929783092094</v>
      </c>
      <c r="G390">
        <v>56024.38</v>
      </c>
      <c r="H390">
        <f>LN(FIO_PL[[#This Row],[WIG]]/G389)*100</f>
        <v>-0.46064709593205333</v>
      </c>
      <c r="I390">
        <f>FIO_PL[[#This Row],[Rate WIG]]*100%</f>
        <v>-0.46064709593205333</v>
      </c>
      <c r="J390">
        <f>MIN(0,(FIO_PL[[#This Row],[Logarithmic rate of return]]-0))</f>
        <v>-0.71165982002439165</v>
      </c>
      <c r="K390">
        <f>MIN(0,(FIO_PL[[#This Row],[Market rate of return]]-0))</f>
        <v>-0.46064709593205333</v>
      </c>
      <c r="L390">
        <f>MAX(0,(FIO_PL[[#This Row],[Logarithmic rate of return]]-0))</f>
        <v>0</v>
      </c>
    </row>
    <row r="391" spans="1:12" x14ac:dyDescent="0.25">
      <c r="A391" s="9">
        <v>45018</v>
      </c>
      <c r="B391">
        <v>339.94</v>
      </c>
      <c r="C391">
        <f>((FIO_PL[[#This Row],[Price]]-B390)/FIO_PL[[#This Row],[Price]])*100</f>
        <v>4.0301229628757982</v>
      </c>
      <c r="D391">
        <f>LN(FIO_PL[[#This Row],[Price]]/B390)*100</f>
        <v>4.1135824623060326</v>
      </c>
      <c r="E391">
        <v>5.3129999999999997</v>
      </c>
      <c r="F391">
        <f>LN(FIO_PL[[#This Row],[Risk-free instrument]]/E390)*100</f>
        <v>6.3263971402433743</v>
      </c>
      <c r="G391">
        <v>58608.76</v>
      </c>
      <c r="H391">
        <f>LN(FIO_PL[[#This Row],[WIG]]/G390)*100</f>
        <v>4.5097220327766907</v>
      </c>
      <c r="I391">
        <f>FIO_PL[[#This Row],[Rate WIG]]*100%</f>
        <v>4.5097220327766907</v>
      </c>
      <c r="J391">
        <f>MIN(0,(FIO_PL[[#This Row],[Logarithmic rate of return]]-0))</f>
        <v>0</v>
      </c>
      <c r="K391">
        <f>MIN(0,(FIO_PL[[#This Row],[Market rate of return]]-0))</f>
        <v>0</v>
      </c>
      <c r="L391">
        <f>MAX(0,(FIO_PL[[#This Row],[Logarithmic rate of return]]-0))</f>
        <v>4.1135824623060326</v>
      </c>
    </row>
    <row r="392" spans="1:12" x14ac:dyDescent="0.25">
      <c r="A392" s="9">
        <v>45025</v>
      </c>
      <c r="B392">
        <v>339.47</v>
      </c>
      <c r="C392">
        <f>((FIO_PL[[#This Row],[Price]]-B391)/FIO_PL[[#This Row],[Price]])*100</f>
        <v>-0.13845111497333207</v>
      </c>
      <c r="D392">
        <f>LN(FIO_PL[[#This Row],[Price]]/B391)*100</f>
        <v>-0.13835535978969662</v>
      </c>
      <c r="E392">
        <v>5.2374299999999998</v>
      </c>
      <c r="F392">
        <f>LN(FIO_PL[[#This Row],[Risk-free instrument]]/E391)*100</f>
        <v>-1.4325727464995834</v>
      </c>
      <c r="G392">
        <v>58538.87</v>
      </c>
      <c r="H392">
        <f>LN(FIO_PL[[#This Row],[WIG]]/G391)*100</f>
        <v>-0.11931954285708135</v>
      </c>
      <c r="I392">
        <f>FIO_PL[[#This Row],[Rate WIG]]*100%</f>
        <v>-0.11931954285708135</v>
      </c>
      <c r="J392">
        <f>MIN(0,(FIO_PL[[#This Row],[Logarithmic rate of return]]-0))</f>
        <v>-0.13835535978969662</v>
      </c>
      <c r="K392">
        <f>MIN(0,(FIO_PL[[#This Row],[Market rate of return]]-0))</f>
        <v>-0.11931954285708135</v>
      </c>
      <c r="L392">
        <f>MAX(0,(FIO_PL[[#This Row],[Logarithmic rate of return]]-0))</f>
        <v>0</v>
      </c>
    </row>
    <row r="393" spans="1:12" x14ac:dyDescent="0.25">
      <c r="A393" s="9">
        <v>45032</v>
      </c>
      <c r="B393">
        <v>353.86</v>
      </c>
      <c r="C393">
        <f>((FIO_PL[[#This Row],[Price]]-B392)/FIO_PL[[#This Row],[Price]])*100</f>
        <v>4.0665800033911674</v>
      </c>
      <c r="D393">
        <f>LN(FIO_PL[[#This Row],[Price]]/B392)*100</f>
        <v>4.1515776833548372</v>
      </c>
      <c r="E393">
        <v>5.3052900000000003</v>
      </c>
      <c r="F393">
        <f>LN(FIO_PL[[#This Row],[Risk-free instrument]]/E392)*100</f>
        <v>1.2873515978027719</v>
      </c>
      <c r="G393">
        <v>61293.06</v>
      </c>
      <c r="H393">
        <f>LN(FIO_PL[[#This Row],[WIG]]/G392)*100</f>
        <v>4.5975644793133412</v>
      </c>
      <c r="I393">
        <f>FIO_PL[[#This Row],[Rate WIG]]*100%</f>
        <v>4.5975644793133412</v>
      </c>
      <c r="J393">
        <f>MIN(0,(FIO_PL[[#This Row],[Logarithmic rate of return]]-0))</f>
        <v>0</v>
      </c>
      <c r="K393">
        <f>MIN(0,(FIO_PL[[#This Row],[Market rate of return]]-0))</f>
        <v>0</v>
      </c>
      <c r="L393">
        <f>MAX(0,(FIO_PL[[#This Row],[Logarithmic rate of return]]-0))</f>
        <v>4.1515776833548372</v>
      </c>
    </row>
    <row r="394" spans="1:12" x14ac:dyDescent="0.25">
      <c r="A394" s="9">
        <v>45039</v>
      </c>
      <c r="B394">
        <v>359.47</v>
      </c>
      <c r="C394">
        <f>((FIO_PL[[#This Row],[Price]]-B393)/FIO_PL[[#This Row],[Price]])*100</f>
        <v>1.5606309288675031</v>
      </c>
      <c r="D394">
        <f>LN(FIO_PL[[#This Row],[Price]]/B393)*100</f>
        <v>1.5729369759114935</v>
      </c>
      <c r="E394">
        <v>5.4345699999999999</v>
      </c>
      <c r="F394">
        <f>LN(FIO_PL[[#This Row],[Risk-free instrument]]/E393)*100</f>
        <v>2.4075964626106332</v>
      </c>
      <c r="G394">
        <v>62409.21</v>
      </c>
      <c r="H394">
        <f>LN(FIO_PL[[#This Row],[WIG]]/G393)*100</f>
        <v>1.8046237808076391</v>
      </c>
      <c r="I394">
        <f>FIO_PL[[#This Row],[Rate WIG]]*100%</f>
        <v>1.8046237808076391</v>
      </c>
      <c r="J394">
        <f>MIN(0,(FIO_PL[[#This Row],[Logarithmic rate of return]]-0))</f>
        <v>0</v>
      </c>
      <c r="K394">
        <f>MIN(0,(FIO_PL[[#This Row],[Market rate of return]]-0))</f>
        <v>0</v>
      </c>
      <c r="L394">
        <f>MAX(0,(FIO_PL[[#This Row],[Logarithmic rate of return]]-0))</f>
        <v>1.5729369759114935</v>
      </c>
    </row>
    <row r="395" spans="1:12" x14ac:dyDescent="0.25">
      <c r="A395" s="9">
        <v>45046</v>
      </c>
      <c r="B395">
        <v>363.24</v>
      </c>
      <c r="C395">
        <f>((FIO_PL[[#This Row],[Price]]-B394)/FIO_PL[[#This Row],[Price]])*100</f>
        <v>1.0378812906067565</v>
      </c>
      <c r="D395">
        <f>LN(FIO_PL[[#This Row],[Price]]/B394)*100</f>
        <v>1.0433048377655962</v>
      </c>
      <c r="E395">
        <v>5.407</v>
      </c>
      <c r="F395">
        <f>LN(FIO_PL[[#This Row],[Risk-free instrument]]/E394)*100</f>
        <v>-0.50859902080764852</v>
      </c>
      <c r="G395">
        <v>62948.5</v>
      </c>
      <c r="H395">
        <f>LN(FIO_PL[[#This Row],[WIG]]/G394)*100</f>
        <v>0.86040711332008957</v>
      </c>
      <c r="I395">
        <f>FIO_PL[[#This Row],[Rate WIG]]*100%</f>
        <v>0.86040711332008957</v>
      </c>
      <c r="J395">
        <f>MIN(0,(FIO_PL[[#This Row],[Logarithmic rate of return]]-0))</f>
        <v>0</v>
      </c>
      <c r="K395">
        <f>MIN(0,(FIO_PL[[#This Row],[Market rate of return]]-0))</f>
        <v>0</v>
      </c>
      <c r="L395">
        <f>MAX(0,(FIO_PL[[#This Row],[Logarithmic rate of return]]-0))</f>
        <v>1.0433048377655962</v>
      </c>
    </row>
    <row r="396" spans="1:12" x14ac:dyDescent="0.25">
      <c r="A396" s="9">
        <v>45053</v>
      </c>
      <c r="B396">
        <v>360.92</v>
      </c>
      <c r="C396">
        <f>((FIO_PL[[#This Row],[Price]]-B395)/FIO_PL[[#This Row],[Price]])*100</f>
        <v>-0.6428017289149931</v>
      </c>
      <c r="D396">
        <f>LN(FIO_PL[[#This Row],[Price]]/B395)*100</f>
        <v>-0.64074456953276449</v>
      </c>
      <c r="E396">
        <v>5.3528599999999997</v>
      </c>
      <c r="F396">
        <f>LN(FIO_PL[[#This Row],[Risk-free instrument]]/E395)*100</f>
        <v>-1.0063412889385976</v>
      </c>
      <c r="G396">
        <v>62692.959999999999</v>
      </c>
      <c r="H396">
        <f>LN(FIO_PL[[#This Row],[WIG]]/G395)*100</f>
        <v>-0.40677711380176895</v>
      </c>
      <c r="I396">
        <f>FIO_PL[[#This Row],[Rate WIG]]*100%</f>
        <v>-0.40677711380176895</v>
      </c>
      <c r="J396">
        <f>MIN(0,(FIO_PL[[#This Row],[Logarithmic rate of return]]-0))</f>
        <v>-0.64074456953276449</v>
      </c>
      <c r="K396">
        <f>MIN(0,(FIO_PL[[#This Row],[Market rate of return]]-0))</f>
        <v>-0.40677711380176895</v>
      </c>
      <c r="L396">
        <f>MAX(0,(FIO_PL[[#This Row],[Logarithmic rate of return]]-0))</f>
        <v>0</v>
      </c>
    </row>
    <row r="397" spans="1:12" x14ac:dyDescent="0.25">
      <c r="A397" s="9">
        <v>45060</v>
      </c>
      <c r="B397">
        <v>366.2</v>
      </c>
      <c r="C397">
        <f>((FIO_PL[[#This Row],[Price]]-B396)/FIO_PL[[#This Row],[Price]])*100</f>
        <v>1.4418350628072019</v>
      </c>
      <c r="D397">
        <f>LN(FIO_PL[[#This Row],[Price]]/B396)*100</f>
        <v>1.4523305114110212</v>
      </c>
      <c r="E397">
        <v>5.34314</v>
      </c>
      <c r="F397">
        <f>LN(FIO_PL[[#This Row],[Risk-free instrument]]/E396)*100</f>
        <v>-0.18175023701728393</v>
      </c>
      <c r="G397">
        <v>63669.39</v>
      </c>
      <c r="H397">
        <f>LN(FIO_PL[[#This Row],[WIG]]/G396)*100</f>
        <v>1.5454752699640719</v>
      </c>
      <c r="I397">
        <f>FIO_PL[[#This Row],[Rate WIG]]*100%</f>
        <v>1.5454752699640719</v>
      </c>
      <c r="J397">
        <f>MIN(0,(FIO_PL[[#This Row],[Logarithmic rate of return]]-0))</f>
        <v>0</v>
      </c>
      <c r="K397">
        <f>MIN(0,(FIO_PL[[#This Row],[Market rate of return]]-0))</f>
        <v>0</v>
      </c>
      <c r="L397">
        <f>MAX(0,(FIO_PL[[#This Row],[Logarithmic rate of return]]-0))</f>
        <v>1.4523305114110212</v>
      </c>
    </row>
    <row r="398" spans="1:12" x14ac:dyDescent="0.25">
      <c r="A398" s="9">
        <v>45067</v>
      </c>
      <c r="B398">
        <v>371.71</v>
      </c>
      <c r="C398">
        <f>((FIO_PL[[#This Row],[Price]]-B397)/FIO_PL[[#This Row],[Price]])*100</f>
        <v>1.482338382072043</v>
      </c>
      <c r="D398">
        <f>LN(FIO_PL[[#This Row],[Price]]/B397)*100</f>
        <v>1.4934348117639644</v>
      </c>
      <c r="E398">
        <v>5.4665699999999999</v>
      </c>
      <c r="F398">
        <f>LN(FIO_PL[[#This Row],[Risk-free instrument]]/E397)*100</f>
        <v>2.2837867938560139</v>
      </c>
      <c r="G398">
        <v>64919.22</v>
      </c>
      <c r="H398">
        <f>LN(FIO_PL[[#This Row],[WIG]]/G397)*100</f>
        <v>1.9439814453970079</v>
      </c>
      <c r="I398">
        <f>FIO_PL[[#This Row],[Rate WIG]]*100%</f>
        <v>1.9439814453970079</v>
      </c>
      <c r="J398">
        <f>MIN(0,(FIO_PL[[#This Row],[Logarithmic rate of return]]-0))</f>
        <v>0</v>
      </c>
      <c r="K398">
        <f>MIN(0,(FIO_PL[[#This Row],[Market rate of return]]-0))</f>
        <v>0</v>
      </c>
      <c r="L398">
        <f>MAX(0,(FIO_PL[[#This Row],[Logarithmic rate of return]]-0))</f>
        <v>1.4934348117639644</v>
      </c>
    </row>
    <row r="399" spans="1:12" x14ac:dyDescent="0.25">
      <c r="A399" s="9">
        <v>45074</v>
      </c>
      <c r="B399">
        <v>370.72</v>
      </c>
      <c r="C399">
        <f>((FIO_PL[[#This Row],[Price]]-B398)/FIO_PL[[#This Row],[Price]])*100</f>
        <v>-0.26704790677599055</v>
      </c>
      <c r="D399">
        <f>LN(FIO_PL[[#This Row],[Price]]/B398)*100</f>
        <v>-0.26669196739837381</v>
      </c>
      <c r="E399">
        <v>5.5810000000000004</v>
      </c>
      <c r="F399">
        <f>LN(FIO_PL[[#This Row],[Risk-free instrument]]/E398)*100</f>
        <v>2.0716608727427652</v>
      </c>
      <c r="G399">
        <v>64788.01</v>
      </c>
      <c r="H399">
        <f>LN(FIO_PL[[#This Row],[WIG]]/G398)*100</f>
        <v>-0.20231724130724016</v>
      </c>
      <c r="I399">
        <f>FIO_PL[[#This Row],[Rate WIG]]*100%</f>
        <v>-0.20231724130724016</v>
      </c>
      <c r="J399">
        <f>MIN(0,(FIO_PL[[#This Row],[Logarithmic rate of return]]-0))</f>
        <v>-0.26669196739837381</v>
      </c>
      <c r="K399">
        <f>MIN(0,(FIO_PL[[#This Row],[Market rate of return]]-0))</f>
        <v>-0.20231724130724016</v>
      </c>
      <c r="L399">
        <f>MAX(0,(FIO_PL[[#This Row],[Logarithmic rate of return]]-0))</f>
        <v>0</v>
      </c>
    </row>
    <row r="400" spans="1:12" x14ac:dyDescent="0.25">
      <c r="A400" s="9">
        <v>45081</v>
      </c>
      <c r="B400">
        <v>377.3</v>
      </c>
      <c r="C400">
        <f>((FIO_PL[[#This Row],[Price]]-B399)/FIO_PL[[#This Row],[Price]])*100</f>
        <v>1.7439703153988826</v>
      </c>
      <c r="D400">
        <f>LN(FIO_PL[[#This Row],[Price]]/B399)*100</f>
        <v>1.7593566286198761</v>
      </c>
      <c r="E400">
        <v>5.6234299999999999</v>
      </c>
      <c r="F400">
        <f>LN(FIO_PL[[#This Row],[Risk-free instrument]]/E399)*100</f>
        <v>0.75738262143205282</v>
      </c>
      <c r="G400">
        <v>65654.39</v>
      </c>
      <c r="H400">
        <f>LN(FIO_PL[[#This Row],[WIG]]/G399)*100</f>
        <v>1.3283912903312374</v>
      </c>
      <c r="I400">
        <f>FIO_PL[[#This Row],[Rate WIG]]*100%</f>
        <v>1.3283912903312374</v>
      </c>
      <c r="J400">
        <f>MIN(0,(FIO_PL[[#This Row],[Logarithmic rate of return]]-0))</f>
        <v>0</v>
      </c>
      <c r="K400">
        <f>MIN(0,(FIO_PL[[#This Row],[Market rate of return]]-0))</f>
        <v>0</v>
      </c>
      <c r="L400">
        <f>MAX(0,(FIO_PL[[#This Row],[Logarithmic rate of return]]-0))</f>
        <v>1.7593566286198761</v>
      </c>
    </row>
    <row r="401" spans="1:12" x14ac:dyDescent="0.25">
      <c r="A401" s="9">
        <v>45088</v>
      </c>
      <c r="B401">
        <v>382.08</v>
      </c>
      <c r="C401">
        <f>((FIO_PL[[#This Row],[Price]]-B400)/FIO_PL[[#This Row],[Price]])*100</f>
        <v>1.2510469011725223</v>
      </c>
      <c r="D401">
        <f>LN(FIO_PL[[#This Row],[Price]]/B400)*100</f>
        <v>1.2589383793917708</v>
      </c>
      <c r="E401">
        <v>5.6597099999999996</v>
      </c>
      <c r="F401">
        <f>LN(FIO_PL[[#This Row],[Risk-free instrument]]/E400)*100</f>
        <v>0.64308561327105629</v>
      </c>
      <c r="G401">
        <v>66531.53</v>
      </c>
      <c r="H401">
        <f>LN(FIO_PL[[#This Row],[WIG]]/G400)*100</f>
        <v>1.3271502356489617</v>
      </c>
      <c r="I401">
        <f>FIO_PL[[#This Row],[Rate WIG]]*100%</f>
        <v>1.3271502356489617</v>
      </c>
      <c r="J401">
        <f>MIN(0,(FIO_PL[[#This Row],[Logarithmic rate of return]]-0))</f>
        <v>0</v>
      </c>
      <c r="K401">
        <f>MIN(0,(FIO_PL[[#This Row],[Market rate of return]]-0))</f>
        <v>0</v>
      </c>
      <c r="L401">
        <f>MAX(0,(FIO_PL[[#This Row],[Logarithmic rate of return]]-0))</f>
        <v>1.2589383793917708</v>
      </c>
    </row>
    <row r="402" spans="1:12" x14ac:dyDescent="0.25">
      <c r="A402" s="9">
        <v>45095</v>
      </c>
      <c r="B402">
        <v>390.12</v>
      </c>
      <c r="C402">
        <f>((FIO_PL[[#This Row],[Price]]-B401)/FIO_PL[[#This Row],[Price]])*100</f>
        <v>2.060904337127043</v>
      </c>
      <c r="D402">
        <f>LN(FIO_PL[[#This Row],[Price]]/B401)*100</f>
        <v>2.0824373339631777</v>
      </c>
      <c r="E402">
        <v>5.6660000000000004</v>
      </c>
      <c r="F402">
        <f>LN(FIO_PL[[#This Row],[Risk-free instrument]]/E401)*100</f>
        <v>0.11107472549970888</v>
      </c>
      <c r="G402">
        <v>67850.509999999995</v>
      </c>
      <c r="H402">
        <f>LN(FIO_PL[[#This Row],[WIG]]/G401)*100</f>
        <v>1.9630932199810083</v>
      </c>
      <c r="I402">
        <f>FIO_PL[[#This Row],[Rate WIG]]*100%</f>
        <v>1.9630932199810083</v>
      </c>
      <c r="J402">
        <f>MIN(0,(FIO_PL[[#This Row],[Logarithmic rate of return]]-0))</f>
        <v>0</v>
      </c>
      <c r="K402">
        <f>MIN(0,(FIO_PL[[#This Row],[Market rate of return]]-0))</f>
        <v>0</v>
      </c>
      <c r="L402">
        <f>MAX(0,(FIO_PL[[#This Row],[Logarithmic rate of return]]-0))</f>
        <v>2.0824373339631777</v>
      </c>
    </row>
    <row r="403" spans="1:12" x14ac:dyDescent="0.25">
      <c r="A403" s="9">
        <v>45102</v>
      </c>
      <c r="B403">
        <v>380.33</v>
      </c>
      <c r="C403">
        <f>((FIO_PL[[#This Row],[Price]]-B402)/FIO_PL[[#This Row],[Price]])*100</f>
        <v>-2.5740804038598113</v>
      </c>
      <c r="D403">
        <f>LN(FIO_PL[[#This Row],[Price]]/B402)*100</f>
        <v>-2.5415087190147605</v>
      </c>
      <c r="E403">
        <v>5.6902900000000001</v>
      </c>
      <c r="F403">
        <f>LN(FIO_PL[[#This Row],[Risk-free instrument]]/E402)*100</f>
        <v>0.42778120392455737</v>
      </c>
      <c r="G403">
        <v>66272.990000000005</v>
      </c>
      <c r="H403">
        <f>LN(FIO_PL[[#This Row],[WIG]]/G402)*100</f>
        <v>-2.3524479296186671</v>
      </c>
      <c r="I403">
        <f>FIO_PL[[#This Row],[Rate WIG]]*100%</f>
        <v>-2.3524479296186671</v>
      </c>
      <c r="J403">
        <f>MIN(0,(FIO_PL[[#This Row],[Logarithmic rate of return]]-0))</f>
        <v>-2.5415087190147605</v>
      </c>
      <c r="K403">
        <f>MIN(0,(FIO_PL[[#This Row],[Market rate of return]]-0))</f>
        <v>-2.3524479296186671</v>
      </c>
      <c r="L403">
        <f>MAX(0,(FIO_PL[[#This Row],[Logarithmic rate of return]]-0))</f>
        <v>0</v>
      </c>
    </row>
    <row r="404" spans="1:12" x14ac:dyDescent="0.25">
      <c r="A404" s="9">
        <v>45109</v>
      </c>
      <c r="B404">
        <v>387.29</v>
      </c>
      <c r="C404">
        <f>((FIO_PL[[#This Row],[Price]]-B403)/FIO_PL[[#This Row],[Price]])*100</f>
        <v>1.7971029461127412</v>
      </c>
      <c r="D404">
        <f>LN(FIO_PL[[#This Row],[Price]]/B403)*100</f>
        <v>1.8134469495753858</v>
      </c>
      <c r="E404">
        <v>5.7622900000000001</v>
      </c>
      <c r="F404">
        <f>LN(FIO_PL[[#This Row],[Risk-free instrument]]/E403)*100</f>
        <v>1.2573751694882769</v>
      </c>
      <c r="G404">
        <v>67283.22</v>
      </c>
      <c r="H404">
        <f>LN(FIO_PL[[#This Row],[WIG]]/G403)*100</f>
        <v>1.5128450673163576</v>
      </c>
      <c r="I404">
        <f>FIO_PL[[#This Row],[Rate WIG]]*100%</f>
        <v>1.5128450673163576</v>
      </c>
      <c r="J404">
        <f>MIN(0,(FIO_PL[[#This Row],[Logarithmic rate of return]]-0))</f>
        <v>0</v>
      </c>
      <c r="K404">
        <f>MIN(0,(FIO_PL[[#This Row],[Market rate of return]]-0))</f>
        <v>0</v>
      </c>
      <c r="L404">
        <f>MAX(0,(FIO_PL[[#This Row],[Logarithmic rate of return]]-0))</f>
        <v>1.8134469495753858</v>
      </c>
    </row>
    <row r="405" spans="1:12" x14ac:dyDescent="0.25">
      <c r="A405" s="9">
        <v>45116</v>
      </c>
      <c r="B405">
        <v>386.51</v>
      </c>
      <c r="C405">
        <f>((FIO_PL[[#This Row],[Price]]-B404)/FIO_PL[[#This Row],[Price]])*100</f>
        <v>-0.20180590411633062</v>
      </c>
      <c r="D405">
        <f>LN(FIO_PL[[#This Row],[Price]]/B404)*100</f>
        <v>-0.20160254954338144</v>
      </c>
      <c r="E405">
        <v>5.8432599999999999</v>
      </c>
      <c r="F405">
        <f>LN(FIO_PL[[#This Row],[Risk-free instrument]]/E404)*100</f>
        <v>1.3953895129396787</v>
      </c>
      <c r="G405">
        <v>67181.67</v>
      </c>
      <c r="H405">
        <f>LN(FIO_PL[[#This Row],[WIG]]/G404)*100</f>
        <v>-0.15104317462555772</v>
      </c>
      <c r="I405">
        <f>FIO_PL[[#This Row],[Rate WIG]]*100%</f>
        <v>-0.15104317462555772</v>
      </c>
      <c r="J405">
        <f>MIN(0,(FIO_PL[[#This Row],[Logarithmic rate of return]]-0))</f>
        <v>-0.20160254954338144</v>
      </c>
      <c r="K405">
        <f>MIN(0,(FIO_PL[[#This Row],[Market rate of return]]-0))</f>
        <v>-0.15104317462555772</v>
      </c>
      <c r="L405">
        <f>MAX(0,(FIO_PL[[#This Row],[Logarithmic rate of return]]-0))</f>
        <v>0</v>
      </c>
    </row>
    <row r="406" spans="1:12" x14ac:dyDescent="0.25">
      <c r="A406" s="9">
        <v>45123</v>
      </c>
      <c r="B406">
        <v>404.16</v>
      </c>
      <c r="C406">
        <f>((FIO_PL[[#This Row],[Price]]-B405)/FIO_PL[[#This Row],[Price]])*100</f>
        <v>4.3670823436262944</v>
      </c>
      <c r="D406">
        <f>LN(FIO_PL[[#This Row],[Price]]/B405)*100</f>
        <v>4.4653098248139758</v>
      </c>
      <c r="E406">
        <v>5.8037999999999998</v>
      </c>
      <c r="F406">
        <f>LN(FIO_PL[[#This Row],[Risk-free instrument]]/E405)*100</f>
        <v>-0.67759848374309994</v>
      </c>
      <c r="G406">
        <v>70242.39</v>
      </c>
      <c r="H406">
        <f>LN(FIO_PL[[#This Row],[WIG]]/G405)*100</f>
        <v>4.4551532479840317</v>
      </c>
      <c r="I406">
        <f>FIO_PL[[#This Row],[Rate WIG]]*100%</f>
        <v>4.4551532479840317</v>
      </c>
      <c r="J406">
        <f>MIN(0,(FIO_PL[[#This Row],[Logarithmic rate of return]]-0))</f>
        <v>0</v>
      </c>
      <c r="K406">
        <f>MIN(0,(FIO_PL[[#This Row],[Market rate of return]]-0))</f>
        <v>0</v>
      </c>
      <c r="L406">
        <f>MAX(0,(FIO_PL[[#This Row],[Logarithmic rate of return]]-0))</f>
        <v>4.4653098248139758</v>
      </c>
    </row>
    <row r="407" spans="1:12" x14ac:dyDescent="0.25">
      <c r="A407" s="9">
        <v>45130</v>
      </c>
      <c r="B407">
        <v>407.49</v>
      </c>
      <c r="C407">
        <f>((FIO_PL[[#This Row],[Price]]-B406)/FIO_PL[[#This Row],[Price]])*100</f>
        <v>0.81719796804829181</v>
      </c>
      <c r="D407">
        <f>LN(FIO_PL[[#This Row],[Price]]/B406)*100</f>
        <v>0.82055533403827208</v>
      </c>
      <c r="E407">
        <v>5.8566900000000004</v>
      </c>
      <c r="F407">
        <f>LN(FIO_PL[[#This Row],[Risk-free instrument]]/E406)*100</f>
        <v>0.90717221522855285</v>
      </c>
      <c r="G407">
        <v>71298.19</v>
      </c>
      <c r="H407">
        <f>LN(FIO_PL[[#This Row],[WIG]]/G406)*100</f>
        <v>1.4918966459895351</v>
      </c>
      <c r="I407">
        <f>FIO_PL[[#This Row],[Rate WIG]]*100%</f>
        <v>1.4918966459895351</v>
      </c>
      <c r="J407">
        <f>MIN(0,(FIO_PL[[#This Row],[Logarithmic rate of return]]-0))</f>
        <v>0</v>
      </c>
      <c r="K407">
        <f>MIN(0,(FIO_PL[[#This Row],[Market rate of return]]-0))</f>
        <v>0</v>
      </c>
      <c r="L407">
        <f>MAX(0,(FIO_PL[[#This Row],[Logarithmic rate of return]]-0))</f>
        <v>0.82055533403827208</v>
      </c>
    </row>
    <row r="408" spans="1:12" x14ac:dyDescent="0.25">
      <c r="A408" s="9">
        <v>45137</v>
      </c>
      <c r="B408">
        <v>409.12</v>
      </c>
      <c r="C408">
        <f>((FIO_PL[[#This Row],[Price]]-B407)/FIO_PL[[#This Row],[Price]])*100</f>
        <v>0.39841611263198945</v>
      </c>
      <c r="D408">
        <f>LN(FIO_PL[[#This Row],[Price]]/B407)*100</f>
        <v>0.39921190403674867</v>
      </c>
      <c r="E408">
        <v>5.8762600000000003</v>
      </c>
      <c r="F408">
        <f>LN(FIO_PL[[#This Row],[Risk-free instrument]]/E407)*100</f>
        <v>0.33359075336321425</v>
      </c>
      <c r="G408">
        <v>71965.41</v>
      </c>
      <c r="H408">
        <f>LN(FIO_PL[[#This Row],[WIG]]/G407)*100</f>
        <v>0.93146455085499924</v>
      </c>
      <c r="I408">
        <f>FIO_PL[[#This Row],[Rate WIG]]*100%</f>
        <v>0.93146455085499924</v>
      </c>
      <c r="J408">
        <f>MIN(0,(FIO_PL[[#This Row],[Logarithmic rate of return]]-0))</f>
        <v>0</v>
      </c>
      <c r="K408">
        <f>MIN(0,(FIO_PL[[#This Row],[Market rate of return]]-0))</f>
        <v>0</v>
      </c>
      <c r="L408">
        <f>MAX(0,(FIO_PL[[#This Row],[Logarithmic rate of return]]-0))</f>
        <v>0.39921190403674867</v>
      </c>
    </row>
    <row r="409" spans="1:12" x14ac:dyDescent="0.25">
      <c r="A409" s="9">
        <v>45144</v>
      </c>
      <c r="B409">
        <v>405.84</v>
      </c>
      <c r="C409">
        <f>((FIO_PL[[#This Row],[Price]]-B408)/FIO_PL[[#This Row],[Price]])*100</f>
        <v>-0.80820027597083322</v>
      </c>
      <c r="D409">
        <f>LN(FIO_PL[[#This Row],[Price]]/B408)*100</f>
        <v>-0.80495182844419733</v>
      </c>
      <c r="E409">
        <v>5.8624499999999999</v>
      </c>
      <c r="F409">
        <f>LN(FIO_PL[[#This Row],[Risk-free instrument]]/E408)*100</f>
        <v>-0.23529001689577617</v>
      </c>
      <c r="G409">
        <v>71471.63</v>
      </c>
      <c r="H409">
        <f>LN(FIO_PL[[#This Row],[WIG]]/G408)*100</f>
        <v>-0.68849991684392198</v>
      </c>
      <c r="I409">
        <f>FIO_PL[[#This Row],[Rate WIG]]*100%</f>
        <v>-0.68849991684392198</v>
      </c>
      <c r="J409">
        <f>MIN(0,(FIO_PL[[#This Row],[Logarithmic rate of return]]-0))</f>
        <v>-0.80495182844419733</v>
      </c>
      <c r="K409">
        <f>MIN(0,(FIO_PL[[#This Row],[Market rate of return]]-0))</f>
        <v>-0.68849991684392198</v>
      </c>
      <c r="L409">
        <f>MAX(0,(FIO_PL[[#This Row],[Logarithmic rate of return]]-0))</f>
        <v>0</v>
      </c>
    </row>
    <row r="410" spans="1:12" x14ac:dyDescent="0.25">
      <c r="A410" s="9">
        <v>45151</v>
      </c>
      <c r="B410">
        <v>399.9</v>
      </c>
      <c r="C410">
        <f>((FIO_PL[[#This Row],[Price]]-B409)/FIO_PL[[#This Row],[Price]])*100</f>
        <v>-1.4853713428357085</v>
      </c>
      <c r="D410">
        <f>LN(FIO_PL[[#This Row],[Price]]/B409)*100</f>
        <v>-1.4744477405661847</v>
      </c>
      <c r="E410">
        <v>5.8433400000000004</v>
      </c>
      <c r="F410">
        <f>LN(FIO_PL[[#This Row],[Risk-free instrument]]/E409)*100</f>
        <v>-0.3265053785684523</v>
      </c>
      <c r="G410">
        <v>70503.710000000006</v>
      </c>
      <c r="H410">
        <f>LN(FIO_PL[[#This Row],[WIG]]/G409)*100</f>
        <v>-1.3635255196791176</v>
      </c>
      <c r="I410">
        <f>FIO_PL[[#This Row],[Rate WIG]]*100%</f>
        <v>-1.3635255196791176</v>
      </c>
      <c r="J410">
        <f>MIN(0,(FIO_PL[[#This Row],[Logarithmic rate of return]]-0))</f>
        <v>-1.4744477405661847</v>
      </c>
      <c r="K410">
        <f>MIN(0,(FIO_PL[[#This Row],[Market rate of return]]-0))</f>
        <v>-1.3635255196791176</v>
      </c>
      <c r="L410">
        <f>MAX(0,(FIO_PL[[#This Row],[Logarithmic rate of return]]-0))</f>
        <v>0</v>
      </c>
    </row>
    <row r="411" spans="1:12" x14ac:dyDescent="0.25">
      <c r="A411" s="9">
        <v>45158</v>
      </c>
      <c r="B411">
        <v>386.39</v>
      </c>
      <c r="C411">
        <f>((FIO_PL[[#This Row],[Price]]-B410)/FIO_PL[[#This Row],[Price]])*100</f>
        <v>-3.4964672998783595</v>
      </c>
      <c r="D411">
        <f>LN(FIO_PL[[#This Row],[Price]]/B410)*100</f>
        <v>-3.4367293766484783</v>
      </c>
      <c r="E411">
        <v>5.8727999999999998</v>
      </c>
      <c r="F411">
        <f>LN(FIO_PL[[#This Row],[Risk-free instrument]]/E410)*100</f>
        <v>0.50289706487397967</v>
      </c>
      <c r="G411">
        <v>68084.460000000006</v>
      </c>
      <c r="H411">
        <f>LN(FIO_PL[[#This Row],[WIG]]/G410)*100</f>
        <v>-3.4916339264404619</v>
      </c>
      <c r="I411">
        <f>FIO_PL[[#This Row],[Rate WIG]]*100%</f>
        <v>-3.4916339264404619</v>
      </c>
      <c r="J411">
        <f>MIN(0,(FIO_PL[[#This Row],[Logarithmic rate of return]]-0))</f>
        <v>-3.4367293766484783</v>
      </c>
      <c r="K411">
        <f>MIN(0,(FIO_PL[[#This Row],[Market rate of return]]-0))</f>
        <v>-3.4916339264404619</v>
      </c>
      <c r="L411">
        <f>MAX(0,(FIO_PL[[#This Row],[Logarithmic rate of return]]-0))</f>
        <v>0</v>
      </c>
    </row>
    <row r="412" spans="1:12" x14ac:dyDescent="0.25">
      <c r="A412" s="9">
        <v>45165</v>
      </c>
      <c r="B412">
        <v>384.07</v>
      </c>
      <c r="C412">
        <f>((FIO_PL[[#This Row],[Price]]-B411)/FIO_PL[[#This Row],[Price]])*100</f>
        <v>-0.60405655219100507</v>
      </c>
      <c r="D412">
        <f>LN(FIO_PL[[#This Row],[Price]]/B411)*100</f>
        <v>-0.6022394445001199</v>
      </c>
      <c r="E412">
        <v>5.8955700000000002</v>
      </c>
      <c r="F412">
        <f>LN(FIO_PL[[#This Row],[Risk-free instrument]]/E411)*100</f>
        <v>0.3869699612478168</v>
      </c>
      <c r="G412">
        <v>67706.429999999993</v>
      </c>
      <c r="H412">
        <f>LN(FIO_PL[[#This Row],[WIG]]/G411)*100</f>
        <v>-0.55678400311472531</v>
      </c>
      <c r="I412">
        <f>FIO_PL[[#This Row],[Rate WIG]]*100%</f>
        <v>-0.55678400311472531</v>
      </c>
      <c r="J412">
        <f>MIN(0,(FIO_PL[[#This Row],[Logarithmic rate of return]]-0))</f>
        <v>-0.6022394445001199</v>
      </c>
      <c r="K412">
        <f>MIN(0,(FIO_PL[[#This Row],[Market rate of return]]-0))</f>
        <v>-0.55678400311472531</v>
      </c>
      <c r="L412">
        <f>MAX(0,(FIO_PL[[#This Row],[Logarithmic rate of return]]-0))</f>
        <v>0</v>
      </c>
    </row>
    <row r="413" spans="1:12" x14ac:dyDescent="0.25">
      <c r="A413" s="9">
        <v>45172</v>
      </c>
      <c r="B413">
        <v>392.56</v>
      </c>
      <c r="C413">
        <f>((FIO_PL[[#This Row],[Price]]-B412)/FIO_PL[[#This Row],[Price]])*100</f>
        <v>2.1627267169349933</v>
      </c>
      <c r="D413">
        <f>LN(FIO_PL[[#This Row],[Price]]/B412)*100</f>
        <v>2.1864564140361291</v>
      </c>
      <c r="E413">
        <v>5.8815</v>
      </c>
      <c r="F413">
        <f>LN(FIO_PL[[#This Row],[Risk-free instrument]]/E412)*100</f>
        <v>-0.2389390008553704</v>
      </c>
      <c r="G413">
        <v>69017.61</v>
      </c>
      <c r="H413">
        <f>LN(FIO_PL[[#This Row],[WIG]]/G412)*100</f>
        <v>1.9180536174599205</v>
      </c>
      <c r="I413">
        <f>FIO_PL[[#This Row],[Rate WIG]]*100%</f>
        <v>1.9180536174599205</v>
      </c>
      <c r="J413">
        <f>MIN(0,(FIO_PL[[#This Row],[Logarithmic rate of return]]-0))</f>
        <v>0</v>
      </c>
      <c r="K413">
        <f>MIN(0,(FIO_PL[[#This Row],[Market rate of return]]-0))</f>
        <v>0</v>
      </c>
      <c r="L413">
        <f>MAX(0,(FIO_PL[[#This Row],[Logarithmic rate of return]]-0))</f>
        <v>2.1864564140361291</v>
      </c>
    </row>
    <row r="414" spans="1:12" x14ac:dyDescent="0.25">
      <c r="A414" s="9">
        <v>45179</v>
      </c>
      <c r="B414">
        <v>382.54</v>
      </c>
      <c r="C414">
        <f>((FIO_PL[[#This Row],[Price]]-B413)/FIO_PL[[#This Row],[Price]])*100</f>
        <v>-2.6193339258639572</v>
      </c>
      <c r="D414">
        <f>LN(FIO_PL[[#This Row],[Price]]/B413)*100</f>
        <v>-2.585616881925989</v>
      </c>
      <c r="E414">
        <v>5.9002299999999996</v>
      </c>
      <c r="F414">
        <f>LN(FIO_PL[[#This Row],[Risk-free instrument]]/E413)*100</f>
        <v>0.3179501784342893</v>
      </c>
      <c r="G414">
        <v>66542.34</v>
      </c>
      <c r="H414">
        <f>LN(FIO_PL[[#This Row],[WIG]]/G413)*100</f>
        <v>-3.6523252637200758</v>
      </c>
      <c r="I414">
        <f>FIO_PL[[#This Row],[Rate WIG]]*100%</f>
        <v>-3.6523252637200758</v>
      </c>
      <c r="J414">
        <f>MIN(0,(FIO_PL[[#This Row],[Logarithmic rate of return]]-0))</f>
        <v>-2.585616881925989</v>
      </c>
      <c r="K414">
        <f>MIN(0,(FIO_PL[[#This Row],[Market rate of return]]-0))</f>
        <v>-3.6523252637200758</v>
      </c>
      <c r="L414">
        <f>MAX(0,(FIO_PL[[#This Row],[Logarithmic rate of return]]-0))</f>
        <v>0</v>
      </c>
    </row>
    <row r="415" spans="1:12" x14ac:dyDescent="0.25">
      <c r="A415" s="9">
        <v>45186</v>
      </c>
      <c r="B415">
        <v>385.52</v>
      </c>
      <c r="C415">
        <f>((FIO_PL[[#This Row],[Price]]-B414)/FIO_PL[[#This Row],[Price]])*100</f>
        <v>0.77298194646191154</v>
      </c>
      <c r="D415">
        <f>LN(FIO_PL[[#This Row],[Price]]/B414)*100</f>
        <v>0.7759849369689269</v>
      </c>
      <c r="E415">
        <v>5.8940999999999999</v>
      </c>
      <c r="F415">
        <f>LN(FIO_PL[[#This Row],[Risk-free instrument]]/E414)*100</f>
        <v>-0.10394826246115597</v>
      </c>
      <c r="G415">
        <v>67368.11</v>
      </c>
      <c r="H415">
        <f>LN(FIO_PL[[#This Row],[WIG]]/G414)*100</f>
        <v>1.2333323760118431</v>
      </c>
      <c r="I415">
        <f>FIO_PL[[#This Row],[Rate WIG]]*100%</f>
        <v>1.2333323760118431</v>
      </c>
      <c r="J415">
        <f>MIN(0,(FIO_PL[[#This Row],[Logarithmic rate of return]]-0))</f>
        <v>0</v>
      </c>
      <c r="K415">
        <f>MIN(0,(FIO_PL[[#This Row],[Market rate of return]]-0))</f>
        <v>0</v>
      </c>
      <c r="L415">
        <f>MAX(0,(FIO_PL[[#This Row],[Logarithmic rate of return]]-0))</f>
        <v>0.7759849369689269</v>
      </c>
    </row>
    <row r="416" spans="1:12" x14ac:dyDescent="0.25">
      <c r="A416" s="9">
        <v>45193</v>
      </c>
      <c r="B416">
        <v>381.35</v>
      </c>
      <c r="C416">
        <f>((FIO_PL[[#This Row],[Price]]-B415)/FIO_PL[[#This Row],[Price]])*100</f>
        <v>-1.0934836764127334</v>
      </c>
      <c r="D416">
        <f>LN(FIO_PL[[#This Row],[Price]]/B415)*100</f>
        <v>-1.0875483721829635</v>
      </c>
      <c r="E416">
        <v>5.9077700000000002</v>
      </c>
      <c r="F416">
        <f>LN(FIO_PL[[#This Row],[Risk-free instrument]]/E415)*100</f>
        <v>0.23165830691920697</v>
      </c>
      <c r="G416">
        <v>66519.31</v>
      </c>
      <c r="H416">
        <f>LN(FIO_PL[[#This Row],[WIG]]/G415)*100</f>
        <v>-1.2679479098338791</v>
      </c>
      <c r="I416">
        <f>FIO_PL[[#This Row],[Rate WIG]]*100%</f>
        <v>-1.2679479098338791</v>
      </c>
      <c r="J416">
        <f>MIN(0,(FIO_PL[[#This Row],[Logarithmic rate of return]]-0))</f>
        <v>-1.0875483721829635</v>
      </c>
      <c r="K416">
        <f>MIN(0,(FIO_PL[[#This Row],[Market rate of return]]-0))</f>
        <v>-1.2679479098338791</v>
      </c>
      <c r="L416">
        <f>MAX(0,(FIO_PL[[#This Row],[Logarithmic rate of return]]-0))</f>
        <v>0</v>
      </c>
    </row>
    <row r="417" spans="1:12" x14ac:dyDescent="0.25">
      <c r="A417" s="9">
        <v>45200</v>
      </c>
      <c r="B417">
        <v>375.2</v>
      </c>
      <c r="C417">
        <f>((FIO_PL[[#This Row],[Price]]-B416)/FIO_PL[[#This Row],[Price]])*100</f>
        <v>-1.6391257995735697</v>
      </c>
      <c r="D417">
        <f>LN(FIO_PL[[#This Row],[Price]]/B416)*100</f>
        <v>-1.6258371478178046</v>
      </c>
      <c r="E417">
        <v>5.8955299999999999</v>
      </c>
      <c r="F417">
        <f>LN(FIO_PL[[#This Row],[Risk-free instrument]]/E416)*100</f>
        <v>-0.20739969987194751</v>
      </c>
      <c r="G417">
        <v>65397.43</v>
      </c>
      <c r="H417">
        <f>LN(FIO_PL[[#This Row],[WIG]]/G416)*100</f>
        <v>-1.7009320395790024</v>
      </c>
      <c r="I417">
        <f>FIO_PL[[#This Row],[Rate WIG]]*100%</f>
        <v>-1.7009320395790024</v>
      </c>
      <c r="J417">
        <f>MIN(0,(FIO_PL[[#This Row],[Logarithmic rate of return]]-0))</f>
        <v>-1.6258371478178046</v>
      </c>
      <c r="K417">
        <f>MIN(0,(FIO_PL[[#This Row],[Market rate of return]]-0))</f>
        <v>-1.7009320395790024</v>
      </c>
      <c r="L417">
        <f>MAX(0,(FIO_PL[[#This Row],[Logarithmic rate of return]]-0))</f>
        <v>0</v>
      </c>
    </row>
    <row r="418" spans="1:12" x14ac:dyDescent="0.25">
      <c r="A418" s="9">
        <v>45207</v>
      </c>
      <c r="B418">
        <v>367</v>
      </c>
      <c r="C418">
        <f>((FIO_PL[[#This Row],[Price]]-B417)/FIO_PL[[#This Row],[Price]])*100</f>
        <v>-2.2343324250681169</v>
      </c>
      <c r="D418">
        <f>LN(FIO_PL[[#This Row],[Price]]/B417)*100</f>
        <v>-2.209736907749936</v>
      </c>
      <c r="E418">
        <v>5.8827199999999999</v>
      </c>
      <c r="F418">
        <f>LN(FIO_PL[[#This Row],[Risk-free instrument]]/E417)*100</f>
        <v>-0.21751966634865078</v>
      </c>
      <c r="G418">
        <v>63903.35</v>
      </c>
      <c r="H418">
        <f>LN(FIO_PL[[#This Row],[WIG]]/G417)*100</f>
        <v>-2.3111175380520668</v>
      </c>
      <c r="I418">
        <f>FIO_PL[[#This Row],[Rate WIG]]*100%</f>
        <v>-2.3111175380520668</v>
      </c>
      <c r="J418">
        <f>MIN(0,(FIO_PL[[#This Row],[Logarithmic rate of return]]-0))</f>
        <v>-2.209736907749936</v>
      </c>
      <c r="K418">
        <f>MIN(0,(FIO_PL[[#This Row],[Market rate of return]]-0))</f>
        <v>-2.3111175380520668</v>
      </c>
      <c r="L418">
        <f>MAX(0,(FIO_PL[[#This Row],[Logarithmic rate of return]]-0))</f>
        <v>0</v>
      </c>
    </row>
    <row r="419" spans="1:12" x14ac:dyDescent="0.25">
      <c r="A419" s="9">
        <v>45214</v>
      </c>
      <c r="B419">
        <v>378.96</v>
      </c>
      <c r="C419">
        <f>((FIO_PL[[#This Row],[Price]]-B418)/FIO_PL[[#This Row],[Price]])*100</f>
        <v>3.1560059109140752</v>
      </c>
      <c r="D419">
        <f>LN(FIO_PL[[#This Row],[Price]]/B418)*100</f>
        <v>3.2068810560925995</v>
      </c>
      <c r="E419">
        <v>5.8681999999999999</v>
      </c>
      <c r="F419">
        <f>LN(FIO_PL[[#This Row],[Risk-free instrument]]/E418)*100</f>
        <v>-0.24712971222413038</v>
      </c>
      <c r="G419">
        <v>67061.899999999994</v>
      </c>
      <c r="H419">
        <f>LN(FIO_PL[[#This Row],[WIG]]/G418)*100</f>
        <v>4.8244287798567456</v>
      </c>
      <c r="I419">
        <f>FIO_PL[[#This Row],[Rate WIG]]*100%</f>
        <v>4.8244287798567456</v>
      </c>
      <c r="J419">
        <f>MIN(0,(FIO_PL[[#This Row],[Logarithmic rate of return]]-0))</f>
        <v>0</v>
      </c>
      <c r="K419">
        <f>MIN(0,(FIO_PL[[#This Row],[Market rate of return]]-0))</f>
        <v>0</v>
      </c>
      <c r="L419">
        <f>MAX(0,(FIO_PL[[#This Row],[Logarithmic rate of return]]-0))</f>
        <v>3.2068810560925995</v>
      </c>
    </row>
    <row r="420" spans="1:12" x14ac:dyDescent="0.25">
      <c r="A420" s="9"/>
    </row>
    <row r="450" spans="2:9" x14ac:dyDescent="0.25">
      <c r="B450" t="s">
        <v>7398</v>
      </c>
      <c r="I450" t="s">
        <v>7398</v>
      </c>
    </row>
    <row r="481" spans="2:9" x14ac:dyDescent="0.25">
      <c r="B481" t="s">
        <v>7399</v>
      </c>
      <c r="I481" t="s">
        <v>7399</v>
      </c>
    </row>
    <row r="512" spans="2:9" x14ac:dyDescent="0.25">
      <c r="B512" t="s">
        <v>7400</v>
      </c>
      <c r="I512" t="s">
        <v>7400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4102-5CCB-4D02-9416-0A1DB6B3B2FD}">
  <dimension ref="A1:AP310"/>
  <sheetViews>
    <sheetView topLeftCell="A210" zoomScaleNormal="100" workbookViewId="0">
      <selection activeCell="A223" sqref="A223"/>
    </sheetView>
  </sheetViews>
  <sheetFormatPr defaultRowHeight="15" x14ac:dyDescent="0.25"/>
  <cols>
    <col min="1" max="1" width="11.140625" customWidth="1"/>
    <col min="2" max="2" width="12.28515625" customWidth="1"/>
    <col min="3" max="3" width="13.28515625" customWidth="1"/>
    <col min="4" max="4" width="12" customWidth="1"/>
    <col min="5" max="5" width="11.28515625" customWidth="1"/>
    <col min="6" max="6" width="12.28515625" customWidth="1"/>
    <col min="7" max="7" width="11" customWidth="1"/>
    <col min="8" max="8" width="12" customWidth="1"/>
    <col min="9" max="9" width="13" customWidth="1"/>
    <col min="10" max="10" width="11.7109375" customWidth="1"/>
    <col min="11" max="11" width="11" customWidth="1"/>
    <col min="12" max="12" width="12" customWidth="1"/>
    <col min="13" max="13" width="10.7109375" customWidth="1"/>
    <col min="15" max="15" width="13.140625" customWidth="1"/>
    <col min="16" max="16" width="14.140625" customWidth="1"/>
    <col min="17" max="17" width="12.85546875" customWidth="1"/>
    <col min="18" max="18" width="12.140625" customWidth="1"/>
    <col min="19" max="19" width="13.140625" customWidth="1"/>
    <col min="20" max="20" width="12.7109375" customWidth="1"/>
    <col min="21" max="21" width="13.140625" customWidth="1"/>
    <col min="22" max="22" width="14.5703125" customWidth="1"/>
    <col min="23" max="23" width="13" customWidth="1"/>
    <col min="24" max="24" width="11.85546875" customWidth="1"/>
    <col min="25" max="25" width="13.140625" customWidth="1"/>
    <col min="26" max="26" width="12" customWidth="1"/>
    <col min="27" max="27" width="11.140625" customWidth="1"/>
    <col min="28" max="28" width="9.85546875" customWidth="1"/>
    <col min="29" max="29" width="13.85546875" customWidth="1"/>
    <col min="30" max="30" width="10.140625" customWidth="1"/>
    <col min="31" max="31" width="12" customWidth="1"/>
    <col min="32" max="32" width="10.140625" customWidth="1"/>
    <col min="34" max="34" width="12.85546875" customWidth="1"/>
    <col min="36" max="36" width="13.7109375" customWidth="1"/>
    <col min="37" max="37" width="13.28515625" customWidth="1"/>
    <col min="38" max="38" width="13.85546875" customWidth="1"/>
    <col min="39" max="39" width="12.7109375" customWidth="1"/>
    <col min="40" max="40" width="12" customWidth="1"/>
    <col min="41" max="41" width="13.140625" customWidth="1"/>
    <col min="42" max="42" width="12.28515625" customWidth="1"/>
  </cols>
  <sheetData>
    <row r="1" spans="1:42" x14ac:dyDescent="0.25">
      <c r="A1" s="5" t="s">
        <v>7446</v>
      </c>
      <c r="B1" t="s">
        <v>6902</v>
      </c>
      <c r="C1" t="s">
        <v>6903</v>
      </c>
      <c r="D1" t="s">
        <v>6904</v>
      </c>
      <c r="E1" t="s">
        <v>6905</v>
      </c>
      <c r="F1" t="s">
        <v>6906</v>
      </c>
      <c r="G1" t="s">
        <v>6907</v>
      </c>
      <c r="H1" t="s">
        <v>6908</v>
      </c>
      <c r="I1" t="s">
        <v>6909</v>
      </c>
      <c r="J1" t="s">
        <v>6910</v>
      </c>
      <c r="K1" t="s">
        <v>6911</v>
      </c>
      <c r="L1" t="s">
        <v>6912</v>
      </c>
      <c r="M1" t="s">
        <v>6913</v>
      </c>
      <c r="N1" t="s">
        <v>2</v>
      </c>
      <c r="O1" t="s">
        <v>6935</v>
      </c>
      <c r="P1" t="s">
        <v>6934</v>
      </c>
      <c r="Q1" t="s">
        <v>6933</v>
      </c>
      <c r="R1" t="s">
        <v>6932</v>
      </c>
      <c r="S1" t="s">
        <v>6931</v>
      </c>
      <c r="T1" t="s">
        <v>6930</v>
      </c>
      <c r="U1" t="s">
        <v>6929</v>
      </c>
      <c r="V1" t="s">
        <v>6928</v>
      </c>
      <c r="W1" t="s">
        <v>6927</v>
      </c>
      <c r="X1" t="s">
        <v>6926</v>
      </c>
      <c r="Y1" t="s">
        <v>6925</v>
      </c>
      <c r="Z1" t="s">
        <v>6924</v>
      </c>
      <c r="AA1" t="s">
        <v>6923</v>
      </c>
      <c r="AB1" t="s">
        <v>6922</v>
      </c>
      <c r="AC1" t="s">
        <v>6921</v>
      </c>
      <c r="AD1" t="s">
        <v>6920</v>
      </c>
      <c r="AE1" t="s">
        <v>6919</v>
      </c>
      <c r="AF1" t="s">
        <v>6914</v>
      </c>
      <c r="AG1" t="s">
        <v>6915</v>
      </c>
      <c r="AH1" t="s">
        <v>6916</v>
      </c>
      <c r="AI1" t="s">
        <v>6917</v>
      </c>
      <c r="AJ1" t="s">
        <v>6918</v>
      </c>
      <c r="AK1" t="s">
        <v>7435</v>
      </c>
      <c r="AL1" t="s">
        <v>7436</v>
      </c>
      <c r="AM1" t="s">
        <v>7437</v>
      </c>
      <c r="AN1" t="s">
        <v>7438</v>
      </c>
      <c r="AO1" t="s">
        <v>7439</v>
      </c>
      <c r="AP1" t="s">
        <v>7440</v>
      </c>
    </row>
    <row r="2" spans="1:42" x14ac:dyDescent="0.25">
      <c r="A2" s="1">
        <v>42295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MIN(0,(SRI_Z[[#This Row],[Logarithmic rate of return]]-0))</f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</row>
    <row r="3" spans="1:42" x14ac:dyDescent="0.25">
      <c r="A3" s="2">
        <v>42302</v>
      </c>
      <c r="B3">
        <v>0</v>
      </c>
      <c r="C3">
        <v>3.9694189602446541</v>
      </c>
      <c r="D3">
        <v>2.6089127449756626</v>
      </c>
      <c r="E3">
        <v>2.0289677931919532</v>
      </c>
      <c r="F3">
        <v>4.0563076319403475</v>
      </c>
      <c r="G3">
        <v>7.5858145268346569E-2</v>
      </c>
      <c r="H3">
        <v>0</v>
      </c>
      <c r="I3">
        <v>4.0503492749877967</v>
      </c>
      <c r="J3">
        <v>2.6435486148514933</v>
      </c>
      <c r="K3">
        <v>2.0498340739221939</v>
      </c>
      <c r="L3">
        <v>4.1408704433572838</v>
      </c>
      <c r="M3">
        <v>7.5886932118405762E-2</v>
      </c>
      <c r="N3">
        <v>1.6263632177175322</v>
      </c>
      <c r="O3">
        <v>-0.45746131850012156</v>
      </c>
      <c r="P3">
        <v>3.6278312594336399</v>
      </c>
      <c r="Q3">
        <v>-0.45746131850012156</v>
      </c>
      <c r="R3">
        <v>2.0466799813393219</v>
      </c>
      <c r="S3">
        <v>-1.3278155241142089E-2</v>
      </c>
      <c r="T3">
        <v>-2.5611474080328486E-2</v>
      </c>
      <c r="U3">
        <v>0</v>
      </c>
      <c r="V3">
        <v>0</v>
      </c>
      <c r="W3">
        <v>0</v>
      </c>
      <c r="X3">
        <v>0</v>
      </c>
      <c r="Y3">
        <v>0</v>
      </c>
      <c r="Z3">
        <f>MIN(0,(SRI_Z[[#This Row],[Logarithmic rate of return]]-0))</f>
        <v>0</v>
      </c>
      <c r="AA3">
        <v>-0.45746131850012156</v>
      </c>
      <c r="AB3">
        <v>0</v>
      </c>
      <c r="AC3">
        <v>0</v>
      </c>
      <c r="AD3">
        <v>-1.3278155241142089E-2</v>
      </c>
      <c r="AE3">
        <v>-2.5611474080328486E-2</v>
      </c>
      <c r="AF3">
        <v>-0.45746131850012156</v>
      </c>
      <c r="AG3">
        <v>3.6278312594336399</v>
      </c>
      <c r="AH3">
        <v>2.0466799813393219</v>
      </c>
      <c r="AI3">
        <v>-1.3278155241142089E-2</v>
      </c>
      <c r="AJ3">
        <v>-2.5611474080328486E-2</v>
      </c>
      <c r="AK3">
        <v>0</v>
      </c>
      <c r="AL3">
        <v>4.0503492749877967</v>
      </c>
      <c r="AM3">
        <v>2.6435486148514933</v>
      </c>
      <c r="AN3">
        <v>2.0498340739221939</v>
      </c>
      <c r="AO3">
        <v>4.1408704433572838</v>
      </c>
      <c r="AP3">
        <v>7.5886932118405762E-2</v>
      </c>
    </row>
    <row r="4" spans="1:42" x14ac:dyDescent="0.25">
      <c r="A4" s="1">
        <v>42309</v>
      </c>
      <c r="B4">
        <v>-1.3128033239062848</v>
      </c>
      <c r="C4">
        <v>-1.3953488372093024</v>
      </c>
      <c r="D4">
        <v>-1.1553759707052293</v>
      </c>
      <c r="E4">
        <v>-0.15914794637937865</v>
      </c>
      <c r="F4">
        <v>-0.89073634204274688</v>
      </c>
      <c r="G4">
        <v>-2.1899224806201461</v>
      </c>
      <c r="H4">
        <v>-1.3042607446875358</v>
      </c>
      <c r="I4">
        <v>-1.3857034661426242</v>
      </c>
      <c r="J4">
        <v>-1.1487524712641843</v>
      </c>
      <c r="K4">
        <v>-0.15902144023868811</v>
      </c>
      <c r="L4">
        <v>-0.88679268696598668</v>
      </c>
      <c r="M4">
        <v>-2.1662881054861289</v>
      </c>
      <c r="N4">
        <v>4.5903009991074839</v>
      </c>
      <c r="O4">
        <v>-1.7459794794658221</v>
      </c>
      <c r="P4">
        <v>-0.9745829152001152</v>
      </c>
      <c r="Q4">
        <v>-1.7459794794658221</v>
      </c>
      <c r="R4">
        <v>0.20267138319908362</v>
      </c>
      <c r="S4">
        <v>-0.90930939240013653</v>
      </c>
      <c r="T4">
        <v>-3.8429514339587439E-2</v>
      </c>
      <c r="U4">
        <v>-1.3042607446875358</v>
      </c>
      <c r="V4">
        <v>-1.3857034661426242</v>
      </c>
      <c r="W4">
        <v>-1.1487524712641843</v>
      </c>
      <c r="X4">
        <v>-0.15902144023868811</v>
      </c>
      <c r="Y4">
        <v>-0.88679268696598668</v>
      </c>
      <c r="Z4">
        <f>MIN(0,(SRI_Z[[#This Row],[Logarithmic rate of return]]-0))</f>
        <v>-2.1662881054861289</v>
      </c>
      <c r="AA4">
        <v>-1.7459794794658221</v>
      </c>
      <c r="AB4">
        <v>-0.9745829152001152</v>
      </c>
      <c r="AC4">
        <v>0</v>
      </c>
      <c r="AD4">
        <v>-0.90930939240013653</v>
      </c>
      <c r="AE4">
        <v>-3.8429514339587439E-2</v>
      </c>
      <c r="AF4">
        <v>-1.7459794794658221</v>
      </c>
      <c r="AG4">
        <v>-0.9745829152001152</v>
      </c>
      <c r="AH4">
        <v>0.20267138319908362</v>
      </c>
      <c r="AI4">
        <v>-0.90930939240013653</v>
      </c>
      <c r="AJ4">
        <v>-3.8429514339587439E-2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5">
      <c r="A5" s="2">
        <v>42316</v>
      </c>
      <c r="B5">
        <v>-1.1441890030723625</v>
      </c>
      <c r="C5">
        <v>1.0128913443830605</v>
      </c>
      <c r="D5">
        <v>2.6669944079149537</v>
      </c>
      <c r="E5">
        <v>1.7973070449627366</v>
      </c>
      <c r="F5">
        <v>3.0791366906474762</v>
      </c>
      <c r="G5">
        <v>0.82644628099173501</v>
      </c>
      <c r="H5">
        <v>-1.1376926673088781</v>
      </c>
      <c r="I5">
        <v>1.0180559932117523</v>
      </c>
      <c r="J5">
        <v>2.7032039598194024</v>
      </c>
      <c r="K5">
        <v>1.8136547836293704</v>
      </c>
      <c r="L5">
        <v>3.1275382636675024</v>
      </c>
      <c r="M5">
        <v>0.82988028146950643</v>
      </c>
      <c r="N5">
        <v>3.41250983963663</v>
      </c>
      <c r="O5">
        <v>-1.3464780810641437</v>
      </c>
      <c r="P5">
        <v>2.0295296634699495E-2</v>
      </c>
      <c r="Q5">
        <v>-1.3464780810641437</v>
      </c>
      <c r="R5">
        <v>0.94961657090890228</v>
      </c>
      <c r="S5">
        <v>3.2692557596853624</v>
      </c>
      <c r="T5">
        <v>2.5801355374149733</v>
      </c>
      <c r="U5">
        <v>-1.1376926673088781</v>
      </c>
      <c r="V5">
        <v>0</v>
      </c>
      <c r="W5">
        <v>0</v>
      </c>
      <c r="X5">
        <v>0</v>
      </c>
      <c r="Y5">
        <v>0</v>
      </c>
      <c r="Z5">
        <f>MIN(0,(SRI_Z[[#This Row],[Logarithmic rate of return]]-0))</f>
        <v>0</v>
      </c>
      <c r="AA5">
        <v>-1.3464780810641437</v>
      </c>
      <c r="AB5">
        <v>0</v>
      </c>
      <c r="AC5">
        <v>0</v>
      </c>
      <c r="AD5">
        <v>0</v>
      </c>
      <c r="AE5">
        <v>0</v>
      </c>
      <c r="AF5">
        <v>-1.3464780810641437</v>
      </c>
      <c r="AG5">
        <v>2.0295296634699495E-2</v>
      </c>
      <c r="AH5">
        <v>0.94961657090890228</v>
      </c>
      <c r="AI5">
        <v>3.2692557596853624</v>
      </c>
      <c r="AJ5">
        <v>2.5801355374149733</v>
      </c>
      <c r="AK5">
        <v>0</v>
      </c>
      <c r="AL5">
        <v>1.0180559932117523</v>
      </c>
      <c r="AM5">
        <v>2.7032039598194024</v>
      </c>
      <c r="AN5">
        <v>1.8136547836293704</v>
      </c>
      <c r="AO5">
        <v>3.1275382636675024</v>
      </c>
      <c r="AP5">
        <v>0.82988028146950643</v>
      </c>
    </row>
    <row r="6" spans="1:42" x14ac:dyDescent="0.25">
      <c r="A6" s="1">
        <v>42323</v>
      </c>
      <c r="B6">
        <v>-1.8413954324761748</v>
      </c>
      <c r="C6">
        <v>-2.8538956939007516</v>
      </c>
      <c r="D6">
        <v>-0.69925742574257155</v>
      </c>
      <c r="E6">
        <v>-4.0595483830612427</v>
      </c>
      <c r="F6">
        <v>-3.1514371938851262</v>
      </c>
      <c r="G6">
        <v>-2.0196078431372571</v>
      </c>
      <c r="H6">
        <v>-1.8246470371389774</v>
      </c>
      <c r="I6">
        <v>-2.8139306825733041</v>
      </c>
      <c r="J6">
        <v>-0.69682395855278778</v>
      </c>
      <c r="K6">
        <v>-3.9793129897910409</v>
      </c>
      <c r="L6">
        <v>-3.1027986479949639</v>
      </c>
      <c r="M6">
        <v>-1.9994842577886414</v>
      </c>
      <c r="N6">
        <v>5.6204131670057214</v>
      </c>
      <c r="O6">
        <v>-1.8357039051442818</v>
      </c>
      <c r="P6">
        <v>0.52623710976058014</v>
      </c>
      <c r="Q6">
        <v>-1.8357039051442818</v>
      </c>
      <c r="R6">
        <v>-3.6954989162571663</v>
      </c>
      <c r="S6">
        <v>-3.1732661102670181</v>
      </c>
      <c r="T6">
        <v>-3.2511840903341942</v>
      </c>
      <c r="U6">
        <v>-1.8246470371389774</v>
      </c>
      <c r="V6">
        <v>-2.8139306825733041</v>
      </c>
      <c r="W6">
        <v>-0.69682395855278778</v>
      </c>
      <c r="X6">
        <v>-3.9793129897910409</v>
      </c>
      <c r="Y6">
        <v>-3.1027986479949639</v>
      </c>
      <c r="Z6">
        <f>MIN(0,(SRI_Z[[#This Row],[Logarithmic rate of return]]-0))</f>
        <v>-1.9994842577886414</v>
      </c>
      <c r="AA6">
        <v>-1.8357039051442818</v>
      </c>
      <c r="AB6">
        <v>0</v>
      </c>
      <c r="AC6">
        <v>-3.6954989162571663</v>
      </c>
      <c r="AD6">
        <v>-3.1732661102670181</v>
      </c>
      <c r="AE6">
        <v>-3.2511840903341942</v>
      </c>
      <c r="AF6">
        <v>-1.8357039051442818</v>
      </c>
      <c r="AG6">
        <v>0.52623710976058014</v>
      </c>
      <c r="AH6">
        <v>-3.6954989162571663</v>
      </c>
      <c r="AI6">
        <v>-3.1732661102670181</v>
      </c>
      <c r="AJ6">
        <v>-3.2511840903341942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s="2">
        <v>42330</v>
      </c>
      <c r="B7">
        <v>1.2466259411848242</v>
      </c>
      <c r="C7">
        <v>2.9474845272381902</v>
      </c>
      <c r="D7">
        <v>1.234567901234574</v>
      </c>
      <c r="E7">
        <v>2.6666666666666639</v>
      </c>
      <c r="F7">
        <v>2.606726414185216</v>
      </c>
      <c r="G7">
        <v>4.297241508725838</v>
      </c>
      <c r="H7">
        <v>1.2544615106357859</v>
      </c>
      <c r="I7">
        <v>2.9917957360576763</v>
      </c>
      <c r="J7">
        <v>1.2422519998557111</v>
      </c>
      <c r="K7">
        <v>2.7028672387919199</v>
      </c>
      <c r="L7">
        <v>2.6413037418225773</v>
      </c>
      <c r="M7">
        <v>4.3923063584365138</v>
      </c>
      <c r="N7">
        <v>2.4377485264204659</v>
      </c>
      <c r="O7">
        <v>1.5027664929462596</v>
      </c>
      <c r="P7">
        <v>0.67648537227588357</v>
      </c>
      <c r="Q7">
        <v>1.5027664929462596</v>
      </c>
      <c r="R7">
        <v>3.21655273083767</v>
      </c>
      <c r="S7">
        <v>2.7269915394417907</v>
      </c>
      <c r="T7">
        <v>3.2886349365368757</v>
      </c>
      <c r="U7">
        <v>0</v>
      </c>
      <c r="V7">
        <v>0</v>
      </c>
      <c r="W7">
        <v>0</v>
      </c>
      <c r="X7">
        <v>0</v>
      </c>
      <c r="Y7">
        <v>0</v>
      </c>
      <c r="Z7">
        <f>MIN(0,(SRI_Z[[#This Row],[Logarithmic rate of return]]-0))</f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1.5027664929462596</v>
      </c>
      <c r="AG7">
        <v>0.67648537227588357</v>
      </c>
      <c r="AH7">
        <v>3.21655273083767</v>
      </c>
      <c r="AI7">
        <v>2.7269915394417907</v>
      </c>
      <c r="AJ7">
        <v>3.2886349365368757</v>
      </c>
      <c r="AK7">
        <v>1.2544615106357859</v>
      </c>
      <c r="AL7">
        <v>2.9917957360576763</v>
      </c>
      <c r="AM7">
        <v>1.2422519998557111</v>
      </c>
      <c r="AN7">
        <v>2.7028672387919199</v>
      </c>
      <c r="AO7">
        <v>2.6413037418225773</v>
      </c>
      <c r="AP7">
        <v>4.3923063584365138</v>
      </c>
    </row>
    <row r="8" spans="1:42" x14ac:dyDescent="0.25">
      <c r="A8" s="1">
        <v>42337</v>
      </c>
      <c r="B8">
        <v>-2.5756858173339623</v>
      </c>
      <c r="C8">
        <v>0.26889934608567972</v>
      </c>
      <c r="D8">
        <v>-4.4627466002681544</v>
      </c>
      <c r="E8">
        <v>7.9085046842678836E-2</v>
      </c>
      <c r="F8">
        <v>0.22115384615385</v>
      </c>
      <c r="G8">
        <v>-3.7779941577409888</v>
      </c>
      <c r="H8">
        <v>-2.5430738326424902</v>
      </c>
      <c r="I8">
        <v>0.2692615297960968</v>
      </c>
      <c r="J8">
        <v>-4.3660329994981479</v>
      </c>
      <c r="K8">
        <v>7.9116335563395646E-2</v>
      </c>
      <c r="L8">
        <v>0.22139875241855553</v>
      </c>
      <c r="M8">
        <v>-3.7083759934123557</v>
      </c>
      <c r="N8">
        <v>5.5333932030287167</v>
      </c>
      <c r="O8">
        <v>-2.9512802971415595</v>
      </c>
      <c r="P8">
        <v>0.72918290378560613</v>
      </c>
      <c r="Q8">
        <v>-2.9512802971415595</v>
      </c>
      <c r="R8">
        <v>4.4983825723633138E-2</v>
      </c>
      <c r="S8">
        <v>0.24504766835206129</v>
      </c>
      <c r="T8">
        <v>0.42097983432454716</v>
      </c>
      <c r="U8">
        <v>-2.5430738326424902</v>
      </c>
      <c r="V8">
        <v>0</v>
      </c>
      <c r="W8">
        <v>-4.3660329994981479</v>
      </c>
      <c r="X8">
        <v>0</v>
      </c>
      <c r="Y8">
        <v>0</v>
      </c>
      <c r="Z8">
        <f>MIN(0,(SRI_Z[[#This Row],[Logarithmic rate of return]]-0))</f>
        <v>-3.7083759934123557</v>
      </c>
      <c r="AA8">
        <v>-2.9512802971415595</v>
      </c>
      <c r="AB8">
        <v>0</v>
      </c>
      <c r="AC8">
        <v>0</v>
      </c>
      <c r="AD8">
        <v>0</v>
      </c>
      <c r="AE8">
        <v>0</v>
      </c>
      <c r="AF8">
        <v>-2.9512802971415595</v>
      </c>
      <c r="AG8">
        <v>0.72918290378560613</v>
      </c>
      <c r="AH8">
        <v>4.4983825723633138E-2</v>
      </c>
      <c r="AI8">
        <v>0.24504766835206129</v>
      </c>
      <c r="AJ8">
        <v>0.42097983432454716</v>
      </c>
      <c r="AK8">
        <v>0</v>
      </c>
      <c r="AL8">
        <v>0.2692615297960968</v>
      </c>
      <c r="AM8">
        <v>0</v>
      </c>
      <c r="AN8">
        <v>7.9116335563395646E-2</v>
      </c>
      <c r="AO8">
        <v>0.22139875241855553</v>
      </c>
      <c r="AP8">
        <v>0</v>
      </c>
    </row>
    <row r="9" spans="1:42" x14ac:dyDescent="0.25">
      <c r="A9" s="2">
        <v>42344</v>
      </c>
      <c r="B9">
        <v>-2.2842450439707838</v>
      </c>
      <c r="C9">
        <v>-3.4846951682266578</v>
      </c>
      <c r="D9">
        <v>-1.6417910447761201</v>
      </c>
      <c r="E9">
        <v>0.30325084910237748</v>
      </c>
      <c r="F9">
        <v>-3.4105598090882046</v>
      </c>
      <c r="G9">
        <v>-1.4621616281367358</v>
      </c>
      <c r="H9">
        <v>-2.2585467718818633</v>
      </c>
      <c r="I9">
        <v>-3.425354301231931</v>
      </c>
      <c r="J9">
        <v>-1.6284593764500637</v>
      </c>
      <c r="K9">
        <v>0.30371158618497485</v>
      </c>
      <c r="L9">
        <v>-3.353689668498371</v>
      </c>
      <c r="M9">
        <v>-1.4515751148580682</v>
      </c>
      <c r="N9">
        <v>5.7209388734823969</v>
      </c>
      <c r="O9">
        <v>-3.0872249858703622</v>
      </c>
      <c r="P9">
        <v>-3.9743354745049038</v>
      </c>
      <c r="Q9">
        <v>-3.0872249858703622</v>
      </c>
      <c r="R9">
        <v>7.5565549532911586E-2</v>
      </c>
      <c r="S9">
        <v>-3.4080815350618456</v>
      </c>
      <c r="T9">
        <v>-3.2463411775801227</v>
      </c>
      <c r="U9">
        <v>-2.2585467718818633</v>
      </c>
      <c r="V9">
        <v>-3.425354301231931</v>
      </c>
      <c r="W9">
        <v>-1.6284593764500637</v>
      </c>
      <c r="X9">
        <v>0</v>
      </c>
      <c r="Y9">
        <v>-3.353689668498371</v>
      </c>
      <c r="Z9">
        <f>MIN(0,(SRI_Z[[#This Row],[Logarithmic rate of return]]-0))</f>
        <v>-1.4515751148580682</v>
      </c>
      <c r="AA9">
        <v>-3.0872249858703622</v>
      </c>
      <c r="AB9">
        <v>-3.9743354745049038</v>
      </c>
      <c r="AC9">
        <v>0</v>
      </c>
      <c r="AD9">
        <v>-3.4080815350618456</v>
      </c>
      <c r="AE9">
        <v>-3.2463411775801227</v>
      </c>
      <c r="AF9">
        <v>-3.0872249858703622</v>
      </c>
      <c r="AG9">
        <v>-3.9743354745049038</v>
      </c>
      <c r="AH9">
        <v>7.5565549532911586E-2</v>
      </c>
      <c r="AI9">
        <v>-3.4080815350618456</v>
      </c>
      <c r="AJ9">
        <v>-3.2463411775801227</v>
      </c>
      <c r="AK9">
        <v>0</v>
      </c>
      <c r="AL9">
        <v>0</v>
      </c>
      <c r="AM9">
        <v>0</v>
      </c>
      <c r="AN9">
        <v>0.30371158618497485</v>
      </c>
      <c r="AO9">
        <v>0</v>
      </c>
      <c r="AP9">
        <v>0</v>
      </c>
    </row>
    <row r="10" spans="1:42" x14ac:dyDescent="0.25">
      <c r="A10" s="1">
        <v>42351</v>
      </c>
      <c r="B10">
        <v>-4.4283601836718791</v>
      </c>
      <c r="C10">
        <v>-4.129074744813968</v>
      </c>
      <c r="D10">
        <v>-5.649252708076224</v>
      </c>
      <c r="E10">
        <v>-4.1435068216270858</v>
      </c>
      <c r="F10">
        <v>-4.6405160753303445</v>
      </c>
      <c r="G10">
        <v>-4.7175667287399161</v>
      </c>
      <c r="H10">
        <v>-4.3331101839352621</v>
      </c>
      <c r="I10">
        <v>-4.0461046936727101</v>
      </c>
      <c r="J10">
        <v>-5.4954484769982921</v>
      </c>
      <c r="K10">
        <v>-4.0599635287893374</v>
      </c>
      <c r="L10">
        <v>-4.5360633621196049</v>
      </c>
      <c r="M10">
        <v>-4.6096699368993983</v>
      </c>
      <c r="N10">
        <v>7.5231793677190861</v>
      </c>
      <c r="O10">
        <v>-5.1077680212533219</v>
      </c>
      <c r="P10">
        <v>-5.9963028419883262</v>
      </c>
      <c r="Q10">
        <v>-5.1077680212533219</v>
      </c>
      <c r="R10">
        <v>-3.8659219715142914</v>
      </c>
      <c r="S10">
        <v>-4.5620819890444935</v>
      </c>
      <c r="T10">
        <v>-4.4660709101710054</v>
      </c>
      <c r="U10">
        <v>-4.3331101839352621</v>
      </c>
      <c r="V10">
        <v>-4.0461046936727101</v>
      </c>
      <c r="W10">
        <v>-5.4954484769982921</v>
      </c>
      <c r="X10">
        <v>-4.0599635287893374</v>
      </c>
      <c r="Y10">
        <v>-4.5360633621196049</v>
      </c>
      <c r="Z10">
        <f>MIN(0,(SRI_Z[[#This Row],[Logarithmic rate of return]]-0))</f>
        <v>-4.6096699368993983</v>
      </c>
      <c r="AA10">
        <v>-5.1077680212533219</v>
      </c>
      <c r="AB10">
        <v>-5.9963028419883262</v>
      </c>
      <c r="AC10">
        <v>-3.8659219715142914</v>
      </c>
      <c r="AD10">
        <v>-4.5620819890444935</v>
      </c>
      <c r="AE10">
        <v>-4.4660709101710054</v>
      </c>
      <c r="AF10">
        <v>-5.1077680212533219</v>
      </c>
      <c r="AG10">
        <v>-5.9963028419883262</v>
      </c>
      <c r="AH10">
        <v>-3.8659219715142914</v>
      </c>
      <c r="AI10">
        <v>-4.5620819890444935</v>
      </c>
      <c r="AJ10">
        <v>-4.4660709101710054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s="2">
        <v>42358</v>
      </c>
      <c r="B11">
        <v>3.2855368634977844</v>
      </c>
      <c r="C11">
        <v>1.5239948119325517</v>
      </c>
      <c r="D11">
        <v>2.4413082736940521</v>
      </c>
      <c r="E11">
        <v>-0.65484137580265833</v>
      </c>
      <c r="F11">
        <v>1.080691642651294</v>
      </c>
      <c r="G11">
        <v>0.7801272839252773</v>
      </c>
      <c r="H11">
        <v>3.3407227634266476</v>
      </c>
      <c r="I11">
        <v>1.5357269637471263</v>
      </c>
      <c r="J11">
        <v>2.4716022669749238</v>
      </c>
      <c r="K11">
        <v>-0.65270660417592019</v>
      </c>
      <c r="L11">
        <v>1.0865735298778734</v>
      </c>
      <c r="M11">
        <v>0.78318619614586182</v>
      </c>
      <c r="N11">
        <v>7.7928051290703726</v>
      </c>
      <c r="O11">
        <v>3.9387634310669775</v>
      </c>
      <c r="P11">
        <v>2.6717438320343638</v>
      </c>
      <c r="Q11">
        <v>3.9387634310669775</v>
      </c>
      <c r="R11">
        <v>-0.33947945951289726</v>
      </c>
      <c r="S11">
        <v>1.1079993456751185</v>
      </c>
      <c r="T11">
        <v>1.7539873441211582</v>
      </c>
      <c r="U11">
        <v>0</v>
      </c>
      <c r="V11">
        <v>0</v>
      </c>
      <c r="W11">
        <v>0</v>
      </c>
      <c r="X11">
        <v>-0.65270660417592019</v>
      </c>
      <c r="Y11">
        <v>0</v>
      </c>
      <c r="Z11">
        <f>MIN(0,(SRI_Z[[#This Row],[Logarithmic rate of return]]-0))</f>
        <v>0</v>
      </c>
      <c r="AA11">
        <v>0</v>
      </c>
      <c r="AB11">
        <v>0</v>
      </c>
      <c r="AC11">
        <v>-0.33947945951289726</v>
      </c>
      <c r="AD11">
        <v>0</v>
      </c>
      <c r="AE11">
        <v>0</v>
      </c>
      <c r="AF11">
        <v>3.9387634310669775</v>
      </c>
      <c r="AG11">
        <v>2.6717438320343638</v>
      </c>
      <c r="AH11">
        <v>-0.33947945951289726</v>
      </c>
      <c r="AI11">
        <v>1.1079993456751185</v>
      </c>
      <c r="AJ11">
        <v>1.7539873441211582</v>
      </c>
      <c r="AK11">
        <v>3.3407227634266476</v>
      </c>
      <c r="AL11">
        <v>1.5357269637471263</v>
      </c>
      <c r="AM11">
        <v>2.4716022669749238</v>
      </c>
      <c r="AN11">
        <v>0</v>
      </c>
      <c r="AO11">
        <v>1.0865735298778734</v>
      </c>
      <c r="AP11">
        <v>0.78318619614586182</v>
      </c>
    </row>
    <row r="12" spans="1:42" x14ac:dyDescent="0.25">
      <c r="A12" s="1">
        <v>42365</v>
      </c>
      <c r="B12">
        <v>0.91732856024165121</v>
      </c>
      <c r="C12">
        <v>1.8209601426206632</v>
      </c>
      <c r="D12">
        <v>0.57853437957175458</v>
      </c>
      <c r="E12">
        <v>3.0510355029585901</v>
      </c>
      <c r="F12">
        <v>2.2584377043408326</v>
      </c>
      <c r="G12">
        <v>4.1042478965721371E-2</v>
      </c>
      <c r="H12">
        <v>0.92156192782697111</v>
      </c>
      <c r="I12">
        <v>1.8377436817499613</v>
      </c>
      <c r="J12">
        <v>0.58021437240445106</v>
      </c>
      <c r="K12">
        <v>3.0985485150267387</v>
      </c>
      <c r="L12">
        <v>2.28433100743282</v>
      </c>
      <c r="M12">
        <v>4.10509036963497E-2</v>
      </c>
      <c r="N12">
        <v>2.4843717926188464</v>
      </c>
      <c r="O12">
        <v>1.2257382191640627</v>
      </c>
      <c r="P12">
        <v>2.136952271030307</v>
      </c>
      <c r="Q12">
        <v>1.2257382191640627</v>
      </c>
      <c r="R12">
        <v>2.7268112527233801</v>
      </c>
      <c r="S12">
        <v>1.68152374260397</v>
      </c>
      <c r="T12">
        <v>1.5602410747825441</v>
      </c>
      <c r="U12">
        <v>0</v>
      </c>
      <c r="V12">
        <v>0</v>
      </c>
      <c r="W12">
        <v>0</v>
      </c>
      <c r="X12">
        <v>0</v>
      </c>
      <c r="Y12">
        <v>0</v>
      </c>
      <c r="Z12">
        <f>MIN(0,(SRI_Z[[#This Row],[Logarithmic rate of return]]-0))</f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1.2257382191640627</v>
      </c>
      <c r="AG12">
        <v>2.136952271030307</v>
      </c>
      <c r="AH12">
        <v>2.7268112527233801</v>
      </c>
      <c r="AI12">
        <v>1.68152374260397</v>
      </c>
      <c r="AJ12">
        <v>1.5602410747825441</v>
      </c>
      <c r="AK12">
        <v>0.92156192782697111</v>
      </c>
      <c r="AL12">
        <v>1.8377436817499613</v>
      </c>
      <c r="AM12">
        <v>0.58021437240445106</v>
      </c>
      <c r="AN12">
        <v>3.0985485150267387</v>
      </c>
      <c r="AO12">
        <v>2.28433100743282</v>
      </c>
      <c r="AP12">
        <v>4.10509036963497E-2</v>
      </c>
    </row>
    <row r="13" spans="1:42" x14ac:dyDescent="0.25">
      <c r="A13" s="2">
        <v>42372</v>
      </c>
      <c r="B13">
        <v>-0.21300448430493016</v>
      </c>
      <c r="C13">
        <v>0</v>
      </c>
      <c r="D13">
        <v>0.13945149080284744</v>
      </c>
      <c r="E13">
        <v>-0.3711952487008307</v>
      </c>
      <c r="F13">
        <v>-0.56145675265554562</v>
      </c>
      <c r="G13">
        <v>-2.1807506814845863</v>
      </c>
      <c r="H13">
        <v>-0.21277795137974775</v>
      </c>
      <c r="I13">
        <v>0</v>
      </c>
      <c r="J13">
        <v>0.1395488148847244</v>
      </c>
      <c r="K13">
        <v>-0.3705080192545574</v>
      </c>
      <c r="L13">
        <v>-0.55988645916740787</v>
      </c>
      <c r="M13">
        <v>-2.1573124545281859</v>
      </c>
      <c r="N13">
        <v>2.252926265795749</v>
      </c>
      <c r="O13">
        <v>-0.20788674030401719</v>
      </c>
      <c r="P13">
        <v>-2.498936336808085</v>
      </c>
      <c r="Q13">
        <v>-0.20788674030401719</v>
      </c>
      <c r="R13">
        <v>-0.83071321797866837</v>
      </c>
      <c r="S13">
        <v>-0.22608169120031846</v>
      </c>
      <c r="T13">
        <v>7.7895779391193937E-2</v>
      </c>
      <c r="U13">
        <v>-0.21277795137974775</v>
      </c>
      <c r="V13">
        <v>0</v>
      </c>
      <c r="W13">
        <v>0</v>
      </c>
      <c r="X13">
        <v>-0.3705080192545574</v>
      </c>
      <c r="Y13">
        <v>-0.55988645916740787</v>
      </c>
      <c r="Z13">
        <f>MIN(0,(SRI_Z[[#This Row],[Logarithmic rate of return]]-0))</f>
        <v>-2.1573124545281859</v>
      </c>
      <c r="AA13">
        <v>-0.20788674030401719</v>
      </c>
      <c r="AB13">
        <v>-2.498936336808085</v>
      </c>
      <c r="AC13">
        <v>-0.83071321797866837</v>
      </c>
      <c r="AD13">
        <v>-0.22608169120031846</v>
      </c>
      <c r="AE13">
        <v>0</v>
      </c>
      <c r="AF13">
        <v>-0.20788674030401719</v>
      </c>
      <c r="AG13">
        <v>-2.498936336808085</v>
      </c>
      <c r="AH13">
        <v>-0.83071321797866837</v>
      </c>
      <c r="AI13">
        <v>-0.22608169120031846</v>
      </c>
      <c r="AJ13">
        <v>7.7895779391193937E-2</v>
      </c>
      <c r="AK13">
        <v>0</v>
      </c>
      <c r="AL13">
        <v>0</v>
      </c>
      <c r="AM13">
        <v>0.1395488148847244</v>
      </c>
      <c r="AN13">
        <v>0</v>
      </c>
      <c r="AO13">
        <v>0</v>
      </c>
      <c r="AP13">
        <v>0</v>
      </c>
    </row>
    <row r="14" spans="1:42" x14ac:dyDescent="0.25">
      <c r="A14" s="1">
        <v>42379</v>
      </c>
      <c r="B14">
        <v>-5.3294497362827755</v>
      </c>
      <c r="C14">
        <v>-7.9747009487144194</v>
      </c>
      <c r="D14">
        <v>-3.9483675018982525</v>
      </c>
      <c r="E14">
        <v>-7.409130174762427</v>
      </c>
      <c r="F14">
        <v>-7.1196358907672233</v>
      </c>
      <c r="G14">
        <v>-7.3373846500112485</v>
      </c>
      <c r="H14">
        <v>-5.1922868658758761</v>
      </c>
      <c r="I14">
        <v>-7.6726763220333893</v>
      </c>
      <c r="J14">
        <v>-3.8724123545167854</v>
      </c>
      <c r="K14">
        <v>-7.1475003411645535</v>
      </c>
      <c r="L14">
        <v>-6.8776116311072872</v>
      </c>
      <c r="M14">
        <v>-7.0806815362315856</v>
      </c>
      <c r="N14">
        <v>0.54804344719873188</v>
      </c>
      <c r="O14">
        <v>-5.9790258095702118</v>
      </c>
      <c r="P14">
        <v>-4.7051005290511796</v>
      </c>
      <c r="Q14">
        <v>-5.9790258095702118</v>
      </c>
      <c r="R14">
        <v>-6.1497398535997974</v>
      </c>
      <c r="S14">
        <v>-6.6228715668197431</v>
      </c>
      <c r="T14">
        <v>-7.2543900781356845</v>
      </c>
      <c r="U14">
        <v>-5.1922868658758761</v>
      </c>
      <c r="V14">
        <v>-7.6726763220333893</v>
      </c>
      <c r="W14">
        <v>-3.8724123545167854</v>
      </c>
      <c r="X14">
        <v>-7.1475003411645535</v>
      </c>
      <c r="Y14">
        <v>-6.8776116311072872</v>
      </c>
      <c r="Z14">
        <f>MIN(0,(SRI_Z[[#This Row],[Logarithmic rate of return]]-0))</f>
        <v>-7.0806815362315856</v>
      </c>
      <c r="AA14">
        <v>-5.9790258095702118</v>
      </c>
      <c r="AB14">
        <v>-4.7051005290511796</v>
      </c>
      <c r="AC14">
        <v>-6.1497398535997974</v>
      </c>
      <c r="AD14">
        <v>-6.6228715668197431</v>
      </c>
      <c r="AE14">
        <v>-7.2543900781356845</v>
      </c>
      <c r="AF14">
        <v>-5.9790258095702118</v>
      </c>
      <c r="AG14">
        <v>-4.7051005290511796</v>
      </c>
      <c r="AH14">
        <v>-6.1497398535997974</v>
      </c>
      <c r="AI14">
        <v>-6.6228715668197431</v>
      </c>
      <c r="AJ14">
        <v>-7.2543900781356845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5">
      <c r="A15" s="2">
        <v>42386</v>
      </c>
      <c r="B15">
        <v>-0.31588091289584275</v>
      </c>
      <c r="C15">
        <v>-3.4934187122020606</v>
      </c>
      <c r="D15">
        <v>-0.75810265683683642</v>
      </c>
      <c r="E15">
        <v>-2.2976004350485999</v>
      </c>
      <c r="F15">
        <v>-2.6302619140299113</v>
      </c>
      <c r="G15">
        <v>-3.2295539033457263</v>
      </c>
      <c r="H15">
        <v>-0.31538305728522964</v>
      </c>
      <c r="I15">
        <v>-3.4337837373853786</v>
      </c>
      <c r="J15">
        <v>-0.75524349978347372</v>
      </c>
      <c r="K15">
        <v>-2.2716030536506766</v>
      </c>
      <c r="L15">
        <v>-2.5962653688392687</v>
      </c>
      <c r="M15">
        <v>-3.1785001094288146</v>
      </c>
      <c r="N15">
        <v>-0.20590059337720784</v>
      </c>
      <c r="O15">
        <v>-0.11653899294093162</v>
      </c>
      <c r="P15">
        <v>-4.5831093449147566</v>
      </c>
      <c r="Q15">
        <v>-0.11653899294093162</v>
      </c>
      <c r="R15">
        <v>-2.1934625814353064</v>
      </c>
      <c r="S15">
        <v>-2.6259660419966848</v>
      </c>
      <c r="T15">
        <v>-3.4698691257745975</v>
      </c>
      <c r="U15">
        <v>-0.31538305728522964</v>
      </c>
      <c r="V15">
        <v>-3.4337837373853786</v>
      </c>
      <c r="W15">
        <v>-0.75524349978347372</v>
      </c>
      <c r="X15">
        <v>-2.2716030536506766</v>
      </c>
      <c r="Y15">
        <v>-2.5962653688392687</v>
      </c>
      <c r="Z15">
        <f>MIN(0,(SRI_Z[[#This Row],[Logarithmic rate of return]]-0))</f>
        <v>-3.1785001094288146</v>
      </c>
      <c r="AA15">
        <v>-0.11653899294093162</v>
      </c>
      <c r="AB15">
        <v>-4.5831093449147566</v>
      </c>
      <c r="AC15">
        <v>-2.1934625814353064</v>
      </c>
      <c r="AD15">
        <v>-2.6259660419966848</v>
      </c>
      <c r="AE15">
        <v>-3.4698691257745975</v>
      </c>
      <c r="AF15">
        <v>-0.11653899294093162</v>
      </c>
      <c r="AG15">
        <v>-4.5831093449147566</v>
      </c>
      <c r="AH15">
        <v>-2.1934625814353064</v>
      </c>
      <c r="AI15">
        <v>-2.6259660419966848</v>
      </c>
      <c r="AJ15">
        <v>-3.4698691257745975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5">
      <c r="A16" s="1">
        <v>42393</v>
      </c>
      <c r="B16">
        <v>-1.0977605684403817</v>
      </c>
      <c r="C16">
        <v>1.6307390817469094</v>
      </c>
      <c r="D16">
        <v>0.25667707249393307</v>
      </c>
      <c r="E16">
        <v>0.29144638742034595</v>
      </c>
      <c r="F16">
        <v>1.3386733966094242</v>
      </c>
      <c r="G16">
        <v>-0.65481758652946953</v>
      </c>
      <c r="H16">
        <v>-1.0917789134650677</v>
      </c>
      <c r="I16">
        <v>1.6441819775647812</v>
      </c>
      <c r="J16">
        <v>0.25700705286857289</v>
      </c>
      <c r="K16">
        <v>0.29187191940356288</v>
      </c>
      <c r="L16">
        <v>1.3477144059736661</v>
      </c>
      <c r="M16">
        <v>-0.65268296966845485</v>
      </c>
      <c r="N16">
        <v>1.8611429539569131</v>
      </c>
      <c r="O16">
        <v>-1.5678473095527619</v>
      </c>
      <c r="P16">
        <v>2.2212771267417426</v>
      </c>
      <c r="Q16">
        <v>-1.5678473095527619</v>
      </c>
      <c r="R16">
        <v>1.4031593505616728</v>
      </c>
      <c r="S16">
        <v>1.4662763787207682</v>
      </c>
      <c r="T16">
        <v>1.9031840091624768</v>
      </c>
      <c r="U16">
        <v>-1.0917789134650677</v>
      </c>
      <c r="V16">
        <v>0</v>
      </c>
      <c r="W16">
        <v>0</v>
      </c>
      <c r="X16">
        <v>0</v>
      </c>
      <c r="Y16">
        <v>0</v>
      </c>
      <c r="Z16">
        <f>MIN(0,(SRI_Z[[#This Row],[Logarithmic rate of return]]-0))</f>
        <v>-0.65268296966845485</v>
      </c>
      <c r="AA16">
        <v>-1.5678473095527619</v>
      </c>
      <c r="AB16">
        <v>0</v>
      </c>
      <c r="AC16">
        <v>0</v>
      </c>
      <c r="AD16">
        <v>0</v>
      </c>
      <c r="AE16">
        <v>0</v>
      </c>
      <c r="AF16">
        <v>-1.5678473095527619</v>
      </c>
      <c r="AG16">
        <v>2.2212771267417426</v>
      </c>
      <c r="AH16">
        <v>1.4031593505616728</v>
      </c>
      <c r="AI16">
        <v>1.4662763787207682</v>
      </c>
      <c r="AJ16">
        <v>1.9031840091624768</v>
      </c>
      <c r="AK16">
        <v>0</v>
      </c>
      <c r="AL16">
        <v>1.6441819775647812</v>
      </c>
      <c r="AM16">
        <v>0.25700705286857289</v>
      </c>
      <c r="AN16">
        <v>0.29187191940356288</v>
      </c>
      <c r="AO16">
        <v>1.3477144059736661</v>
      </c>
      <c r="AP16">
        <v>0</v>
      </c>
    </row>
    <row r="17" spans="1:42" x14ac:dyDescent="0.25">
      <c r="A17" s="2">
        <v>42400</v>
      </c>
      <c r="B17">
        <v>2.3581228562519532</v>
      </c>
      <c r="C17">
        <v>0.69502363080344731</v>
      </c>
      <c r="D17">
        <v>3.3847184986595065</v>
      </c>
      <c r="E17">
        <v>2.2007158955322961</v>
      </c>
      <c r="F17">
        <v>1.7359426384171646</v>
      </c>
      <c r="G17">
        <v>6.5559440559440558</v>
      </c>
      <c r="H17">
        <v>2.3863715497087763</v>
      </c>
      <c r="I17">
        <v>0.69745016992343223</v>
      </c>
      <c r="J17">
        <v>3.4433263685249091</v>
      </c>
      <c r="K17">
        <v>2.2252928969328774</v>
      </c>
      <c r="L17">
        <v>1.7511868001744906</v>
      </c>
      <c r="M17">
        <v>6.7807260914697967</v>
      </c>
      <c r="N17">
        <v>-0.55064622542895969</v>
      </c>
      <c r="O17">
        <v>2.8643606931179204</v>
      </c>
      <c r="P17">
        <v>1.4198034410137623</v>
      </c>
      <c r="Q17">
        <v>2.8643606931179204</v>
      </c>
      <c r="R17">
        <v>1.7332789905381922</v>
      </c>
      <c r="S17">
        <v>1.8389127534223424</v>
      </c>
      <c r="T17">
        <v>1.600169128309529</v>
      </c>
      <c r="U17">
        <v>0</v>
      </c>
      <c r="V17">
        <v>0</v>
      </c>
      <c r="W17">
        <v>0</v>
      </c>
      <c r="X17">
        <v>0</v>
      </c>
      <c r="Y17">
        <v>0</v>
      </c>
      <c r="Z17">
        <f>MIN(0,(SRI_Z[[#This Row],[Logarithmic rate of return]]-0))</f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2.8643606931179204</v>
      </c>
      <c r="AG17">
        <v>1.4198034410137623</v>
      </c>
      <c r="AH17">
        <v>1.7332789905381922</v>
      </c>
      <c r="AI17">
        <v>1.8389127534223424</v>
      </c>
      <c r="AJ17">
        <v>1.600169128309529</v>
      </c>
      <c r="AK17">
        <v>2.3863715497087763</v>
      </c>
      <c r="AL17">
        <v>0.69745016992343223</v>
      </c>
      <c r="AM17">
        <v>3.4433263685249091</v>
      </c>
      <c r="AN17">
        <v>2.2252928969328774</v>
      </c>
      <c r="AO17">
        <v>1.7511868001744906</v>
      </c>
      <c r="AP17">
        <v>6.7807260914697967</v>
      </c>
    </row>
    <row r="18" spans="1:42" x14ac:dyDescent="0.25">
      <c r="A18" s="1">
        <v>42407</v>
      </c>
      <c r="B18">
        <v>0.76967704505898626</v>
      </c>
      <c r="C18">
        <v>-4.480429888896948</v>
      </c>
      <c r="D18">
        <v>-0.64080944350758084</v>
      </c>
      <c r="E18">
        <v>-2.3334690001356848</v>
      </c>
      <c r="F18">
        <v>-5.3800704465401656</v>
      </c>
      <c r="G18">
        <v>-6.5602449158104398E-2</v>
      </c>
      <c r="H18">
        <v>0.77265434573311087</v>
      </c>
      <c r="I18">
        <v>-4.3829594088388584</v>
      </c>
      <c r="J18">
        <v>-0.63876498918256186</v>
      </c>
      <c r="K18">
        <v>-2.3066598664342193</v>
      </c>
      <c r="L18">
        <v>-5.2403347292921394</v>
      </c>
      <c r="M18">
        <v>-6.5580940157871914E-2</v>
      </c>
      <c r="N18">
        <v>0.80465860077919682</v>
      </c>
      <c r="O18">
        <v>0.85792492219475269</v>
      </c>
      <c r="P18">
        <v>-7.8246578451540376</v>
      </c>
      <c r="Q18">
        <v>0.85792492219475269</v>
      </c>
      <c r="R18">
        <v>-3.151330453094809</v>
      </c>
      <c r="S18">
        <v>-5.2525051381199894</v>
      </c>
      <c r="T18">
        <v>-6.3936091319157455</v>
      </c>
      <c r="U18">
        <v>0</v>
      </c>
      <c r="V18">
        <v>-4.3829594088388584</v>
      </c>
      <c r="W18">
        <v>-0.63876498918256186</v>
      </c>
      <c r="X18">
        <v>-2.3066598664342193</v>
      </c>
      <c r="Y18">
        <v>-5.2403347292921394</v>
      </c>
      <c r="Z18">
        <f>MIN(0,(SRI_Z[[#This Row],[Logarithmic rate of return]]-0))</f>
        <v>-6.5580940157871914E-2</v>
      </c>
      <c r="AA18">
        <v>0</v>
      </c>
      <c r="AB18">
        <v>-7.8246578451540376</v>
      </c>
      <c r="AC18">
        <v>-3.151330453094809</v>
      </c>
      <c r="AD18">
        <v>-5.2525051381199894</v>
      </c>
      <c r="AE18">
        <v>-6.3936091319157455</v>
      </c>
      <c r="AF18">
        <v>0.85792492219475269</v>
      </c>
      <c r="AG18">
        <v>-7.8246578451540376</v>
      </c>
      <c r="AH18">
        <v>-3.151330453094809</v>
      </c>
      <c r="AI18">
        <v>-5.2525051381199894</v>
      </c>
      <c r="AJ18">
        <v>-6.3936091319157455</v>
      </c>
      <c r="AK18">
        <v>0.77265434573311087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s="2">
        <v>42414</v>
      </c>
      <c r="B19">
        <v>-2.1331226545526389</v>
      </c>
      <c r="C19">
        <v>-4.1521706247163888</v>
      </c>
      <c r="D19">
        <v>-4.7629142816762133</v>
      </c>
      <c r="E19">
        <v>-1.0903106356716552</v>
      </c>
      <c r="F19">
        <v>-3.5716387172697983</v>
      </c>
      <c r="G19">
        <v>-2.6256732495511548</v>
      </c>
      <c r="H19">
        <v>-2.1106900426312327</v>
      </c>
      <c r="I19">
        <v>-4.0682822833602552</v>
      </c>
      <c r="J19">
        <v>-4.6529651913554879</v>
      </c>
      <c r="K19">
        <v>-1.0844096035668744</v>
      </c>
      <c r="L19">
        <v>-3.5093348803540843</v>
      </c>
      <c r="M19">
        <v>-2.5917942050935086</v>
      </c>
      <c r="N19">
        <v>-1.0840371655946845</v>
      </c>
      <c r="O19">
        <v>-1.8578260365108128</v>
      </c>
      <c r="P19">
        <v>-0.65992591786437882</v>
      </c>
      <c r="Q19">
        <v>-1.8578260365108128</v>
      </c>
      <c r="R19">
        <v>-0.81552885617061432</v>
      </c>
      <c r="S19">
        <v>-3.539547676225383</v>
      </c>
      <c r="T19">
        <v>-3.0314500509947813</v>
      </c>
      <c r="U19">
        <v>-2.1106900426312327</v>
      </c>
      <c r="V19">
        <v>-4.0682822833602552</v>
      </c>
      <c r="W19">
        <v>-4.6529651913554879</v>
      </c>
      <c r="X19">
        <v>-1.0844096035668744</v>
      </c>
      <c r="Y19">
        <v>-3.5093348803540843</v>
      </c>
      <c r="Z19">
        <f>MIN(0,(SRI_Z[[#This Row],[Logarithmic rate of return]]-0))</f>
        <v>-2.5917942050935086</v>
      </c>
      <c r="AA19">
        <v>-1.8578260365108128</v>
      </c>
      <c r="AB19">
        <v>-0.65992591786437882</v>
      </c>
      <c r="AC19">
        <v>-0.81552885617061432</v>
      </c>
      <c r="AD19">
        <v>-3.539547676225383</v>
      </c>
      <c r="AE19">
        <v>-3.0314500509947813</v>
      </c>
      <c r="AF19">
        <v>-1.8578260365108128</v>
      </c>
      <c r="AG19">
        <v>-0.65992591786437882</v>
      </c>
      <c r="AH19">
        <v>-0.81552885617061432</v>
      </c>
      <c r="AI19">
        <v>-3.539547676225383</v>
      </c>
      <c r="AJ19">
        <v>-3.0314500509947813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5">
      <c r="A20" s="1">
        <v>42421</v>
      </c>
      <c r="B20">
        <v>2.7505666320925037</v>
      </c>
      <c r="C20">
        <v>4.1189267585206721</v>
      </c>
      <c r="D20">
        <v>2.6485965877820736</v>
      </c>
      <c r="E20">
        <v>3.7298653287562566</v>
      </c>
      <c r="F20">
        <v>4.8059149722735741</v>
      </c>
      <c r="G20">
        <v>3.3615267837779164</v>
      </c>
      <c r="H20">
        <v>2.7891030057589781</v>
      </c>
      <c r="I20">
        <v>4.2061582893824001</v>
      </c>
      <c r="J20">
        <v>2.6843038123635905</v>
      </c>
      <c r="K20">
        <v>3.8012043308120158</v>
      </c>
      <c r="L20">
        <v>4.9252378182745433</v>
      </c>
      <c r="M20">
        <v>3.4193250599585556</v>
      </c>
      <c r="N20">
        <v>1.1647241620764195</v>
      </c>
      <c r="O20">
        <v>3.5979389528631667</v>
      </c>
      <c r="P20">
        <v>5.9981962897814283</v>
      </c>
      <c r="Q20">
        <v>3.5979389528631667</v>
      </c>
      <c r="R20">
        <v>2.8025183395770656</v>
      </c>
      <c r="S20">
        <v>4.9764853225612873</v>
      </c>
      <c r="T20">
        <v>4.5954112272179568</v>
      </c>
      <c r="U20">
        <v>0</v>
      </c>
      <c r="V20">
        <v>0</v>
      </c>
      <c r="W20">
        <v>0</v>
      </c>
      <c r="X20">
        <v>0</v>
      </c>
      <c r="Y20">
        <v>0</v>
      </c>
      <c r="Z20">
        <f>MIN(0,(SRI_Z[[#This Row],[Logarithmic rate of return]]-0))</f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3.5979389528631667</v>
      </c>
      <c r="AG20">
        <v>5.9981962897814283</v>
      </c>
      <c r="AH20">
        <v>2.8025183395770656</v>
      </c>
      <c r="AI20">
        <v>4.9764853225612873</v>
      </c>
      <c r="AJ20">
        <v>4.5954112272179568</v>
      </c>
      <c r="AK20">
        <v>2.7891030057589781</v>
      </c>
      <c r="AL20">
        <v>4.2061582893824028</v>
      </c>
      <c r="AM20">
        <v>2.6843038123635905</v>
      </c>
      <c r="AN20">
        <v>3.8012043308120158</v>
      </c>
      <c r="AO20">
        <v>4.9252378182745433</v>
      </c>
      <c r="AP20">
        <v>3.4193250599585556</v>
      </c>
    </row>
    <row r="21" spans="1:42" x14ac:dyDescent="0.25">
      <c r="A21" s="2">
        <v>42428</v>
      </c>
      <c r="B21">
        <v>0.84939437799954975</v>
      </c>
      <c r="C21">
        <v>1.8435475834578996</v>
      </c>
      <c r="D21">
        <v>1.777147104534087</v>
      </c>
      <c r="E21">
        <v>1.6938153027451577</v>
      </c>
      <c r="F21">
        <v>2.6341623036649282</v>
      </c>
      <c r="G21">
        <v>1.1575562700964612</v>
      </c>
      <c r="H21">
        <v>0.85302229017534381</v>
      </c>
      <c r="I21">
        <v>1.8607527064304015</v>
      </c>
      <c r="J21">
        <v>1.7931279825840811</v>
      </c>
      <c r="K21">
        <v>1.7083244260168016</v>
      </c>
      <c r="L21">
        <v>2.6694779201504493</v>
      </c>
      <c r="M21">
        <v>1.1643081074738593</v>
      </c>
      <c r="N21">
        <v>1.4583770528105466</v>
      </c>
      <c r="O21">
        <v>0.68980426602056077</v>
      </c>
      <c r="P21">
        <v>-1.5475048582321653</v>
      </c>
      <c r="Q21">
        <v>0.68980426602056077</v>
      </c>
      <c r="R21">
        <v>1.5660605175129103</v>
      </c>
      <c r="S21">
        <v>2.756995202850856</v>
      </c>
      <c r="T21">
        <v>2.3668031853597369</v>
      </c>
      <c r="U21">
        <v>0</v>
      </c>
      <c r="V21">
        <v>0</v>
      </c>
      <c r="W21">
        <v>0</v>
      </c>
      <c r="X21">
        <v>0</v>
      </c>
      <c r="Y21">
        <v>0</v>
      </c>
      <c r="Z21">
        <f>MIN(0,(SRI_Z[[#This Row],[Logarithmic rate of return]]-0))</f>
        <v>0</v>
      </c>
      <c r="AA21">
        <v>0</v>
      </c>
      <c r="AB21">
        <v>-1.5475048582321653</v>
      </c>
      <c r="AC21">
        <v>0</v>
      </c>
      <c r="AD21">
        <v>0</v>
      </c>
      <c r="AE21">
        <v>0</v>
      </c>
      <c r="AF21">
        <v>0.68980426602056077</v>
      </c>
      <c r="AG21">
        <v>-1.5475048582321653</v>
      </c>
      <c r="AH21">
        <v>1.5660605175129103</v>
      </c>
      <c r="AI21">
        <v>2.756995202850856</v>
      </c>
      <c r="AJ21">
        <v>2.3668031853597369</v>
      </c>
      <c r="AK21">
        <v>0.85302229017534381</v>
      </c>
      <c r="AL21">
        <v>1.8607527064304015</v>
      </c>
      <c r="AM21">
        <v>1.7931279825840811</v>
      </c>
      <c r="AN21">
        <v>1.7083244260168016</v>
      </c>
      <c r="AO21">
        <v>2.6694779201504493</v>
      </c>
      <c r="AP21">
        <v>1.1643081074738593</v>
      </c>
    </row>
    <row r="22" spans="1:42" x14ac:dyDescent="0.25">
      <c r="A22" s="1">
        <v>42435</v>
      </c>
      <c r="B22">
        <v>1.6519947555721928</v>
      </c>
      <c r="C22">
        <v>3.3901801677898358</v>
      </c>
      <c r="D22">
        <v>2.4327531645569604</v>
      </c>
      <c r="E22">
        <v>3.3676157029976195</v>
      </c>
      <c r="F22">
        <v>3.9396479463537206</v>
      </c>
      <c r="G22">
        <v>10.751865314712079</v>
      </c>
      <c r="H22">
        <v>1.6657923570933795</v>
      </c>
      <c r="I22">
        <v>3.4489795358350541</v>
      </c>
      <c r="J22">
        <v>2.4628334592955028</v>
      </c>
      <c r="K22">
        <v>3.4256259780587501</v>
      </c>
      <c r="L22">
        <v>4.0193524823231188</v>
      </c>
      <c r="M22">
        <v>11.374966543147773</v>
      </c>
      <c r="N22">
        <v>1.2861913642407823</v>
      </c>
      <c r="O22">
        <v>1.3675430879977257</v>
      </c>
      <c r="P22">
        <v>5.285162028649685</v>
      </c>
      <c r="Q22">
        <v>1.3675430879977257</v>
      </c>
      <c r="R22">
        <v>2.6313308305373435</v>
      </c>
      <c r="S22">
        <v>4.1945388582071601</v>
      </c>
      <c r="T22">
        <v>2.7887276574427937</v>
      </c>
      <c r="U22">
        <v>0</v>
      </c>
      <c r="V22">
        <v>0</v>
      </c>
      <c r="W22">
        <v>0</v>
      </c>
      <c r="X22">
        <v>0</v>
      </c>
      <c r="Y22">
        <v>0</v>
      </c>
      <c r="Z22">
        <f>MIN(0,(SRI_Z[[#This Row],[Logarithmic rate of return]]-0))</f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1.3675430879977257</v>
      </c>
      <c r="AG22">
        <v>5.285162028649685</v>
      </c>
      <c r="AH22">
        <v>2.6313308305373435</v>
      </c>
      <c r="AI22">
        <v>4.1945388582071601</v>
      </c>
      <c r="AJ22">
        <v>2.7887276574427937</v>
      </c>
      <c r="AK22">
        <v>1.6657923570933795</v>
      </c>
      <c r="AL22">
        <v>3.4489795358350541</v>
      </c>
      <c r="AM22">
        <v>2.4628334592955028</v>
      </c>
      <c r="AN22">
        <v>3.4256259780587501</v>
      </c>
      <c r="AO22">
        <v>4.0193524823231188</v>
      </c>
      <c r="AP22">
        <v>11.374966543147773</v>
      </c>
    </row>
    <row r="23" spans="1:42" x14ac:dyDescent="0.25">
      <c r="A23" s="2">
        <v>42442</v>
      </c>
      <c r="B23">
        <v>1.1772109724947273</v>
      </c>
      <c r="C23">
        <v>0.42454122158313107</v>
      </c>
      <c r="D23">
        <v>2.2617436690508348</v>
      </c>
      <c r="E23">
        <v>1.5010192105750686</v>
      </c>
      <c r="F23">
        <v>9.4211242541613532E-2</v>
      </c>
      <c r="G23">
        <v>1.2096012096011972</v>
      </c>
      <c r="H23">
        <v>1.184194965864551</v>
      </c>
      <c r="I23">
        <v>0.4254449565525325</v>
      </c>
      <c r="J23">
        <v>2.2877134176821605</v>
      </c>
      <c r="K23">
        <v>1.5123985179064845</v>
      </c>
      <c r="L23">
        <v>9.4255649225632315E-2</v>
      </c>
      <c r="M23">
        <v>1.216976419120972</v>
      </c>
      <c r="N23">
        <v>1.4965092502755568</v>
      </c>
      <c r="O23">
        <v>1.6701320425746915</v>
      </c>
      <c r="P23">
        <v>0.97207469354858955</v>
      </c>
      <c r="Q23">
        <v>1.6701320425746915</v>
      </c>
      <c r="R23">
        <v>1.1038902006202465</v>
      </c>
      <c r="S23">
        <v>0.14802460380733221</v>
      </c>
      <c r="T23">
        <v>-0.65283124391041514</v>
      </c>
      <c r="U23">
        <v>0</v>
      </c>
      <c r="V23">
        <v>0</v>
      </c>
      <c r="W23">
        <v>0</v>
      </c>
      <c r="X23">
        <v>0</v>
      </c>
      <c r="Y23">
        <v>0</v>
      </c>
      <c r="Z23">
        <f>MIN(0,(SRI_Z[[#This Row],[Logarithmic rate of return]]-0))</f>
        <v>0</v>
      </c>
      <c r="AA23">
        <v>0</v>
      </c>
      <c r="AB23">
        <v>0</v>
      </c>
      <c r="AC23">
        <v>0</v>
      </c>
      <c r="AD23">
        <v>0</v>
      </c>
      <c r="AE23">
        <v>-0.65283124391041514</v>
      </c>
      <c r="AF23">
        <v>1.6701320425746915</v>
      </c>
      <c r="AG23">
        <v>0.97207469354858955</v>
      </c>
      <c r="AH23">
        <v>1.1038902006202465</v>
      </c>
      <c r="AI23">
        <v>0.14802460380733221</v>
      </c>
      <c r="AJ23">
        <v>-0.65283124391041514</v>
      </c>
      <c r="AK23">
        <v>1.184194965864551</v>
      </c>
      <c r="AL23">
        <v>0.4254449565525325</v>
      </c>
      <c r="AM23">
        <v>2.2877134176821605</v>
      </c>
      <c r="AN23">
        <v>1.5123985179064845</v>
      </c>
      <c r="AO23">
        <v>9.4255649225632315E-2</v>
      </c>
      <c r="AP23">
        <v>1.216976419120972</v>
      </c>
    </row>
    <row r="24" spans="1:42" x14ac:dyDescent="0.25">
      <c r="A24" s="1">
        <v>42449</v>
      </c>
      <c r="B24">
        <v>2.2260026060518237</v>
      </c>
      <c r="C24">
        <v>-0.59929737549080708</v>
      </c>
      <c r="D24">
        <v>1.5291878172588811</v>
      </c>
      <c r="E24">
        <v>1.1962160512664071</v>
      </c>
      <c r="F24">
        <v>-0.43631393576197891</v>
      </c>
      <c r="G24">
        <v>3.360730593607312</v>
      </c>
      <c r="H24">
        <v>2.2511519615931452</v>
      </c>
      <c r="I24">
        <v>-0.59750873140992622</v>
      </c>
      <c r="J24">
        <v>1.5410004740245311</v>
      </c>
      <c r="K24">
        <v>1.2034282891409267</v>
      </c>
      <c r="L24">
        <v>-0.43536484618123772</v>
      </c>
      <c r="M24">
        <v>3.4185011780569923</v>
      </c>
      <c r="N24">
        <v>-1.5918408150448431</v>
      </c>
      <c r="O24">
        <v>2.1581325503919269</v>
      </c>
      <c r="P24">
        <v>-1.0619370977985134</v>
      </c>
      <c r="Q24">
        <v>2.1581325503919269</v>
      </c>
      <c r="R24">
        <v>1.3453811557514119</v>
      </c>
      <c r="S24">
        <v>-0.42822587262017842</v>
      </c>
      <c r="T24">
        <v>-0.46571737188516887</v>
      </c>
      <c r="U24">
        <v>0</v>
      </c>
      <c r="V24">
        <v>-0.59750873140992622</v>
      </c>
      <c r="W24">
        <v>0</v>
      </c>
      <c r="X24">
        <v>0</v>
      </c>
      <c r="Y24">
        <v>-0.43536484618123772</v>
      </c>
      <c r="Z24">
        <f>MIN(0,(SRI_Z[[#This Row],[Logarithmic rate of return]]-0))</f>
        <v>0</v>
      </c>
      <c r="AA24">
        <v>0</v>
      </c>
      <c r="AB24">
        <v>-1.0619370977985134</v>
      </c>
      <c r="AC24">
        <v>0</v>
      </c>
      <c r="AD24">
        <v>-0.42822587262017842</v>
      </c>
      <c r="AE24">
        <v>-0.46571737188516887</v>
      </c>
      <c r="AF24">
        <v>2.1581325503919269</v>
      </c>
      <c r="AG24">
        <v>-1.0619370977985134</v>
      </c>
      <c r="AH24">
        <v>1.3453811557514119</v>
      </c>
      <c r="AI24">
        <v>-0.42822587262017842</v>
      </c>
      <c r="AJ24">
        <v>-0.46571737188516887</v>
      </c>
      <c r="AK24">
        <v>2.2511519615931452</v>
      </c>
      <c r="AL24">
        <v>0</v>
      </c>
      <c r="AM24">
        <v>1.5410004740245311</v>
      </c>
      <c r="AN24">
        <v>1.2034282891409267</v>
      </c>
      <c r="AO24">
        <v>0</v>
      </c>
      <c r="AP24">
        <v>3.4185011780569923</v>
      </c>
    </row>
    <row r="25" spans="1:42" x14ac:dyDescent="0.25">
      <c r="A25" s="2">
        <v>42456</v>
      </c>
      <c r="B25">
        <v>-1.0866781310599576</v>
      </c>
      <c r="C25">
        <v>-2.1676402280244802</v>
      </c>
      <c r="D25">
        <v>-2.2579807941863419</v>
      </c>
      <c r="E25">
        <v>-0.79975392187018324</v>
      </c>
      <c r="F25">
        <v>-1.1592661526189727</v>
      </c>
      <c r="G25">
        <v>-3.1461944235116843</v>
      </c>
      <c r="H25">
        <v>-1.0808162128113392</v>
      </c>
      <c r="I25">
        <v>-2.1444809823352791</v>
      </c>
      <c r="J25">
        <v>-2.2328657665821816</v>
      </c>
      <c r="K25">
        <v>-0.79657283949091717</v>
      </c>
      <c r="L25">
        <v>-1.1525981463704453</v>
      </c>
      <c r="M25">
        <v>-3.0977159232603508</v>
      </c>
      <c r="N25">
        <v>2.1864252577744598</v>
      </c>
      <c r="O25">
        <v>-0.90310529081042323</v>
      </c>
      <c r="P25">
        <v>-1.8573400523730008</v>
      </c>
      <c r="Q25">
        <v>-0.90310529081042323</v>
      </c>
      <c r="R25">
        <v>-0.66772654052547509</v>
      </c>
      <c r="S25">
        <v>-1.1907443995780989</v>
      </c>
      <c r="T25">
        <v>0.43772341839628476</v>
      </c>
      <c r="U25">
        <v>-1.0808162128113392</v>
      </c>
      <c r="V25">
        <v>-2.1444809823352791</v>
      </c>
      <c r="W25">
        <v>-2.2328657665821816</v>
      </c>
      <c r="X25">
        <v>-0.79657283949091717</v>
      </c>
      <c r="Y25">
        <v>-1.1525981463704453</v>
      </c>
      <c r="Z25">
        <f>MIN(0,(SRI_Z[[#This Row],[Logarithmic rate of return]]-0))</f>
        <v>-3.0977159232603508</v>
      </c>
      <c r="AA25">
        <v>-0.90310529081042323</v>
      </c>
      <c r="AB25">
        <v>-1.8573400523730008</v>
      </c>
      <c r="AC25">
        <v>-0.66772654052547509</v>
      </c>
      <c r="AD25">
        <v>-1.1907443995780989</v>
      </c>
      <c r="AE25">
        <v>0</v>
      </c>
      <c r="AF25">
        <v>-0.90310529081042323</v>
      </c>
      <c r="AG25">
        <v>-1.8573400523730008</v>
      </c>
      <c r="AH25">
        <v>-0.66772654052547509</v>
      </c>
      <c r="AI25">
        <v>-1.1907443995780989</v>
      </c>
      <c r="AJ25">
        <v>0.43772341839628476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s="1">
        <v>42463</v>
      </c>
      <c r="B26">
        <v>1.3819730100310255</v>
      </c>
      <c r="C26">
        <v>-0.74446965399887366</v>
      </c>
      <c r="D26">
        <v>1.0656053408653208</v>
      </c>
      <c r="E26">
        <v>1.9128650736181436</v>
      </c>
      <c r="F26">
        <v>-0.8040739748056821</v>
      </c>
      <c r="G26">
        <v>3.2622562420266075</v>
      </c>
      <c r="H26">
        <v>1.3916111577910162</v>
      </c>
      <c r="I26">
        <v>-0.74171215603691742</v>
      </c>
      <c r="J26">
        <v>1.0713235733845676</v>
      </c>
      <c r="K26">
        <v>1.9313970459286744</v>
      </c>
      <c r="L26">
        <v>-0.80085852491785081</v>
      </c>
      <c r="M26">
        <v>3.316654160687734</v>
      </c>
      <c r="N26">
        <v>-1.0816882509772514</v>
      </c>
      <c r="O26">
        <v>1.5131493145249972</v>
      </c>
      <c r="P26">
        <v>-2.8538114928342568</v>
      </c>
      <c r="Q26">
        <v>1.5131493145249972</v>
      </c>
      <c r="R26">
        <v>1.7933072729053079</v>
      </c>
      <c r="S26">
        <v>-0.78574570608515637</v>
      </c>
      <c r="T26">
        <v>-0.25229885551982267</v>
      </c>
      <c r="U26">
        <v>0</v>
      </c>
      <c r="V26">
        <v>-0.74171215603691742</v>
      </c>
      <c r="W26">
        <v>0</v>
      </c>
      <c r="X26">
        <v>0</v>
      </c>
      <c r="Y26">
        <v>-0.80085852491785081</v>
      </c>
      <c r="Z26">
        <f>MIN(0,(SRI_Z[[#This Row],[Logarithmic rate of return]]-0))</f>
        <v>0</v>
      </c>
      <c r="AA26">
        <v>0</v>
      </c>
      <c r="AB26">
        <v>-2.8538114928342568</v>
      </c>
      <c r="AC26">
        <v>0</v>
      </c>
      <c r="AD26">
        <v>-0.78574570608515637</v>
      </c>
      <c r="AE26">
        <v>-0.25229885551982267</v>
      </c>
      <c r="AF26">
        <v>1.5131493145249972</v>
      </c>
      <c r="AG26">
        <v>-2.8538114928342568</v>
      </c>
      <c r="AH26">
        <v>1.7933072729053079</v>
      </c>
      <c r="AI26">
        <v>-0.78574570608515637</v>
      </c>
      <c r="AJ26">
        <v>-0.25229885551982267</v>
      </c>
      <c r="AK26">
        <v>1.3916111577910162</v>
      </c>
      <c r="AL26">
        <v>0</v>
      </c>
      <c r="AM26">
        <v>1.0713235733845676</v>
      </c>
      <c r="AN26">
        <v>1.9313970459286744</v>
      </c>
      <c r="AO26">
        <v>0</v>
      </c>
      <c r="AP26">
        <v>3.316654160687734</v>
      </c>
    </row>
    <row r="27" spans="1:42" x14ac:dyDescent="0.25">
      <c r="A27" s="2">
        <v>42470</v>
      </c>
      <c r="B27">
        <v>-1.6132580479577534</v>
      </c>
      <c r="C27">
        <v>-7.8052934080738809E-2</v>
      </c>
      <c r="D27">
        <v>7.0562576175498895E-2</v>
      </c>
      <c r="E27">
        <v>-1.8686992869436883</v>
      </c>
      <c r="F27">
        <v>-1.3087867926577741</v>
      </c>
      <c r="G27">
        <v>-2.6182906302599562</v>
      </c>
      <c r="H27">
        <v>-1.6003833240881047</v>
      </c>
      <c r="I27">
        <v>-7.8022488619503172E-2</v>
      </c>
      <c r="J27">
        <v>7.0587483278705773E-2</v>
      </c>
      <c r="K27">
        <v>-1.8514536170177249</v>
      </c>
      <c r="L27">
        <v>-1.3002961807467199</v>
      </c>
      <c r="M27">
        <v>-2.5846002110243815</v>
      </c>
      <c r="N27">
        <v>-0.69042590521790781</v>
      </c>
      <c r="O27">
        <v>-1.9788390118617925</v>
      </c>
      <c r="P27">
        <v>1.7023551483915735</v>
      </c>
      <c r="Q27">
        <v>-1.9788390118617925</v>
      </c>
      <c r="R27">
        <v>-1.2222325833669174</v>
      </c>
      <c r="S27">
        <v>-1.2877168790203199</v>
      </c>
      <c r="T27">
        <v>-1.2284993317462514</v>
      </c>
      <c r="U27">
        <v>-1.6003833240881047</v>
      </c>
      <c r="V27">
        <v>-7.8022488619503172E-2</v>
      </c>
      <c r="W27">
        <v>0</v>
      </c>
      <c r="X27">
        <v>-1.8514536170177249</v>
      </c>
      <c r="Y27">
        <v>-1.3002961807467199</v>
      </c>
      <c r="Z27">
        <f>MIN(0,(SRI_Z[[#This Row],[Logarithmic rate of return]]-0))</f>
        <v>-2.5846002110243815</v>
      </c>
      <c r="AA27">
        <v>-1.9788390118617925</v>
      </c>
      <c r="AB27">
        <v>0</v>
      </c>
      <c r="AC27">
        <v>-1.2222325833669174</v>
      </c>
      <c r="AD27">
        <v>-1.2877168790203199</v>
      </c>
      <c r="AE27">
        <v>-1.2284993317462514</v>
      </c>
      <c r="AF27">
        <v>-1.9788390118617925</v>
      </c>
      <c r="AG27">
        <v>1.7023551483915735</v>
      </c>
      <c r="AH27">
        <v>-1.2222325833669174</v>
      </c>
      <c r="AI27">
        <v>-1.2877168790203199</v>
      </c>
      <c r="AJ27">
        <v>-1.2284993317462514</v>
      </c>
      <c r="AK27">
        <v>0</v>
      </c>
      <c r="AL27">
        <v>0</v>
      </c>
      <c r="AM27">
        <v>7.0587483278705773E-2</v>
      </c>
      <c r="AN27">
        <v>0</v>
      </c>
      <c r="AO27">
        <v>0</v>
      </c>
      <c r="AP27">
        <v>0</v>
      </c>
    </row>
    <row r="28" spans="1:42" x14ac:dyDescent="0.25">
      <c r="A28" s="1">
        <v>42477</v>
      </c>
      <c r="B28">
        <v>0.83263643966111478</v>
      </c>
      <c r="C28">
        <v>3.8545504161550044</v>
      </c>
      <c r="D28">
        <v>2.7814156532585019</v>
      </c>
      <c r="E28">
        <v>2.1532539396126453</v>
      </c>
      <c r="F28">
        <v>3.913587977457734</v>
      </c>
      <c r="G28">
        <v>5.1782230892002161</v>
      </c>
      <c r="H28">
        <v>0.83612221959937194</v>
      </c>
      <c r="I28">
        <v>3.9308041294284375</v>
      </c>
      <c r="J28">
        <v>2.820829581457446</v>
      </c>
      <c r="K28">
        <v>2.1767747063918206</v>
      </c>
      <c r="L28">
        <v>3.9922274155221675</v>
      </c>
      <c r="M28">
        <v>5.3171088858450553</v>
      </c>
      <c r="N28">
        <v>0.77916689828498809</v>
      </c>
      <c r="O28">
        <v>1.1278567371606587</v>
      </c>
      <c r="P28">
        <v>4.3621858264432634</v>
      </c>
      <c r="Q28">
        <v>1.1278567371606587</v>
      </c>
      <c r="R28">
        <v>1.6050418077802227</v>
      </c>
      <c r="S28">
        <v>4.0860972517180842</v>
      </c>
      <c r="T28">
        <v>3.4546376693372967</v>
      </c>
      <c r="U28">
        <v>0</v>
      </c>
      <c r="V28">
        <v>0</v>
      </c>
      <c r="W28">
        <v>0</v>
      </c>
      <c r="X28">
        <v>0</v>
      </c>
      <c r="Y28">
        <v>0</v>
      </c>
      <c r="Z28">
        <f>MIN(0,(SRI_Z[[#This Row],[Logarithmic rate of return]]-0))</f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1.1278567371606587</v>
      </c>
      <c r="AG28">
        <v>4.3621858264432634</v>
      </c>
      <c r="AH28">
        <v>1.6050418077802227</v>
      </c>
      <c r="AI28">
        <v>4.0860972517180842</v>
      </c>
      <c r="AJ28">
        <v>3.4546376693372967</v>
      </c>
      <c r="AK28">
        <v>0.83612221959937194</v>
      </c>
      <c r="AL28">
        <v>3.9308041294284375</v>
      </c>
      <c r="AM28">
        <v>2.820829581457446</v>
      </c>
      <c r="AN28">
        <v>2.1767747063918206</v>
      </c>
      <c r="AO28">
        <v>3.9922274155221675</v>
      </c>
      <c r="AP28">
        <v>5.3171088858450553</v>
      </c>
    </row>
    <row r="29" spans="1:42" x14ac:dyDescent="0.25">
      <c r="A29" s="2">
        <v>42484</v>
      </c>
      <c r="B29">
        <v>0.57120133039298682</v>
      </c>
      <c r="C29">
        <v>2.2539343825019973</v>
      </c>
      <c r="D29">
        <v>1.3958922641741545</v>
      </c>
      <c r="E29">
        <v>0.85276402886278657</v>
      </c>
      <c r="F29">
        <v>2.3390918819752349</v>
      </c>
      <c r="G29">
        <v>-0.67845027673630165</v>
      </c>
      <c r="H29">
        <v>0.57283892414112381</v>
      </c>
      <c r="I29">
        <v>2.279723737000706</v>
      </c>
      <c r="J29">
        <v>1.4057264640527578</v>
      </c>
      <c r="K29">
        <v>0.85642086560762842</v>
      </c>
      <c r="L29">
        <v>2.3668828626309679</v>
      </c>
      <c r="M29">
        <v>-0.67615915973498419</v>
      </c>
      <c r="N29">
        <v>0.74563323556077421</v>
      </c>
      <c r="O29">
        <v>0.72706635539286413</v>
      </c>
      <c r="P29">
        <v>1.9324803294289921</v>
      </c>
      <c r="Q29">
        <v>0.72706635539286413</v>
      </c>
      <c r="R29">
        <v>0.52009675492734408</v>
      </c>
      <c r="S29">
        <v>2.3436947665048895</v>
      </c>
      <c r="T29">
        <v>0.4027126872608548</v>
      </c>
      <c r="U29">
        <v>0</v>
      </c>
      <c r="V29">
        <v>0</v>
      </c>
      <c r="W29">
        <v>0</v>
      </c>
      <c r="X29">
        <v>0</v>
      </c>
      <c r="Y29">
        <v>0</v>
      </c>
      <c r="Z29">
        <f>MIN(0,(SRI_Z[[#This Row],[Logarithmic rate of return]]-0))</f>
        <v>-0.67615915973498419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0.72706635539286413</v>
      </c>
      <c r="AG29">
        <v>1.9324803294289921</v>
      </c>
      <c r="AH29">
        <v>0.52009675492734408</v>
      </c>
      <c r="AI29">
        <v>2.3436947665048895</v>
      </c>
      <c r="AJ29">
        <v>0.4027126872608548</v>
      </c>
      <c r="AK29">
        <v>0.57283892414112381</v>
      </c>
      <c r="AL29">
        <v>2.279723737000706</v>
      </c>
      <c r="AM29">
        <v>1.4057264640527578</v>
      </c>
      <c r="AN29">
        <v>0.85642086560762842</v>
      </c>
      <c r="AO29">
        <v>2.3668828626309679</v>
      </c>
      <c r="AP29">
        <v>0</v>
      </c>
    </row>
    <row r="30" spans="1:42" x14ac:dyDescent="0.25">
      <c r="A30" s="1">
        <v>42491</v>
      </c>
      <c r="B30">
        <v>-0.93781929645307005</v>
      </c>
      <c r="C30">
        <v>-1.944255608429649</v>
      </c>
      <c r="D30">
        <v>0.71432932413455497</v>
      </c>
      <c r="E30">
        <v>-2.094368340943682</v>
      </c>
      <c r="F30">
        <v>-2.8297437509825376</v>
      </c>
      <c r="G30">
        <v>4.0924657534246585</v>
      </c>
      <c r="H30">
        <v>-0.93344907323944548</v>
      </c>
      <c r="I30">
        <v>-1.9255964260319554</v>
      </c>
      <c r="J30">
        <v>0.71689287145966873</v>
      </c>
      <c r="K30">
        <v>-2.0727379394298278</v>
      </c>
      <c r="L30">
        <v>-2.790446128240843</v>
      </c>
      <c r="M30">
        <v>4.1785643612440371</v>
      </c>
      <c r="N30">
        <v>-0.49647056962816588</v>
      </c>
      <c r="O30">
        <v>-1.6743310521683881</v>
      </c>
      <c r="P30">
        <v>-1.9907028798351156</v>
      </c>
      <c r="Q30">
        <v>-1.6743310521683881</v>
      </c>
      <c r="R30">
        <v>-1.2644266916899591</v>
      </c>
      <c r="S30">
        <v>-2.8477694520372845</v>
      </c>
      <c r="T30">
        <v>-3.5707643620535903</v>
      </c>
      <c r="U30">
        <v>-0.93344907323944548</v>
      </c>
      <c r="V30">
        <v>-1.9255964260319554</v>
      </c>
      <c r="W30">
        <v>0</v>
      </c>
      <c r="X30">
        <v>-2.0727379394298278</v>
      </c>
      <c r="Y30">
        <v>-2.790446128240843</v>
      </c>
      <c r="Z30">
        <f>MIN(0,(SRI_Z[[#This Row],[Logarithmic rate of return]]-0))</f>
        <v>0</v>
      </c>
      <c r="AA30">
        <v>-1.6743310521683881</v>
      </c>
      <c r="AB30">
        <v>-1.9907028798351156</v>
      </c>
      <c r="AC30">
        <v>-1.2644266916899591</v>
      </c>
      <c r="AD30">
        <v>-2.8477694520372845</v>
      </c>
      <c r="AE30">
        <v>-3.5707643620535903</v>
      </c>
      <c r="AF30">
        <v>-1.6743310521683881</v>
      </c>
      <c r="AG30">
        <v>-1.9907028798351156</v>
      </c>
      <c r="AH30">
        <v>-1.2644266916899591</v>
      </c>
      <c r="AI30">
        <v>-2.8477694520372845</v>
      </c>
      <c r="AJ30">
        <v>-3.5707643620535903</v>
      </c>
      <c r="AK30">
        <v>0</v>
      </c>
      <c r="AL30">
        <v>0</v>
      </c>
      <c r="AM30">
        <v>0.71689287145966873</v>
      </c>
      <c r="AN30">
        <v>0</v>
      </c>
      <c r="AO30">
        <v>0</v>
      </c>
      <c r="AP30">
        <v>4.1785643612440371</v>
      </c>
    </row>
    <row r="31" spans="1:42" x14ac:dyDescent="0.25">
      <c r="A31" s="2">
        <v>42498</v>
      </c>
      <c r="B31">
        <v>-2.4486896706418975</v>
      </c>
      <c r="C31">
        <v>-3.1195233087977488</v>
      </c>
      <c r="D31">
        <v>-8.069411454209547</v>
      </c>
      <c r="E31">
        <v>-1.7153827099331251</v>
      </c>
      <c r="F31">
        <v>-2.6354004195127225</v>
      </c>
      <c r="G31">
        <v>-5.3011179228272587</v>
      </c>
      <c r="H31">
        <v>-2.4191898674975612</v>
      </c>
      <c r="I31">
        <v>-3.0718549947882745</v>
      </c>
      <c r="J31">
        <v>-7.7603533343888085</v>
      </c>
      <c r="K31">
        <v>-1.7008361379979908</v>
      </c>
      <c r="L31">
        <v>-2.6012720566851262</v>
      </c>
      <c r="M31">
        <v>-5.1653849646549332</v>
      </c>
      <c r="N31">
        <v>0.33125409851835858</v>
      </c>
      <c r="O31">
        <v>-2.0748597641521696</v>
      </c>
      <c r="P31">
        <v>-1.9010329344065682</v>
      </c>
      <c r="Q31">
        <v>-2.0748597641521696</v>
      </c>
      <c r="R31">
        <v>-0.39588256746790668</v>
      </c>
      <c r="S31">
        <v>-2.6460539477823635</v>
      </c>
      <c r="T31">
        <v>-0.96517326476946697</v>
      </c>
      <c r="U31">
        <v>-2.4191898674975612</v>
      </c>
      <c r="V31">
        <v>-3.0718549947882745</v>
      </c>
      <c r="W31">
        <v>-7.7603533343888085</v>
      </c>
      <c r="X31">
        <v>-1.7008361379979908</v>
      </c>
      <c r="Y31">
        <v>-2.6012720566851262</v>
      </c>
      <c r="Z31">
        <f>MIN(0,(SRI_Z[[#This Row],[Logarithmic rate of return]]-0))</f>
        <v>-5.1653849646549332</v>
      </c>
      <c r="AA31">
        <v>-2.0748597641521696</v>
      </c>
      <c r="AB31">
        <v>-1.9010329344065682</v>
      </c>
      <c r="AC31">
        <v>-0.39588256746790668</v>
      </c>
      <c r="AD31">
        <v>-2.6460539477823635</v>
      </c>
      <c r="AE31">
        <v>-0.96517326476946697</v>
      </c>
      <c r="AF31">
        <v>-2.0748597641521696</v>
      </c>
      <c r="AG31">
        <v>-1.9010329344065682</v>
      </c>
      <c r="AH31">
        <v>-0.39588256746790668</v>
      </c>
      <c r="AI31">
        <v>-2.6460539477823635</v>
      </c>
      <c r="AJ31">
        <v>-0.96517326476946697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</row>
    <row r="32" spans="1:42" x14ac:dyDescent="0.25">
      <c r="A32" s="1">
        <v>42505</v>
      </c>
      <c r="B32">
        <v>-1.518084177767657</v>
      </c>
      <c r="C32">
        <v>0.85487906588823315</v>
      </c>
      <c r="D32">
        <v>-0.84503293632311549</v>
      </c>
      <c r="E32">
        <v>-0.6356724417300148</v>
      </c>
      <c r="F32">
        <v>0.1450053705692706</v>
      </c>
      <c r="G32">
        <v>-0.21684134441633074</v>
      </c>
      <c r="H32">
        <v>-1.5066765862587048</v>
      </c>
      <c r="I32">
        <v>0.8585541167914218</v>
      </c>
      <c r="J32">
        <v>-0.84148252043971827</v>
      </c>
      <c r="K32">
        <v>-0.63366056592300513</v>
      </c>
      <c r="L32">
        <v>0.14511060509951315</v>
      </c>
      <c r="M32">
        <v>-0.21660658288521137</v>
      </c>
      <c r="N32">
        <v>-2.7562636265004218E-2</v>
      </c>
      <c r="O32">
        <v>-1.2941347695310474</v>
      </c>
      <c r="P32">
        <v>-0.34259699123910703</v>
      </c>
      <c r="Q32">
        <v>-1.2941347695310474</v>
      </c>
      <c r="R32">
        <v>-0.51319028255639698</v>
      </c>
      <c r="S32">
        <v>0.14711382267142312</v>
      </c>
      <c r="T32">
        <v>0.99350348196839688</v>
      </c>
      <c r="U32">
        <v>-1.5066765862587048</v>
      </c>
      <c r="V32">
        <v>0</v>
      </c>
      <c r="W32">
        <v>-0.84148252043971827</v>
      </c>
      <c r="X32">
        <v>-0.63366056592300513</v>
      </c>
      <c r="Y32">
        <v>0</v>
      </c>
      <c r="Z32">
        <f>MIN(0,(SRI_Z[[#This Row],[Logarithmic rate of return]]-0))</f>
        <v>-0.21660658288521137</v>
      </c>
      <c r="AA32">
        <v>-1.2941347695310474</v>
      </c>
      <c r="AB32">
        <v>-0.34259699123910703</v>
      </c>
      <c r="AC32">
        <v>-0.51319028255639698</v>
      </c>
      <c r="AD32">
        <v>0</v>
      </c>
      <c r="AE32">
        <v>0</v>
      </c>
      <c r="AF32">
        <v>-1.2941347695310474</v>
      </c>
      <c r="AG32">
        <v>-0.34259699123910703</v>
      </c>
      <c r="AH32">
        <v>-0.51319028255639698</v>
      </c>
      <c r="AI32">
        <v>0.14711382267142312</v>
      </c>
      <c r="AJ32">
        <v>0.99350348196839688</v>
      </c>
      <c r="AK32">
        <v>0</v>
      </c>
      <c r="AL32">
        <v>0.8585541167914218</v>
      </c>
      <c r="AM32">
        <v>0</v>
      </c>
      <c r="AN32">
        <v>0</v>
      </c>
      <c r="AO32">
        <v>0.14511060509951315</v>
      </c>
      <c r="AP32">
        <v>0</v>
      </c>
    </row>
    <row r="33" spans="1:42" x14ac:dyDescent="0.25">
      <c r="A33" s="2">
        <v>42512</v>
      </c>
      <c r="B33">
        <v>-1.377399869185481</v>
      </c>
      <c r="C33">
        <v>1.3574660633484286</v>
      </c>
      <c r="D33">
        <v>-0.93351242444592764</v>
      </c>
      <c r="E33">
        <v>1.564321207287886</v>
      </c>
      <c r="F33">
        <v>1.6376122556788286</v>
      </c>
      <c r="G33">
        <v>-3.4585903907272413</v>
      </c>
      <c r="H33">
        <v>-1.3679999352833674</v>
      </c>
      <c r="I33">
        <v>1.3667638728663836</v>
      </c>
      <c r="J33">
        <v>-0.92918212560395774</v>
      </c>
      <c r="K33">
        <v>1.5766858292688257</v>
      </c>
      <c r="L33">
        <v>1.6511693372310572</v>
      </c>
      <c r="M33">
        <v>-3.4001253815621113</v>
      </c>
      <c r="N33">
        <v>5.2097910502339388</v>
      </c>
      <c r="O33">
        <v>-0.60732852438367579</v>
      </c>
      <c r="P33">
        <v>1.1561474409081394</v>
      </c>
      <c r="Q33">
        <v>-0.60732852438367579</v>
      </c>
      <c r="R33">
        <v>0.27860947581795625</v>
      </c>
      <c r="S33">
        <v>1.6776190417144385</v>
      </c>
      <c r="T33">
        <v>1.0117749948001324</v>
      </c>
      <c r="U33">
        <v>-1.3679999352833674</v>
      </c>
      <c r="V33">
        <v>0</v>
      </c>
      <c r="W33">
        <v>-0.92918212560395774</v>
      </c>
      <c r="X33">
        <v>0</v>
      </c>
      <c r="Y33">
        <v>0</v>
      </c>
      <c r="Z33">
        <f>MIN(0,(SRI_Z[[#This Row],[Logarithmic rate of return]]-0))</f>
        <v>-3.4001253815621113</v>
      </c>
      <c r="AA33">
        <v>-0.60732852438367579</v>
      </c>
      <c r="AB33">
        <v>0</v>
      </c>
      <c r="AC33">
        <v>0</v>
      </c>
      <c r="AD33">
        <v>0</v>
      </c>
      <c r="AE33">
        <v>0</v>
      </c>
      <c r="AF33">
        <v>-0.60732852438367579</v>
      </c>
      <c r="AG33">
        <v>1.1561474409081394</v>
      </c>
      <c r="AH33">
        <v>0.27860947581795625</v>
      </c>
      <c r="AI33">
        <v>1.6776190417144385</v>
      </c>
      <c r="AJ33">
        <v>1.0117749948001324</v>
      </c>
      <c r="AK33">
        <v>0</v>
      </c>
      <c r="AL33">
        <v>1.3667638728663836</v>
      </c>
      <c r="AM33">
        <v>0</v>
      </c>
      <c r="AN33">
        <v>1.5766858292688257</v>
      </c>
      <c r="AO33">
        <v>1.6511693372310572</v>
      </c>
      <c r="AP33">
        <v>0</v>
      </c>
    </row>
    <row r="34" spans="1:42" x14ac:dyDescent="0.25">
      <c r="A34" s="1">
        <v>42519</v>
      </c>
      <c r="B34">
        <v>1.534323382330639</v>
      </c>
      <c r="C34">
        <v>3.6337209302325575</v>
      </c>
      <c r="D34">
        <v>2.8131323020690568</v>
      </c>
      <c r="E34">
        <v>2.4125957854406139</v>
      </c>
      <c r="F34">
        <v>3.2406460846452543</v>
      </c>
      <c r="G34">
        <v>-1.0198300283286101</v>
      </c>
      <c r="H34">
        <v>1.5462159270918612</v>
      </c>
      <c r="I34">
        <v>3.7013847747481239</v>
      </c>
      <c r="J34">
        <v>2.8534589637699055</v>
      </c>
      <c r="K34">
        <v>2.4421756076075427</v>
      </c>
      <c r="L34">
        <v>3.2943177455879198</v>
      </c>
      <c r="M34">
        <v>-1.0146648495743229</v>
      </c>
      <c r="N34">
        <v>2.3481813340585731</v>
      </c>
      <c r="O34">
        <v>1.8390398072810203</v>
      </c>
      <c r="P34">
        <v>3.9928918937673084</v>
      </c>
      <c r="Q34">
        <v>1.8390398072810203</v>
      </c>
      <c r="R34">
        <v>2.2518764901043187</v>
      </c>
      <c r="S34">
        <v>3.3991601416375152</v>
      </c>
      <c r="T34">
        <v>3.5777606572670395</v>
      </c>
      <c r="U34">
        <v>0</v>
      </c>
      <c r="V34">
        <v>0</v>
      </c>
      <c r="W34">
        <v>0</v>
      </c>
      <c r="X34">
        <v>0</v>
      </c>
      <c r="Y34">
        <v>0</v>
      </c>
      <c r="Z34">
        <f>MIN(0,(SRI_Z[[#This Row],[Logarithmic rate of return]]-0))</f>
        <v>-1.0146648495743229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1.8390398072810203</v>
      </c>
      <c r="AG34">
        <v>3.9928918937673084</v>
      </c>
      <c r="AH34">
        <v>2.2518764901043187</v>
      </c>
      <c r="AI34">
        <v>3.3991601416375152</v>
      </c>
      <c r="AJ34">
        <v>3.5777606572670395</v>
      </c>
      <c r="AK34">
        <v>1.5462159270918612</v>
      </c>
      <c r="AL34">
        <v>3.7013847747481239</v>
      </c>
      <c r="AM34">
        <v>2.8534589637699055</v>
      </c>
      <c r="AN34">
        <v>2.4421756076075427</v>
      </c>
      <c r="AO34">
        <v>3.2943177455879198</v>
      </c>
      <c r="AP34">
        <v>0</v>
      </c>
    </row>
    <row r="35" spans="1:42" x14ac:dyDescent="0.25">
      <c r="A35" s="2">
        <v>42526</v>
      </c>
      <c r="B35">
        <v>-1.7814452070640876</v>
      </c>
      <c r="C35">
        <v>-2.9659863945578326</v>
      </c>
      <c r="D35">
        <v>-0.77616259948694788</v>
      </c>
      <c r="E35">
        <v>6.5809153454988722E-2</v>
      </c>
      <c r="F35">
        <v>-2.1672149981722164</v>
      </c>
      <c r="G35">
        <v>2.5041428834468782</v>
      </c>
      <c r="H35">
        <v>-1.7657634394482657</v>
      </c>
      <c r="I35">
        <v>-2.9228518524831983</v>
      </c>
      <c r="J35">
        <v>-0.77316595349176753</v>
      </c>
      <c r="K35">
        <v>6.5830817183374427E-2</v>
      </c>
      <c r="L35">
        <v>-2.144064773508064</v>
      </c>
      <c r="M35">
        <v>2.5360299999338509</v>
      </c>
      <c r="N35">
        <v>0.77401343749460538</v>
      </c>
      <c r="O35">
        <v>-2.4103560959326584</v>
      </c>
      <c r="P35">
        <v>-2.6422914496941701</v>
      </c>
      <c r="Q35">
        <v>-2.4103560959326584</v>
      </c>
      <c r="R35">
        <v>3.3347704609163475E-3</v>
      </c>
      <c r="S35">
        <v>-2.167353523199143</v>
      </c>
      <c r="T35">
        <v>-1.2770244201297298</v>
      </c>
      <c r="U35">
        <v>-1.7657634394482657</v>
      </c>
      <c r="V35">
        <v>-2.9228518524831983</v>
      </c>
      <c r="W35">
        <v>-0.77316595349176753</v>
      </c>
      <c r="X35">
        <v>0</v>
      </c>
      <c r="Y35">
        <v>-2.144064773508064</v>
      </c>
      <c r="Z35">
        <f>MIN(0,(SRI_Z[[#This Row],[Logarithmic rate of return]]-0))</f>
        <v>0</v>
      </c>
      <c r="AA35">
        <v>-2.4103560959326584</v>
      </c>
      <c r="AB35">
        <v>-2.6422914496941701</v>
      </c>
      <c r="AC35">
        <v>0</v>
      </c>
      <c r="AD35">
        <v>-2.167353523199143</v>
      </c>
      <c r="AE35">
        <v>-1.2770244201297298</v>
      </c>
      <c r="AF35">
        <v>-2.4103560959326584</v>
      </c>
      <c r="AG35">
        <v>-2.6422914496941701</v>
      </c>
      <c r="AH35">
        <v>3.3347704609163475E-3</v>
      </c>
      <c r="AI35">
        <v>-2.167353523199143</v>
      </c>
      <c r="AJ35">
        <v>-1.2770244201297298</v>
      </c>
      <c r="AK35">
        <v>0</v>
      </c>
      <c r="AL35">
        <v>0</v>
      </c>
      <c r="AM35">
        <v>0</v>
      </c>
      <c r="AN35">
        <v>6.5830817183374427E-2</v>
      </c>
      <c r="AO35">
        <v>0</v>
      </c>
      <c r="AP35">
        <v>2.5360299999338509</v>
      </c>
    </row>
    <row r="36" spans="1:42" x14ac:dyDescent="0.25">
      <c r="A36" s="1">
        <v>42533</v>
      </c>
      <c r="B36">
        <v>-0.6950106775383279</v>
      </c>
      <c r="C36">
        <v>-2.3676880222841268</v>
      </c>
      <c r="D36">
        <v>-2.1913020098138003</v>
      </c>
      <c r="E36">
        <v>-0.48695443068414229</v>
      </c>
      <c r="F36">
        <v>-0.80012633573722702</v>
      </c>
      <c r="G36">
        <v>0.18378974453224467</v>
      </c>
      <c r="H36">
        <v>-0.69260661091438225</v>
      </c>
      <c r="I36">
        <v>-2.3400930164612586</v>
      </c>
      <c r="J36">
        <v>-2.1676380623592331</v>
      </c>
      <c r="K36">
        <v>-0.48577264255661506</v>
      </c>
      <c r="L36">
        <v>-0.79694229791178894</v>
      </c>
      <c r="M36">
        <v>0.1839588451080012</v>
      </c>
      <c r="N36">
        <v>-4.3066996843806393</v>
      </c>
      <c r="O36">
        <v>-0.38676372845326118</v>
      </c>
      <c r="P36">
        <v>-6.5702771946458922</v>
      </c>
      <c r="Q36">
        <v>-0.38676372845326118</v>
      </c>
      <c r="R36">
        <v>-0.14588103273609659</v>
      </c>
      <c r="S36">
        <v>-0.79906418117863787</v>
      </c>
      <c r="T36">
        <v>-0.94991008739788108</v>
      </c>
      <c r="U36">
        <v>-0.69260661091438225</v>
      </c>
      <c r="V36">
        <v>-2.3400930164612586</v>
      </c>
      <c r="W36">
        <v>-2.1676380623592331</v>
      </c>
      <c r="X36">
        <v>-0.48577264255661506</v>
      </c>
      <c r="Y36">
        <v>-0.79694229791178894</v>
      </c>
      <c r="Z36">
        <f>MIN(0,(SRI_Z[[#This Row],[Logarithmic rate of return]]-0))</f>
        <v>0</v>
      </c>
      <c r="AA36">
        <v>-0.38676372845326118</v>
      </c>
      <c r="AB36">
        <v>-6.5702771946458922</v>
      </c>
      <c r="AC36">
        <v>-0.14588103273609659</v>
      </c>
      <c r="AD36">
        <v>-0.79906418117863787</v>
      </c>
      <c r="AE36">
        <v>-0.94991008739788108</v>
      </c>
      <c r="AF36">
        <v>-0.38676372845326118</v>
      </c>
      <c r="AG36">
        <v>-6.5702771946458922</v>
      </c>
      <c r="AH36">
        <v>-0.14588103273609659</v>
      </c>
      <c r="AI36">
        <v>-0.79906418117863787</v>
      </c>
      <c r="AJ36">
        <v>-0.94991008739788108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0.1839588451080012</v>
      </c>
    </row>
    <row r="37" spans="1:42" x14ac:dyDescent="0.25">
      <c r="A37" s="2">
        <v>42540</v>
      </c>
      <c r="B37">
        <v>-1.3816721776098329</v>
      </c>
      <c r="C37">
        <v>-1.9886363636363515</v>
      </c>
      <c r="D37">
        <v>-3.3620225927925879E-2</v>
      </c>
      <c r="E37">
        <v>-0.54400386847195703</v>
      </c>
      <c r="F37">
        <v>-0.73708770813447144</v>
      </c>
      <c r="G37">
        <v>-0.89004264787687171</v>
      </c>
      <c r="H37">
        <v>-1.3722141076820262</v>
      </c>
      <c r="I37">
        <v>-1.9691212890181709</v>
      </c>
      <c r="J37">
        <v>-3.361457559636763E-2</v>
      </c>
      <c r="K37">
        <v>-0.54252951204771549</v>
      </c>
      <c r="L37">
        <v>-0.73438449194264199</v>
      </c>
      <c r="M37">
        <v>-0.88610511486982879</v>
      </c>
      <c r="N37">
        <v>-2.0869764296701416</v>
      </c>
      <c r="O37">
        <v>-1.648282562604779</v>
      </c>
      <c r="P37">
        <v>1.8409288204257499</v>
      </c>
      <c r="Q37">
        <v>-1.648282562604779</v>
      </c>
      <c r="R37">
        <v>-1.1926357201195776</v>
      </c>
      <c r="S37">
        <v>-0.76031584069681057</v>
      </c>
      <c r="T37">
        <v>-1.8004924686637134</v>
      </c>
      <c r="U37">
        <v>-1.3722141076820262</v>
      </c>
      <c r="V37">
        <v>-1.9691212890181709</v>
      </c>
      <c r="W37">
        <v>-3.361457559636763E-2</v>
      </c>
      <c r="X37">
        <v>-0.54252951204771549</v>
      </c>
      <c r="Y37">
        <v>-0.73438449194264199</v>
      </c>
      <c r="Z37">
        <f>MIN(0,(SRI_Z[[#This Row],[Logarithmic rate of return]]-0))</f>
        <v>-0.88610511486982879</v>
      </c>
      <c r="AA37">
        <v>-1.648282562604779</v>
      </c>
      <c r="AB37">
        <v>0</v>
      </c>
      <c r="AC37">
        <v>-1.1926357201195776</v>
      </c>
      <c r="AD37">
        <v>-0.76031584069681057</v>
      </c>
      <c r="AE37">
        <v>-1.8004924686637134</v>
      </c>
      <c r="AF37">
        <v>-1.648282562604779</v>
      </c>
      <c r="AG37">
        <v>1.8409288204257499</v>
      </c>
      <c r="AH37">
        <v>-1.1926357201195776</v>
      </c>
      <c r="AI37">
        <v>-0.76031584069681057</v>
      </c>
      <c r="AJ37">
        <v>-1.8004924686637134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s="1">
        <v>42547</v>
      </c>
      <c r="B38">
        <v>0.21995286724273461</v>
      </c>
      <c r="C38">
        <v>-2.601471981345203</v>
      </c>
      <c r="D38">
        <v>0.2749279152417331</v>
      </c>
      <c r="E38">
        <v>-1.6028987287354819</v>
      </c>
      <c r="F38">
        <v>-1.1803841613907164</v>
      </c>
      <c r="G38">
        <v>1.3355287230149961</v>
      </c>
      <c r="H38">
        <v>0.22019511885320045</v>
      </c>
      <c r="I38">
        <v>-2.5682093442400347</v>
      </c>
      <c r="J38">
        <v>0.2753065361502367</v>
      </c>
      <c r="K38">
        <v>-1.5901879543935304</v>
      </c>
      <c r="L38">
        <v>-1.1734719680021908</v>
      </c>
      <c r="M38">
        <v>1.3445271150786358</v>
      </c>
      <c r="N38">
        <v>-3.359766178961316</v>
      </c>
      <c r="O38">
        <v>0.37343713350670804</v>
      </c>
      <c r="P38">
        <v>-7.2108985466484992</v>
      </c>
      <c r="Q38">
        <v>0.37343713350670804</v>
      </c>
      <c r="R38">
        <v>-1.6458412268361373</v>
      </c>
      <c r="S38">
        <v>-1.1237685208836328</v>
      </c>
      <c r="T38">
        <v>-0.71518728610623516</v>
      </c>
      <c r="U38">
        <v>0</v>
      </c>
      <c r="V38">
        <v>-2.5682093442400347</v>
      </c>
      <c r="W38">
        <v>0</v>
      </c>
      <c r="X38">
        <v>-1.5901879543935304</v>
      </c>
      <c r="Y38">
        <v>-1.1734719680021908</v>
      </c>
      <c r="Z38">
        <f>MIN(0,(SRI_Z[[#This Row],[Logarithmic rate of return]]-0))</f>
        <v>0</v>
      </c>
      <c r="AA38">
        <v>0</v>
      </c>
      <c r="AB38">
        <v>-7.2108985466484992</v>
      </c>
      <c r="AC38">
        <v>-1.6458412268361373</v>
      </c>
      <c r="AD38">
        <v>-1.1237685208836328</v>
      </c>
      <c r="AE38">
        <v>-0.71518728610623516</v>
      </c>
      <c r="AF38">
        <v>0.37343713350670804</v>
      </c>
      <c r="AG38">
        <v>-7.2108985466484992</v>
      </c>
      <c r="AH38">
        <v>-1.6458412268361373</v>
      </c>
      <c r="AI38">
        <v>-1.1237685208836328</v>
      </c>
      <c r="AJ38">
        <v>-0.71518728610623516</v>
      </c>
      <c r="AK38">
        <v>0.22019511885320045</v>
      </c>
      <c r="AL38">
        <v>0</v>
      </c>
      <c r="AM38">
        <v>0.2753065361502367</v>
      </c>
      <c r="AN38">
        <v>0</v>
      </c>
      <c r="AO38">
        <v>0</v>
      </c>
      <c r="AP38">
        <v>1.3445271150786358</v>
      </c>
    </row>
    <row r="39" spans="1:42" x14ac:dyDescent="0.25">
      <c r="A39" s="2">
        <v>42554</v>
      </c>
      <c r="B39">
        <v>0.19991376269061162</v>
      </c>
      <c r="C39">
        <v>2.4801023308698191</v>
      </c>
      <c r="D39">
        <v>1.3037723362011906</v>
      </c>
      <c r="E39">
        <v>2.5728474839944853</v>
      </c>
      <c r="F39">
        <v>2.434172643040363</v>
      </c>
      <c r="G39">
        <v>6.1630901287553703</v>
      </c>
      <c r="H39">
        <v>0.20011385697499143</v>
      </c>
      <c r="I39">
        <v>2.5113750147761031</v>
      </c>
      <c r="J39">
        <v>1.31234605040029</v>
      </c>
      <c r="K39">
        <v>2.6065240924704822</v>
      </c>
      <c r="L39">
        <v>2.4642883418050965</v>
      </c>
      <c r="M39">
        <v>6.3611911945887956</v>
      </c>
      <c r="N39">
        <v>3.2515586263373866</v>
      </c>
      <c r="O39">
        <v>-4.4008677344805486E-2</v>
      </c>
      <c r="P39">
        <v>7.2282969112461242</v>
      </c>
      <c r="Q39">
        <v>-4.4008677344805486E-2</v>
      </c>
      <c r="R39">
        <v>3.1661727501055941</v>
      </c>
      <c r="S39">
        <v>2.5402562381425686</v>
      </c>
      <c r="T39">
        <v>3.1801889898265725</v>
      </c>
      <c r="U39">
        <v>0</v>
      </c>
      <c r="V39">
        <v>0</v>
      </c>
      <c r="W39">
        <v>0</v>
      </c>
      <c r="X39">
        <v>0</v>
      </c>
      <c r="Y39">
        <v>0</v>
      </c>
      <c r="Z39">
        <f>MIN(0,(SRI_Z[[#This Row],[Logarithmic rate of return]]-0))</f>
        <v>0</v>
      </c>
      <c r="AA39">
        <v>-4.4008677344805486E-2</v>
      </c>
      <c r="AB39">
        <v>0</v>
      </c>
      <c r="AC39">
        <v>0</v>
      </c>
      <c r="AD39">
        <v>0</v>
      </c>
      <c r="AE39">
        <v>0</v>
      </c>
      <c r="AF39">
        <v>-4.4008677344805486E-2</v>
      </c>
      <c r="AG39">
        <v>7.2282969112461242</v>
      </c>
      <c r="AH39">
        <v>3.1661727501055941</v>
      </c>
      <c r="AI39">
        <v>2.5402562381425686</v>
      </c>
      <c r="AJ39">
        <v>3.1801889898265725</v>
      </c>
      <c r="AK39">
        <v>0.20011385697499143</v>
      </c>
      <c r="AL39">
        <v>2.5113750147761031</v>
      </c>
      <c r="AM39">
        <v>1.31234605040029</v>
      </c>
      <c r="AN39">
        <v>2.6065240924704822</v>
      </c>
      <c r="AO39">
        <v>2.4642883418050965</v>
      </c>
      <c r="AP39">
        <v>6.3611911945887956</v>
      </c>
    </row>
    <row r="40" spans="1:42" x14ac:dyDescent="0.25">
      <c r="A40" s="1">
        <v>42561</v>
      </c>
      <c r="B40">
        <v>-1.2381443708083673</v>
      </c>
      <c r="C40">
        <v>-1.9784042321907309</v>
      </c>
      <c r="D40">
        <v>-0.15908789606256174</v>
      </c>
      <c r="E40">
        <v>0.73647324345192677</v>
      </c>
      <c r="F40">
        <v>0.3495044340114698</v>
      </c>
      <c r="G40">
        <v>-0.90074484670016142</v>
      </c>
      <c r="H40">
        <v>-1.230542050868805</v>
      </c>
      <c r="I40">
        <v>-1.9590881665839561</v>
      </c>
      <c r="J40">
        <v>-0.15896148532089341</v>
      </c>
      <c r="K40">
        <v>0.73919859688745637</v>
      </c>
      <c r="L40">
        <v>0.35011662760383605</v>
      </c>
      <c r="M40">
        <v>-0.89671233729677802</v>
      </c>
      <c r="N40">
        <v>1.4776873483959334</v>
      </c>
      <c r="O40">
        <v>-1.6432011951306151</v>
      </c>
      <c r="P40">
        <v>-0.6516007579352342</v>
      </c>
      <c r="Q40">
        <v>-1.6432011951306151</v>
      </c>
      <c r="R40">
        <v>1.2733909383223749</v>
      </c>
      <c r="S40">
        <v>0.36035231805894063</v>
      </c>
      <c r="T40">
        <v>1.6192257824978962</v>
      </c>
      <c r="U40">
        <v>-1.230542050868805</v>
      </c>
      <c r="V40">
        <v>-1.9590881665839561</v>
      </c>
      <c r="W40">
        <v>-0.15896148532089341</v>
      </c>
      <c r="X40">
        <v>0</v>
      </c>
      <c r="Y40">
        <v>0</v>
      </c>
      <c r="Z40">
        <f>MIN(0,(SRI_Z[[#This Row],[Logarithmic rate of return]]-0))</f>
        <v>-0.89671233729677802</v>
      </c>
      <c r="AA40">
        <v>-1.6432011951306151</v>
      </c>
      <c r="AB40">
        <v>-0.6516007579352342</v>
      </c>
      <c r="AC40">
        <v>0</v>
      </c>
      <c r="AD40">
        <v>0</v>
      </c>
      <c r="AE40">
        <v>0</v>
      </c>
      <c r="AF40">
        <v>-1.6432011951306151</v>
      </c>
      <c r="AG40">
        <v>-0.6516007579352342</v>
      </c>
      <c r="AH40">
        <v>1.2733909383223749</v>
      </c>
      <c r="AI40">
        <v>0.36035231805894063</v>
      </c>
      <c r="AJ40">
        <v>1.6192257824978962</v>
      </c>
      <c r="AK40">
        <v>0</v>
      </c>
      <c r="AL40">
        <v>0</v>
      </c>
      <c r="AM40">
        <v>0</v>
      </c>
      <c r="AN40">
        <v>0.73919859688745637</v>
      </c>
      <c r="AO40">
        <v>0.35011662760383605</v>
      </c>
      <c r="AP40">
        <v>0</v>
      </c>
    </row>
    <row r="41" spans="1:42" x14ac:dyDescent="0.25">
      <c r="A41" s="2">
        <v>42568</v>
      </c>
      <c r="B41">
        <v>3.69563555759383</v>
      </c>
      <c r="C41">
        <v>3.6315385152594373</v>
      </c>
      <c r="D41">
        <v>5.2267872848347743</v>
      </c>
      <c r="E41">
        <v>2.7718426979268829</v>
      </c>
      <c r="F41">
        <v>3.088822607552709</v>
      </c>
      <c r="G41">
        <v>3.2025486250838426</v>
      </c>
      <c r="H41">
        <v>3.7656546898362251</v>
      </c>
      <c r="I41">
        <v>3.699120092245165</v>
      </c>
      <c r="J41">
        <v>5.3683382952218492</v>
      </c>
      <c r="K41">
        <v>2.8109832294351014</v>
      </c>
      <c r="L41">
        <v>3.1375323976385721</v>
      </c>
      <c r="M41">
        <v>3.2549520823695506</v>
      </c>
      <c r="N41">
        <v>5.8425893679614536</v>
      </c>
      <c r="O41">
        <v>3.3854304311643748</v>
      </c>
      <c r="P41">
        <v>1.6498203444295274</v>
      </c>
      <c r="Q41">
        <v>3.3854304311643748</v>
      </c>
      <c r="R41">
        <v>1.4838422703476639</v>
      </c>
      <c r="S41">
        <v>3.1996110071403878</v>
      </c>
      <c r="T41">
        <v>1.5747934465210642</v>
      </c>
      <c r="U41">
        <v>0</v>
      </c>
      <c r="V41">
        <v>0</v>
      </c>
      <c r="W41">
        <v>0</v>
      </c>
      <c r="X41">
        <v>0</v>
      </c>
      <c r="Y41">
        <v>0</v>
      </c>
      <c r="Z41">
        <f>MIN(0,(SRI_Z[[#This Row],[Logarithmic rate of return]]-0))</f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3.3854304311643748</v>
      </c>
      <c r="AG41">
        <v>1.6498203444295274</v>
      </c>
      <c r="AH41">
        <v>1.4838422703476639</v>
      </c>
      <c r="AI41">
        <v>3.1996110071403878</v>
      </c>
      <c r="AJ41">
        <v>1.5747934465210642</v>
      </c>
      <c r="AK41">
        <v>3.7656546898362251</v>
      </c>
      <c r="AL41">
        <v>3.699120092245165</v>
      </c>
      <c r="AM41">
        <v>5.3683382952218492</v>
      </c>
      <c r="AN41">
        <v>2.8109832294351014</v>
      </c>
      <c r="AO41">
        <v>3.1375323976385721</v>
      </c>
      <c r="AP41">
        <v>3.2549520823695506</v>
      </c>
    </row>
    <row r="42" spans="1:42" x14ac:dyDescent="0.25">
      <c r="A42" s="1">
        <v>42575</v>
      </c>
      <c r="B42">
        <v>1.0550198525240928</v>
      </c>
      <c r="C42">
        <v>2.094679514034432E-2</v>
      </c>
      <c r="D42">
        <v>-9.3719939535522983</v>
      </c>
      <c r="E42">
        <v>0.48273087753577576</v>
      </c>
      <c r="F42">
        <v>0.96625613297286805</v>
      </c>
      <c r="G42">
        <v>1.5516672169032648</v>
      </c>
      <c r="H42">
        <v>1.0606246429258679</v>
      </c>
      <c r="I42">
        <v>2.0948989287882764E-2</v>
      </c>
      <c r="J42">
        <v>-8.9584674458763036</v>
      </c>
      <c r="K42">
        <v>0.48389978634275027</v>
      </c>
      <c r="L42">
        <v>0.97095467870041607</v>
      </c>
      <c r="M42">
        <v>1.5638315702553438</v>
      </c>
      <c r="N42">
        <v>4.9661857656753501</v>
      </c>
      <c r="O42">
        <v>2.1744234284644612</v>
      </c>
      <c r="P42">
        <v>0.74360417003023849</v>
      </c>
      <c r="Q42">
        <v>2.1744234284644612</v>
      </c>
      <c r="R42">
        <v>0.61290045830775663</v>
      </c>
      <c r="S42">
        <v>0.98820149357006382</v>
      </c>
      <c r="T42">
        <v>2.4089312736275792</v>
      </c>
      <c r="U42">
        <v>0</v>
      </c>
      <c r="V42">
        <v>0</v>
      </c>
      <c r="W42">
        <v>-8.9584674458763036</v>
      </c>
      <c r="X42">
        <v>0</v>
      </c>
      <c r="Y42">
        <v>0</v>
      </c>
      <c r="Z42">
        <f>MIN(0,(SRI_Z[[#This Row],[Logarithmic rate of return]]-0))</f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2.1744234284644612</v>
      </c>
      <c r="AG42">
        <v>0.74360417003023849</v>
      </c>
      <c r="AH42">
        <v>0.61290045830775663</v>
      </c>
      <c r="AI42">
        <v>0.98820149357006382</v>
      </c>
      <c r="AJ42">
        <v>2.4089312736275792</v>
      </c>
      <c r="AK42">
        <v>1.0606246429258679</v>
      </c>
      <c r="AL42">
        <v>2.0948989287882764E-2</v>
      </c>
      <c r="AM42">
        <v>0</v>
      </c>
      <c r="AN42">
        <v>0.48389978634275027</v>
      </c>
      <c r="AO42">
        <v>0.97095467870041607</v>
      </c>
      <c r="AP42">
        <v>1.5638315702553438</v>
      </c>
    </row>
    <row r="43" spans="1:42" x14ac:dyDescent="0.25">
      <c r="A43" s="2">
        <v>42582</v>
      </c>
      <c r="B43">
        <v>1.5123445120806253E-2</v>
      </c>
      <c r="C43">
        <v>-0.2099076406381272</v>
      </c>
      <c r="D43">
        <v>2.1382463690156044</v>
      </c>
      <c r="E43">
        <v>0.36074209803023105</v>
      </c>
      <c r="F43">
        <v>-0.95526914329037893</v>
      </c>
      <c r="G43">
        <v>-9.9140779907460605E-2</v>
      </c>
      <c r="H43">
        <v>1.5124588829074859E-2</v>
      </c>
      <c r="I43">
        <v>-0.20968764235847429</v>
      </c>
      <c r="J43">
        <v>2.161438049424814</v>
      </c>
      <c r="K43">
        <v>0.36139434142013255</v>
      </c>
      <c r="L43">
        <v>-0.95073529835553572</v>
      </c>
      <c r="M43">
        <v>-9.9091667893602492E-2</v>
      </c>
      <c r="N43">
        <v>6.2447817414595361</v>
      </c>
      <c r="O43">
        <v>-0.7980980611116909</v>
      </c>
      <c r="P43">
        <v>-1.005177494986403</v>
      </c>
      <c r="Q43">
        <v>-0.7980980611116909</v>
      </c>
      <c r="R43">
        <v>-6.5767841897093407E-2</v>
      </c>
      <c r="S43">
        <v>-0.97915315280338744</v>
      </c>
      <c r="T43">
        <v>-1.2866622755053707</v>
      </c>
      <c r="U43">
        <v>0</v>
      </c>
      <c r="V43">
        <v>-0.20968764235847429</v>
      </c>
      <c r="W43">
        <v>0</v>
      </c>
      <c r="X43">
        <v>0</v>
      </c>
      <c r="Y43">
        <v>-0.95073529835553572</v>
      </c>
      <c r="Z43">
        <f>MIN(0,(SRI_Z[[#This Row],[Logarithmic rate of return]]-0))</f>
        <v>-9.9091667893602492E-2</v>
      </c>
      <c r="AA43">
        <v>-0.7980980611116909</v>
      </c>
      <c r="AB43">
        <v>-1.005177494986403</v>
      </c>
      <c r="AC43">
        <v>-6.5767841897093407E-2</v>
      </c>
      <c r="AD43">
        <v>-0.97915315280338744</v>
      </c>
      <c r="AE43">
        <v>-1.2866622755053707</v>
      </c>
      <c r="AF43">
        <v>-0.7980980611116909</v>
      </c>
      <c r="AG43">
        <v>-1.005177494986403</v>
      </c>
      <c r="AH43">
        <v>-6.5767841897093407E-2</v>
      </c>
      <c r="AI43">
        <v>-0.97915315280338744</v>
      </c>
      <c r="AJ43">
        <v>-1.2866622755053707</v>
      </c>
      <c r="AK43">
        <v>1.5124588829074859E-2</v>
      </c>
      <c r="AL43">
        <v>0</v>
      </c>
      <c r="AM43">
        <v>2.161438049424814</v>
      </c>
      <c r="AN43">
        <v>0.36139434142013255</v>
      </c>
      <c r="AO43">
        <v>0</v>
      </c>
      <c r="AP43">
        <v>0</v>
      </c>
    </row>
    <row r="44" spans="1:42" x14ac:dyDescent="0.25">
      <c r="A44" s="1">
        <v>42589</v>
      </c>
      <c r="B44">
        <v>2.5173227185611031</v>
      </c>
      <c r="C44">
        <v>0.21643510437757613</v>
      </c>
      <c r="D44">
        <v>-0.24941017863161749</v>
      </c>
      <c r="E44">
        <v>0.6202697319751912</v>
      </c>
      <c r="F44">
        <v>0.20176544766708987</v>
      </c>
      <c r="G44">
        <v>1.3368112161721557</v>
      </c>
      <c r="H44">
        <v>2.5495492677599083</v>
      </c>
      <c r="I44">
        <v>0.21666966365647189</v>
      </c>
      <c r="J44">
        <v>-0.24909966763578198</v>
      </c>
      <c r="K44">
        <v>0.62220139650662876</v>
      </c>
      <c r="L44">
        <v>0.20196926835239942</v>
      </c>
      <c r="M44">
        <v>1.3458269765950281</v>
      </c>
      <c r="N44">
        <v>4.3132896135007712</v>
      </c>
      <c r="O44">
        <v>3.055392331700074</v>
      </c>
      <c r="P44">
        <v>1.0080268631392142</v>
      </c>
      <c r="Q44">
        <v>3.055392331700074</v>
      </c>
      <c r="R44">
        <v>0.42557455880698358</v>
      </c>
      <c r="S44">
        <v>0.39055935683510329</v>
      </c>
      <c r="T44">
        <v>1.4709797690494615</v>
      </c>
      <c r="U44">
        <v>0</v>
      </c>
      <c r="V44">
        <v>0</v>
      </c>
      <c r="W44">
        <v>-0.24909966763578198</v>
      </c>
      <c r="X44">
        <v>0</v>
      </c>
      <c r="Y44">
        <v>0</v>
      </c>
      <c r="Z44">
        <f>MIN(0,(SRI_Z[[#This Row],[Logarithmic rate of return]]-0))</f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3.055392331700074</v>
      </c>
      <c r="AG44">
        <v>1.0080268631392142</v>
      </c>
      <c r="AH44">
        <v>0.42557455880698358</v>
      </c>
      <c r="AI44">
        <v>0.39055935683510329</v>
      </c>
      <c r="AJ44">
        <v>1.4709797690494615</v>
      </c>
      <c r="AK44">
        <v>2.5495492677599083</v>
      </c>
      <c r="AL44">
        <v>0.21666966365647189</v>
      </c>
      <c r="AM44">
        <v>0</v>
      </c>
      <c r="AN44">
        <v>0.62220139650662876</v>
      </c>
      <c r="AO44">
        <v>0.20196926835239942</v>
      </c>
      <c r="AP44">
        <v>1.3458269765950281</v>
      </c>
    </row>
    <row r="45" spans="1:42" x14ac:dyDescent="0.25">
      <c r="A45" s="2">
        <v>42596</v>
      </c>
      <c r="B45">
        <v>1.7098971163599577</v>
      </c>
      <c r="C45">
        <v>1.6209904526409875</v>
      </c>
      <c r="D45">
        <v>2.2211969417347777</v>
      </c>
      <c r="E45">
        <v>-0.10253489034461885</v>
      </c>
      <c r="F45">
        <v>0.49688817506525251</v>
      </c>
      <c r="G45">
        <v>2.6040012702445119</v>
      </c>
      <c r="H45">
        <v>1.7246846674522323</v>
      </c>
      <c r="I45">
        <v>1.6342722293460814</v>
      </c>
      <c r="J45">
        <v>2.2462370083867422</v>
      </c>
      <c r="K45">
        <v>-0.1024823592313413</v>
      </c>
      <c r="L45">
        <v>0.49812676901252878</v>
      </c>
      <c r="M45">
        <v>2.6385056986773034</v>
      </c>
      <c r="N45">
        <v>3.8866089704978268</v>
      </c>
      <c r="O45">
        <v>2.1348822558409046</v>
      </c>
      <c r="P45">
        <v>1.5156946651099079</v>
      </c>
      <c r="Q45">
        <v>2.1348822558409046</v>
      </c>
      <c r="R45">
        <v>5.4042667542317159E-2</v>
      </c>
      <c r="S45">
        <v>0.6333826174273699</v>
      </c>
      <c r="T45">
        <v>6.4819738582864189E-2</v>
      </c>
      <c r="U45">
        <v>0</v>
      </c>
      <c r="V45">
        <v>0</v>
      </c>
      <c r="W45">
        <v>0</v>
      </c>
      <c r="X45">
        <v>-0.1024823592313413</v>
      </c>
      <c r="Y45">
        <v>0</v>
      </c>
      <c r="Z45">
        <f>MIN(0,(SRI_Z[[#This Row],[Logarithmic rate of return]]-0))</f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2.1348822558409046</v>
      </c>
      <c r="AG45">
        <v>1.5156946651099079</v>
      </c>
      <c r="AH45">
        <v>5.4042667542317159E-2</v>
      </c>
      <c r="AI45">
        <v>0.6333826174273699</v>
      </c>
      <c r="AJ45">
        <v>6.4819738582864189E-2</v>
      </c>
      <c r="AK45">
        <v>1.7246846674522323</v>
      </c>
      <c r="AL45">
        <v>1.6342722293460814</v>
      </c>
      <c r="AM45">
        <v>2.2462370083867422</v>
      </c>
      <c r="AN45">
        <v>0</v>
      </c>
      <c r="AO45">
        <v>0.49812676901252878</v>
      </c>
      <c r="AP45">
        <v>2.6385056986773034</v>
      </c>
    </row>
    <row r="46" spans="1:42" x14ac:dyDescent="0.25">
      <c r="A46" s="1">
        <v>42603</v>
      </c>
      <c r="B46">
        <v>-1.8597785977859855</v>
      </c>
      <c r="C46">
        <v>-1.7187172500524057</v>
      </c>
      <c r="D46">
        <v>-0.88436731165636862</v>
      </c>
      <c r="E46">
        <v>0.24434594840321536</v>
      </c>
      <c r="F46">
        <v>-1.5597920277296371</v>
      </c>
      <c r="G46">
        <v>-0.55883761775506036</v>
      </c>
      <c r="H46">
        <v>-1.8426961872700236</v>
      </c>
      <c r="I46">
        <v>-1.7041143889109274</v>
      </c>
      <c r="J46">
        <v>-0.88047968771765628</v>
      </c>
      <c r="K46">
        <v>0.24464496029733843</v>
      </c>
      <c r="L46">
        <v>-1.5477523068913062</v>
      </c>
      <c r="M46">
        <v>-0.55728191355570489</v>
      </c>
      <c r="N46">
        <v>0.64925101889030368</v>
      </c>
      <c r="O46">
        <v>-2.2767770307410489</v>
      </c>
      <c r="P46">
        <v>-0.26134254944412444</v>
      </c>
      <c r="Q46">
        <v>-2.2767770307410489</v>
      </c>
      <c r="R46">
        <v>-8.2419091971566941E-3</v>
      </c>
      <c r="S46">
        <v>-1.5842183602177478</v>
      </c>
      <c r="T46">
        <v>-2.4798888163031099</v>
      </c>
      <c r="U46">
        <v>-1.8426961872700236</v>
      </c>
      <c r="V46">
        <v>-1.7041143889109274</v>
      </c>
      <c r="W46">
        <v>-0.88047968771765628</v>
      </c>
      <c r="X46">
        <v>0</v>
      </c>
      <c r="Y46">
        <v>-1.5477523068913062</v>
      </c>
      <c r="Z46">
        <f>MIN(0,(SRI_Z[[#This Row],[Logarithmic rate of return]]-0))</f>
        <v>-0.55728191355570489</v>
      </c>
      <c r="AA46">
        <v>-2.2767770307410489</v>
      </c>
      <c r="AB46">
        <v>-0.26134254944412444</v>
      </c>
      <c r="AC46">
        <v>-8.2419091971566941E-3</v>
      </c>
      <c r="AD46">
        <v>-1.5842183602177478</v>
      </c>
      <c r="AE46">
        <v>-2.4798888163031099</v>
      </c>
      <c r="AF46">
        <v>-2.2767770307410489</v>
      </c>
      <c r="AG46">
        <v>-0.26134254944412444</v>
      </c>
      <c r="AH46">
        <v>-8.2419091971566941E-3</v>
      </c>
      <c r="AI46">
        <v>-1.5842183602177478</v>
      </c>
      <c r="AJ46">
        <v>-2.4798888163031099</v>
      </c>
      <c r="AK46">
        <v>0</v>
      </c>
      <c r="AL46">
        <v>0</v>
      </c>
      <c r="AM46">
        <v>0</v>
      </c>
      <c r="AN46">
        <v>0.24464496029733843</v>
      </c>
      <c r="AO46">
        <v>0</v>
      </c>
      <c r="AP46">
        <v>0</v>
      </c>
    </row>
    <row r="47" spans="1:42" x14ac:dyDescent="0.25">
      <c r="A47" s="2">
        <v>42610</v>
      </c>
      <c r="B47">
        <v>8.8482524701374826E-2</v>
      </c>
      <c r="C47">
        <v>1.601814931940061</v>
      </c>
      <c r="D47">
        <v>0.34457623749255201</v>
      </c>
      <c r="E47">
        <v>-0.43374044058896871</v>
      </c>
      <c r="F47">
        <v>0.44151230652118983</v>
      </c>
      <c r="G47">
        <v>-1.8373983739837441</v>
      </c>
      <c r="H47">
        <v>8.8521693594059134E-2</v>
      </c>
      <c r="I47">
        <v>1.6147826530269336</v>
      </c>
      <c r="J47">
        <v>0.34517126869373693</v>
      </c>
      <c r="K47">
        <v>-0.43280249791968056</v>
      </c>
      <c r="L47">
        <v>0.44248985048432299</v>
      </c>
      <c r="M47">
        <v>-1.820722172484937</v>
      </c>
      <c r="N47">
        <v>1.3851067292134498</v>
      </c>
      <c r="O47">
        <v>-0.1691913119769968</v>
      </c>
      <c r="P47">
        <v>0.27817992846523198</v>
      </c>
      <c r="Q47">
        <v>-0.1691913119769968</v>
      </c>
      <c r="R47">
        <v>-0.68138589486381662</v>
      </c>
      <c r="S47">
        <v>0.44711323790215624</v>
      </c>
      <c r="T47">
        <v>-0.62101240372529198</v>
      </c>
      <c r="U47">
        <v>0</v>
      </c>
      <c r="V47">
        <v>0</v>
      </c>
      <c r="W47">
        <v>0</v>
      </c>
      <c r="X47">
        <v>-0.43280249791968056</v>
      </c>
      <c r="Y47">
        <v>0</v>
      </c>
      <c r="Z47">
        <f>MIN(0,(SRI_Z[[#This Row],[Logarithmic rate of return]]-0))</f>
        <v>-1.820722172484937</v>
      </c>
      <c r="AA47">
        <v>-0.1691913119769968</v>
      </c>
      <c r="AB47">
        <v>0</v>
      </c>
      <c r="AC47">
        <v>-0.68138589486381662</v>
      </c>
      <c r="AD47">
        <v>0</v>
      </c>
      <c r="AE47">
        <v>-0.62101240372529198</v>
      </c>
      <c r="AF47">
        <v>-0.1691913119769968</v>
      </c>
      <c r="AG47">
        <v>0.27817992846523198</v>
      </c>
      <c r="AH47">
        <v>-0.68138589486381662</v>
      </c>
      <c r="AI47">
        <v>0.44711323790215624</v>
      </c>
      <c r="AJ47">
        <v>-0.62101240372529198</v>
      </c>
      <c r="AK47">
        <v>8.8521693594059134E-2</v>
      </c>
      <c r="AL47">
        <v>1.6147826530269336</v>
      </c>
      <c r="AM47">
        <v>0.34517126869373693</v>
      </c>
      <c r="AN47">
        <v>0</v>
      </c>
      <c r="AO47">
        <v>0.44248985048432299</v>
      </c>
      <c r="AP47">
        <v>0</v>
      </c>
    </row>
    <row r="48" spans="1:42" x14ac:dyDescent="0.25">
      <c r="A48" s="1">
        <v>42617</v>
      </c>
      <c r="B48">
        <v>0.39659224441832552</v>
      </c>
      <c r="C48">
        <v>2.2314827261728678</v>
      </c>
      <c r="D48">
        <v>1.6103794497326893</v>
      </c>
      <c r="E48">
        <v>0.6970813261547123</v>
      </c>
      <c r="F48">
        <v>1.8870742879904361</v>
      </c>
      <c r="G48">
        <v>1.3949013949013909</v>
      </c>
      <c r="H48">
        <v>0.39738075693678604</v>
      </c>
      <c r="I48">
        <v>2.256757003680065</v>
      </c>
      <c r="J48">
        <v>1.6234869706253996</v>
      </c>
      <c r="K48">
        <v>0.6995222883061355</v>
      </c>
      <c r="L48">
        <v>1.9051067525492065</v>
      </c>
      <c r="M48">
        <v>1.4047215725559072</v>
      </c>
      <c r="N48">
        <v>1.255584243907659</v>
      </c>
      <c r="O48">
        <v>-0.10678663202938642</v>
      </c>
      <c r="P48">
        <v>2.4310650766850017</v>
      </c>
      <c r="Q48">
        <v>-0.10678663202938642</v>
      </c>
      <c r="R48">
        <v>0.50310290941024394</v>
      </c>
      <c r="S48">
        <v>1.9287866096918276</v>
      </c>
      <c r="T48">
        <v>1.3806873074263915</v>
      </c>
      <c r="U48">
        <v>0</v>
      </c>
      <c r="V48">
        <v>0</v>
      </c>
      <c r="W48">
        <v>0</v>
      </c>
      <c r="X48">
        <v>0</v>
      </c>
      <c r="Y48">
        <v>0</v>
      </c>
      <c r="Z48">
        <f>MIN(0,(SRI_Z[[#This Row],[Logarithmic rate of return]]-0))</f>
        <v>0</v>
      </c>
      <c r="AA48">
        <v>-0.10678663202938642</v>
      </c>
      <c r="AB48">
        <v>0</v>
      </c>
      <c r="AC48">
        <v>0</v>
      </c>
      <c r="AD48">
        <v>0</v>
      </c>
      <c r="AE48">
        <v>0</v>
      </c>
      <c r="AF48">
        <v>-0.10678663202938642</v>
      </c>
      <c r="AG48">
        <v>2.4310650766850017</v>
      </c>
      <c r="AH48">
        <v>0.50310290941024394</v>
      </c>
      <c r="AI48">
        <v>1.9287866096918276</v>
      </c>
      <c r="AJ48">
        <v>1.3806873074263915</v>
      </c>
      <c r="AK48">
        <v>0.39738075693678604</v>
      </c>
      <c r="AL48">
        <v>2.256757003680065</v>
      </c>
      <c r="AM48">
        <v>1.6234869706253996</v>
      </c>
      <c r="AN48">
        <v>0.6995222883061355</v>
      </c>
      <c r="AO48">
        <v>1.9051067525492065</v>
      </c>
      <c r="AP48">
        <v>1.4047215725559072</v>
      </c>
    </row>
    <row r="49" spans="1:42" x14ac:dyDescent="0.25">
      <c r="A49" s="2">
        <v>42624</v>
      </c>
      <c r="B49">
        <v>-2.5711662075295932E-2</v>
      </c>
      <c r="C49">
        <v>-0.71075610911799325</v>
      </c>
      <c r="D49">
        <v>-0.82166568066784995</v>
      </c>
      <c r="E49">
        <v>-1.9058619693906917</v>
      </c>
      <c r="F49">
        <v>-1.1482675261885582</v>
      </c>
      <c r="G49">
        <v>-3.1420539110302603</v>
      </c>
      <c r="H49">
        <v>-2.5708357193946256E-2</v>
      </c>
      <c r="I49">
        <v>-0.70824214296786736</v>
      </c>
      <c r="J49">
        <v>-0.81830838616758217</v>
      </c>
      <c r="K49">
        <v>-1.8879279272848042</v>
      </c>
      <c r="L49">
        <v>-1.1417249710207644</v>
      </c>
      <c r="M49">
        <v>-3.0937016252909708</v>
      </c>
      <c r="N49">
        <v>0.23547702966776099</v>
      </c>
      <c r="O49">
        <v>-0.1679900027554358</v>
      </c>
      <c r="P49">
        <v>-0.86916409312981291</v>
      </c>
      <c r="Q49">
        <v>-0.1679900027554358</v>
      </c>
      <c r="R49">
        <v>-2.4222420668081246</v>
      </c>
      <c r="S49">
        <v>-1.1505550108829505</v>
      </c>
      <c r="T49">
        <v>-2.0997867060270461</v>
      </c>
      <c r="U49">
        <v>-2.5708357193946256E-2</v>
      </c>
      <c r="V49">
        <v>-0.70824214296786736</v>
      </c>
      <c r="W49">
        <v>-0.81830838616758217</v>
      </c>
      <c r="X49">
        <v>-1.8879279272848042</v>
      </c>
      <c r="Y49">
        <v>-1.1417249710207644</v>
      </c>
      <c r="Z49">
        <f>MIN(0,(SRI_Z[[#This Row],[Logarithmic rate of return]]-0))</f>
        <v>-3.0937016252909708</v>
      </c>
      <c r="AA49">
        <v>-0.1679900027554358</v>
      </c>
      <c r="AB49">
        <v>-0.86916409312981291</v>
      </c>
      <c r="AC49">
        <v>-2.4222420668081246</v>
      </c>
      <c r="AD49">
        <v>-1.1505550108829505</v>
      </c>
      <c r="AE49">
        <v>-2.0997867060270461</v>
      </c>
      <c r="AF49">
        <v>-0.1679900027554358</v>
      </c>
      <c r="AG49">
        <v>-0.86916409312981291</v>
      </c>
      <c r="AH49">
        <v>-2.4222420668081246</v>
      </c>
      <c r="AI49">
        <v>-1.1505550108829505</v>
      </c>
      <c r="AJ49">
        <v>-2.0997867060270461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</row>
    <row r="50" spans="1:42" x14ac:dyDescent="0.25">
      <c r="A50" s="1">
        <v>42631</v>
      </c>
      <c r="B50">
        <v>0.14304577464788232</v>
      </c>
      <c r="C50">
        <v>-3.3944568868980922</v>
      </c>
      <c r="D50">
        <v>-1.5215215215215223</v>
      </c>
      <c r="E50">
        <v>0.67117944011013508</v>
      </c>
      <c r="F50">
        <v>-1.3474887709269165</v>
      </c>
      <c r="G50">
        <v>-3.2968910146908095</v>
      </c>
      <c r="H50">
        <v>0.14314818278809266</v>
      </c>
      <c r="I50">
        <v>-3.3381166205327752</v>
      </c>
      <c r="J50">
        <v>-1.5100624712365218</v>
      </c>
      <c r="K50">
        <v>0.67344197879333079</v>
      </c>
      <c r="L50">
        <v>-1.3384908812384833</v>
      </c>
      <c r="M50">
        <v>-3.2437093021381704</v>
      </c>
      <c r="N50">
        <v>-0.21382845017100688</v>
      </c>
      <c r="O50">
        <v>-0.33752864667180948</v>
      </c>
      <c r="P50">
        <v>-2.4808644626394249</v>
      </c>
      <c r="Q50">
        <v>-0.33752864667180948</v>
      </c>
      <c r="R50">
        <v>0.53199468329074973</v>
      </c>
      <c r="S50">
        <v>-1.3641973908024763</v>
      </c>
      <c r="T50">
        <v>0.58800797701555352</v>
      </c>
      <c r="U50">
        <v>0</v>
      </c>
      <c r="V50">
        <v>-3.3381166205327752</v>
      </c>
      <c r="W50">
        <v>-1.5100624712365218</v>
      </c>
      <c r="X50">
        <v>0</v>
      </c>
      <c r="Y50">
        <v>-1.3384908812384833</v>
      </c>
      <c r="Z50">
        <f>MIN(0,(SRI_Z[[#This Row],[Logarithmic rate of return]]-0))</f>
        <v>-3.2437093021381704</v>
      </c>
      <c r="AA50">
        <v>-0.33752864667180948</v>
      </c>
      <c r="AB50">
        <v>-2.4808644626394249</v>
      </c>
      <c r="AC50">
        <v>0</v>
      </c>
      <c r="AD50">
        <v>-1.3641973908024763</v>
      </c>
      <c r="AE50">
        <v>0</v>
      </c>
      <c r="AF50">
        <v>-0.33752864667180948</v>
      </c>
      <c r="AG50">
        <v>-2.4808644626394249</v>
      </c>
      <c r="AH50">
        <v>0.53199468329074973</v>
      </c>
      <c r="AI50">
        <v>-1.3641973908024763</v>
      </c>
      <c r="AJ50">
        <v>0.58800797701555352</v>
      </c>
      <c r="AK50">
        <v>0.14314818278809266</v>
      </c>
      <c r="AL50">
        <v>0</v>
      </c>
      <c r="AM50">
        <v>0</v>
      </c>
      <c r="AN50">
        <v>0.67344197879333079</v>
      </c>
      <c r="AO50">
        <v>0</v>
      </c>
      <c r="AP50">
        <v>0</v>
      </c>
    </row>
    <row r="51" spans="1:42" x14ac:dyDescent="0.25">
      <c r="A51" s="2">
        <v>42638</v>
      </c>
      <c r="B51">
        <v>1.4102842265133557</v>
      </c>
      <c r="C51">
        <v>2.3109530972241181</v>
      </c>
      <c r="D51">
        <v>3.178910641597219</v>
      </c>
      <c r="E51">
        <v>0.64972073407045183</v>
      </c>
      <c r="F51">
        <v>1.4635618367449705</v>
      </c>
      <c r="G51">
        <v>3.7012666556999507</v>
      </c>
      <c r="H51">
        <v>1.4203232319521013</v>
      </c>
      <c r="I51">
        <v>2.3380742714616116</v>
      </c>
      <c r="J51">
        <v>3.2305350161996071</v>
      </c>
      <c r="K51">
        <v>0.65184060638735597</v>
      </c>
      <c r="L51">
        <v>1.4743775626077604</v>
      </c>
      <c r="M51">
        <v>3.7715020496891412</v>
      </c>
      <c r="N51">
        <v>-0.20946617879294044</v>
      </c>
      <c r="O51">
        <v>1.4713345011010204</v>
      </c>
      <c r="P51">
        <v>-0.55090299772417239</v>
      </c>
      <c r="Q51">
        <v>1.4713345011010204</v>
      </c>
      <c r="R51">
        <v>1.1863935523418918</v>
      </c>
      <c r="S51">
        <v>1.5011698717713182</v>
      </c>
      <c r="T51">
        <v>1.2054269774652107</v>
      </c>
      <c r="U51">
        <v>0</v>
      </c>
      <c r="V51">
        <v>0</v>
      </c>
      <c r="W51">
        <v>0</v>
      </c>
      <c r="X51">
        <v>0</v>
      </c>
      <c r="Y51">
        <v>0</v>
      </c>
      <c r="Z51">
        <f>MIN(0,(SRI_Z[[#This Row],[Logarithmic rate of return]]-0))</f>
        <v>0</v>
      </c>
      <c r="AA51">
        <v>0</v>
      </c>
      <c r="AB51">
        <v>-0.55090299772417239</v>
      </c>
      <c r="AC51">
        <v>0</v>
      </c>
      <c r="AD51">
        <v>0</v>
      </c>
      <c r="AE51">
        <v>0</v>
      </c>
      <c r="AF51">
        <v>1.4713345011010204</v>
      </c>
      <c r="AG51">
        <v>-0.55090299772417239</v>
      </c>
      <c r="AH51">
        <v>1.1863935523418918</v>
      </c>
      <c r="AI51">
        <v>1.5011698717713182</v>
      </c>
      <c r="AJ51">
        <v>1.2054269774652107</v>
      </c>
      <c r="AK51">
        <v>1.4203232319521013</v>
      </c>
      <c r="AL51">
        <v>2.3380742714616116</v>
      </c>
      <c r="AM51">
        <v>3.2305350161996071</v>
      </c>
      <c r="AN51">
        <v>0.65184060638735597</v>
      </c>
      <c r="AO51">
        <v>1.4743775626077604</v>
      </c>
      <c r="AP51">
        <v>3.7715020496891412</v>
      </c>
    </row>
    <row r="52" spans="1:42" x14ac:dyDescent="0.25">
      <c r="A52" s="1">
        <v>42645</v>
      </c>
      <c r="B52">
        <v>-1.7514165869453411</v>
      </c>
      <c r="C52">
        <v>-1.1409999308484731</v>
      </c>
      <c r="D52">
        <v>-3.2419451671002695</v>
      </c>
      <c r="E52">
        <v>0.41997729852439314</v>
      </c>
      <c r="F52">
        <v>-0.51564632728376236</v>
      </c>
      <c r="G52">
        <v>-1.2323064113239002</v>
      </c>
      <c r="H52">
        <v>-1.7362560468120729</v>
      </c>
      <c r="I52">
        <v>-1.1345396216104233</v>
      </c>
      <c r="J52">
        <v>-3.1905029900444997</v>
      </c>
      <c r="K52">
        <v>0.42086168018411874</v>
      </c>
      <c r="L52">
        <v>-0.51432142420053761</v>
      </c>
      <c r="M52">
        <v>-1.2247753234638601</v>
      </c>
      <c r="N52">
        <v>-0.40250573573530968</v>
      </c>
      <c r="O52">
        <v>-1.6447639427529237</v>
      </c>
      <c r="P52">
        <v>0.79415018314231878</v>
      </c>
      <c r="Q52">
        <v>-1.6447639427529237</v>
      </c>
      <c r="R52">
        <v>0.16524504332495688</v>
      </c>
      <c r="S52">
        <v>-0.52194768542953818</v>
      </c>
      <c r="T52">
        <v>-0.99683171021521988</v>
      </c>
      <c r="U52">
        <v>-1.7362560468120729</v>
      </c>
      <c r="V52">
        <v>-1.1345396216104233</v>
      </c>
      <c r="W52">
        <v>-3.1905029900444997</v>
      </c>
      <c r="X52">
        <v>0</v>
      </c>
      <c r="Y52">
        <v>-0.51432142420053761</v>
      </c>
      <c r="Z52">
        <f>MIN(0,(SRI_Z[[#This Row],[Logarithmic rate of return]]-0))</f>
        <v>-1.2247753234638601</v>
      </c>
      <c r="AA52">
        <v>-1.6447639427529237</v>
      </c>
      <c r="AB52">
        <v>0</v>
      </c>
      <c r="AC52">
        <v>0</v>
      </c>
      <c r="AD52">
        <v>-0.52194768542953818</v>
      </c>
      <c r="AE52">
        <v>-0.99683171021521988</v>
      </c>
      <c r="AF52">
        <v>-1.6447639427529237</v>
      </c>
      <c r="AG52">
        <v>0.79415018314231878</v>
      </c>
      <c r="AH52">
        <v>0.16524504332495688</v>
      </c>
      <c r="AI52">
        <v>-0.52194768542953818</v>
      </c>
      <c r="AJ52">
        <v>-0.99683171021521988</v>
      </c>
      <c r="AK52">
        <v>0</v>
      </c>
      <c r="AL52">
        <v>0</v>
      </c>
      <c r="AM52">
        <v>0</v>
      </c>
      <c r="AN52">
        <v>0.42086168018411874</v>
      </c>
      <c r="AO52">
        <v>0</v>
      </c>
      <c r="AP52">
        <v>0</v>
      </c>
    </row>
    <row r="53" spans="1:42" x14ac:dyDescent="0.25">
      <c r="A53" s="2">
        <v>42652</v>
      </c>
      <c r="B53">
        <v>0.57799239098626021</v>
      </c>
      <c r="C53">
        <v>-1.1683223730236574</v>
      </c>
      <c r="D53">
        <v>0.48459904407859128</v>
      </c>
      <c r="E53">
        <v>0.14734217386377613</v>
      </c>
      <c r="F53">
        <v>0.63294318581403075</v>
      </c>
      <c r="G53">
        <v>2.8159896423369508</v>
      </c>
      <c r="H53">
        <v>0.57966923146851235</v>
      </c>
      <c r="I53">
        <v>-1.161550183486812</v>
      </c>
      <c r="J53">
        <v>0.4857770324673657</v>
      </c>
      <c r="K53">
        <v>0.14745082918796065</v>
      </c>
      <c r="L53">
        <v>0.634954763785745</v>
      </c>
      <c r="M53">
        <v>2.8563990546895681</v>
      </c>
      <c r="N53">
        <v>1.7986527724638508</v>
      </c>
      <c r="O53">
        <v>1.4294098529443002</v>
      </c>
      <c r="P53">
        <v>-0.46721779431704596</v>
      </c>
      <c r="Q53">
        <v>1.4294098529443002</v>
      </c>
      <c r="R53">
        <v>-0.67237487836808285</v>
      </c>
      <c r="S53">
        <v>0.65201004398936657</v>
      </c>
      <c r="T53">
        <v>-0.27018728901366662</v>
      </c>
      <c r="U53">
        <v>0</v>
      </c>
      <c r="V53">
        <v>-1.161550183486812</v>
      </c>
      <c r="W53">
        <v>0</v>
      </c>
      <c r="X53">
        <v>0</v>
      </c>
      <c r="Y53">
        <v>0</v>
      </c>
      <c r="Z53">
        <f>MIN(0,(SRI_Z[[#This Row],[Logarithmic rate of return]]-0))</f>
        <v>0</v>
      </c>
      <c r="AA53">
        <v>0</v>
      </c>
      <c r="AB53">
        <v>-0.46721779431704596</v>
      </c>
      <c r="AC53">
        <v>-0.67237487836808285</v>
      </c>
      <c r="AD53">
        <v>0</v>
      </c>
      <c r="AE53">
        <v>-0.27018728901366662</v>
      </c>
      <c r="AF53">
        <v>1.4294098529443002</v>
      </c>
      <c r="AG53">
        <v>-0.46721779431704596</v>
      </c>
      <c r="AH53">
        <v>-0.67237487836808285</v>
      </c>
      <c r="AI53">
        <v>0.65201004398936657</v>
      </c>
      <c r="AJ53">
        <v>-0.27018728901366662</v>
      </c>
      <c r="AK53">
        <v>0.57966923146851235</v>
      </c>
      <c r="AL53">
        <v>0</v>
      </c>
      <c r="AM53">
        <v>0.4857770324673657</v>
      </c>
      <c r="AN53">
        <v>0.14745082918796065</v>
      </c>
      <c r="AO53">
        <v>0.634954763785745</v>
      </c>
      <c r="AP53">
        <v>2.8563990546895681</v>
      </c>
    </row>
    <row r="54" spans="1:42" x14ac:dyDescent="0.25">
      <c r="A54" s="1">
        <v>42659</v>
      </c>
      <c r="B54">
        <v>-0.38190364277321553</v>
      </c>
      <c r="C54">
        <v>0.480401030425397</v>
      </c>
      <c r="D54">
        <v>0.13921113689095654</v>
      </c>
      <c r="E54">
        <v>-1.4896186806234561</v>
      </c>
      <c r="F54">
        <v>0.10537936571658368</v>
      </c>
      <c r="G54">
        <v>1.8739082102588529</v>
      </c>
      <c r="H54">
        <v>-0.38117624220271384</v>
      </c>
      <c r="I54">
        <v>0.48155866518984747</v>
      </c>
      <c r="J54">
        <v>0.13930812561730907</v>
      </c>
      <c r="K54">
        <v>-1.4786328254260301</v>
      </c>
      <c r="L54">
        <v>0.10543492880828592</v>
      </c>
      <c r="M54">
        <v>1.8916883427763094</v>
      </c>
      <c r="N54">
        <v>4.753416519038222E-3</v>
      </c>
      <c r="O54">
        <v>-1.0040647875945503</v>
      </c>
      <c r="P54">
        <v>-0.27853587812304964</v>
      </c>
      <c r="Q54">
        <v>-1.0040647875945503</v>
      </c>
      <c r="R54">
        <v>-0.96858028046191025</v>
      </c>
      <c r="S54">
        <v>0.10751003342523145</v>
      </c>
      <c r="T54">
        <v>-0.21452905709637518</v>
      </c>
      <c r="U54">
        <v>-0.38117624220271384</v>
      </c>
      <c r="V54">
        <v>0</v>
      </c>
      <c r="W54">
        <v>0</v>
      </c>
      <c r="X54">
        <v>-1.4786328254260301</v>
      </c>
      <c r="Y54">
        <v>0</v>
      </c>
      <c r="Z54">
        <f>MIN(0,(SRI_Z[[#This Row],[Logarithmic rate of return]]-0))</f>
        <v>0</v>
      </c>
      <c r="AA54">
        <v>-1.0040647875945503</v>
      </c>
      <c r="AB54">
        <v>-0.27853587812304964</v>
      </c>
      <c r="AC54">
        <v>-0.96858028046191025</v>
      </c>
      <c r="AD54">
        <v>0</v>
      </c>
      <c r="AE54">
        <v>-0.21452905709637518</v>
      </c>
      <c r="AF54">
        <v>-1.0040647875945503</v>
      </c>
      <c r="AG54">
        <v>-0.27853587812304964</v>
      </c>
      <c r="AH54">
        <v>-0.96858028046191025</v>
      </c>
      <c r="AI54">
        <v>0.10751003342523145</v>
      </c>
      <c r="AJ54">
        <v>-0.21452905709637518</v>
      </c>
      <c r="AK54">
        <v>0</v>
      </c>
      <c r="AL54">
        <v>0.48155866518984747</v>
      </c>
      <c r="AM54">
        <v>0.13930812561730907</v>
      </c>
      <c r="AN54">
        <v>0</v>
      </c>
      <c r="AO54">
        <v>0.10543492880828592</v>
      </c>
      <c r="AP54">
        <v>1.8916883427763094</v>
      </c>
    </row>
    <row r="55" spans="1:42" x14ac:dyDescent="0.25">
      <c r="A55" s="2">
        <v>42666</v>
      </c>
      <c r="B55">
        <v>1.2796809860431499</v>
      </c>
      <c r="C55">
        <v>1.6704319846648854</v>
      </c>
      <c r="D55">
        <v>2.8028350515463885</v>
      </c>
      <c r="E55">
        <v>0.37815848278232772</v>
      </c>
      <c r="F55">
        <v>2.17466005596191</v>
      </c>
      <c r="G55">
        <v>3.7744498777506097</v>
      </c>
      <c r="H55">
        <v>1.2879394333430541</v>
      </c>
      <c r="I55">
        <v>1.6845410418987863</v>
      </c>
      <c r="J55">
        <v>2.8428642144048144</v>
      </c>
      <c r="K55">
        <v>0.37887530970469424</v>
      </c>
      <c r="L55">
        <v>2.198654287554128</v>
      </c>
      <c r="M55">
        <v>3.847526979384027</v>
      </c>
      <c r="N55">
        <v>-0.41041738333957023</v>
      </c>
      <c r="O55">
        <v>1.3558742251152422</v>
      </c>
      <c r="P55">
        <v>2.0508338706249849</v>
      </c>
      <c r="Q55">
        <v>1.3558742251152422</v>
      </c>
      <c r="R55">
        <v>0.38276752690191435</v>
      </c>
      <c r="S55">
        <v>2.2204686706868864</v>
      </c>
      <c r="T55">
        <v>1.9881053487830904</v>
      </c>
      <c r="U55">
        <v>0</v>
      </c>
      <c r="V55">
        <v>0</v>
      </c>
      <c r="W55">
        <v>0</v>
      </c>
      <c r="X55">
        <v>0</v>
      </c>
      <c r="Y55">
        <v>0</v>
      </c>
      <c r="Z55">
        <f>MIN(0,(SRI_Z[[#This Row],[Logarithmic rate of return]]-0))</f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1.3558742251152422</v>
      </c>
      <c r="AG55">
        <v>2.0508338706249849</v>
      </c>
      <c r="AH55">
        <v>0.38276752690191435</v>
      </c>
      <c r="AI55">
        <v>2.2204686706868864</v>
      </c>
      <c r="AJ55">
        <v>1.9881053487830904</v>
      </c>
      <c r="AK55">
        <v>1.2879394333430541</v>
      </c>
      <c r="AL55">
        <v>1.6845410418987863</v>
      </c>
      <c r="AM55">
        <v>2.8428642144048144</v>
      </c>
      <c r="AN55">
        <v>0.37887530970469424</v>
      </c>
      <c r="AO55">
        <v>2.198654287554128</v>
      </c>
      <c r="AP55">
        <v>3.847526979384027</v>
      </c>
    </row>
    <row r="56" spans="1:42" x14ac:dyDescent="0.25">
      <c r="A56" s="1">
        <v>42673</v>
      </c>
      <c r="B56">
        <v>2.1010043652624337</v>
      </c>
      <c r="C56">
        <v>0.46337308347530282</v>
      </c>
      <c r="D56">
        <v>0.37231993837463895</v>
      </c>
      <c r="E56">
        <v>-0.47783534830167679</v>
      </c>
      <c r="F56">
        <v>-0.30528337190408417</v>
      </c>
      <c r="G56">
        <v>-0.70791012619266491</v>
      </c>
      <c r="H56">
        <v>2.123389559784119</v>
      </c>
      <c r="I56">
        <v>0.46444998454866199</v>
      </c>
      <c r="J56">
        <v>0.3730147742684079</v>
      </c>
      <c r="K56">
        <v>-0.47669733896861261</v>
      </c>
      <c r="L56">
        <v>-0.3048183284447909</v>
      </c>
      <c r="M56">
        <v>-0.70541620535373128</v>
      </c>
      <c r="N56">
        <v>8.8258802785637872E-2</v>
      </c>
      <c r="O56">
        <v>2.3499774569881264</v>
      </c>
      <c r="P56">
        <v>-1.6021479358546795</v>
      </c>
      <c r="Q56">
        <v>2.3499774569881264</v>
      </c>
      <c r="R56">
        <v>-0.69126264993666897</v>
      </c>
      <c r="S56">
        <v>-0.30699085595693998</v>
      </c>
      <c r="T56">
        <v>-2.2219292811579621</v>
      </c>
      <c r="U56">
        <v>0</v>
      </c>
      <c r="V56">
        <v>0</v>
      </c>
      <c r="W56">
        <v>0</v>
      </c>
      <c r="X56">
        <v>-0.47669733896861261</v>
      </c>
      <c r="Y56">
        <v>-0.3048183284447909</v>
      </c>
      <c r="Z56">
        <f>MIN(0,(SRI_Z[[#This Row],[Logarithmic rate of return]]-0))</f>
        <v>-0.70541620535373128</v>
      </c>
      <c r="AA56">
        <v>0</v>
      </c>
      <c r="AB56">
        <v>-1.6021479358546795</v>
      </c>
      <c r="AC56">
        <v>-0.69126264993666897</v>
      </c>
      <c r="AD56">
        <v>-0.30699085595693998</v>
      </c>
      <c r="AE56">
        <v>-2.2219292811579621</v>
      </c>
      <c r="AF56">
        <v>2.3499774569881264</v>
      </c>
      <c r="AG56">
        <v>-1.6021479358546795</v>
      </c>
      <c r="AH56">
        <v>-0.69126264993666897</v>
      </c>
      <c r="AI56">
        <v>-0.30699085595693998</v>
      </c>
      <c r="AJ56">
        <v>-2.2219292811579621</v>
      </c>
      <c r="AK56">
        <v>2.123389559784119</v>
      </c>
      <c r="AL56">
        <v>0.46444998454866199</v>
      </c>
      <c r="AM56">
        <v>0.3730147742684079</v>
      </c>
      <c r="AN56">
        <v>0</v>
      </c>
      <c r="AO56">
        <v>0</v>
      </c>
      <c r="AP56">
        <v>0</v>
      </c>
    </row>
    <row r="57" spans="1:42" x14ac:dyDescent="0.25">
      <c r="A57" s="2">
        <v>42680</v>
      </c>
      <c r="B57">
        <v>-3.1331210424215814</v>
      </c>
      <c r="C57">
        <v>-3.3523487569547088</v>
      </c>
      <c r="D57">
        <v>-5.2354252516381816</v>
      </c>
      <c r="E57">
        <v>-1.4721345951629756</v>
      </c>
      <c r="F57">
        <v>-3.9408362761656268</v>
      </c>
      <c r="G57">
        <v>-4.1346153846153939</v>
      </c>
      <c r="H57">
        <v>-3.0850405068444315</v>
      </c>
      <c r="I57">
        <v>-3.297382612193942</v>
      </c>
      <c r="J57">
        <v>-5.1029799566401701</v>
      </c>
      <c r="K57">
        <v>-1.4614038793595514</v>
      </c>
      <c r="L57">
        <v>-3.8651669318598527</v>
      </c>
      <c r="M57">
        <v>-4.0514254865572328</v>
      </c>
      <c r="N57">
        <v>-1.0209142616112779</v>
      </c>
      <c r="O57">
        <v>-3.0204495705368419</v>
      </c>
      <c r="P57">
        <v>-1.6455163462841458</v>
      </c>
      <c r="Q57">
        <v>-3.0204495705368419</v>
      </c>
      <c r="R57">
        <v>-1.9579929290118085</v>
      </c>
      <c r="S57">
        <v>-3.9213685462422312</v>
      </c>
      <c r="T57">
        <v>-4.4344137321846571</v>
      </c>
      <c r="U57">
        <v>-3.0850405068444315</v>
      </c>
      <c r="V57">
        <v>-3.297382612193942</v>
      </c>
      <c r="W57">
        <v>-5.1029799566401701</v>
      </c>
      <c r="X57">
        <v>-1.4614038793595514</v>
      </c>
      <c r="Y57">
        <v>-3.8651669318598527</v>
      </c>
      <c r="Z57">
        <f>MIN(0,(SRI_Z[[#This Row],[Logarithmic rate of return]]-0))</f>
        <v>-4.0514254865572328</v>
      </c>
      <c r="AA57">
        <v>-3.0204495705368419</v>
      </c>
      <c r="AB57">
        <v>-1.6455163462841458</v>
      </c>
      <c r="AC57">
        <v>-1.9579929290118085</v>
      </c>
      <c r="AD57">
        <v>-3.9213685462422312</v>
      </c>
      <c r="AE57">
        <v>-4.4344137321846571</v>
      </c>
      <c r="AF57">
        <v>-3.0204495705368419</v>
      </c>
      <c r="AG57">
        <v>-1.6455163462841458</v>
      </c>
      <c r="AH57">
        <v>-1.9579929290118085</v>
      </c>
      <c r="AI57">
        <v>-3.9213685462422312</v>
      </c>
      <c r="AJ57">
        <v>-4.4344137321846571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</row>
    <row r="58" spans="1:42" x14ac:dyDescent="0.25">
      <c r="A58" s="1">
        <v>42687</v>
      </c>
      <c r="B58">
        <v>2.4911667083050855</v>
      </c>
      <c r="C58">
        <v>3.2304232263340698</v>
      </c>
      <c r="D58">
        <v>2.8610801233676657</v>
      </c>
      <c r="E58">
        <v>4.7677329624478402</v>
      </c>
      <c r="F58">
        <v>5.5402465554749858</v>
      </c>
      <c r="G58">
        <v>-5.9422750424448214</v>
      </c>
      <c r="H58">
        <v>2.522721422449079</v>
      </c>
      <c r="I58">
        <v>3.2837530633109111</v>
      </c>
      <c r="J58">
        <v>2.9028068376368488</v>
      </c>
      <c r="K58">
        <v>4.8851362147692337</v>
      </c>
      <c r="L58">
        <v>5.6996331681000676</v>
      </c>
      <c r="M58">
        <v>-5.7724184717840989</v>
      </c>
      <c r="N58">
        <v>1.32960424180973</v>
      </c>
      <c r="O58">
        <v>1.7421918658334752</v>
      </c>
      <c r="P58">
        <v>3.2169872966092585</v>
      </c>
      <c r="Q58">
        <v>1.7421918658334752</v>
      </c>
      <c r="R58">
        <v>3.7311105150272743</v>
      </c>
      <c r="S58">
        <v>5.6932526947407496</v>
      </c>
      <c r="T58">
        <v>3.194381597906081</v>
      </c>
      <c r="U58">
        <v>0</v>
      </c>
      <c r="V58">
        <v>0</v>
      </c>
      <c r="W58">
        <v>0</v>
      </c>
      <c r="X58">
        <v>0</v>
      </c>
      <c r="Y58">
        <v>0</v>
      </c>
      <c r="Z58">
        <f>MIN(0,(SRI_Z[[#This Row],[Logarithmic rate of return]]-0))</f>
        <v>-5.7724184717840989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1.7421918658334752</v>
      </c>
      <c r="AG58">
        <v>3.2169872966092585</v>
      </c>
      <c r="AH58">
        <v>3.7311105150272743</v>
      </c>
      <c r="AI58">
        <v>5.6932526947407496</v>
      </c>
      <c r="AJ58">
        <v>3.194381597906081</v>
      </c>
      <c r="AK58">
        <v>2.522721422449079</v>
      </c>
      <c r="AL58">
        <v>3.2837530633109111</v>
      </c>
      <c r="AM58">
        <v>2.9028068376368488</v>
      </c>
      <c r="AN58">
        <v>4.8851362147692337</v>
      </c>
      <c r="AO58">
        <v>5.6996331681000676</v>
      </c>
      <c r="AP58">
        <v>0</v>
      </c>
    </row>
    <row r="59" spans="1:42" x14ac:dyDescent="0.25">
      <c r="A59" s="2">
        <v>42694</v>
      </c>
      <c r="B59">
        <v>-2.5735832479133007</v>
      </c>
      <c r="C59">
        <v>-0.12282497441144892</v>
      </c>
      <c r="D59">
        <v>-1.168425944366986</v>
      </c>
      <c r="E59">
        <v>1.5931238366363718</v>
      </c>
      <c r="F59">
        <v>2.3002078216512398</v>
      </c>
      <c r="G59">
        <v>-2.4169709615719013</v>
      </c>
      <c r="H59">
        <v>-2.5410240379439126</v>
      </c>
      <c r="I59">
        <v>-0.12274960624739509</v>
      </c>
      <c r="J59">
        <v>-1.1616525587045525</v>
      </c>
      <c r="K59">
        <v>1.6059504662376811</v>
      </c>
      <c r="L59">
        <v>2.3270754082366345</v>
      </c>
      <c r="M59">
        <v>-2.388224493187824</v>
      </c>
      <c r="N59">
        <v>1.355157983680273</v>
      </c>
      <c r="O59">
        <v>-3.2232324096465774</v>
      </c>
      <c r="P59">
        <v>-6.4173214071563206E-2</v>
      </c>
      <c r="Q59">
        <v>-3.2232324096465774</v>
      </c>
      <c r="R59">
        <v>0.8029769236479215</v>
      </c>
      <c r="S59">
        <v>2.3645896749736219</v>
      </c>
      <c r="T59">
        <v>1.315345495200329</v>
      </c>
      <c r="U59">
        <v>-2.5410240379439126</v>
      </c>
      <c r="V59">
        <v>-0.12274960624739509</v>
      </c>
      <c r="W59">
        <v>-1.1616525587045525</v>
      </c>
      <c r="X59">
        <v>0</v>
      </c>
      <c r="Y59">
        <v>0</v>
      </c>
      <c r="Z59">
        <f>MIN(0,(SRI_Z[[#This Row],[Logarithmic rate of return]]-0))</f>
        <v>-2.388224493187824</v>
      </c>
      <c r="AA59">
        <v>-3.2232324096465774</v>
      </c>
      <c r="AB59">
        <v>-6.4173214071563206E-2</v>
      </c>
      <c r="AC59">
        <v>0</v>
      </c>
      <c r="AD59">
        <v>0</v>
      </c>
      <c r="AE59">
        <v>0</v>
      </c>
      <c r="AF59">
        <v>-3.2232324096465774</v>
      </c>
      <c r="AG59">
        <v>-6.4173214071563206E-2</v>
      </c>
      <c r="AH59">
        <v>0.8029769236479215</v>
      </c>
      <c r="AI59">
        <v>2.3645896749736219</v>
      </c>
      <c r="AJ59">
        <v>1.315345495200329</v>
      </c>
      <c r="AK59">
        <v>0</v>
      </c>
      <c r="AL59">
        <v>0</v>
      </c>
      <c r="AM59">
        <v>0</v>
      </c>
      <c r="AN59">
        <v>1.6059504662376811</v>
      </c>
      <c r="AO59">
        <v>2.3270754082366345</v>
      </c>
      <c r="AP59">
        <v>0</v>
      </c>
    </row>
    <row r="60" spans="1:42" x14ac:dyDescent="0.25">
      <c r="A60" s="1">
        <v>42701</v>
      </c>
      <c r="B60">
        <v>2.6722725005344543</v>
      </c>
      <c r="C60">
        <v>0.58340682450307657</v>
      </c>
      <c r="D60">
        <v>-0.64813577442202253</v>
      </c>
      <c r="E60">
        <v>1.3555111519144523</v>
      </c>
      <c r="F60">
        <v>0.7546992921764466</v>
      </c>
      <c r="G60">
        <v>0.9472959007922912</v>
      </c>
      <c r="H60">
        <v>2.7086268230101043</v>
      </c>
      <c r="I60">
        <v>0.58511529022853426</v>
      </c>
      <c r="J60">
        <v>-0.6460444062511348</v>
      </c>
      <c r="K60">
        <v>1.3647820786191678</v>
      </c>
      <c r="L60">
        <v>0.75756155737494946</v>
      </c>
      <c r="M60">
        <v>0.95181128708210527</v>
      </c>
      <c r="N60">
        <v>0.82204400296519187</v>
      </c>
      <c r="O60">
        <v>3.4942714559132679</v>
      </c>
      <c r="P60">
        <v>-0.41953409411815934</v>
      </c>
      <c r="Q60">
        <v>3.4942714559132679</v>
      </c>
      <c r="R60">
        <v>1.431114806589586</v>
      </c>
      <c r="S60">
        <v>0.79335512455785784</v>
      </c>
      <c r="T60">
        <v>0.44801620188373675</v>
      </c>
      <c r="U60">
        <v>0</v>
      </c>
      <c r="V60">
        <v>0</v>
      </c>
      <c r="W60">
        <v>-0.6460444062511348</v>
      </c>
      <c r="X60">
        <v>0</v>
      </c>
      <c r="Y60">
        <v>0</v>
      </c>
      <c r="Z60">
        <f>MIN(0,(SRI_Z[[#This Row],[Logarithmic rate of return]]-0))</f>
        <v>0</v>
      </c>
      <c r="AA60">
        <v>0</v>
      </c>
      <c r="AB60">
        <v>-0.41953409411815934</v>
      </c>
      <c r="AC60">
        <v>0</v>
      </c>
      <c r="AD60">
        <v>0</v>
      </c>
      <c r="AE60">
        <v>0</v>
      </c>
      <c r="AF60">
        <v>3.4942714559132679</v>
      </c>
      <c r="AG60">
        <v>-0.41953409411815934</v>
      </c>
      <c r="AH60">
        <v>1.431114806589586</v>
      </c>
      <c r="AI60">
        <v>0.79335512455785784</v>
      </c>
      <c r="AJ60">
        <v>0.44801620188373675</v>
      </c>
      <c r="AK60">
        <v>2.7086268230101043</v>
      </c>
      <c r="AL60">
        <v>0.58511529022853426</v>
      </c>
      <c r="AM60">
        <v>0</v>
      </c>
      <c r="AN60">
        <v>1.3647820786191678</v>
      </c>
      <c r="AO60">
        <v>0.75756155737494946</v>
      </c>
      <c r="AP60">
        <v>0.95181128708210527</v>
      </c>
    </row>
    <row r="61" spans="1:42" x14ac:dyDescent="0.25">
      <c r="A61" s="2">
        <v>42708</v>
      </c>
      <c r="B61">
        <v>-0.19635143336546762</v>
      </c>
      <c r="C61">
        <v>-0.61429253975838227</v>
      </c>
      <c r="D61">
        <v>-0.5644402634054585</v>
      </c>
      <c r="E61">
        <v>-1.0698105998580751</v>
      </c>
      <c r="F61">
        <v>-0.70811499787565502</v>
      </c>
      <c r="G61">
        <v>-1.9132876952782225</v>
      </c>
      <c r="H61">
        <v>-0.19615891590454315</v>
      </c>
      <c r="I61">
        <v>-0.61241345459651753</v>
      </c>
      <c r="J61">
        <v>-0.56285326830972737</v>
      </c>
      <c r="K61">
        <v>-1.0641286146571396</v>
      </c>
      <c r="L61">
        <v>-0.70561963671711281</v>
      </c>
      <c r="M61">
        <v>-1.895214510417969</v>
      </c>
      <c r="N61">
        <v>0.12938466621243891</v>
      </c>
      <c r="O61">
        <v>-0.21647949462923716</v>
      </c>
      <c r="P61">
        <v>2.3188240289616311</v>
      </c>
      <c r="Q61">
        <v>-0.21647949462923716</v>
      </c>
      <c r="R61">
        <v>-0.97156463057295439</v>
      </c>
      <c r="S61">
        <v>-0.72594838554485297</v>
      </c>
      <c r="T61">
        <v>-2.0771537877910036</v>
      </c>
      <c r="U61">
        <v>-0.19615891590454315</v>
      </c>
      <c r="V61">
        <v>-0.61241345459651753</v>
      </c>
      <c r="W61">
        <v>-0.56285326830972737</v>
      </c>
      <c r="X61">
        <v>-1.0641286146571396</v>
      </c>
      <c r="Y61">
        <v>-0.70561963671711281</v>
      </c>
      <c r="Z61">
        <f>MIN(0,(SRI_Z[[#This Row],[Logarithmic rate of return]]-0))</f>
        <v>-1.895214510417969</v>
      </c>
      <c r="AA61">
        <v>-0.21647949462923716</v>
      </c>
      <c r="AB61">
        <v>0</v>
      </c>
      <c r="AC61">
        <v>-0.97156463057295439</v>
      </c>
      <c r="AD61">
        <v>-0.72594838554485297</v>
      </c>
      <c r="AE61">
        <v>-2.0771537877910036</v>
      </c>
      <c r="AF61">
        <v>-0.21647949462923716</v>
      </c>
      <c r="AG61">
        <v>2.3188240289616311</v>
      </c>
      <c r="AH61">
        <v>-0.97156463057295439</v>
      </c>
      <c r="AI61">
        <v>-0.72594838554485297</v>
      </c>
      <c r="AJ61">
        <v>-2.0771537877910036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</row>
    <row r="62" spans="1:42" x14ac:dyDescent="0.25">
      <c r="A62" s="1">
        <v>42715</v>
      </c>
      <c r="B62">
        <v>3.2435233160621713</v>
      </c>
      <c r="C62">
        <v>4.646924829157185</v>
      </c>
      <c r="D62">
        <v>3.1939114031093458</v>
      </c>
      <c r="E62">
        <v>2.7496151600403307</v>
      </c>
      <c r="F62">
        <v>4.4045308903831355</v>
      </c>
      <c r="G62">
        <v>3.046289993192647</v>
      </c>
      <c r="H62">
        <v>3.2972913849105687</v>
      </c>
      <c r="I62">
        <v>4.7583603063272113</v>
      </c>
      <c r="J62">
        <v>3.246029495539275</v>
      </c>
      <c r="K62">
        <v>2.7881246274129778</v>
      </c>
      <c r="L62">
        <v>4.5044761304748411</v>
      </c>
      <c r="M62">
        <v>3.0936537813372351</v>
      </c>
      <c r="N62">
        <v>0.34318078480127651</v>
      </c>
      <c r="O62">
        <v>4.4774438222606463</v>
      </c>
      <c r="P62">
        <v>2.8881119931574704</v>
      </c>
      <c r="Q62">
        <v>4.4774438222606463</v>
      </c>
      <c r="R62">
        <v>3.0365268448154357</v>
      </c>
      <c r="S62">
        <v>4.5889048534834531</v>
      </c>
      <c r="T62">
        <v>3.3802250925970152</v>
      </c>
      <c r="U62">
        <v>0</v>
      </c>
      <c r="V62">
        <v>0</v>
      </c>
      <c r="W62">
        <v>0</v>
      </c>
      <c r="X62">
        <v>0</v>
      </c>
      <c r="Y62">
        <v>0</v>
      </c>
      <c r="Z62">
        <f>MIN(0,(SRI_Z[[#This Row],[Logarithmic rate of return]]-0))</f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4.4774438222606463</v>
      </c>
      <c r="AG62">
        <v>2.8881119931574704</v>
      </c>
      <c r="AH62">
        <v>3.0365268448154357</v>
      </c>
      <c r="AI62">
        <v>4.5889048534834531</v>
      </c>
      <c r="AJ62">
        <v>3.3802250925970152</v>
      </c>
      <c r="AK62">
        <v>3.2972913849105687</v>
      </c>
      <c r="AL62">
        <v>4.7583603063272113</v>
      </c>
      <c r="AM62">
        <v>3.246029495539275</v>
      </c>
      <c r="AN62">
        <v>2.7881246274129778</v>
      </c>
      <c r="AO62">
        <v>4.5044761304748411</v>
      </c>
      <c r="AP62">
        <v>3.0936537813372351</v>
      </c>
    </row>
    <row r="63" spans="1:42" x14ac:dyDescent="0.25">
      <c r="A63" s="2">
        <v>42722</v>
      </c>
      <c r="B63">
        <v>0.85616438356164382</v>
      </c>
      <c r="C63">
        <v>1.5190360210229485</v>
      </c>
      <c r="D63">
        <v>2.0703274302458912</v>
      </c>
      <c r="E63">
        <v>-0.39970155617139208</v>
      </c>
      <c r="F63">
        <v>1.2874198146828166</v>
      </c>
      <c r="G63">
        <v>-2.9432375613174488</v>
      </c>
      <c r="H63">
        <v>0.85985052552317709</v>
      </c>
      <c r="I63">
        <v>1.5306915583673526</v>
      </c>
      <c r="J63">
        <v>2.0920591774159671</v>
      </c>
      <c r="K63">
        <v>-0.39890487170257305</v>
      </c>
      <c r="L63">
        <v>1.2957788853037187</v>
      </c>
      <c r="M63">
        <v>-2.9007558697040836</v>
      </c>
      <c r="N63">
        <v>1.8265801862448039</v>
      </c>
      <c r="O63">
        <v>0.8280453929023206</v>
      </c>
      <c r="P63">
        <v>1.431727972197707</v>
      </c>
      <c r="Q63">
        <v>0.8280453929023206</v>
      </c>
      <c r="R63">
        <v>-6.4636092209585522E-2</v>
      </c>
      <c r="S63">
        <v>1.3127717376925019</v>
      </c>
      <c r="T63">
        <v>0.80260420581446335</v>
      </c>
      <c r="U63">
        <v>0</v>
      </c>
      <c r="V63">
        <v>0</v>
      </c>
      <c r="W63">
        <v>0</v>
      </c>
      <c r="X63">
        <v>-0.39890487170257305</v>
      </c>
      <c r="Y63">
        <v>0</v>
      </c>
      <c r="Z63">
        <f>MIN(0,(SRI_Z[[#This Row],[Logarithmic rate of return]]-0))</f>
        <v>-2.9007558697040836</v>
      </c>
      <c r="AA63">
        <v>0</v>
      </c>
      <c r="AB63">
        <v>0</v>
      </c>
      <c r="AC63">
        <v>-6.4636092209585522E-2</v>
      </c>
      <c r="AD63">
        <v>0</v>
      </c>
      <c r="AE63">
        <v>0</v>
      </c>
      <c r="AF63">
        <v>0.8280453929023206</v>
      </c>
      <c r="AG63">
        <v>1.431727972197707</v>
      </c>
      <c r="AH63">
        <v>-6.4636092209585522E-2</v>
      </c>
      <c r="AI63">
        <v>1.3127717376925019</v>
      </c>
      <c r="AJ63">
        <v>0.80260420581446335</v>
      </c>
      <c r="AK63">
        <v>0.85985052552317709</v>
      </c>
      <c r="AL63">
        <v>1.5306915583673526</v>
      </c>
      <c r="AM63">
        <v>2.0920591774159671</v>
      </c>
      <c r="AN63">
        <v>0</v>
      </c>
      <c r="AO63">
        <v>1.2957788853037187</v>
      </c>
      <c r="AP63">
        <v>0</v>
      </c>
    </row>
    <row r="64" spans="1:42" x14ac:dyDescent="0.25">
      <c r="A64" s="1">
        <v>42729</v>
      </c>
      <c r="B64">
        <v>0.19141372709871557</v>
      </c>
      <c r="C64">
        <v>-0.17335473515249453</v>
      </c>
      <c r="D64">
        <v>-0.71213190479244581</v>
      </c>
      <c r="E64">
        <v>1.0657572205057142E-2</v>
      </c>
      <c r="F64">
        <v>-0.71787508973438363</v>
      </c>
      <c r="G64">
        <v>1.0058966354491821</v>
      </c>
      <c r="H64">
        <v>0.19159715728441426</v>
      </c>
      <c r="I64">
        <v>-0.17320464926046306</v>
      </c>
      <c r="J64">
        <v>-0.70960821977079569</v>
      </c>
      <c r="K64">
        <v>1.0658140164630079E-2</v>
      </c>
      <c r="L64">
        <v>-0.71531063226552327</v>
      </c>
      <c r="M64">
        <v>1.0109899601620456</v>
      </c>
      <c r="N64">
        <v>-0.25261254875407124</v>
      </c>
      <c r="O64">
        <v>0.35215058551556871</v>
      </c>
      <c r="P64">
        <v>-5.5092806535478163E-2</v>
      </c>
      <c r="Q64">
        <v>0.35215058551556871</v>
      </c>
      <c r="R64">
        <v>0.25299337223775498</v>
      </c>
      <c r="S64">
        <v>-0.69720009114444237</v>
      </c>
      <c r="T64">
        <v>-0.47552206461850516</v>
      </c>
      <c r="U64">
        <v>0</v>
      </c>
      <c r="V64">
        <v>-0.17320464926046306</v>
      </c>
      <c r="W64">
        <v>-0.70960821977079569</v>
      </c>
      <c r="X64">
        <v>0</v>
      </c>
      <c r="Y64">
        <v>-0.71531063226552327</v>
      </c>
      <c r="Z64">
        <f>MIN(0,(SRI_Z[[#This Row],[Logarithmic rate of return]]-0))</f>
        <v>0</v>
      </c>
      <c r="AA64">
        <v>0</v>
      </c>
      <c r="AB64">
        <v>-5.5092806535478163E-2</v>
      </c>
      <c r="AC64">
        <v>0</v>
      </c>
      <c r="AD64">
        <v>-0.69720009114444237</v>
      </c>
      <c r="AE64">
        <v>-0.47552206461850516</v>
      </c>
      <c r="AF64">
        <v>0.35215058551556871</v>
      </c>
      <c r="AG64">
        <v>-5.5092806535478163E-2</v>
      </c>
      <c r="AH64">
        <v>0.25299337223775498</v>
      </c>
      <c r="AI64">
        <v>-0.69720009114444237</v>
      </c>
      <c r="AJ64">
        <v>-0.47552206461850516</v>
      </c>
      <c r="AK64">
        <v>0.19159715728441426</v>
      </c>
      <c r="AL64">
        <v>0</v>
      </c>
      <c r="AM64">
        <v>0</v>
      </c>
      <c r="AN64">
        <v>1.0658140164630079E-2</v>
      </c>
      <c r="AO64">
        <v>0</v>
      </c>
      <c r="AP64">
        <v>1.0109899601620456</v>
      </c>
    </row>
    <row r="65" spans="1:42" x14ac:dyDescent="0.25">
      <c r="A65" s="2">
        <v>42736</v>
      </c>
      <c r="B65">
        <v>0.55068325514990979</v>
      </c>
      <c r="C65">
        <v>0.21143003587904438</v>
      </c>
      <c r="D65">
        <v>4.4889059894826971E-2</v>
      </c>
      <c r="E65">
        <v>-0.98477102728299193</v>
      </c>
      <c r="F65">
        <v>-1.217075386012719</v>
      </c>
      <c r="G65">
        <v>2.551968903160394</v>
      </c>
      <c r="H65">
        <v>0.55220510500711906</v>
      </c>
      <c r="I65">
        <v>0.21165386472933417</v>
      </c>
      <c r="J65">
        <v>4.4899138049416372E-2</v>
      </c>
      <c r="K65">
        <v>-0.97995375763441217</v>
      </c>
      <c r="L65">
        <v>-1.209728574291604</v>
      </c>
      <c r="M65">
        <v>2.5850964478346601</v>
      </c>
      <c r="N65">
        <v>8.4275106250880902E-2</v>
      </c>
      <c r="O65">
        <v>0.88977148888636726</v>
      </c>
      <c r="P65">
        <v>0.64869051202282169</v>
      </c>
      <c r="Q65">
        <v>0.88977148888636726</v>
      </c>
      <c r="R65">
        <v>-1.1086991874048915</v>
      </c>
      <c r="S65">
        <v>-1.2815142941002753</v>
      </c>
      <c r="T65">
        <v>-0.49102527379585525</v>
      </c>
      <c r="U65">
        <v>0</v>
      </c>
      <c r="V65">
        <v>0</v>
      </c>
      <c r="W65">
        <v>0</v>
      </c>
      <c r="X65">
        <v>-0.97995375763441217</v>
      </c>
      <c r="Y65">
        <v>-1.209728574291604</v>
      </c>
      <c r="Z65">
        <f>MIN(0,(SRI_Z[[#This Row],[Logarithmic rate of return]]-0))</f>
        <v>0</v>
      </c>
      <c r="AA65">
        <v>0</v>
      </c>
      <c r="AB65">
        <v>0</v>
      </c>
      <c r="AC65">
        <v>-1.1086991874048915</v>
      </c>
      <c r="AD65">
        <v>-1.2815142941002753</v>
      </c>
      <c r="AE65">
        <v>-0.49102527379585525</v>
      </c>
      <c r="AF65">
        <v>0.88977148888636726</v>
      </c>
      <c r="AG65">
        <v>0.64869051202282169</v>
      </c>
      <c r="AH65">
        <v>-1.1086991874048915</v>
      </c>
      <c r="AI65">
        <v>-1.2815142941002753</v>
      </c>
      <c r="AJ65">
        <v>-0.49102527379585525</v>
      </c>
      <c r="AK65">
        <v>0.55220510500711906</v>
      </c>
      <c r="AL65">
        <v>0.21165386472933417</v>
      </c>
      <c r="AM65">
        <v>4.4899138049416372E-2</v>
      </c>
      <c r="AN65">
        <v>0</v>
      </c>
      <c r="AO65">
        <v>0</v>
      </c>
      <c r="AP65">
        <v>2.5850964478346601</v>
      </c>
    </row>
    <row r="66" spans="1:42" x14ac:dyDescent="0.25">
      <c r="A66" s="1">
        <v>42743</v>
      </c>
      <c r="B66">
        <v>1.7040898155573265</v>
      </c>
      <c r="C66">
        <v>1.5081718937338211</v>
      </c>
      <c r="D66">
        <v>-0.63891577928364585</v>
      </c>
      <c r="E66">
        <v>0.99099579093184786</v>
      </c>
      <c r="F66">
        <v>1.3661814109742492</v>
      </c>
      <c r="G66">
        <v>2.42414248021108</v>
      </c>
      <c r="H66">
        <v>1.7187765148693617</v>
      </c>
      <c r="I66">
        <v>1.5196604639860984</v>
      </c>
      <c r="J66">
        <v>-0.63688336476966767</v>
      </c>
      <c r="K66">
        <v>0.99593883825990892</v>
      </c>
      <c r="L66">
        <v>1.3755995468028903</v>
      </c>
      <c r="M66">
        <v>2.4540084645513569</v>
      </c>
      <c r="N66">
        <v>0.50416458040052126</v>
      </c>
      <c r="O66">
        <v>1.8524262965997291</v>
      </c>
      <c r="P66">
        <v>0.135483723598115</v>
      </c>
      <c r="Q66">
        <v>1.8524262965997291</v>
      </c>
      <c r="R66">
        <v>1.6896595574962006</v>
      </c>
      <c r="S66">
        <v>1.4871955607601688</v>
      </c>
      <c r="T66">
        <v>2.4391134279194082</v>
      </c>
      <c r="U66">
        <v>0</v>
      </c>
      <c r="V66">
        <v>0</v>
      </c>
      <c r="W66">
        <v>-0.63688336476966767</v>
      </c>
      <c r="X66">
        <v>0</v>
      </c>
      <c r="Y66">
        <v>0</v>
      </c>
      <c r="Z66">
        <f>MIN(0,(SRI_Z[[#This Row],[Logarithmic rate of return]]-0))</f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1.8524262965997291</v>
      </c>
      <c r="AG66">
        <v>0.135483723598115</v>
      </c>
      <c r="AH66">
        <v>1.6896595574962006</v>
      </c>
      <c r="AI66">
        <v>1.4871955607601688</v>
      </c>
      <c r="AJ66">
        <v>2.4391134279194082</v>
      </c>
      <c r="AK66">
        <v>1.7187765148693617</v>
      </c>
      <c r="AL66">
        <v>1.5196604639860984</v>
      </c>
      <c r="AM66">
        <v>0</v>
      </c>
      <c r="AN66">
        <v>0.99593883825990892</v>
      </c>
      <c r="AO66">
        <v>1.3755995468028903</v>
      </c>
      <c r="AP66">
        <v>2.4540084645513569</v>
      </c>
    </row>
    <row r="67" spans="1:42" x14ac:dyDescent="0.25">
      <c r="A67" s="2">
        <v>42750</v>
      </c>
      <c r="B67">
        <v>1.3871956242380428</v>
      </c>
      <c r="C67">
        <v>-0.55203045685279484</v>
      </c>
      <c r="D67">
        <v>0.16751497970492837</v>
      </c>
      <c r="E67">
        <v>-0.21892353695001954</v>
      </c>
      <c r="F67">
        <v>-0.22446689113355783</v>
      </c>
      <c r="G67">
        <v>0.34511092851273761</v>
      </c>
      <c r="H67">
        <v>1.3969070987674628</v>
      </c>
      <c r="I67">
        <v>-0.55051235309381463</v>
      </c>
      <c r="J67">
        <v>0.16765544293360224</v>
      </c>
      <c r="K67">
        <v>-0.21868424855030713</v>
      </c>
      <c r="L67">
        <v>-0.2242153405689723</v>
      </c>
      <c r="M67">
        <v>0.3457078099419893</v>
      </c>
      <c r="N67">
        <v>0.54445160452812902</v>
      </c>
      <c r="O67">
        <v>1.4622563533021222</v>
      </c>
      <c r="P67">
        <v>0.29897720147898227</v>
      </c>
      <c r="Q67">
        <v>1.4622563533021222</v>
      </c>
      <c r="R67">
        <v>-0.10282054328592954</v>
      </c>
      <c r="S67">
        <v>-0.35571580274113607</v>
      </c>
      <c r="T67">
        <v>-0.50229243684099634</v>
      </c>
      <c r="U67">
        <v>0</v>
      </c>
      <c r="V67">
        <v>-0.55051235309381463</v>
      </c>
      <c r="W67">
        <v>0</v>
      </c>
      <c r="X67">
        <v>-0.21868424855030713</v>
      </c>
      <c r="Y67">
        <v>-0.2242153405689723</v>
      </c>
      <c r="Z67">
        <f>MIN(0,(SRI_Z[[#This Row],[Logarithmic rate of return]]-0))</f>
        <v>0</v>
      </c>
      <c r="AA67">
        <v>0</v>
      </c>
      <c r="AB67">
        <v>0</v>
      </c>
      <c r="AC67">
        <v>-0.10282054328592954</v>
      </c>
      <c r="AD67">
        <v>-0.35571580274113607</v>
      </c>
      <c r="AE67">
        <v>-0.50229243684099634</v>
      </c>
      <c r="AF67">
        <v>1.4622563533021222</v>
      </c>
      <c r="AG67">
        <v>0.29897720147898227</v>
      </c>
      <c r="AH67">
        <v>-0.10282054328592954</v>
      </c>
      <c r="AI67">
        <v>-0.35571580274113607</v>
      </c>
      <c r="AJ67">
        <v>-0.50229243684099634</v>
      </c>
      <c r="AK67">
        <v>1.3969070987674628</v>
      </c>
      <c r="AL67">
        <v>0</v>
      </c>
      <c r="AM67">
        <v>0.16765544293360224</v>
      </c>
      <c r="AN67">
        <v>0</v>
      </c>
      <c r="AO67">
        <v>0</v>
      </c>
      <c r="AP67">
        <v>0.3457078099419893</v>
      </c>
    </row>
    <row r="68" spans="1:42" x14ac:dyDescent="0.25">
      <c r="A68" s="1">
        <v>42757</v>
      </c>
      <c r="B68">
        <v>0.2268393714248135</v>
      </c>
      <c r="C68">
        <v>-1.051551679917919</v>
      </c>
      <c r="D68">
        <v>0.33391125666216004</v>
      </c>
      <c r="E68">
        <v>-0.61784774082630722</v>
      </c>
      <c r="F68">
        <v>-0.92428979203479311</v>
      </c>
      <c r="G68">
        <v>1.201493748985228</v>
      </c>
      <c r="H68">
        <v>0.22709704166574635</v>
      </c>
      <c r="I68">
        <v>-1.0460613309382054</v>
      </c>
      <c r="J68">
        <v>0.33446998441540099</v>
      </c>
      <c r="K68">
        <v>-0.61594688724136371</v>
      </c>
      <c r="L68">
        <v>-0.92004437386359228</v>
      </c>
      <c r="M68">
        <v>1.2087700265415724</v>
      </c>
      <c r="N68">
        <v>1.9823831744166882</v>
      </c>
      <c r="O68">
        <v>0.14013063093356276</v>
      </c>
      <c r="P68">
        <v>-1.4117143369977456</v>
      </c>
      <c r="Q68">
        <v>0.14013063093356276</v>
      </c>
      <c r="R68">
        <v>-0.14650405726460766</v>
      </c>
      <c r="S68">
        <v>-0.941334867005438</v>
      </c>
      <c r="T68">
        <v>-0.93096702112932783</v>
      </c>
      <c r="U68">
        <v>0</v>
      </c>
      <c r="V68">
        <v>-1.0460613309382054</v>
      </c>
      <c r="W68">
        <v>0</v>
      </c>
      <c r="X68">
        <v>-0.61594688724136371</v>
      </c>
      <c r="Y68">
        <v>-0.92004437386359228</v>
      </c>
      <c r="Z68">
        <f>MIN(0,(SRI_Z[[#This Row],[Logarithmic rate of return]]-0))</f>
        <v>0</v>
      </c>
      <c r="AA68">
        <v>0</v>
      </c>
      <c r="AB68">
        <v>-1.4117143369977456</v>
      </c>
      <c r="AC68">
        <v>-0.14650405726460766</v>
      </c>
      <c r="AD68">
        <v>-0.941334867005438</v>
      </c>
      <c r="AE68">
        <v>-0.93096702112932783</v>
      </c>
      <c r="AF68">
        <v>0.14013063093356276</v>
      </c>
      <c r="AG68">
        <v>-1.4117143369977456</v>
      </c>
      <c r="AH68">
        <v>-0.14650405726460766</v>
      </c>
      <c r="AI68">
        <v>-0.941334867005438</v>
      </c>
      <c r="AJ68">
        <v>-0.93096702112932783</v>
      </c>
      <c r="AK68">
        <v>0.22709704166574635</v>
      </c>
      <c r="AL68">
        <v>0</v>
      </c>
      <c r="AM68">
        <v>0.33446998441540099</v>
      </c>
      <c r="AN68">
        <v>0</v>
      </c>
      <c r="AO68">
        <v>0</v>
      </c>
      <c r="AP68">
        <v>1.2087700265415724</v>
      </c>
    </row>
    <row r="69" spans="1:42" x14ac:dyDescent="0.25">
      <c r="A69" s="2">
        <v>42764</v>
      </c>
      <c r="B69">
        <v>3.3490086426029548</v>
      </c>
      <c r="C69">
        <v>0.35141524503225546</v>
      </c>
      <c r="D69">
        <v>0.53650124544932198</v>
      </c>
      <c r="E69">
        <v>0.89452105851658947</v>
      </c>
      <c r="F69">
        <v>0.50489113284948139</v>
      </c>
      <c r="G69">
        <v>3.0078740157480262</v>
      </c>
      <c r="H69">
        <v>3.4063723196526263</v>
      </c>
      <c r="I69">
        <v>0.35203415880143507</v>
      </c>
      <c r="J69">
        <v>0.53794558161841288</v>
      </c>
      <c r="K69">
        <v>0.8985459182604445</v>
      </c>
      <c r="L69">
        <v>0.50617001458598465</v>
      </c>
      <c r="M69">
        <v>3.0540386199694103</v>
      </c>
      <c r="N69">
        <v>4.1221936542503182E-2</v>
      </c>
      <c r="O69">
        <v>3.8169996611990205</v>
      </c>
      <c r="P69">
        <v>0.69527625320416764</v>
      </c>
      <c r="Q69">
        <v>3.8169996611990205</v>
      </c>
      <c r="R69">
        <v>1.0241000585688758</v>
      </c>
      <c r="S69">
        <v>0.51601573854023042</v>
      </c>
      <c r="T69">
        <v>0.90241079762561194</v>
      </c>
      <c r="U69">
        <v>0</v>
      </c>
      <c r="V69">
        <v>0</v>
      </c>
      <c r="W69">
        <v>0</v>
      </c>
      <c r="X69">
        <v>0</v>
      </c>
      <c r="Y69">
        <v>0</v>
      </c>
      <c r="Z69">
        <f>MIN(0,(SRI_Z[[#This Row],[Logarithmic rate of return]]-0))</f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3.8169996611990205</v>
      </c>
      <c r="AG69">
        <v>0.69527625320416764</v>
      </c>
      <c r="AH69">
        <v>1.0241000585688758</v>
      </c>
      <c r="AI69">
        <v>0.51601573854023042</v>
      </c>
      <c r="AJ69">
        <v>0.90241079762561194</v>
      </c>
      <c r="AK69">
        <v>3.4063723196526263</v>
      </c>
      <c r="AL69">
        <v>0.35203415880143507</v>
      </c>
      <c r="AM69">
        <v>0.53794558161841288</v>
      </c>
      <c r="AN69">
        <v>0.8985459182604445</v>
      </c>
      <c r="AO69">
        <v>0.50617001458598465</v>
      </c>
      <c r="AP69">
        <v>3.0540386199694103</v>
      </c>
    </row>
    <row r="70" spans="1:42" x14ac:dyDescent="0.25">
      <c r="A70" s="1">
        <v>42771</v>
      </c>
      <c r="B70">
        <v>-0.18144198631228714</v>
      </c>
      <c r="C70">
        <v>-0.37839917906619003</v>
      </c>
      <c r="D70">
        <v>3.0886358009408323</v>
      </c>
      <c r="E70">
        <v>0.37661786547846804</v>
      </c>
      <c r="F70">
        <v>-0.48468925529988299</v>
      </c>
      <c r="G70">
        <v>9.4398993077410759E-2</v>
      </c>
      <c r="H70">
        <v>-0.18127757917931273</v>
      </c>
      <c r="I70">
        <v>-0.3776850503105677</v>
      </c>
      <c r="J70">
        <v>3.1373396371780551</v>
      </c>
      <c r="K70">
        <v>0.37732885626840629</v>
      </c>
      <c r="L70">
        <v>-0.48351841868422257</v>
      </c>
      <c r="M70">
        <v>9.4443576986920352E-2</v>
      </c>
      <c r="N70">
        <v>-0.65641306773170593</v>
      </c>
      <c r="O70">
        <v>-0.44922942533313348</v>
      </c>
      <c r="P70">
        <v>-1.1861848903715506</v>
      </c>
      <c r="Q70">
        <v>-0.44922942533313348</v>
      </c>
      <c r="R70">
        <v>0.11889960482739374</v>
      </c>
      <c r="S70">
        <v>-0.5059117686818877</v>
      </c>
      <c r="T70">
        <v>-5.4539081199692398E-2</v>
      </c>
      <c r="U70">
        <v>-0.18127757917931273</v>
      </c>
      <c r="V70">
        <v>-0.3776850503105677</v>
      </c>
      <c r="W70">
        <v>0</v>
      </c>
      <c r="X70">
        <v>0</v>
      </c>
      <c r="Y70">
        <v>-0.48351841868422257</v>
      </c>
      <c r="Z70">
        <f>MIN(0,(SRI_Z[[#This Row],[Logarithmic rate of return]]-0))</f>
        <v>0</v>
      </c>
      <c r="AA70">
        <v>-0.44922942533313348</v>
      </c>
      <c r="AB70">
        <v>-1.1861848903715506</v>
      </c>
      <c r="AC70">
        <v>0</v>
      </c>
      <c r="AD70">
        <v>-0.5059117686818877</v>
      </c>
      <c r="AE70">
        <v>-5.4539081199692398E-2</v>
      </c>
      <c r="AF70">
        <v>-0.44922942533313348</v>
      </c>
      <c r="AG70">
        <v>-1.1861848903715506</v>
      </c>
      <c r="AH70">
        <v>0.11889960482739374</v>
      </c>
      <c r="AI70">
        <v>-0.5059117686818877</v>
      </c>
      <c r="AJ70">
        <v>-5.4539081199692398E-2</v>
      </c>
      <c r="AK70">
        <v>0</v>
      </c>
      <c r="AL70">
        <v>0</v>
      </c>
      <c r="AM70">
        <v>3.1373396371780551</v>
      </c>
      <c r="AN70">
        <v>0.37732885626840629</v>
      </c>
      <c r="AO70">
        <v>0</v>
      </c>
      <c r="AP70">
        <v>9.4443576986920352E-2</v>
      </c>
    </row>
    <row r="71" spans="1:42" x14ac:dyDescent="0.25">
      <c r="A71" s="2">
        <v>42778</v>
      </c>
      <c r="B71">
        <v>3.611315660284744</v>
      </c>
      <c r="C71">
        <v>0.80793943635091947</v>
      </c>
      <c r="D71">
        <v>1.8349738728885709</v>
      </c>
      <c r="E71">
        <v>0.34887408816999504</v>
      </c>
      <c r="F71">
        <v>1.6001782928460013</v>
      </c>
      <c r="G71">
        <v>1.9589696128335585</v>
      </c>
      <c r="H71">
        <v>3.6781373629539691</v>
      </c>
      <c r="I71">
        <v>0.81122095408411898</v>
      </c>
      <c r="J71">
        <v>1.8520183482354906</v>
      </c>
      <c r="K71">
        <v>0.34948407294944234</v>
      </c>
      <c r="L71">
        <v>1.6131193850691776</v>
      </c>
      <c r="M71">
        <v>1.9784117518388977</v>
      </c>
      <c r="N71">
        <v>-0.86827349450522906</v>
      </c>
      <c r="O71">
        <v>3.5055329240621367</v>
      </c>
      <c r="P71">
        <v>2.2239999872429248</v>
      </c>
      <c r="Q71">
        <v>3.5055329240621367</v>
      </c>
      <c r="R71">
        <v>0.80979824870887041</v>
      </c>
      <c r="S71">
        <v>1.6473648560513408</v>
      </c>
      <c r="T71">
        <v>2.2933427627151004</v>
      </c>
      <c r="U71">
        <v>0</v>
      </c>
      <c r="V71">
        <v>0</v>
      </c>
      <c r="W71">
        <v>0</v>
      </c>
      <c r="X71">
        <v>0</v>
      </c>
      <c r="Y71">
        <v>0</v>
      </c>
      <c r="Z71">
        <f>MIN(0,(SRI_Z[[#This Row],[Logarithmic rate of return]]-0))</f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3.5055329240621367</v>
      </c>
      <c r="AG71">
        <v>2.2239999872429248</v>
      </c>
      <c r="AH71">
        <v>0.80979824870887041</v>
      </c>
      <c r="AI71">
        <v>1.6473648560513408</v>
      </c>
      <c r="AJ71">
        <v>2.2933427627151004</v>
      </c>
      <c r="AK71">
        <v>3.6781373629539691</v>
      </c>
      <c r="AL71">
        <v>0.81122095408411898</v>
      </c>
      <c r="AM71">
        <v>1.8520183482354906</v>
      </c>
      <c r="AN71">
        <v>0.34948407294944234</v>
      </c>
      <c r="AO71">
        <v>1.6131193850691776</v>
      </c>
      <c r="AP71">
        <v>1.9784117518388977</v>
      </c>
    </row>
    <row r="72" spans="1:42" x14ac:dyDescent="0.25">
      <c r="A72" s="1">
        <v>42785</v>
      </c>
      <c r="B72">
        <v>0.81859955570432963</v>
      </c>
      <c r="C72">
        <v>0.24749333671786697</v>
      </c>
      <c r="D72">
        <v>2.2161487730972551</v>
      </c>
      <c r="E72">
        <v>1.7603988160149484</v>
      </c>
      <c r="F72">
        <v>1.3586000703482253</v>
      </c>
      <c r="G72">
        <v>0.12324757356339286</v>
      </c>
      <c r="H72">
        <v>0.82196847979598919</v>
      </c>
      <c r="I72">
        <v>0.24780010773955108</v>
      </c>
      <c r="J72">
        <v>2.2410742960507983</v>
      </c>
      <c r="K72">
        <v>1.776078120677187</v>
      </c>
      <c r="L72">
        <v>1.3679134920752039</v>
      </c>
      <c r="M72">
        <v>0.1233235858472935</v>
      </c>
      <c r="N72">
        <v>1.4223365531180918</v>
      </c>
      <c r="O72">
        <v>1.0188397174874835</v>
      </c>
      <c r="P72">
        <v>-0.40707906088871831</v>
      </c>
      <c r="Q72">
        <v>1.0188397174874835</v>
      </c>
      <c r="R72">
        <v>1.5024086717009346</v>
      </c>
      <c r="S72">
        <v>1.3798223240231076</v>
      </c>
      <c r="T72">
        <v>2.5369219565426269</v>
      </c>
      <c r="U72">
        <v>0</v>
      </c>
      <c r="V72">
        <v>0</v>
      </c>
      <c r="W72">
        <v>0</v>
      </c>
      <c r="X72">
        <v>0</v>
      </c>
      <c r="Y72">
        <v>0</v>
      </c>
      <c r="Z72">
        <f>MIN(0,(SRI_Z[[#This Row],[Logarithmic rate of return]]-0))</f>
        <v>0</v>
      </c>
      <c r="AA72">
        <v>0</v>
      </c>
      <c r="AB72">
        <v>-0.40707906088871831</v>
      </c>
      <c r="AC72">
        <v>0</v>
      </c>
      <c r="AD72">
        <v>0</v>
      </c>
      <c r="AE72">
        <v>0</v>
      </c>
      <c r="AF72">
        <v>1.0188397174874835</v>
      </c>
      <c r="AG72">
        <v>-0.40707906088871831</v>
      </c>
      <c r="AH72">
        <v>1.5024086717009346</v>
      </c>
      <c r="AI72">
        <v>1.3798223240231076</v>
      </c>
      <c r="AJ72">
        <v>2.5369219565426269</v>
      </c>
      <c r="AK72">
        <v>0.82196847979598919</v>
      </c>
      <c r="AL72">
        <v>0.24780010773955108</v>
      </c>
      <c r="AM72">
        <v>2.2410742960507983</v>
      </c>
      <c r="AN72">
        <v>1.776078120677187</v>
      </c>
      <c r="AO72">
        <v>1.3679134920752039</v>
      </c>
      <c r="AP72">
        <v>0.1233235858472935</v>
      </c>
    </row>
    <row r="73" spans="1:42" x14ac:dyDescent="0.25">
      <c r="A73" s="2">
        <v>42792</v>
      </c>
      <c r="B73">
        <v>0.94350997769337297</v>
      </c>
      <c r="C73">
        <v>4.4402156676177085E-2</v>
      </c>
      <c r="D73">
        <v>-0.19645195856650347</v>
      </c>
      <c r="E73">
        <v>0.18659617477842411</v>
      </c>
      <c r="F73">
        <v>0.50743657042869494</v>
      </c>
      <c r="G73">
        <v>0.3071724773460342</v>
      </c>
      <c r="H73">
        <v>0.94798923014409631</v>
      </c>
      <c r="I73">
        <v>4.4412017352772323E-2</v>
      </c>
      <c r="J73">
        <v>-0.1962592440593818</v>
      </c>
      <c r="K73">
        <v>0.1867704823085036</v>
      </c>
      <c r="L73">
        <v>0.50872840179659851</v>
      </c>
      <c r="M73">
        <v>0.30764522033935743</v>
      </c>
      <c r="N73">
        <v>0.24502331885100023</v>
      </c>
      <c r="O73">
        <v>1.174051040366443</v>
      </c>
      <c r="P73">
        <v>-0.10397983728179652</v>
      </c>
      <c r="Q73">
        <v>1.174051040366443</v>
      </c>
      <c r="R73">
        <v>0.68581385684211038</v>
      </c>
      <c r="S73">
        <v>0.54352210131520384</v>
      </c>
      <c r="T73">
        <v>1.0391622691321829</v>
      </c>
      <c r="U73">
        <v>0</v>
      </c>
      <c r="V73">
        <v>0</v>
      </c>
      <c r="W73">
        <v>-0.1962592440593818</v>
      </c>
      <c r="X73">
        <v>0</v>
      </c>
      <c r="Y73">
        <v>0</v>
      </c>
      <c r="Z73">
        <f>MIN(0,(SRI_Z[[#This Row],[Logarithmic rate of return]]-0))</f>
        <v>0</v>
      </c>
      <c r="AA73">
        <v>0</v>
      </c>
      <c r="AB73">
        <v>-0.10397983728179652</v>
      </c>
      <c r="AC73">
        <v>0</v>
      </c>
      <c r="AD73">
        <v>0</v>
      </c>
      <c r="AE73">
        <v>0</v>
      </c>
      <c r="AF73">
        <v>1.174051040366443</v>
      </c>
      <c r="AG73">
        <v>-0.10397983728179652</v>
      </c>
      <c r="AH73">
        <v>0.68581385684211038</v>
      </c>
      <c r="AI73">
        <v>0.54352210131520384</v>
      </c>
      <c r="AJ73">
        <v>1.0391622691321829</v>
      </c>
      <c r="AK73">
        <v>0.94798923014409631</v>
      </c>
      <c r="AL73">
        <v>4.4412017352772323E-2</v>
      </c>
      <c r="AM73">
        <v>0</v>
      </c>
      <c r="AN73">
        <v>0.1867704823085036</v>
      </c>
      <c r="AO73">
        <v>0.50872840179659851</v>
      </c>
      <c r="AP73">
        <v>0.30764522033935743</v>
      </c>
    </row>
    <row r="74" spans="1:42" x14ac:dyDescent="0.25">
      <c r="A74" s="1">
        <v>42799</v>
      </c>
      <c r="B74">
        <v>0.91989725822829693</v>
      </c>
      <c r="C74">
        <v>1.5056853679870026</v>
      </c>
      <c r="D74">
        <v>-3.5731300619343896E-2</v>
      </c>
      <c r="E74">
        <v>-0.18694500701044484</v>
      </c>
      <c r="F74">
        <v>0.91886269070735294</v>
      </c>
      <c r="G74">
        <v>-0.85192069392812442</v>
      </c>
      <c r="H74">
        <v>0.92415444097420518</v>
      </c>
      <c r="I74">
        <v>1.5171358947830349</v>
      </c>
      <c r="J74">
        <v>-3.5724918510351214E-2</v>
      </c>
      <c r="K74">
        <v>-0.18677048230850213</v>
      </c>
      <c r="L74">
        <v>0.92311027358739972</v>
      </c>
      <c r="M74">
        <v>-0.84831232870772477</v>
      </c>
      <c r="N74">
        <v>4.4521416362760329</v>
      </c>
      <c r="O74">
        <v>1.1122537434529192</v>
      </c>
      <c r="P74">
        <v>1.7122204739131643</v>
      </c>
      <c r="Q74">
        <v>1.1122537434529192</v>
      </c>
      <c r="R74">
        <v>0.66435915850333738</v>
      </c>
      <c r="S74">
        <v>0.96246013160514332</v>
      </c>
      <c r="T74">
        <v>0.2544468380367676</v>
      </c>
      <c r="U74">
        <v>0</v>
      </c>
      <c r="V74">
        <v>0</v>
      </c>
      <c r="W74">
        <v>-3.5724918510351214E-2</v>
      </c>
      <c r="X74">
        <v>-0.18677048230850213</v>
      </c>
      <c r="Y74">
        <v>0</v>
      </c>
      <c r="Z74">
        <f>MIN(0,(SRI_Z[[#This Row],[Logarithmic rate of return]]-0))</f>
        <v>-0.84831232870772477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1.1122537434529192</v>
      </c>
      <c r="AG74">
        <v>1.7122204739131643</v>
      </c>
      <c r="AH74">
        <v>0.66435915850333738</v>
      </c>
      <c r="AI74">
        <v>0.96246013160514332</v>
      </c>
      <c r="AJ74">
        <v>0.2544468380367676</v>
      </c>
      <c r="AK74">
        <v>0.92415444097420518</v>
      </c>
      <c r="AL74">
        <v>1.5171358947830349</v>
      </c>
      <c r="AM74">
        <v>0</v>
      </c>
      <c r="AN74">
        <v>0</v>
      </c>
      <c r="AO74">
        <v>0.92311027358739972</v>
      </c>
      <c r="AP74">
        <v>0</v>
      </c>
    </row>
    <row r="75" spans="1:42" x14ac:dyDescent="0.25">
      <c r="A75" s="2">
        <v>42806</v>
      </c>
      <c r="B75">
        <v>-1.9611425787197754</v>
      </c>
      <c r="C75">
        <v>0</v>
      </c>
      <c r="D75">
        <v>-0.95593098058075809</v>
      </c>
      <c r="E75">
        <v>-0.72179507296406487</v>
      </c>
      <c r="F75">
        <v>-1.0998641602033175</v>
      </c>
      <c r="G75">
        <v>-2.2651671154760011</v>
      </c>
      <c r="H75">
        <v>-1.9421599603756925</v>
      </c>
      <c r="I75">
        <v>0</v>
      </c>
      <c r="J75">
        <v>-0.95139087099338548</v>
      </c>
      <c r="K75">
        <v>-0.7192025997484035</v>
      </c>
      <c r="L75">
        <v>-1.0938596419264683</v>
      </c>
      <c r="M75">
        <v>-2.2398931582159141</v>
      </c>
      <c r="N75">
        <v>0.23379342056447455</v>
      </c>
      <c r="O75">
        <v>-1.6956528414688172</v>
      </c>
      <c r="P75">
        <v>2.3007605393241693E-2</v>
      </c>
      <c r="Q75">
        <v>-1.6956528414688172</v>
      </c>
      <c r="R75">
        <v>-0.44241532971273478</v>
      </c>
      <c r="S75">
        <v>-1.1322378027199855</v>
      </c>
      <c r="T75">
        <v>-0.7135968681779844</v>
      </c>
      <c r="U75">
        <v>-1.9421599603756925</v>
      </c>
      <c r="V75">
        <v>0</v>
      </c>
      <c r="W75">
        <v>-0.95139087099338548</v>
      </c>
      <c r="X75">
        <v>-0.7192025997484035</v>
      </c>
      <c r="Y75">
        <v>-1.0938596419264683</v>
      </c>
      <c r="Z75">
        <f>MIN(0,(SRI_Z[[#This Row],[Logarithmic rate of return]]-0))</f>
        <v>-2.2398931582159141</v>
      </c>
      <c r="AA75">
        <v>-1.6956528414688172</v>
      </c>
      <c r="AB75">
        <v>0</v>
      </c>
      <c r="AC75">
        <v>-0.44241532971273478</v>
      </c>
      <c r="AD75">
        <v>-1.1322378027199855</v>
      </c>
      <c r="AE75">
        <v>-0.7135968681779844</v>
      </c>
      <c r="AF75">
        <v>-1.6956528414688172</v>
      </c>
      <c r="AG75">
        <v>2.3007605393241693E-2</v>
      </c>
      <c r="AH75">
        <v>-0.44241532971273478</v>
      </c>
      <c r="AI75">
        <v>-1.1322378027199855</v>
      </c>
      <c r="AJ75">
        <v>-0.7135968681779844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</row>
    <row r="76" spans="1:42" x14ac:dyDescent="0.25">
      <c r="A76" s="1">
        <v>42813</v>
      </c>
      <c r="B76">
        <v>3.2041267501842317</v>
      </c>
      <c r="C76">
        <v>0.7133552509149591</v>
      </c>
      <c r="D76">
        <v>1.7136441529279547</v>
      </c>
      <c r="E76">
        <v>-0.21490722297934614</v>
      </c>
      <c r="F76">
        <v>0.13565552249256183</v>
      </c>
      <c r="G76">
        <v>1.9872690575997425</v>
      </c>
      <c r="H76">
        <v>3.2565824331096858</v>
      </c>
      <c r="I76">
        <v>0.71591179490071222</v>
      </c>
      <c r="J76">
        <v>1.7284969617550772</v>
      </c>
      <c r="K76">
        <v>-0.21467662772503976</v>
      </c>
      <c r="L76">
        <v>0.13574761789423628</v>
      </c>
      <c r="M76">
        <v>2.0072808179264903</v>
      </c>
      <c r="N76">
        <v>0.38914367617021095</v>
      </c>
      <c r="O76">
        <v>3.5782183684996376</v>
      </c>
      <c r="P76">
        <v>0.20172880709510466</v>
      </c>
      <c r="Q76">
        <v>3.5782183684996376</v>
      </c>
      <c r="R76">
        <v>0.23785228595635607</v>
      </c>
      <c r="S76">
        <v>0.16197811958510236</v>
      </c>
      <c r="T76">
        <v>9.8391310146486874E-2</v>
      </c>
      <c r="U76">
        <v>0</v>
      </c>
      <c r="V76">
        <v>0</v>
      </c>
      <c r="W76">
        <v>0</v>
      </c>
      <c r="X76">
        <v>-0.21467662772503976</v>
      </c>
      <c r="Y76">
        <v>0</v>
      </c>
      <c r="Z76">
        <f>MIN(0,(SRI_Z[[#This Row],[Logarithmic rate of return]]-0))</f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3.5782183684996376</v>
      </c>
      <c r="AG76">
        <v>0.20172880709510466</v>
      </c>
      <c r="AH76">
        <v>0.23785228595635607</v>
      </c>
      <c r="AI76">
        <v>0.16197811958510236</v>
      </c>
      <c r="AJ76">
        <v>9.8391310146486874E-2</v>
      </c>
      <c r="AK76">
        <v>3.2565824331096858</v>
      </c>
      <c r="AL76">
        <v>0.71591179490071222</v>
      </c>
      <c r="AM76">
        <v>1.7284969617550772</v>
      </c>
      <c r="AN76">
        <v>0</v>
      </c>
      <c r="AO76">
        <v>0.13574761789423628</v>
      </c>
      <c r="AP76">
        <v>2.0072808179264903</v>
      </c>
    </row>
    <row r="77" spans="1:42" x14ac:dyDescent="0.25">
      <c r="A77" s="2">
        <v>42820</v>
      </c>
      <c r="B77">
        <v>-2.3008262469091116</v>
      </c>
      <c r="C77">
        <v>-0.59906396255850736</v>
      </c>
      <c r="D77">
        <v>-1.6457444891584965</v>
      </c>
      <c r="E77">
        <v>-1.430166409697484</v>
      </c>
      <c r="F77">
        <v>-1.5328564446616684</v>
      </c>
      <c r="G77">
        <v>0.26323939300093174</v>
      </c>
      <c r="H77">
        <v>-2.274756364175194</v>
      </c>
      <c r="I77">
        <v>-0.59727670871277849</v>
      </c>
      <c r="J77">
        <v>-1.6323488863233477</v>
      </c>
      <c r="K77">
        <v>-1.4200360034348813</v>
      </c>
      <c r="L77">
        <v>-1.5212268925757146</v>
      </c>
      <c r="M77">
        <v>0.26358647713297895</v>
      </c>
      <c r="N77">
        <v>-0.31133384367141886</v>
      </c>
      <c r="O77">
        <v>-2.2944835698741941</v>
      </c>
      <c r="P77">
        <v>-0.1455102688296338</v>
      </c>
      <c r="Q77">
        <v>-2.2944835698741941</v>
      </c>
      <c r="R77">
        <v>-1.4514583849272658</v>
      </c>
      <c r="S77">
        <v>-1.5425581704652538</v>
      </c>
      <c r="T77">
        <v>-0.91631598075463605</v>
      </c>
      <c r="U77">
        <v>-2.274756364175194</v>
      </c>
      <c r="V77">
        <v>-0.59727670871277849</v>
      </c>
      <c r="W77">
        <v>-1.6323488863233477</v>
      </c>
      <c r="X77">
        <v>-1.4200360034348813</v>
      </c>
      <c r="Y77">
        <v>-1.5212268925757146</v>
      </c>
      <c r="Z77">
        <f>MIN(0,(SRI_Z[[#This Row],[Logarithmic rate of return]]-0))</f>
        <v>0</v>
      </c>
      <c r="AA77">
        <v>-2.2944835698741941</v>
      </c>
      <c r="AB77">
        <v>-0.1455102688296338</v>
      </c>
      <c r="AC77">
        <v>-1.4514583849272658</v>
      </c>
      <c r="AD77">
        <v>-1.5425581704652538</v>
      </c>
      <c r="AE77">
        <v>-0.91631598075463605</v>
      </c>
      <c r="AF77">
        <v>-2.2944835698741941</v>
      </c>
      <c r="AG77">
        <v>-0.1455102688296338</v>
      </c>
      <c r="AH77">
        <v>-1.4514583849272658</v>
      </c>
      <c r="AI77">
        <v>-1.5425581704652538</v>
      </c>
      <c r="AJ77">
        <v>-0.91631598075463605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0.26358647713297895</v>
      </c>
    </row>
    <row r="78" spans="1:42" x14ac:dyDescent="0.25">
      <c r="A78" s="1">
        <v>42827</v>
      </c>
      <c r="B78">
        <v>-2.1437811864719949</v>
      </c>
      <c r="C78">
        <v>1.8797452853294105</v>
      </c>
      <c r="D78">
        <v>-2.3168633235004976</v>
      </c>
      <c r="E78">
        <v>0.84870848708486313</v>
      </c>
      <c r="F78">
        <v>1.5571009928705779</v>
      </c>
      <c r="G78">
        <v>-0.3730183400683787</v>
      </c>
      <c r="H78">
        <v>-2.1211254190527598</v>
      </c>
      <c r="I78">
        <v>1.8976370650595462</v>
      </c>
      <c r="J78">
        <v>-2.2904315256511061</v>
      </c>
      <c r="K78">
        <v>0.85233052582552682</v>
      </c>
      <c r="L78">
        <v>1.5693511415631161</v>
      </c>
      <c r="M78">
        <v>-0.37232435192487595</v>
      </c>
      <c r="N78">
        <v>-0.27295102076705946</v>
      </c>
      <c r="O78">
        <v>-1.9803030211061681</v>
      </c>
      <c r="P78">
        <v>1.4632861106868729</v>
      </c>
      <c r="Q78">
        <v>-1.9803030211061681</v>
      </c>
      <c r="R78">
        <v>0.79631584881700335</v>
      </c>
      <c r="S78">
        <v>1.591295390094382</v>
      </c>
      <c r="T78">
        <v>1.2256173540778856</v>
      </c>
      <c r="U78">
        <v>-2.1211254190527598</v>
      </c>
      <c r="V78">
        <v>0</v>
      </c>
      <c r="W78">
        <v>-2.2904315256511061</v>
      </c>
      <c r="X78">
        <v>0</v>
      </c>
      <c r="Y78">
        <v>0</v>
      </c>
      <c r="Z78">
        <f>MIN(0,(SRI_Z[[#This Row],[Logarithmic rate of return]]-0))</f>
        <v>-0.37232435192487595</v>
      </c>
      <c r="AA78">
        <v>-1.9803030211061681</v>
      </c>
      <c r="AB78">
        <v>0</v>
      </c>
      <c r="AC78">
        <v>0</v>
      </c>
      <c r="AD78">
        <v>0</v>
      </c>
      <c r="AE78">
        <v>0</v>
      </c>
      <c r="AF78">
        <v>-1.9803030211061681</v>
      </c>
      <c r="AG78">
        <v>1.4632861106868729</v>
      </c>
      <c r="AH78">
        <v>0.79631584881700335</v>
      </c>
      <c r="AI78">
        <v>1.591295390094382</v>
      </c>
      <c r="AJ78">
        <v>1.2256173540778856</v>
      </c>
      <c r="AK78">
        <v>0</v>
      </c>
      <c r="AL78">
        <v>1.8976370650595462</v>
      </c>
      <c r="AM78">
        <v>0</v>
      </c>
      <c r="AN78">
        <v>0.85233052582552682</v>
      </c>
      <c r="AO78">
        <v>1.5693511415631161</v>
      </c>
      <c r="AP78">
        <v>0</v>
      </c>
    </row>
    <row r="79" spans="1:42" x14ac:dyDescent="0.25">
      <c r="A79" s="2">
        <v>42834</v>
      </c>
      <c r="B79">
        <v>1.9923926824850466</v>
      </c>
      <c r="C79">
        <v>-0.30708758137820907</v>
      </c>
      <c r="D79">
        <v>1.1301494713817071</v>
      </c>
      <c r="E79">
        <v>-0.28547261577500105</v>
      </c>
      <c r="F79">
        <v>-5.251411316791587E-2</v>
      </c>
      <c r="G79">
        <v>1.061048746732274</v>
      </c>
      <c r="H79">
        <v>2.0125084641309297</v>
      </c>
      <c r="I79">
        <v>-0.30661703055433381</v>
      </c>
      <c r="J79">
        <v>1.1365841877317051</v>
      </c>
      <c r="K79">
        <v>-0.28506591652934837</v>
      </c>
      <c r="L79">
        <v>-5.2500329332937121E-2</v>
      </c>
      <c r="M79">
        <v>1.066718007018006</v>
      </c>
      <c r="N79">
        <v>0.44797696928212843</v>
      </c>
      <c r="O79">
        <v>2.3492873011811866</v>
      </c>
      <c r="P79">
        <v>0.12328441259081095</v>
      </c>
      <c r="Q79">
        <v>2.3492873011811866</v>
      </c>
      <c r="R79">
        <v>-0.30434971969691688</v>
      </c>
      <c r="S79">
        <v>-3.3138724852254789E-2</v>
      </c>
      <c r="T79">
        <v>0.7861176686293917</v>
      </c>
      <c r="U79">
        <v>0</v>
      </c>
      <c r="V79">
        <v>-0.30661703055433381</v>
      </c>
      <c r="W79">
        <v>0</v>
      </c>
      <c r="X79">
        <v>-0.28506591652934837</v>
      </c>
      <c r="Y79">
        <v>-5.2500329332937121E-2</v>
      </c>
      <c r="Z79">
        <f>MIN(0,(SRI_Z[[#This Row],[Logarithmic rate of return]]-0))</f>
        <v>0</v>
      </c>
      <c r="AA79">
        <v>0</v>
      </c>
      <c r="AB79">
        <v>0</v>
      </c>
      <c r="AC79">
        <v>-0.30434971969691688</v>
      </c>
      <c r="AD79">
        <v>-3.3138724852254789E-2</v>
      </c>
      <c r="AE79">
        <v>0</v>
      </c>
      <c r="AF79">
        <v>2.3492873011811866</v>
      </c>
      <c r="AG79">
        <v>0.12328441259081095</v>
      </c>
      <c r="AH79">
        <v>-0.30434971969691688</v>
      </c>
      <c r="AI79">
        <v>-3.3138724852254789E-2</v>
      </c>
      <c r="AJ79">
        <v>0.7861176686293917</v>
      </c>
      <c r="AK79">
        <v>2.0125084641309297</v>
      </c>
      <c r="AL79">
        <v>0</v>
      </c>
      <c r="AM79">
        <v>1.1365841877317051</v>
      </c>
      <c r="AN79">
        <v>0</v>
      </c>
      <c r="AO79">
        <v>0</v>
      </c>
      <c r="AP79">
        <v>1.066718007018006</v>
      </c>
    </row>
    <row r="80" spans="1:42" x14ac:dyDescent="0.25">
      <c r="A80" s="1">
        <v>42841</v>
      </c>
      <c r="B80">
        <v>-1.101785441782394</v>
      </c>
      <c r="C80">
        <v>-0.28949799815213972</v>
      </c>
      <c r="D80">
        <v>1.2539749205015751</v>
      </c>
      <c r="E80">
        <v>-0.9068601301610949</v>
      </c>
      <c r="F80">
        <v>-1.0256863698660388</v>
      </c>
      <c r="G80">
        <v>-1.8799937333542265</v>
      </c>
      <c r="H80">
        <v>-1.0957600038502371</v>
      </c>
      <c r="I80">
        <v>-0.28907975969766925</v>
      </c>
      <c r="J80">
        <v>1.2619035376517753</v>
      </c>
      <c r="K80">
        <v>-0.90277284573352079</v>
      </c>
      <c r="L80">
        <v>-1.0204619012916465</v>
      </c>
      <c r="M80">
        <v>-1.8625402613094595</v>
      </c>
      <c r="N80">
        <v>-1.8632084132346411</v>
      </c>
      <c r="O80">
        <v>-1.0044897589421424</v>
      </c>
      <c r="P80">
        <v>-1.4895401553758756</v>
      </c>
      <c r="Q80">
        <v>-1.0044897589421424</v>
      </c>
      <c r="R80">
        <v>-1.1352478315994994</v>
      </c>
      <c r="S80">
        <v>-1.0662795314937692</v>
      </c>
      <c r="T80">
        <v>7.2927051874429202E-2</v>
      </c>
      <c r="U80">
        <v>-1.0957600038502371</v>
      </c>
      <c r="V80">
        <v>-0.28907975969766925</v>
      </c>
      <c r="W80">
        <v>0</v>
      </c>
      <c r="X80">
        <v>-0.90277284573352079</v>
      </c>
      <c r="Y80">
        <v>-1.0204619012916465</v>
      </c>
      <c r="Z80">
        <f>MIN(0,(SRI_Z[[#This Row],[Logarithmic rate of return]]-0))</f>
        <v>-1.8625402613094595</v>
      </c>
      <c r="AA80">
        <v>-1.0044897589421424</v>
      </c>
      <c r="AB80">
        <v>-1.4895401553758756</v>
      </c>
      <c r="AC80">
        <v>-1.1352478315994994</v>
      </c>
      <c r="AD80">
        <v>-1.0662795314937692</v>
      </c>
      <c r="AE80">
        <v>0</v>
      </c>
      <c r="AF80">
        <v>-1.0044897589421424</v>
      </c>
      <c r="AG80">
        <v>-1.4895401553758756</v>
      </c>
      <c r="AH80">
        <v>-1.1352478315994994</v>
      </c>
      <c r="AI80">
        <v>-1.0662795314937692</v>
      </c>
      <c r="AJ80">
        <v>7.2927051874429202E-2</v>
      </c>
      <c r="AK80">
        <v>0</v>
      </c>
      <c r="AL80">
        <v>0</v>
      </c>
      <c r="AM80">
        <v>1.2619035376517753</v>
      </c>
      <c r="AN80">
        <v>0</v>
      </c>
      <c r="AO80">
        <v>0</v>
      </c>
      <c r="AP80">
        <v>0</v>
      </c>
    </row>
    <row r="81" spans="1:42" x14ac:dyDescent="0.25">
      <c r="A81" s="2">
        <v>42848</v>
      </c>
      <c r="B81">
        <v>0.85933008563043711</v>
      </c>
      <c r="C81">
        <v>-0.37094281298299497</v>
      </c>
      <c r="D81">
        <v>2.1142890703001247</v>
      </c>
      <c r="E81">
        <v>0.3455425017277155</v>
      </c>
      <c r="F81">
        <v>-0.39502885042165398</v>
      </c>
      <c r="G81">
        <v>0.28120606155289296</v>
      </c>
      <c r="H81">
        <v>0.86304361623955295</v>
      </c>
      <c r="I81">
        <v>-0.37025651678449262</v>
      </c>
      <c r="J81">
        <v>2.1369602878468044</v>
      </c>
      <c r="K81">
        <v>0.34614087865894744</v>
      </c>
      <c r="L81">
        <v>-0.39425066016911509</v>
      </c>
      <c r="M81">
        <v>0.28160218859462061</v>
      </c>
      <c r="N81">
        <v>-7.9135079147681905E-2</v>
      </c>
      <c r="O81">
        <v>1.0005259724325275</v>
      </c>
      <c r="P81">
        <v>3.2121089536989755</v>
      </c>
      <c r="Q81">
        <v>1.0005259724325275</v>
      </c>
      <c r="R81">
        <v>0.84402036859565976</v>
      </c>
      <c r="S81">
        <v>-0.40280437521423573</v>
      </c>
      <c r="T81">
        <v>0.17723398305083685</v>
      </c>
      <c r="U81">
        <v>0</v>
      </c>
      <c r="V81">
        <v>-0.37025651678449262</v>
      </c>
      <c r="W81">
        <v>0</v>
      </c>
      <c r="X81">
        <v>0</v>
      </c>
      <c r="Y81">
        <v>-0.39425066016911509</v>
      </c>
      <c r="Z81">
        <f>MIN(0,(SRI_Z[[#This Row],[Logarithmic rate of return]]-0))</f>
        <v>0</v>
      </c>
      <c r="AA81">
        <v>0</v>
      </c>
      <c r="AB81">
        <v>0</v>
      </c>
      <c r="AC81">
        <v>0</v>
      </c>
      <c r="AD81">
        <v>-0.40280437521423573</v>
      </c>
      <c r="AE81">
        <v>0</v>
      </c>
      <c r="AF81">
        <v>1.0005259724325275</v>
      </c>
      <c r="AG81">
        <v>3.2121089536989755</v>
      </c>
      <c r="AH81">
        <v>0.84402036859565976</v>
      </c>
      <c r="AI81">
        <v>-0.40280437521423573</v>
      </c>
      <c r="AJ81">
        <v>0.17723398305083685</v>
      </c>
      <c r="AK81">
        <v>0.86304361623955295</v>
      </c>
      <c r="AL81">
        <v>0</v>
      </c>
      <c r="AM81">
        <v>2.1369602878468044</v>
      </c>
      <c r="AN81">
        <v>0.34614087865894744</v>
      </c>
      <c r="AO81">
        <v>0</v>
      </c>
      <c r="AP81">
        <v>0.28160218859462061</v>
      </c>
    </row>
    <row r="82" spans="1:42" x14ac:dyDescent="0.25">
      <c r="A82" s="1">
        <v>42855</v>
      </c>
      <c r="B82">
        <v>4.1474520722758808</v>
      </c>
      <c r="C82">
        <v>2.3189806147714256</v>
      </c>
      <c r="D82">
        <v>2.9358111959867617</v>
      </c>
      <c r="E82">
        <v>0.91129372102822892</v>
      </c>
      <c r="F82">
        <v>0.17722640673459339</v>
      </c>
      <c r="G82">
        <v>-0.23488881929221056</v>
      </c>
      <c r="H82">
        <v>4.2359134400875718</v>
      </c>
      <c r="I82">
        <v>2.3462920273382997</v>
      </c>
      <c r="J82">
        <v>2.9797686090682904</v>
      </c>
      <c r="K82">
        <v>0.91547140225787627</v>
      </c>
      <c r="L82">
        <v>0.17738363852910846</v>
      </c>
      <c r="M82">
        <v>-0.23461338672761287</v>
      </c>
      <c r="N82">
        <v>1.7091411275056818</v>
      </c>
      <c r="O82">
        <v>3.9019048214603558</v>
      </c>
      <c r="P82">
        <v>-3.4607208532465107E-2</v>
      </c>
      <c r="Q82">
        <v>3.9019048214603558</v>
      </c>
      <c r="R82">
        <v>1.5005912385445153</v>
      </c>
      <c r="S82">
        <v>0.21345147144172555</v>
      </c>
      <c r="T82">
        <v>0.98962912421200078</v>
      </c>
      <c r="U82">
        <v>0</v>
      </c>
      <c r="V82">
        <v>0</v>
      </c>
      <c r="W82">
        <v>0</v>
      </c>
      <c r="X82">
        <v>0</v>
      </c>
      <c r="Y82">
        <v>0</v>
      </c>
      <c r="Z82">
        <f>MIN(0,(SRI_Z[[#This Row],[Logarithmic rate of return]]-0))</f>
        <v>-0.23461338672761287</v>
      </c>
      <c r="AA82">
        <v>0</v>
      </c>
      <c r="AB82">
        <v>-3.4607208532465107E-2</v>
      </c>
      <c r="AC82">
        <v>0</v>
      </c>
      <c r="AD82">
        <v>0</v>
      </c>
      <c r="AE82">
        <v>0</v>
      </c>
      <c r="AF82">
        <v>3.9019048214603558</v>
      </c>
      <c r="AG82">
        <v>-3.4607208532465107E-2</v>
      </c>
      <c r="AH82">
        <v>1.5005912385445153</v>
      </c>
      <c r="AI82">
        <v>0.21345147144172555</v>
      </c>
      <c r="AJ82">
        <v>0.98962912421200078</v>
      </c>
      <c r="AK82">
        <v>4.2359134400875718</v>
      </c>
      <c r="AL82">
        <v>2.3462920273382997</v>
      </c>
      <c r="AM82">
        <v>2.9797686090682904</v>
      </c>
      <c r="AN82">
        <v>0.91547140225787627</v>
      </c>
      <c r="AO82">
        <v>0.17738363852910846</v>
      </c>
      <c r="AP82">
        <v>0</v>
      </c>
    </row>
    <row r="83" spans="1:42" x14ac:dyDescent="0.25">
      <c r="A83" s="2">
        <v>42862</v>
      </c>
      <c r="B83">
        <v>0.22282671605509372</v>
      </c>
      <c r="C83">
        <v>2.2260273972602795</v>
      </c>
      <c r="D83">
        <v>-0.41213508872352544</v>
      </c>
      <c r="E83">
        <v>0.10524100189433205</v>
      </c>
      <c r="F83">
        <v>0.19898297590095823</v>
      </c>
      <c r="G83">
        <v>0.3433208489388247</v>
      </c>
      <c r="H83">
        <v>0.22307534419062947</v>
      </c>
      <c r="I83">
        <v>2.2511773172216905</v>
      </c>
      <c r="J83">
        <v>-0.41128813832246081</v>
      </c>
      <c r="K83">
        <v>0.10529641912123622</v>
      </c>
      <c r="L83">
        <v>0.19918121003622774</v>
      </c>
      <c r="M83">
        <v>0.34391154734678503</v>
      </c>
      <c r="N83">
        <v>0.44701800595905045</v>
      </c>
      <c r="O83">
        <v>0.30263403921136828</v>
      </c>
      <c r="P83">
        <v>2.3554070904732942</v>
      </c>
      <c r="Q83">
        <v>0.30263403921136828</v>
      </c>
      <c r="R83">
        <v>0.63092219514898884</v>
      </c>
      <c r="S83">
        <v>0.21102671302929316</v>
      </c>
      <c r="T83">
        <v>0.92283336372366398</v>
      </c>
      <c r="U83">
        <v>0</v>
      </c>
      <c r="V83">
        <v>0</v>
      </c>
      <c r="W83">
        <v>-0.41128813832246081</v>
      </c>
      <c r="X83">
        <v>0</v>
      </c>
      <c r="Y83">
        <v>0</v>
      </c>
      <c r="Z83">
        <f>MIN(0,(SRI_Z[[#This Row],[Logarithmic rate of return]]-0))</f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0.30263403921136828</v>
      </c>
      <c r="AG83">
        <v>2.3554070904732942</v>
      </c>
      <c r="AH83">
        <v>0.63092219514898884</v>
      </c>
      <c r="AI83">
        <v>0.21102671302929316</v>
      </c>
      <c r="AJ83">
        <v>0.92283336372366398</v>
      </c>
      <c r="AK83">
        <v>0.22307534419062947</v>
      </c>
      <c r="AL83">
        <v>2.2511773172216905</v>
      </c>
      <c r="AM83">
        <v>0</v>
      </c>
      <c r="AN83">
        <v>0.10529641912123622</v>
      </c>
      <c r="AO83">
        <v>0.19918121003622774</v>
      </c>
      <c r="AP83">
        <v>0.34391154734678503</v>
      </c>
    </row>
    <row r="84" spans="1:42" x14ac:dyDescent="0.25">
      <c r="A84" s="1">
        <v>42869</v>
      </c>
      <c r="B84">
        <v>-0.4301325273192334</v>
      </c>
      <c r="C84">
        <v>0.83728555536037153</v>
      </c>
      <c r="D84">
        <v>0.67091198544462516</v>
      </c>
      <c r="E84">
        <v>-1.1712095400340656</v>
      </c>
      <c r="F84">
        <v>6.1867515135439644E-2</v>
      </c>
      <c r="G84">
        <v>3.5665914221219031</v>
      </c>
      <c r="H84">
        <v>-0.42921010152025446</v>
      </c>
      <c r="I84">
        <v>0.84081048044902817</v>
      </c>
      <c r="J84">
        <v>0.67317271725985928</v>
      </c>
      <c r="K84">
        <v>-1.1644039678988896</v>
      </c>
      <c r="L84">
        <v>6.1886660979701948E-2</v>
      </c>
      <c r="M84">
        <v>3.6317482399150669</v>
      </c>
      <c r="N84">
        <v>0.27115305384384825</v>
      </c>
      <c r="O84">
        <v>-0.38244583173675267</v>
      </c>
      <c r="P84">
        <v>0.78893975056108945</v>
      </c>
      <c r="Q84">
        <v>-0.38244583173675267</v>
      </c>
      <c r="R84">
        <v>-0.35029961565031337</v>
      </c>
      <c r="S84">
        <v>5.9086524083274264E-2</v>
      </c>
      <c r="T84">
        <v>0.956831779527066</v>
      </c>
      <c r="U84">
        <v>-0.42921010152025446</v>
      </c>
      <c r="V84">
        <v>0</v>
      </c>
      <c r="W84">
        <v>0</v>
      </c>
      <c r="X84">
        <v>-1.1644039678988896</v>
      </c>
      <c r="Y84">
        <v>0</v>
      </c>
      <c r="Z84">
        <f>MIN(0,(SRI_Z[[#This Row],[Logarithmic rate of return]]-0))</f>
        <v>0</v>
      </c>
      <c r="AA84">
        <v>-0.38244583173675267</v>
      </c>
      <c r="AB84">
        <v>0</v>
      </c>
      <c r="AC84">
        <v>-0.35029961565031337</v>
      </c>
      <c r="AD84">
        <v>0</v>
      </c>
      <c r="AE84">
        <v>0</v>
      </c>
      <c r="AF84">
        <v>-0.38244583173675267</v>
      </c>
      <c r="AG84">
        <v>0.78893975056108945</v>
      </c>
      <c r="AH84">
        <v>-0.35029961565031337</v>
      </c>
      <c r="AI84">
        <v>5.9086524083274264E-2</v>
      </c>
      <c r="AJ84">
        <v>0.956831779527066</v>
      </c>
      <c r="AK84">
        <v>0</v>
      </c>
      <c r="AL84">
        <v>0.84081048044902817</v>
      </c>
      <c r="AM84">
        <v>0.67317271725985928</v>
      </c>
      <c r="AN84">
        <v>0</v>
      </c>
      <c r="AO84">
        <v>6.1886660979701948E-2</v>
      </c>
      <c r="AP84">
        <v>3.6317482399150669</v>
      </c>
    </row>
    <row r="85" spans="1:42" x14ac:dyDescent="0.25">
      <c r="A85" s="2">
        <v>42876</v>
      </c>
      <c r="B85">
        <v>-1.958692624529575</v>
      </c>
      <c r="C85">
        <v>-0.55934997644841533</v>
      </c>
      <c r="D85">
        <v>-0.94702404867129997</v>
      </c>
      <c r="E85">
        <v>-0.70769890628350474</v>
      </c>
      <c r="F85">
        <v>-2.1486931792533701</v>
      </c>
      <c r="G85">
        <v>-6.2689908843755031</v>
      </c>
      <c r="H85">
        <v>-1.9397571002636564</v>
      </c>
      <c r="I85">
        <v>-0.55779142360995004</v>
      </c>
      <c r="J85">
        <v>-0.94256788777954681</v>
      </c>
      <c r="K85">
        <v>-0.70520646996114522</v>
      </c>
      <c r="L85">
        <v>-2.1259342039065072</v>
      </c>
      <c r="M85">
        <v>-6.0803343580047828</v>
      </c>
      <c r="N85">
        <v>-1.5001701529941347</v>
      </c>
      <c r="O85">
        <v>-1.3985231290340059</v>
      </c>
      <c r="P85">
        <v>-0.1750495021659286</v>
      </c>
      <c r="Q85">
        <v>-1.3985231290340059</v>
      </c>
      <c r="R85">
        <v>-0.38427497141980699</v>
      </c>
      <c r="S85">
        <v>-2.1433869626576381</v>
      </c>
      <c r="T85">
        <v>-1.8964793344677082</v>
      </c>
      <c r="U85">
        <v>-1.9397571002636564</v>
      </c>
      <c r="V85">
        <v>-0.55779142360995004</v>
      </c>
      <c r="W85">
        <v>-0.94256788777954681</v>
      </c>
      <c r="X85">
        <v>-0.70520646996114522</v>
      </c>
      <c r="Y85">
        <v>-2.1259342039065072</v>
      </c>
      <c r="Z85">
        <f>MIN(0,(SRI_Z[[#This Row],[Logarithmic rate of return]]-0))</f>
        <v>-6.0803343580047828</v>
      </c>
      <c r="AA85">
        <v>-1.3985231290340059</v>
      </c>
      <c r="AB85">
        <v>-0.1750495021659286</v>
      </c>
      <c r="AC85">
        <v>-0.38427497141980699</v>
      </c>
      <c r="AD85">
        <v>-2.1433869626576381</v>
      </c>
      <c r="AE85">
        <v>-1.8964793344677082</v>
      </c>
      <c r="AF85">
        <v>-1.3985231290340059</v>
      </c>
      <c r="AG85">
        <v>-0.1750495021659286</v>
      </c>
      <c r="AH85">
        <v>-0.38427497141980699</v>
      </c>
      <c r="AI85">
        <v>-2.1433869626576381</v>
      </c>
      <c r="AJ85">
        <v>-1.8964793344677082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</row>
    <row r="86" spans="1:42" x14ac:dyDescent="0.25">
      <c r="A86" s="1">
        <v>42883</v>
      </c>
      <c r="B86">
        <v>1.3072468854184858</v>
      </c>
      <c r="C86">
        <v>8.2362630897744649E-2</v>
      </c>
      <c r="D86">
        <v>1.1348805538217104</v>
      </c>
      <c r="E86">
        <v>1.0398981324278329</v>
      </c>
      <c r="F86">
        <v>0.20721654128564707</v>
      </c>
      <c r="G86">
        <v>1.0601265822784838</v>
      </c>
      <c r="H86">
        <v>1.3158665602118822</v>
      </c>
      <c r="I86">
        <v>8.2396567547945054E-2</v>
      </c>
      <c r="J86">
        <v>1.1413694641464076</v>
      </c>
      <c r="K86">
        <v>1.0453428523101655</v>
      </c>
      <c r="L86">
        <v>0.20743153180918977</v>
      </c>
      <c r="M86">
        <v>1.065785957360516</v>
      </c>
      <c r="N86">
        <v>-9.8269683936398594E-2</v>
      </c>
      <c r="O86">
        <v>0.27587879824427936</v>
      </c>
      <c r="P86">
        <v>-0.52699459012377081</v>
      </c>
      <c r="Q86">
        <v>0.27587879824427936</v>
      </c>
      <c r="R86">
        <v>1.4211659603247999</v>
      </c>
      <c r="S86">
        <v>0.29527283954422934</v>
      </c>
      <c r="T86">
        <v>1.0086368643344077</v>
      </c>
      <c r="U86">
        <v>0</v>
      </c>
      <c r="V86">
        <v>0</v>
      </c>
      <c r="W86">
        <v>0</v>
      </c>
      <c r="X86">
        <v>0</v>
      </c>
      <c r="Y86">
        <v>0</v>
      </c>
      <c r="Z86">
        <f>MIN(0,(SRI_Z[[#This Row],[Logarithmic rate of return]]-0))</f>
        <v>0</v>
      </c>
      <c r="AA86">
        <v>0</v>
      </c>
      <c r="AB86">
        <v>-0.52699459012377081</v>
      </c>
      <c r="AC86">
        <v>0</v>
      </c>
      <c r="AD86">
        <v>0</v>
      </c>
      <c r="AE86">
        <v>0</v>
      </c>
      <c r="AF86">
        <v>0.27587879824427936</v>
      </c>
      <c r="AG86">
        <v>-0.52699459012377081</v>
      </c>
      <c r="AH86">
        <v>1.4211659603247999</v>
      </c>
      <c r="AI86">
        <v>0.29527283954422934</v>
      </c>
      <c r="AJ86">
        <v>1.0086368643344077</v>
      </c>
      <c r="AK86">
        <v>1.3158665602118822</v>
      </c>
      <c r="AL86">
        <v>8.2396567547945054E-2</v>
      </c>
      <c r="AM86">
        <v>1.1413694641464076</v>
      </c>
      <c r="AN86">
        <v>1.0453428523101655</v>
      </c>
      <c r="AO86">
        <v>0.20743153180918977</v>
      </c>
      <c r="AP86">
        <v>1.065785957360516</v>
      </c>
    </row>
    <row r="87" spans="1:42" x14ac:dyDescent="0.25">
      <c r="A87" s="2">
        <v>42890</v>
      </c>
      <c r="B87">
        <v>-1.5773995187594696</v>
      </c>
      <c r="C87">
        <v>5.8826989823044457E-3</v>
      </c>
      <c r="D87">
        <v>-5.6747247758432099E-3</v>
      </c>
      <c r="E87">
        <v>0.74253515193006303</v>
      </c>
      <c r="F87">
        <v>-4.5067375726721683E-2</v>
      </c>
      <c r="G87">
        <v>-0.4290481487366965</v>
      </c>
      <c r="H87">
        <v>-1.5650878730078583</v>
      </c>
      <c r="I87">
        <v>5.8828720198163091E-3</v>
      </c>
      <c r="J87">
        <v>-5.6745637694314089E-3</v>
      </c>
      <c r="K87">
        <v>0.74530566741035342</v>
      </c>
      <c r="L87">
        <v>-4.5057223435077925E-2</v>
      </c>
      <c r="M87">
        <v>-0.42813036139695509</v>
      </c>
      <c r="N87">
        <v>1.0161945293569212</v>
      </c>
      <c r="O87">
        <v>-0.25205876433089458</v>
      </c>
      <c r="P87">
        <v>0.17356511842178235</v>
      </c>
      <c r="Q87">
        <v>-0.25205876433089458</v>
      </c>
      <c r="R87">
        <v>0.95780451231401253</v>
      </c>
      <c r="S87">
        <v>-0.12844701320449492</v>
      </c>
      <c r="T87">
        <v>0.3086788631671582</v>
      </c>
      <c r="U87">
        <v>-1.5650878730078583</v>
      </c>
      <c r="V87">
        <v>0</v>
      </c>
      <c r="W87">
        <v>-5.6745637694314089E-3</v>
      </c>
      <c r="X87">
        <v>0</v>
      </c>
      <c r="Y87">
        <v>-4.5057223435077925E-2</v>
      </c>
      <c r="Z87">
        <f>MIN(0,(SRI_Z[[#This Row],[Logarithmic rate of return]]-0))</f>
        <v>-0.42813036139695509</v>
      </c>
      <c r="AA87">
        <v>-0.25205876433089458</v>
      </c>
      <c r="AB87">
        <v>0</v>
      </c>
      <c r="AC87">
        <v>0</v>
      </c>
      <c r="AD87">
        <v>-0.12844701320449492</v>
      </c>
      <c r="AE87">
        <v>0</v>
      </c>
      <c r="AF87">
        <v>-0.25205876433089458</v>
      </c>
      <c r="AG87">
        <v>0.17356511842178235</v>
      </c>
      <c r="AH87">
        <v>0.95780451231401253</v>
      </c>
      <c r="AI87">
        <v>-0.12844701320449492</v>
      </c>
      <c r="AJ87">
        <v>0.3086788631671582</v>
      </c>
      <c r="AK87">
        <v>0</v>
      </c>
      <c r="AL87">
        <v>5.8828720198163091E-3</v>
      </c>
      <c r="AM87">
        <v>0</v>
      </c>
      <c r="AN87">
        <v>0.74530566741035342</v>
      </c>
      <c r="AO87">
        <v>0</v>
      </c>
      <c r="AP87">
        <v>0</v>
      </c>
    </row>
    <row r="88" spans="1:42" x14ac:dyDescent="0.25">
      <c r="A88" s="1">
        <v>42897</v>
      </c>
      <c r="B88">
        <v>0.81614614024749021</v>
      </c>
      <c r="C88">
        <v>-0.46096566396785127</v>
      </c>
      <c r="D88">
        <v>1.8272980501392766</v>
      </c>
      <c r="E88">
        <v>0.27309490047792145</v>
      </c>
      <c r="F88">
        <v>0.65813037249284889</v>
      </c>
      <c r="G88">
        <v>0.15865460891639127</v>
      </c>
      <c r="H88">
        <v>0.81949484552412843</v>
      </c>
      <c r="I88">
        <v>-0.4599064710143082</v>
      </c>
      <c r="J88">
        <v>1.8441993489749862</v>
      </c>
      <c r="K88">
        <v>0.27346848491630493</v>
      </c>
      <c r="L88">
        <v>0.66030559956825907</v>
      </c>
      <c r="M88">
        <v>0.15878059861765997</v>
      </c>
      <c r="N88">
        <v>-0.8006931935762247</v>
      </c>
      <c r="O88">
        <v>0.70061635989068405</v>
      </c>
      <c r="P88">
        <v>-1.0118701682729616</v>
      </c>
      <c r="Q88">
        <v>0.70061635989068405</v>
      </c>
      <c r="R88">
        <v>-0.29974318456897447</v>
      </c>
      <c r="S88">
        <v>0.67051880972300071</v>
      </c>
      <c r="T88">
        <v>0.34790052485016859</v>
      </c>
      <c r="U88">
        <v>0</v>
      </c>
      <c r="V88">
        <v>-0.4599064710143082</v>
      </c>
      <c r="W88">
        <v>0</v>
      </c>
      <c r="X88">
        <v>0</v>
      </c>
      <c r="Y88">
        <v>0</v>
      </c>
      <c r="Z88">
        <f>MIN(0,(SRI_Z[[#This Row],[Logarithmic rate of return]]-0))</f>
        <v>0</v>
      </c>
      <c r="AA88">
        <v>0</v>
      </c>
      <c r="AB88">
        <v>-1.0118701682729616</v>
      </c>
      <c r="AC88">
        <v>-0.29974318456897447</v>
      </c>
      <c r="AD88">
        <v>0</v>
      </c>
      <c r="AE88">
        <v>0</v>
      </c>
      <c r="AF88">
        <v>0.70061635989068405</v>
      </c>
      <c r="AG88">
        <v>-1.0118701682729616</v>
      </c>
      <c r="AH88">
        <v>-0.29974318456897447</v>
      </c>
      <c r="AI88">
        <v>0.67051880972300071</v>
      </c>
      <c r="AJ88">
        <v>0.34790052485016859</v>
      </c>
      <c r="AK88">
        <v>0.81949484552412843</v>
      </c>
      <c r="AL88">
        <v>0</v>
      </c>
      <c r="AM88">
        <v>1.8441993489749862</v>
      </c>
      <c r="AN88">
        <v>0.27346848491630493</v>
      </c>
      <c r="AO88">
        <v>0.66030559956825907</v>
      </c>
      <c r="AP88">
        <v>0.15878059861765997</v>
      </c>
    </row>
    <row r="89" spans="1:42" x14ac:dyDescent="0.25">
      <c r="A89" s="2">
        <v>42904</v>
      </c>
      <c r="B89">
        <v>-1.1533990999314532</v>
      </c>
      <c r="C89">
        <v>-0.78022632519356894</v>
      </c>
      <c r="D89">
        <v>-0.2513264451270531</v>
      </c>
      <c r="E89">
        <v>-0.31082077757876064</v>
      </c>
      <c r="F89">
        <v>-0.49943757030371821</v>
      </c>
      <c r="G89">
        <v>-0.28639618138424777</v>
      </c>
      <c r="H89">
        <v>-1.1467981608066722</v>
      </c>
      <c r="I89">
        <v>-0.77719829970401588</v>
      </c>
      <c r="J89">
        <v>-0.25101114838917515</v>
      </c>
      <c r="K89">
        <v>-0.31033872841423604</v>
      </c>
      <c r="L89">
        <v>-0.49819451799937486</v>
      </c>
      <c r="M89">
        <v>-0.28598684887623543</v>
      </c>
      <c r="N89">
        <v>1.1117854473060036</v>
      </c>
      <c r="O89">
        <v>-1.1515576860812635</v>
      </c>
      <c r="P89">
        <v>-0.29483092956869222</v>
      </c>
      <c r="Q89">
        <v>-1.1515576860812635</v>
      </c>
      <c r="R89">
        <v>5.6732691884521527E-2</v>
      </c>
      <c r="S89">
        <v>-0.52001157201639714</v>
      </c>
      <c r="T89">
        <v>-0.40956011842748513</v>
      </c>
      <c r="U89">
        <v>-1.1467981608066722</v>
      </c>
      <c r="V89">
        <v>-0.77719829970401588</v>
      </c>
      <c r="W89">
        <v>-0.25101114838917515</v>
      </c>
      <c r="X89">
        <v>-0.31033872841423604</v>
      </c>
      <c r="Y89">
        <v>-0.49819451799937486</v>
      </c>
      <c r="Z89">
        <f>MIN(0,(SRI_Z[[#This Row],[Logarithmic rate of return]]-0))</f>
        <v>-0.28598684887623543</v>
      </c>
      <c r="AA89">
        <v>-1.1515576860812635</v>
      </c>
      <c r="AB89">
        <v>-0.29483092956869222</v>
      </c>
      <c r="AC89">
        <v>0</v>
      </c>
      <c r="AD89">
        <v>-0.52001157201639714</v>
      </c>
      <c r="AE89">
        <v>-0.40956011842748513</v>
      </c>
      <c r="AF89">
        <v>-1.1515576860812635</v>
      </c>
      <c r="AG89">
        <v>-0.29483092956869222</v>
      </c>
      <c r="AH89">
        <v>5.6732691884521527E-2</v>
      </c>
      <c r="AI89">
        <v>-0.52001157201639714</v>
      </c>
      <c r="AJ89">
        <v>-0.40956011842748513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</row>
    <row r="90" spans="1:42" x14ac:dyDescent="0.25">
      <c r="A90" s="1">
        <v>42911</v>
      </c>
      <c r="B90">
        <v>0.64258217352680369</v>
      </c>
      <c r="C90">
        <v>-0.15509424958245011</v>
      </c>
      <c r="D90">
        <v>0.59404841216966087</v>
      </c>
      <c r="E90">
        <v>-0.12131441531725816</v>
      </c>
      <c r="F90">
        <v>9.8889737942193953E-2</v>
      </c>
      <c r="G90">
        <v>-1.1914345516019997</v>
      </c>
      <c r="H90">
        <v>0.64465561994628562</v>
      </c>
      <c r="I90">
        <v>-0.15497410266244621</v>
      </c>
      <c r="J90">
        <v>0.59581989889291553</v>
      </c>
      <c r="K90">
        <v>-0.12124088883991059</v>
      </c>
      <c r="L90">
        <v>9.8938666102819706E-2</v>
      </c>
      <c r="M90">
        <v>-1.1843928465044886</v>
      </c>
      <c r="N90">
        <v>0.85694853513287317</v>
      </c>
      <c r="O90">
        <v>0.82514308157503946</v>
      </c>
      <c r="P90">
        <v>9.5123118430054582E-2</v>
      </c>
      <c r="Q90">
        <v>0.82514308157503946</v>
      </c>
      <c r="R90">
        <v>0.21143609884528555</v>
      </c>
      <c r="S90">
        <v>9.8209193458853983E-2</v>
      </c>
      <c r="T90">
        <v>1.6586078880503798</v>
      </c>
      <c r="U90">
        <v>0</v>
      </c>
      <c r="V90">
        <v>-0.15497410266244621</v>
      </c>
      <c r="W90">
        <v>0</v>
      </c>
      <c r="X90">
        <v>-0.12124088883991059</v>
      </c>
      <c r="Y90">
        <v>0</v>
      </c>
      <c r="Z90">
        <f>MIN(0,(SRI_Z[[#This Row],[Logarithmic rate of return]]-0))</f>
        <v>-1.1843928465044886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0.82514308157503946</v>
      </c>
      <c r="AG90">
        <v>9.5123118430054582E-2</v>
      </c>
      <c r="AH90">
        <v>0.21143609884528555</v>
      </c>
      <c r="AI90">
        <v>9.8209193458853983E-2</v>
      </c>
      <c r="AJ90">
        <v>1.6586078880503798</v>
      </c>
      <c r="AK90">
        <v>0.64465561994628562</v>
      </c>
      <c r="AL90">
        <v>0</v>
      </c>
      <c r="AM90">
        <v>0.59581989889291553</v>
      </c>
      <c r="AN90">
        <v>0</v>
      </c>
      <c r="AO90">
        <v>9.8938666102819706E-2</v>
      </c>
      <c r="AP90">
        <v>0</v>
      </c>
    </row>
    <row r="91" spans="1:42" x14ac:dyDescent="0.25">
      <c r="A91" s="2">
        <v>42918</v>
      </c>
      <c r="B91">
        <v>0.15669810483991056</v>
      </c>
      <c r="C91">
        <v>-1.2563421116211548</v>
      </c>
      <c r="D91">
        <v>-0.58636287485341565</v>
      </c>
      <c r="E91">
        <v>6.8522032468899152E-2</v>
      </c>
      <c r="F91">
        <v>-1.7470843814315085</v>
      </c>
      <c r="G91">
        <v>1.7091311916442447</v>
      </c>
      <c r="H91">
        <v>0.15682100472486327</v>
      </c>
      <c r="I91">
        <v>-1.2485156176338956</v>
      </c>
      <c r="J91">
        <v>-0.58465045847027741</v>
      </c>
      <c r="K91">
        <v>6.8545519543397881E-2</v>
      </c>
      <c r="L91">
        <v>-1.7319983196112572</v>
      </c>
      <c r="M91">
        <v>1.7239054214152301</v>
      </c>
      <c r="N91">
        <v>0.18460458733656912</v>
      </c>
      <c r="O91">
        <v>5.9294816391804929E-2</v>
      </c>
      <c r="P91">
        <v>-1.1844905821445655</v>
      </c>
      <c r="Q91">
        <v>5.9294816391804929E-2</v>
      </c>
      <c r="R91">
        <v>-0.61254359298418037</v>
      </c>
      <c r="S91">
        <v>-1.7419156466616867</v>
      </c>
      <c r="T91">
        <v>-3.3548410951869791</v>
      </c>
      <c r="U91">
        <v>0</v>
      </c>
      <c r="V91">
        <v>-1.2485156176338956</v>
      </c>
      <c r="W91">
        <v>-0.58465045847027741</v>
      </c>
      <c r="X91">
        <v>0</v>
      </c>
      <c r="Y91">
        <v>-1.7319983196112572</v>
      </c>
      <c r="Z91">
        <f>MIN(0,(SRI_Z[[#This Row],[Logarithmic rate of return]]-0))</f>
        <v>0</v>
      </c>
      <c r="AA91">
        <v>0</v>
      </c>
      <c r="AB91">
        <v>-1.1844905821445655</v>
      </c>
      <c r="AC91">
        <v>-0.61254359298418037</v>
      </c>
      <c r="AD91">
        <v>-1.7419156466616867</v>
      </c>
      <c r="AE91">
        <v>-3.3548410951869791</v>
      </c>
      <c r="AF91">
        <v>5.9294816391804929E-2</v>
      </c>
      <c r="AG91">
        <v>-1.1844905821445655</v>
      </c>
      <c r="AH91">
        <v>-0.61254359298418037</v>
      </c>
      <c r="AI91">
        <v>-1.7419156466616867</v>
      </c>
      <c r="AJ91">
        <v>-3.3548410951869791</v>
      </c>
      <c r="AK91">
        <v>0.15682100472486327</v>
      </c>
      <c r="AL91">
        <v>0</v>
      </c>
      <c r="AM91">
        <v>0</v>
      </c>
      <c r="AN91">
        <v>6.8545519543397881E-2</v>
      </c>
      <c r="AO91">
        <v>0</v>
      </c>
      <c r="AP91">
        <v>1.7239054214152301</v>
      </c>
    </row>
    <row r="92" spans="1:42" x14ac:dyDescent="0.25">
      <c r="A92" s="1">
        <v>42925</v>
      </c>
      <c r="B92">
        <v>-0.62176474088178491</v>
      </c>
      <c r="C92">
        <v>-5.4390523962049568E-2</v>
      </c>
      <c r="D92">
        <v>-1.2209598100729164</v>
      </c>
      <c r="E92">
        <v>-0.29074377544008639</v>
      </c>
      <c r="F92">
        <v>0.18260671079662436</v>
      </c>
      <c r="G92">
        <v>-0.1902647851593427</v>
      </c>
      <c r="H92">
        <v>-0.61983975903501276</v>
      </c>
      <c r="I92">
        <v>-5.4375737677881029E-2</v>
      </c>
      <c r="J92">
        <v>-1.2135662168145733</v>
      </c>
      <c r="K92">
        <v>-0.29032193318090854</v>
      </c>
      <c r="L92">
        <v>0.18277364009779859</v>
      </c>
      <c r="M92">
        <v>-0.19008401098040462</v>
      </c>
      <c r="N92">
        <v>1.2200171234779085</v>
      </c>
      <c r="O92">
        <v>-0.51072241277775343</v>
      </c>
      <c r="P92">
        <v>-0.43264959882078563</v>
      </c>
      <c r="Q92">
        <v>-0.51072241277775343</v>
      </c>
      <c r="R92">
        <v>7.3010919819014697E-2</v>
      </c>
      <c r="S92">
        <v>0.18533044010215635</v>
      </c>
      <c r="T92">
        <v>-9.4144917696974931E-2</v>
      </c>
      <c r="U92">
        <v>-0.61983975903501276</v>
      </c>
      <c r="V92">
        <v>-5.4375737677881029E-2</v>
      </c>
      <c r="W92">
        <v>-1.2135662168145733</v>
      </c>
      <c r="X92">
        <v>-0.29032193318090854</v>
      </c>
      <c r="Y92">
        <v>0</v>
      </c>
      <c r="Z92">
        <f>MIN(0,(SRI_Z[[#This Row],[Logarithmic rate of return]]-0))</f>
        <v>-0.19008401098040462</v>
      </c>
      <c r="AA92">
        <v>-0.51072241277775343</v>
      </c>
      <c r="AB92">
        <v>-0.43264959882078563</v>
      </c>
      <c r="AC92">
        <v>0</v>
      </c>
      <c r="AD92">
        <v>0</v>
      </c>
      <c r="AE92">
        <v>-9.4144917696974931E-2</v>
      </c>
      <c r="AF92">
        <v>-0.51072241277775343</v>
      </c>
      <c r="AG92">
        <v>-0.43264959882078563</v>
      </c>
      <c r="AH92">
        <v>7.3010919819014697E-2</v>
      </c>
      <c r="AI92">
        <v>0.18533044010215635</v>
      </c>
      <c r="AJ92">
        <v>-9.4144917696974931E-2</v>
      </c>
      <c r="AK92">
        <v>0</v>
      </c>
      <c r="AL92">
        <v>0</v>
      </c>
      <c r="AM92">
        <v>0</v>
      </c>
      <c r="AN92">
        <v>0</v>
      </c>
      <c r="AO92">
        <v>0.18277364009779859</v>
      </c>
      <c r="AP92">
        <v>0</v>
      </c>
    </row>
    <row r="93" spans="1:42" x14ac:dyDescent="0.25">
      <c r="A93" s="2">
        <v>42932</v>
      </c>
      <c r="B93">
        <v>2.5426922965411376</v>
      </c>
      <c r="C93">
        <v>1.7223971016214323</v>
      </c>
      <c r="D93">
        <v>3.81666938509216</v>
      </c>
      <c r="E93">
        <v>1.2218683097488401</v>
      </c>
      <c r="F93">
        <v>1.0032991368011925</v>
      </c>
      <c r="G93">
        <v>5.6403351286654742</v>
      </c>
      <c r="H93">
        <v>2.5755773585338151</v>
      </c>
      <c r="I93">
        <v>1.7374029165955589</v>
      </c>
      <c r="J93">
        <v>3.8914121762183953</v>
      </c>
      <c r="K93">
        <v>1.2293944900896199</v>
      </c>
      <c r="L93">
        <v>1.0083661022932091</v>
      </c>
      <c r="M93">
        <v>5.8056483051633165</v>
      </c>
      <c r="N93">
        <v>-0.64625888980462443</v>
      </c>
      <c r="O93">
        <v>2.3124687788923479</v>
      </c>
      <c r="P93">
        <v>1.7316556347906145</v>
      </c>
      <c r="Q93">
        <v>2.3124687788923479</v>
      </c>
      <c r="R93">
        <v>1.3958809499503995</v>
      </c>
      <c r="S93">
        <v>1.0263144103289474</v>
      </c>
      <c r="T93">
        <v>2.0604500712264673</v>
      </c>
      <c r="U93">
        <v>0</v>
      </c>
      <c r="V93">
        <v>0</v>
      </c>
      <c r="W93">
        <v>0</v>
      </c>
      <c r="X93">
        <v>0</v>
      </c>
      <c r="Y93">
        <v>0</v>
      </c>
      <c r="Z93">
        <f>MIN(0,(SRI_Z[[#This Row],[Logarithmic rate of return]]-0))</f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2.3124687788923479</v>
      </c>
      <c r="AG93">
        <v>1.7316556347906145</v>
      </c>
      <c r="AH93">
        <v>1.3958809499503995</v>
      </c>
      <c r="AI93">
        <v>1.0263144103289474</v>
      </c>
      <c r="AJ93">
        <v>2.0604500712264673</v>
      </c>
      <c r="AK93">
        <v>2.5755773585338151</v>
      </c>
      <c r="AL93">
        <v>1.7374029165955589</v>
      </c>
      <c r="AM93">
        <v>3.8914121762183953</v>
      </c>
      <c r="AN93">
        <v>1.2293944900896199</v>
      </c>
      <c r="AO93">
        <v>1.0083661022932091</v>
      </c>
      <c r="AP93">
        <v>5.8056483051633165</v>
      </c>
    </row>
    <row r="94" spans="1:42" x14ac:dyDescent="0.25">
      <c r="A94" s="1">
        <v>42939</v>
      </c>
      <c r="B94">
        <v>-1.159857337548075E-2</v>
      </c>
      <c r="C94">
        <v>-1.5990827902486155</v>
      </c>
      <c r="D94">
        <v>-8.1619327456744856E-2</v>
      </c>
      <c r="E94">
        <v>0.54528458662235735</v>
      </c>
      <c r="F94">
        <v>-1.6492098493201042</v>
      </c>
      <c r="G94">
        <v>0.40232454179704369</v>
      </c>
      <c r="H94">
        <v>-1.1597900792963868E-2</v>
      </c>
      <c r="I94">
        <v>-1.5864321460507258</v>
      </c>
      <c r="J94">
        <v>-8.1586036996742203E-2</v>
      </c>
      <c r="K94">
        <v>0.54677668963483328</v>
      </c>
      <c r="L94">
        <v>-1.6357580807848782</v>
      </c>
      <c r="M94">
        <v>0.40313604429548772</v>
      </c>
      <c r="N94">
        <v>-0.20212721641749853</v>
      </c>
      <c r="O94">
        <v>-0.23882582586100234</v>
      </c>
      <c r="P94">
        <v>-1.6029013148766431</v>
      </c>
      <c r="Q94">
        <v>-0.23882582586100234</v>
      </c>
      <c r="R94">
        <v>0.53814044030000119</v>
      </c>
      <c r="S94">
        <v>-1.6488352748690598</v>
      </c>
      <c r="T94">
        <v>-0.51709121598273</v>
      </c>
      <c r="U94">
        <v>-1.1597900792963868E-2</v>
      </c>
      <c r="V94">
        <v>-1.5864321460507258</v>
      </c>
      <c r="W94">
        <v>-8.1586036996742203E-2</v>
      </c>
      <c r="X94">
        <v>0</v>
      </c>
      <c r="Y94">
        <v>-1.6357580807848782</v>
      </c>
      <c r="Z94">
        <f>MIN(0,(SRI_Z[[#This Row],[Logarithmic rate of return]]-0))</f>
        <v>0</v>
      </c>
      <c r="AA94">
        <v>-0.23882582586100234</v>
      </c>
      <c r="AB94">
        <v>-1.6029013148766431</v>
      </c>
      <c r="AC94">
        <v>0</v>
      </c>
      <c r="AD94">
        <v>-1.6488352748690598</v>
      </c>
      <c r="AE94">
        <v>-0.51709121598273</v>
      </c>
      <c r="AF94">
        <v>-0.23882582586100234</v>
      </c>
      <c r="AG94">
        <v>-1.6029013148766431</v>
      </c>
      <c r="AH94">
        <v>0.53814044030000119</v>
      </c>
      <c r="AI94">
        <v>-1.6488352748690598</v>
      </c>
      <c r="AJ94">
        <v>-0.51709121598273</v>
      </c>
      <c r="AK94">
        <v>0</v>
      </c>
      <c r="AL94">
        <v>0</v>
      </c>
      <c r="AM94">
        <v>0</v>
      </c>
      <c r="AN94">
        <v>0.54677668963483328</v>
      </c>
      <c r="AO94">
        <v>0</v>
      </c>
      <c r="AP94">
        <v>0.40313604429548772</v>
      </c>
    </row>
    <row r="95" spans="1:42" x14ac:dyDescent="0.25">
      <c r="A95" s="2">
        <v>42946</v>
      </c>
      <c r="B95">
        <v>0.7939475879527057</v>
      </c>
      <c r="C95">
        <v>-4.8297512678104636E-2</v>
      </c>
      <c r="D95">
        <v>1.320876288659798</v>
      </c>
      <c r="E95">
        <v>2.5959192149946197E-2</v>
      </c>
      <c r="F95">
        <v>-0.29949776528590777</v>
      </c>
      <c r="G95">
        <v>0.11906533710373314</v>
      </c>
      <c r="H95">
        <v>0.79711613402152237</v>
      </c>
      <c r="I95">
        <v>-4.8285853183465954E-2</v>
      </c>
      <c r="J95">
        <v>1.3296774470334192</v>
      </c>
      <c r="K95">
        <v>2.5962562131452704E-2</v>
      </c>
      <c r="L95">
        <v>-0.29905016420963676</v>
      </c>
      <c r="M95">
        <v>0.11913627619105863</v>
      </c>
      <c r="N95">
        <v>0.13342230131366623</v>
      </c>
      <c r="O95">
        <v>0.62242643447200297</v>
      </c>
      <c r="P95">
        <v>-0.12875431991397995</v>
      </c>
      <c r="Q95">
        <v>0.62242643447200297</v>
      </c>
      <c r="R95">
        <v>-1.779704897268345E-2</v>
      </c>
      <c r="S95">
        <v>-0.3096390363146142</v>
      </c>
      <c r="T95">
        <v>-0.86220813814561081</v>
      </c>
      <c r="U95">
        <v>0</v>
      </c>
      <c r="V95">
        <v>-4.8285853183465954E-2</v>
      </c>
      <c r="W95">
        <v>0</v>
      </c>
      <c r="X95">
        <v>0</v>
      </c>
      <c r="Y95">
        <v>-0.29905016420963676</v>
      </c>
      <c r="Z95">
        <f>MIN(0,(SRI_Z[[#This Row],[Logarithmic rate of return]]-0))</f>
        <v>0</v>
      </c>
      <c r="AA95">
        <v>0</v>
      </c>
      <c r="AB95">
        <v>-0.12875431991397995</v>
      </c>
      <c r="AC95">
        <v>-1.779704897268345E-2</v>
      </c>
      <c r="AD95">
        <v>-0.3096390363146142</v>
      </c>
      <c r="AE95">
        <v>-0.86220813814561081</v>
      </c>
      <c r="AF95">
        <v>0.62242643447200297</v>
      </c>
      <c r="AG95">
        <v>-0.12875431991397995</v>
      </c>
      <c r="AH95">
        <v>-1.779704897268345E-2</v>
      </c>
      <c r="AI95">
        <v>-0.3096390363146142</v>
      </c>
      <c r="AJ95">
        <v>-0.86220813814561081</v>
      </c>
      <c r="AK95">
        <v>0.79711613402152237</v>
      </c>
      <c r="AL95">
        <v>0</v>
      </c>
      <c r="AM95">
        <v>1.3296774470334192</v>
      </c>
      <c r="AN95">
        <v>2.5962562131452704E-2</v>
      </c>
      <c r="AO95">
        <v>0</v>
      </c>
      <c r="AP95">
        <v>0.11913627619105863</v>
      </c>
    </row>
    <row r="96" spans="1:42" x14ac:dyDescent="0.25">
      <c r="A96" s="1">
        <v>42953</v>
      </c>
      <c r="B96">
        <v>-0.19888165100593697</v>
      </c>
      <c r="C96">
        <v>1.0158957810445901</v>
      </c>
      <c r="D96">
        <v>-0.22063176021094363</v>
      </c>
      <c r="E96">
        <v>0.2950616005797666</v>
      </c>
      <c r="F96">
        <v>0.63638860910172446</v>
      </c>
      <c r="G96">
        <v>0.51821143026356009</v>
      </c>
      <c r="H96">
        <v>-0.19868414327813924</v>
      </c>
      <c r="I96">
        <v>1.021091219008609</v>
      </c>
      <c r="J96">
        <v>-0.22038872575135976</v>
      </c>
      <c r="K96">
        <v>0.29549776550187346</v>
      </c>
      <c r="L96">
        <v>0.63842219366876796</v>
      </c>
      <c r="M96">
        <v>0.51955880253631981</v>
      </c>
      <c r="N96">
        <v>-0.38286256846152417</v>
      </c>
      <c r="O96">
        <v>0.17910242138351284</v>
      </c>
      <c r="P96">
        <v>1.1577624641412998</v>
      </c>
      <c r="Q96">
        <v>0.17910242138351284</v>
      </c>
      <c r="R96">
        <v>0.19115248913425922</v>
      </c>
      <c r="S96">
        <v>0.65913609637518566</v>
      </c>
      <c r="T96">
        <v>0.69560093549860347</v>
      </c>
      <c r="U96">
        <v>-0.19868414327813924</v>
      </c>
      <c r="V96">
        <v>0</v>
      </c>
      <c r="W96">
        <v>-0.22038872575135976</v>
      </c>
      <c r="X96">
        <v>0</v>
      </c>
      <c r="Y96">
        <v>0</v>
      </c>
      <c r="Z96">
        <f>MIN(0,(SRI_Z[[#This Row],[Logarithmic rate of return]]-0))</f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0.17910242138351284</v>
      </c>
      <c r="AG96">
        <v>1.1577624641412998</v>
      </c>
      <c r="AH96">
        <v>0.19115248913425922</v>
      </c>
      <c r="AI96">
        <v>0.65913609637518566</v>
      </c>
      <c r="AJ96">
        <v>0.69560093549860347</v>
      </c>
      <c r="AK96">
        <v>0</v>
      </c>
      <c r="AL96">
        <v>1.021091219008609</v>
      </c>
      <c r="AM96">
        <v>0</v>
      </c>
      <c r="AN96">
        <v>0.29549776550187346</v>
      </c>
      <c r="AO96">
        <v>0.63842219366876796</v>
      </c>
      <c r="AP96">
        <v>0.51955880253631981</v>
      </c>
    </row>
    <row r="97" spans="1:42" x14ac:dyDescent="0.25">
      <c r="A97" s="2">
        <v>42960</v>
      </c>
      <c r="B97">
        <v>-0.27167630057803405</v>
      </c>
      <c r="C97">
        <v>-2.6499815973500143</v>
      </c>
      <c r="D97">
        <v>-0.43236231962385091</v>
      </c>
      <c r="E97">
        <v>-1.7593763168984426</v>
      </c>
      <c r="F97">
        <v>-2.2565543071161018</v>
      </c>
      <c r="G97">
        <v>-0.50595238095238604</v>
      </c>
      <c r="H97">
        <v>-0.27130792755386496</v>
      </c>
      <c r="I97">
        <v>-2.6154778201141147</v>
      </c>
      <c r="J97">
        <v>-0.43143031919345526</v>
      </c>
      <c r="K97">
        <v>-1.7440784623641681</v>
      </c>
      <c r="L97">
        <v>-2.2314707683542543</v>
      </c>
      <c r="M97">
        <v>-0.50467674283178432</v>
      </c>
      <c r="N97">
        <v>0.43989097771210867</v>
      </c>
      <c r="O97">
        <v>-0.43606043363909025</v>
      </c>
      <c r="P97">
        <v>-2.7234352480942214</v>
      </c>
      <c r="Q97">
        <v>-0.43606043363909025</v>
      </c>
      <c r="R97">
        <v>-1.4440640110226535</v>
      </c>
      <c r="S97">
        <v>-2.2343955874089882</v>
      </c>
      <c r="T97">
        <v>-2.043121929229812</v>
      </c>
      <c r="U97">
        <v>-0.27130792755386496</v>
      </c>
      <c r="V97">
        <v>-2.6154778201141147</v>
      </c>
      <c r="W97">
        <v>-0.43143031919345526</v>
      </c>
      <c r="X97">
        <v>-1.7440784623641681</v>
      </c>
      <c r="Y97">
        <v>-2.2314707683542543</v>
      </c>
      <c r="Z97">
        <f>MIN(0,(SRI_Z[[#This Row],[Logarithmic rate of return]]-0))</f>
        <v>-0.50467674283178432</v>
      </c>
      <c r="AA97">
        <v>-0.43606043363909025</v>
      </c>
      <c r="AB97">
        <v>-2.7234352480942214</v>
      </c>
      <c r="AC97">
        <v>-1.4440640110226535</v>
      </c>
      <c r="AD97">
        <v>-2.2343955874089882</v>
      </c>
      <c r="AE97">
        <v>-2.043121929229812</v>
      </c>
      <c r="AF97">
        <v>-0.43606043363909025</v>
      </c>
      <c r="AG97">
        <v>-2.7234352480942214</v>
      </c>
      <c r="AH97">
        <v>-1.4440640110226535</v>
      </c>
      <c r="AI97">
        <v>-2.2343955874089882</v>
      </c>
      <c r="AJ97">
        <v>-2.043121929229812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</row>
    <row r="98" spans="1:42" x14ac:dyDescent="0.25">
      <c r="A98" s="1">
        <v>42967</v>
      </c>
      <c r="B98">
        <v>-0.10125849848112911</v>
      </c>
      <c r="C98">
        <v>0.51870385061328761</v>
      </c>
      <c r="D98">
        <v>0.55358486509728111</v>
      </c>
      <c r="E98">
        <v>-1.0163358697387306</v>
      </c>
      <c r="F98">
        <v>-0.22992820609074216</v>
      </c>
      <c r="G98">
        <v>2.0693675313319755</v>
      </c>
      <c r="H98">
        <v>-0.10120726664503488</v>
      </c>
      <c r="I98">
        <v>0.52005378918212741</v>
      </c>
      <c r="J98">
        <v>0.55512282467878593</v>
      </c>
      <c r="K98">
        <v>-1.0112059058998597</v>
      </c>
      <c r="L98">
        <v>-0.22966427568050646</v>
      </c>
      <c r="M98">
        <v>2.0910789901199833</v>
      </c>
      <c r="N98">
        <v>3.8458633406977125E-2</v>
      </c>
      <c r="O98">
        <v>-0.24648378128615092</v>
      </c>
      <c r="P98">
        <v>2.2648061800209403E-2</v>
      </c>
      <c r="Q98">
        <v>-0.24648378128615092</v>
      </c>
      <c r="R98">
        <v>-0.64805738357996867</v>
      </c>
      <c r="S98">
        <v>-0.23394755207981358</v>
      </c>
      <c r="T98">
        <v>1.2371192160893141</v>
      </c>
      <c r="U98">
        <v>-0.10120726664503488</v>
      </c>
      <c r="V98">
        <v>0</v>
      </c>
      <c r="W98">
        <v>0</v>
      </c>
      <c r="X98">
        <v>-1.0112059058998597</v>
      </c>
      <c r="Y98">
        <v>-0.22966427568050646</v>
      </c>
      <c r="Z98">
        <f>MIN(0,(SRI_Z[[#This Row],[Logarithmic rate of return]]-0))</f>
        <v>0</v>
      </c>
      <c r="AA98">
        <v>-0.24648378128615092</v>
      </c>
      <c r="AB98">
        <v>0</v>
      </c>
      <c r="AC98">
        <v>-0.64805738357996867</v>
      </c>
      <c r="AD98">
        <v>-0.23394755207981358</v>
      </c>
      <c r="AE98">
        <v>0</v>
      </c>
      <c r="AF98">
        <v>-0.24648378128615092</v>
      </c>
      <c r="AG98">
        <v>2.2648061800209403E-2</v>
      </c>
      <c r="AH98">
        <v>-0.64805738357996867</v>
      </c>
      <c r="AI98">
        <v>-0.23394755207981358</v>
      </c>
      <c r="AJ98">
        <v>1.2371192160893141</v>
      </c>
      <c r="AK98">
        <v>0</v>
      </c>
      <c r="AL98">
        <v>0.52005378918212741</v>
      </c>
      <c r="AM98">
        <v>0.55512282467878593</v>
      </c>
      <c r="AN98">
        <v>0</v>
      </c>
      <c r="AO98">
        <v>0</v>
      </c>
      <c r="AP98">
        <v>2.0910789901199833</v>
      </c>
    </row>
    <row r="99" spans="1:42" x14ac:dyDescent="0.25">
      <c r="A99" s="2">
        <v>42974</v>
      </c>
      <c r="B99">
        <v>3.2795142289503953</v>
      </c>
      <c r="C99">
        <v>-0.3797856049004622</v>
      </c>
      <c r="D99">
        <v>2.5047159924544125</v>
      </c>
      <c r="E99">
        <v>1.245401996847086</v>
      </c>
      <c r="F99">
        <v>-0.21160537947898855</v>
      </c>
      <c r="G99">
        <v>2.9968900197907695</v>
      </c>
      <c r="H99">
        <v>3.3344957247417062</v>
      </c>
      <c r="I99">
        <v>-0.37906624015922841</v>
      </c>
      <c r="J99">
        <v>2.5366178307493681</v>
      </c>
      <c r="K99">
        <v>1.2532221233594454</v>
      </c>
      <c r="L99">
        <v>-0.2113818106294586</v>
      </c>
      <c r="M99">
        <v>3.0427146347030685</v>
      </c>
      <c r="N99">
        <v>-9.5487042657577376E-2</v>
      </c>
      <c r="O99">
        <v>3.3004490311120578</v>
      </c>
      <c r="P99">
        <v>6.0369766642937778E-2</v>
      </c>
      <c r="Q99">
        <v>3.3004490311120578</v>
      </c>
      <c r="R99">
        <v>0.71889559085516319</v>
      </c>
      <c r="S99">
        <v>-0.24497756156084557</v>
      </c>
      <c r="T99">
        <v>0.72259490371758983</v>
      </c>
      <c r="U99">
        <v>0</v>
      </c>
      <c r="V99">
        <v>-0.37906624015922841</v>
      </c>
      <c r="W99">
        <v>0</v>
      </c>
      <c r="X99">
        <v>0</v>
      </c>
      <c r="Y99">
        <v>-0.2113818106294586</v>
      </c>
      <c r="Z99">
        <f>MIN(0,(SRI_Z[[#This Row],[Logarithmic rate of return]]-0))</f>
        <v>0</v>
      </c>
      <c r="AA99">
        <v>0</v>
      </c>
      <c r="AB99">
        <v>0</v>
      </c>
      <c r="AC99">
        <v>0</v>
      </c>
      <c r="AD99">
        <v>-0.24497756156084557</v>
      </c>
      <c r="AE99">
        <v>0</v>
      </c>
      <c r="AF99">
        <v>3.3004490311120578</v>
      </c>
      <c r="AG99">
        <v>6.0369766642937778E-2</v>
      </c>
      <c r="AH99">
        <v>0.71889559085516319</v>
      </c>
      <c r="AI99">
        <v>-0.24497756156084557</v>
      </c>
      <c r="AJ99">
        <v>0.72259490371758983</v>
      </c>
      <c r="AK99">
        <v>3.3344957247417062</v>
      </c>
      <c r="AL99">
        <v>0</v>
      </c>
      <c r="AM99">
        <v>2.5366178307493681</v>
      </c>
      <c r="AN99">
        <v>1.2532221233594454</v>
      </c>
      <c r="AO99">
        <v>0</v>
      </c>
      <c r="AP99">
        <v>3.0427146347030685</v>
      </c>
    </row>
    <row r="100" spans="1:42" x14ac:dyDescent="0.25">
      <c r="A100" s="1">
        <v>42981</v>
      </c>
      <c r="B100">
        <v>0.9561554237569948</v>
      </c>
      <c r="C100">
        <v>0.3114313629701948</v>
      </c>
      <c r="D100">
        <v>0.2613149367617853</v>
      </c>
      <c r="E100">
        <v>1.2557077625570712</v>
      </c>
      <c r="F100">
        <v>0.85318662874726681</v>
      </c>
      <c r="G100">
        <v>1.06293706293707</v>
      </c>
      <c r="H100">
        <v>0.96075593859659003</v>
      </c>
      <c r="I100">
        <v>0.31191731964935338</v>
      </c>
      <c r="J100">
        <v>0.26165696021149348</v>
      </c>
      <c r="K100">
        <v>1.2636584004512057</v>
      </c>
      <c r="L100">
        <v>0.85684710117633811</v>
      </c>
      <c r="M100">
        <v>1.0686265922627396</v>
      </c>
      <c r="N100">
        <v>-0.11484255112344732</v>
      </c>
      <c r="O100">
        <v>1.659117720870749</v>
      </c>
      <c r="P100">
        <v>-0.24673963875077295</v>
      </c>
      <c r="Q100">
        <v>1.659117720870749</v>
      </c>
      <c r="R100">
        <v>1.3619203920771372</v>
      </c>
      <c r="S100">
        <v>0.91195239644404502</v>
      </c>
      <c r="T100">
        <v>1.732432868117511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>MIN(0,(SRI_Z[[#This Row],[Logarithmic rate of return]]-0))</f>
        <v>0</v>
      </c>
      <c r="AA100">
        <v>0</v>
      </c>
      <c r="AB100">
        <v>-0.24673963875077295</v>
      </c>
      <c r="AC100">
        <v>0</v>
      </c>
      <c r="AD100">
        <v>0</v>
      </c>
      <c r="AE100">
        <v>0</v>
      </c>
      <c r="AF100">
        <v>1.659117720870749</v>
      </c>
      <c r="AG100">
        <v>-0.24673963875077295</v>
      </c>
      <c r="AH100">
        <v>1.3619203920771372</v>
      </c>
      <c r="AI100">
        <v>0.91195239644404502</v>
      </c>
      <c r="AJ100">
        <v>1.732432868117511</v>
      </c>
      <c r="AK100">
        <v>0.96075593859659003</v>
      </c>
      <c r="AL100">
        <v>0.31191731964935338</v>
      </c>
      <c r="AM100">
        <v>0.26165696021149348</v>
      </c>
      <c r="AN100">
        <v>1.2636584004512057</v>
      </c>
      <c r="AO100">
        <v>0.85684710117633811</v>
      </c>
      <c r="AP100">
        <v>1.0686265922627396</v>
      </c>
    </row>
    <row r="101" spans="1:42" x14ac:dyDescent="0.25">
      <c r="A101" s="2">
        <v>42988</v>
      </c>
      <c r="B101">
        <v>-1.9524737927721647</v>
      </c>
      <c r="C101">
        <v>-0.42928983196368731</v>
      </c>
      <c r="D101">
        <v>-2.3591718825228676</v>
      </c>
      <c r="E101">
        <v>-0.94280326838466977</v>
      </c>
      <c r="F101">
        <v>-1.25572392956616</v>
      </c>
      <c r="G101">
        <v>0.54249547920434071</v>
      </c>
      <c r="H101">
        <v>-1.9336575502796078</v>
      </c>
      <c r="I101">
        <v>-0.42837101182693299</v>
      </c>
      <c r="J101">
        <v>-2.3317735025780868</v>
      </c>
      <c r="K101">
        <v>-0.93838661689201519</v>
      </c>
      <c r="L101">
        <v>-1.2479051038338316</v>
      </c>
      <c r="M101">
        <v>0.54397232958181219</v>
      </c>
      <c r="N101">
        <v>-0.39021076744601196</v>
      </c>
      <c r="O101">
        <v>-1.3928340527910756</v>
      </c>
      <c r="P101">
        <v>1.7393046604183358</v>
      </c>
      <c r="Q101">
        <v>-1.3928340527910756</v>
      </c>
      <c r="R101">
        <v>-0.61239807589044781</v>
      </c>
      <c r="S101">
        <v>-1.2668717571794088</v>
      </c>
      <c r="T101">
        <v>-0.66531342234667312</v>
      </c>
      <c r="U101">
        <v>-1.9336575502796078</v>
      </c>
      <c r="V101">
        <v>-0.42837101182693299</v>
      </c>
      <c r="W101">
        <v>-2.3317735025780868</v>
      </c>
      <c r="X101">
        <v>-0.93838661689201519</v>
      </c>
      <c r="Y101">
        <v>-1.2479051038338316</v>
      </c>
      <c r="Z101">
        <f>MIN(0,(SRI_Z[[#This Row],[Logarithmic rate of return]]-0))</f>
        <v>0</v>
      </c>
      <c r="AA101">
        <v>-1.3928340527910756</v>
      </c>
      <c r="AB101">
        <v>0</v>
      </c>
      <c r="AC101">
        <v>-0.61239807589044781</v>
      </c>
      <c r="AD101">
        <v>-1.2668717571794088</v>
      </c>
      <c r="AE101">
        <v>-0.66531342234667312</v>
      </c>
      <c r="AF101">
        <v>-1.3928340527910756</v>
      </c>
      <c r="AG101">
        <v>1.7393046604183358</v>
      </c>
      <c r="AH101">
        <v>-0.61239807589044781</v>
      </c>
      <c r="AI101">
        <v>-1.2668717571794088</v>
      </c>
      <c r="AJ101">
        <v>-0.66531342234667312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0.54397232958181219</v>
      </c>
    </row>
    <row r="102" spans="1:42" x14ac:dyDescent="0.25">
      <c r="A102" s="1">
        <v>42995</v>
      </c>
      <c r="B102">
        <v>-3.1091011871117482E-2</v>
      </c>
      <c r="C102">
        <v>1.6466614391700285</v>
      </c>
      <c r="D102">
        <v>1.2676279511963267</v>
      </c>
      <c r="E102">
        <v>2.1224238695785989</v>
      </c>
      <c r="F102">
        <v>1.9214742105750429</v>
      </c>
      <c r="G102">
        <v>1.870051870051876</v>
      </c>
      <c r="H102">
        <v>-3.1086179617588531E-2</v>
      </c>
      <c r="I102">
        <v>1.6603696016609146</v>
      </c>
      <c r="J102">
        <v>1.2757309040017657</v>
      </c>
      <c r="K102">
        <v>2.1452711406173228</v>
      </c>
      <c r="L102">
        <v>1.940174460824847</v>
      </c>
      <c r="M102">
        <v>1.8877584354888104</v>
      </c>
      <c r="N102">
        <v>1.6061850447587158</v>
      </c>
      <c r="O102">
        <v>0.35569128993887317</v>
      </c>
      <c r="P102">
        <v>3.2200934105319629E-2</v>
      </c>
      <c r="Q102">
        <v>0.35569128993887317</v>
      </c>
      <c r="R102">
        <v>1.5640245775005299</v>
      </c>
      <c r="S102">
        <v>1.9665661678461006</v>
      </c>
      <c r="T102">
        <v>1.0558521365115823</v>
      </c>
      <c r="U102">
        <v>-3.1086179617588531E-2</v>
      </c>
      <c r="V102">
        <v>0</v>
      </c>
      <c r="W102">
        <v>0</v>
      </c>
      <c r="X102">
        <v>0</v>
      </c>
      <c r="Y102">
        <v>0</v>
      </c>
      <c r="Z102">
        <f>MIN(0,(SRI_Z[[#This Row],[Logarithmic rate of return]]-0))</f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0.35569128993887317</v>
      </c>
      <c r="AG102">
        <v>3.2200934105319629E-2</v>
      </c>
      <c r="AH102">
        <v>1.5640245775005299</v>
      </c>
      <c r="AI102">
        <v>1.9665661678461006</v>
      </c>
      <c r="AJ102">
        <v>1.0558521365115823</v>
      </c>
      <c r="AK102">
        <v>0</v>
      </c>
      <c r="AL102">
        <v>1.6603696016609146</v>
      </c>
      <c r="AM102">
        <v>1.2757309040017657</v>
      </c>
      <c r="AN102">
        <v>2.1452711406173228</v>
      </c>
      <c r="AO102">
        <v>1.940174460824847</v>
      </c>
      <c r="AP102">
        <v>1.8877584354888104</v>
      </c>
    </row>
    <row r="103" spans="1:42" x14ac:dyDescent="0.25">
      <c r="A103" s="2">
        <v>43002</v>
      </c>
      <c r="B103">
        <v>-0.58280028429282482</v>
      </c>
      <c r="C103">
        <v>1.1094542201014099</v>
      </c>
      <c r="D103">
        <v>-2.2465842199060457</v>
      </c>
      <c r="E103">
        <v>0.84383895892639116</v>
      </c>
      <c r="F103">
        <v>0.54337815435623826</v>
      </c>
      <c r="G103">
        <v>-0.49382716049382636</v>
      </c>
      <c r="H103">
        <v>-0.5811085731186445</v>
      </c>
      <c r="I103">
        <v>1.1156545660863775</v>
      </c>
      <c r="J103">
        <v>-2.2217202214533462</v>
      </c>
      <c r="K103">
        <v>0.84741943640680417</v>
      </c>
      <c r="L103">
        <v>0.54485982326367755</v>
      </c>
      <c r="M103">
        <v>-0.49261183360558891</v>
      </c>
      <c r="N103">
        <v>1.733232064942454</v>
      </c>
      <c r="O103">
        <v>-0.21460768589831222</v>
      </c>
      <c r="P103">
        <v>1.1744130648638698</v>
      </c>
      <c r="Q103">
        <v>-0.21460768589831222</v>
      </c>
      <c r="R103">
        <v>7.9561019299402555E-2</v>
      </c>
      <c r="S103">
        <v>0.57389261808413039</v>
      </c>
      <c r="T103">
        <v>-0.29919846541147799</v>
      </c>
      <c r="U103">
        <v>-0.5811085731186445</v>
      </c>
      <c r="V103">
        <v>0</v>
      </c>
      <c r="W103">
        <v>-2.2217202214533462</v>
      </c>
      <c r="X103">
        <v>0</v>
      </c>
      <c r="Y103">
        <v>0</v>
      </c>
      <c r="Z103">
        <f>MIN(0,(SRI_Z[[#This Row],[Logarithmic rate of return]]-0))</f>
        <v>-0.49261183360558891</v>
      </c>
      <c r="AA103">
        <v>-0.21460768589831222</v>
      </c>
      <c r="AB103">
        <v>0</v>
      </c>
      <c r="AC103">
        <v>0</v>
      </c>
      <c r="AD103">
        <v>0</v>
      </c>
      <c r="AE103">
        <v>-0.29919846541147799</v>
      </c>
      <c r="AF103">
        <v>-0.21460768589831222</v>
      </c>
      <c r="AG103">
        <v>1.1744130648638698</v>
      </c>
      <c r="AH103">
        <v>7.9561019299402555E-2</v>
      </c>
      <c r="AI103">
        <v>0.57389261808413039</v>
      </c>
      <c r="AJ103">
        <v>-0.29919846541147799</v>
      </c>
      <c r="AK103">
        <v>0</v>
      </c>
      <c r="AL103">
        <v>1.1156545660863775</v>
      </c>
      <c r="AM103">
        <v>0</v>
      </c>
      <c r="AN103">
        <v>0.84741943640680417</v>
      </c>
      <c r="AO103">
        <v>0.54485982326367755</v>
      </c>
      <c r="AP103">
        <v>0</v>
      </c>
    </row>
    <row r="104" spans="1:42" x14ac:dyDescent="0.25">
      <c r="A104" s="1">
        <v>43009</v>
      </c>
      <c r="B104">
        <v>-3.6971730845798148E-2</v>
      </c>
      <c r="C104">
        <v>1.0622602537621617</v>
      </c>
      <c r="D104">
        <v>-0.76730518067043785</v>
      </c>
      <c r="E104">
        <v>0.85676847092026454</v>
      </c>
      <c r="F104">
        <v>1.5861506389921145</v>
      </c>
      <c r="G104">
        <v>-1.9865696698377191</v>
      </c>
      <c r="H104">
        <v>-3.6964897985489048E-2</v>
      </c>
      <c r="I104">
        <v>1.0679425140822774</v>
      </c>
      <c r="J104">
        <v>-0.76437636688816923</v>
      </c>
      <c r="K104">
        <v>0.86045983138192239</v>
      </c>
      <c r="L104">
        <v>1.5988646294909703</v>
      </c>
      <c r="M104">
        <v>-1.9670948723385182</v>
      </c>
      <c r="N104">
        <v>0.61075908429288506</v>
      </c>
      <c r="O104">
        <v>-0.16727410963435332</v>
      </c>
      <c r="P104">
        <v>1.0033936257518532</v>
      </c>
      <c r="Q104">
        <v>-0.16727410963435332</v>
      </c>
      <c r="R104">
        <v>0.68265631785567016</v>
      </c>
      <c r="S104">
        <v>1.601303837626411</v>
      </c>
      <c r="T104">
        <v>1.036351105230475</v>
      </c>
      <c r="U104">
        <v>-3.6964897985489048E-2</v>
      </c>
      <c r="V104">
        <v>0</v>
      </c>
      <c r="W104">
        <v>-0.76437636688816923</v>
      </c>
      <c r="X104">
        <v>0</v>
      </c>
      <c r="Y104">
        <v>0</v>
      </c>
      <c r="Z104">
        <f>MIN(0,(SRI_Z[[#This Row],[Logarithmic rate of return]]-0))</f>
        <v>-1.9670948723385182</v>
      </c>
      <c r="AA104">
        <v>-0.16727410963435332</v>
      </c>
      <c r="AB104">
        <v>0</v>
      </c>
      <c r="AC104">
        <v>0</v>
      </c>
      <c r="AD104">
        <v>0</v>
      </c>
      <c r="AE104">
        <v>0</v>
      </c>
      <c r="AF104">
        <v>-0.16727410963435332</v>
      </c>
      <c r="AG104">
        <v>1.0033936257518532</v>
      </c>
      <c r="AH104">
        <v>0.68265631785567016</v>
      </c>
      <c r="AI104">
        <v>1.601303837626411</v>
      </c>
      <c r="AJ104">
        <v>1.036351105230475</v>
      </c>
      <c r="AK104">
        <v>0</v>
      </c>
      <c r="AL104">
        <v>1.0679425140822774</v>
      </c>
      <c r="AM104">
        <v>0</v>
      </c>
      <c r="AN104">
        <v>0.86045983138192239</v>
      </c>
      <c r="AO104">
        <v>1.5988646294909703</v>
      </c>
      <c r="AP104">
        <v>0</v>
      </c>
    </row>
    <row r="105" spans="1:42" x14ac:dyDescent="0.25">
      <c r="A105" s="2">
        <v>43016</v>
      </c>
      <c r="B105">
        <v>0.19301731478853443</v>
      </c>
      <c r="C105">
        <v>-5.9049306170649137E-2</v>
      </c>
      <c r="D105">
        <v>0.32004339571467505</v>
      </c>
      <c r="E105">
        <v>0.93364621299116513</v>
      </c>
      <c r="F105">
        <v>0.86706500741273507</v>
      </c>
      <c r="G105">
        <v>1.0383497161844109</v>
      </c>
      <c r="H105">
        <v>0.19320383325484569</v>
      </c>
      <c r="I105">
        <v>-5.9031878927958997E-2</v>
      </c>
      <c r="J105">
        <v>0.32055662993106399</v>
      </c>
      <c r="K105">
        <v>0.93803200913848594</v>
      </c>
      <c r="L105">
        <v>0.87084588703586141</v>
      </c>
      <c r="M105">
        <v>1.0437781771528063</v>
      </c>
      <c r="N105">
        <v>0.84502516203498124</v>
      </c>
      <c r="O105">
        <v>0.25844751008223305</v>
      </c>
      <c r="P105">
        <v>-2.9083153788286464E-2</v>
      </c>
      <c r="Q105">
        <v>0.25844751008223305</v>
      </c>
      <c r="R105">
        <v>1.1825678534789477</v>
      </c>
      <c r="S105">
        <v>0.8802130743459794</v>
      </c>
      <c r="T105">
        <v>1.3896781712896407</v>
      </c>
      <c r="U105">
        <v>0</v>
      </c>
      <c r="V105">
        <v>-5.9031878927958997E-2</v>
      </c>
      <c r="W105">
        <v>0</v>
      </c>
      <c r="X105">
        <v>0</v>
      </c>
      <c r="Y105">
        <v>0</v>
      </c>
      <c r="Z105">
        <f>MIN(0,(SRI_Z[[#This Row],[Logarithmic rate of return]]-0))</f>
        <v>0</v>
      </c>
      <c r="AA105">
        <v>0</v>
      </c>
      <c r="AB105">
        <v>-2.9083153788286464E-2</v>
      </c>
      <c r="AC105">
        <v>0</v>
      </c>
      <c r="AD105">
        <v>0</v>
      </c>
      <c r="AE105">
        <v>0</v>
      </c>
      <c r="AF105">
        <v>0.25844751008223305</v>
      </c>
      <c r="AG105">
        <v>-2.9083153788286464E-2</v>
      </c>
      <c r="AH105">
        <v>1.1825678534789477</v>
      </c>
      <c r="AI105">
        <v>0.8802130743459794</v>
      </c>
      <c r="AJ105">
        <v>1.3896781712896407</v>
      </c>
      <c r="AK105">
        <v>0.19320383325484569</v>
      </c>
      <c r="AL105">
        <v>0</v>
      </c>
      <c r="AM105">
        <v>0.32055662993106399</v>
      </c>
      <c r="AN105">
        <v>0.93803200913848594</v>
      </c>
      <c r="AO105">
        <v>0.87084588703586141</v>
      </c>
      <c r="AP105">
        <v>1.0437781771528063</v>
      </c>
    </row>
    <row r="106" spans="1:42" x14ac:dyDescent="0.25">
      <c r="A106" s="1">
        <v>43023</v>
      </c>
      <c r="B106">
        <v>1.6800625139540024</v>
      </c>
      <c r="C106">
        <v>0.32371983519718145</v>
      </c>
      <c r="D106">
        <v>0.52341895100366875</v>
      </c>
      <c r="E106">
        <v>0.11470177538401066</v>
      </c>
      <c r="F106">
        <v>-0.50571183455998758</v>
      </c>
      <c r="G106">
        <v>-0.68302202397547973</v>
      </c>
      <c r="H106">
        <v>1.6943356551852524</v>
      </c>
      <c r="I106">
        <v>0.32424494141056182</v>
      </c>
      <c r="J106">
        <v>0.52479358682939892</v>
      </c>
      <c r="K106">
        <v>0.1147676082161494</v>
      </c>
      <c r="L106">
        <v>-0.50443740707647655</v>
      </c>
      <c r="M106">
        <v>-0.68069999586191032</v>
      </c>
      <c r="N106">
        <v>1.0186422670385116</v>
      </c>
      <c r="O106">
        <v>1.3294920732348594</v>
      </c>
      <c r="P106">
        <v>3.635262081839722E-2</v>
      </c>
      <c r="Q106">
        <v>1.3294920732348594</v>
      </c>
      <c r="R106">
        <v>0.15051448211455776</v>
      </c>
      <c r="S106">
        <v>-0.51553226923570239</v>
      </c>
      <c r="T106">
        <v>-0.18524664821103512</v>
      </c>
      <c r="U106">
        <v>0</v>
      </c>
      <c r="V106">
        <v>0</v>
      </c>
      <c r="W106">
        <v>0</v>
      </c>
      <c r="X106">
        <v>0</v>
      </c>
      <c r="Y106">
        <v>-0.50443740707647655</v>
      </c>
      <c r="Z106">
        <f>MIN(0,(SRI_Z[[#This Row],[Logarithmic rate of return]]-0))</f>
        <v>-0.68069999586191032</v>
      </c>
      <c r="AA106">
        <v>0</v>
      </c>
      <c r="AB106">
        <v>0</v>
      </c>
      <c r="AC106">
        <v>0</v>
      </c>
      <c r="AD106">
        <v>-0.51553226923570239</v>
      </c>
      <c r="AE106">
        <v>-0.18524664821103512</v>
      </c>
      <c r="AF106">
        <v>1.3294920732348594</v>
      </c>
      <c r="AG106">
        <v>3.635262081839722E-2</v>
      </c>
      <c r="AH106">
        <v>0.15051448211455776</v>
      </c>
      <c r="AI106">
        <v>-0.51553226923570239</v>
      </c>
      <c r="AJ106">
        <v>-0.18524664821103512</v>
      </c>
      <c r="AK106">
        <v>1.6943356551852524</v>
      </c>
      <c r="AL106">
        <v>0.32424494141056182</v>
      </c>
      <c r="AM106">
        <v>0.52479358682939892</v>
      </c>
      <c r="AN106">
        <v>0.1147676082161494</v>
      </c>
      <c r="AO106">
        <v>0</v>
      </c>
      <c r="AP106">
        <v>0</v>
      </c>
    </row>
    <row r="107" spans="1:42" x14ac:dyDescent="0.25">
      <c r="A107" s="2">
        <v>43030</v>
      </c>
      <c r="B107">
        <v>-2.2048546735503063</v>
      </c>
      <c r="C107">
        <v>5.2944290840639688E-2</v>
      </c>
      <c r="D107">
        <v>-8.100664254469174E-2</v>
      </c>
      <c r="E107">
        <v>0.82105054901572694</v>
      </c>
      <c r="F107">
        <v>0.77064384605044978</v>
      </c>
      <c r="G107">
        <v>-1.7011624610150107</v>
      </c>
      <c r="H107">
        <v>-2.1808992351486673</v>
      </c>
      <c r="I107">
        <v>5.295831127920473E-2</v>
      </c>
      <c r="J107">
        <v>-8.0973849872310655E-2</v>
      </c>
      <c r="K107">
        <v>0.82443973306087959</v>
      </c>
      <c r="L107">
        <v>0.77362865043400741</v>
      </c>
      <c r="M107">
        <v>-1.6868547296230434</v>
      </c>
      <c r="N107">
        <v>1.3310999910761778</v>
      </c>
      <c r="O107">
        <v>-2.478693532899797</v>
      </c>
      <c r="P107">
        <v>0.2589327133055217</v>
      </c>
      <c r="Q107">
        <v>-2.478693532899797</v>
      </c>
      <c r="R107">
        <v>0.85953598185598312</v>
      </c>
      <c r="S107">
        <v>0.79126222873748331</v>
      </c>
      <c r="T107">
        <v>-0.24064642335840811</v>
      </c>
      <c r="U107">
        <v>-2.1808992351486673</v>
      </c>
      <c r="V107">
        <v>0</v>
      </c>
      <c r="W107">
        <v>-8.0973849872310655E-2</v>
      </c>
      <c r="X107">
        <v>0</v>
      </c>
      <c r="Y107">
        <v>0</v>
      </c>
      <c r="Z107">
        <f>MIN(0,(SRI_Z[[#This Row],[Logarithmic rate of return]]-0))</f>
        <v>-1.6868547296230434</v>
      </c>
      <c r="AA107">
        <v>-2.478693532899797</v>
      </c>
      <c r="AB107">
        <v>0</v>
      </c>
      <c r="AC107">
        <v>0</v>
      </c>
      <c r="AD107">
        <v>0</v>
      </c>
      <c r="AE107">
        <v>-0.24064642335840811</v>
      </c>
      <c r="AF107">
        <v>-2.478693532899797</v>
      </c>
      <c r="AG107">
        <v>0.2589327133055217</v>
      </c>
      <c r="AH107">
        <v>0.85953598185598312</v>
      </c>
      <c r="AI107">
        <v>0.79126222873748331</v>
      </c>
      <c r="AJ107">
        <v>-0.24064642335840811</v>
      </c>
      <c r="AK107">
        <v>0</v>
      </c>
      <c r="AL107">
        <v>5.295831127920473E-2</v>
      </c>
      <c r="AM107">
        <v>0</v>
      </c>
      <c r="AN107">
        <v>0.82443973306087959</v>
      </c>
      <c r="AO107">
        <v>0.77362865043400741</v>
      </c>
      <c r="AP107">
        <v>0</v>
      </c>
    </row>
    <row r="108" spans="1:42" x14ac:dyDescent="0.25">
      <c r="A108" s="1">
        <v>43037</v>
      </c>
      <c r="B108">
        <v>0.25889046941679233</v>
      </c>
      <c r="C108">
        <v>-0.28316913456434323</v>
      </c>
      <c r="D108">
        <v>-0.96510359869137508</v>
      </c>
      <c r="E108">
        <v>-0.58206059400030641</v>
      </c>
      <c r="F108">
        <v>0.74268433692075775</v>
      </c>
      <c r="G108">
        <v>-2.5290697674418738</v>
      </c>
      <c r="H108">
        <v>0.2592261703161709</v>
      </c>
      <c r="I108">
        <v>-0.28276896602834861</v>
      </c>
      <c r="J108">
        <v>-0.9604762227360012</v>
      </c>
      <c r="K108">
        <v>-0.58037316606068912</v>
      </c>
      <c r="L108">
        <v>0.7454559685519736</v>
      </c>
      <c r="M108">
        <v>-2.4976179868608122</v>
      </c>
      <c r="N108">
        <v>1.1370008278107822</v>
      </c>
      <c r="O108">
        <v>0.52444201435774684</v>
      </c>
      <c r="P108">
        <v>-1.2084738198844759E-2</v>
      </c>
      <c r="Q108">
        <v>0.52444201435774684</v>
      </c>
      <c r="R108">
        <v>0.22729574510668552</v>
      </c>
      <c r="S108">
        <v>0.75535065348363639</v>
      </c>
      <c r="T108">
        <v>0.92958062010395337</v>
      </c>
      <c r="U108">
        <v>0</v>
      </c>
      <c r="V108">
        <v>-0.28276896602834861</v>
      </c>
      <c r="W108">
        <v>-0.9604762227360012</v>
      </c>
      <c r="X108">
        <v>-0.58037316606068912</v>
      </c>
      <c r="Y108">
        <v>0</v>
      </c>
      <c r="Z108">
        <f>MIN(0,(SRI_Z[[#This Row],[Logarithmic rate of return]]-0))</f>
        <v>-2.4976179868608122</v>
      </c>
      <c r="AA108">
        <v>0</v>
      </c>
      <c r="AB108">
        <v>-1.2084738198844759E-2</v>
      </c>
      <c r="AC108">
        <v>0</v>
      </c>
      <c r="AD108">
        <v>0</v>
      </c>
      <c r="AE108">
        <v>0</v>
      </c>
      <c r="AF108">
        <v>0.52444201435774684</v>
      </c>
      <c r="AG108">
        <v>-1.2084738198844759E-2</v>
      </c>
      <c r="AH108">
        <v>0.22729574510668552</v>
      </c>
      <c r="AI108">
        <v>0.75535065348363639</v>
      </c>
      <c r="AJ108">
        <v>0.92958062010395337</v>
      </c>
      <c r="AK108">
        <v>0.2592261703161709</v>
      </c>
      <c r="AL108">
        <v>0</v>
      </c>
      <c r="AM108">
        <v>0</v>
      </c>
      <c r="AN108">
        <v>0</v>
      </c>
      <c r="AO108">
        <v>0.7454559685519736</v>
      </c>
      <c r="AP108">
        <v>0</v>
      </c>
    </row>
    <row r="109" spans="1:42" x14ac:dyDescent="0.25">
      <c r="A109" s="2">
        <v>43044</v>
      </c>
      <c r="B109">
        <v>0.28934528537387438</v>
      </c>
      <c r="C109">
        <v>0.53981106612686491</v>
      </c>
      <c r="D109">
        <v>0.65005417118092557</v>
      </c>
      <c r="E109">
        <v>0.28276614743527212</v>
      </c>
      <c r="F109">
        <v>-7.5659797943840812E-2</v>
      </c>
      <c r="G109">
        <v>-2.5946913212048837</v>
      </c>
      <c r="H109">
        <v>0.28976469807401328</v>
      </c>
      <c r="I109">
        <v>0.54127331067504802</v>
      </c>
      <c r="J109">
        <v>0.65217622463872249</v>
      </c>
      <c r="K109">
        <v>0.28316668614272367</v>
      </c>
      <c r="L109">
        <v>-7.5631190347435165E-2</v>
      </c>
      <c r="M109">
        <v>-2.5616003901215381</v>
      </c>
      <c r="N109">
        <v>1.1066116898480112</v>
      </c>
      <c r="O109">
        <v>0.24868115899110799</v>
      </c>
      <c r="P109">
        <v>0.2534733218689979</v>
      </c>
      <c r="Q109">
        <v>0.24868115899110799</v>
      </c>
      <c r="R109">
        <v>0.26195092857932467</v>
      </c>
      <c r="S109">
        <v>-6.1407420341989219E-2</v>
      </c>
      <c r="T109">
        <v>0.471752479539787</v>
      </c>
      <c r="U109">
        <v>0</v>
      </c>
      <c r="V109">
        <v>0</v>
      </c>
      <c r="W109">
        <v>0</v>
      </c>
      <c r="X109">
        <v>0</v>
      </c>
      <c r="Y109">
        <v>-7.5631190347435165E-2</v>
      </c>
      <c r="Z109">
        <f>MIN(0,(SRI_Z[[#This Row],[Logarithmic rate of return]]-0))</f>
        <v>-2.5616003901215381</v>
      </c>
      <c r="AA109">
        <v>0</v>
      </c>
      <c r="AB109">
        <v>0</v>
      </c>
      <c r="AC109">
        <v>0</v>
      </c>
      <c r="AD109">
        <v>-6.1407420341989219E-2</v>
      </c>
      <c r="AE109">
        <v>0</v>
      </c>
      <c r="AF109">
        <v>0.24868115899110799</v>
      </c>
      <c r="AG109">
        <v>0.2534733218689979</v>
      </c>
      <c r="AH109">
        <v>0.26195092857932467</v>
      </c>
      <c r="AI109">
        <v>-6.1407420341989219E-2</v>
      </c>
      <c r="AJ109">
        <v>0.471752479539787</v>
      </c>
      <c r="AK109">
        <v>0.28976469807401328</v>
      </c>
      <c r="AL109">
        <v>0.54127331067504802</v>
      </c>
      <c r="AM109">
        <v>0.65217622463872249</v>
      </c>
      <c r="AN109">
        <v>0.28316668614272367</v>
      </c>
      <c r="AO109">
        <v>0</v>
      </c>
      <c r="AP109">
        <v>0</v>
      </c>
    </row>
    <row r="110" spans="1:42" x14ac:dyDescent="0.25">
      <c r="A110" s="1">
        <v>43051</v>
      </c>
      <c r="B110">
        <v>-3.0790373987543416</v>
      </c>
      <c r="C110">
        <v>-0.15867418899859559</v>
      </c>
      <c r="D110">
        <v>-4.3291511246750289</v>
      </c>
      <c r="E110">
        <v>2.51946419072488</v>
      </c>
      <c r="F110">
        <v>1.0612065169528828</v>
      </c>
      <c r="G110">
        <v>-2.1166438251865394</v>
      </c>
      <c r="H110">
        <v>-3.0325861362426698</v>
      </c>
      <c r="I110">
        <v>-0.15854843451635228</v>
      </c>
      <c r="J110">
        <v>-4.2380630013511835</v>
      </c>
      <c r="K110">
        <v>2.5517460638938196</v>
      </c>
      <c r="L110">
        <v>1.0668774693373555</v>
      </c>
      <c r="M110">
        <v>-2.0945540835201242</v>
      </c>
      <c r="N110">
        <v>1.5252512688266628</v>
      </c>
      <c r="O110">
        <v>-1.2513080520359852</v>
      </c>
      <c r="P110">
        <v>-1.9255003804487167</v>
      </c>
      <c r="Q110">
        <v>-1.2513080520359852</v>
      </c>
      <c r="R110">
        <v>-0.21430762495140387</v>
      </c>
      <c r="S110">
        <v>-0.41499190855649293</v>
      </c>
      <c r="T110">
        <v>-0.95487823409957462</v>
      </c>
      <c r="U110">
        <v>-3.0325861362426698</v>
      </c>
      <c r="V110">
        <v>-0.15854843451635228</v>
      </c>
      <c r="W110">
        <v>-4.2380630013511835</v>
      </c>
      <c r="X110">
        <v>0</v>
      </c>
      <c r="Y110">
        <v>0</v>
      </c>
      <c r="Z110">
        <f>MIN(0,(SRI_Z[[#This Row],[Logarithmic rate of return]]-0))</f>
        <v>-2.0945540835201242</v>
      </c>
      <c r="AA110">
        <v>-1.2513080520359852</v>
      </c>
      <c r="AB110">
        <v>-1.9255003804487167</v>
      </c>
      <c r="AC110">
        <v>-0.21430762495140387</v>
      </c>
      <c r="AD110">
        <v>-0.41499190855649293</v>
      </c>
      <c r="AE110">
        <v>-0.95487823409957462</v>
      </c>
      <c r="AF110">
        <v>-1.2513080520359852</v>
      </c>
      <c r="AG110">
        <v>-1.9255003804487167</v>
      </c>
      <c r="AH110">
        <v>-0.21430762495140387</v>
      </c>
      <c r="AI110">
        <v>-0.41499190855649293</v>
      </c>
      <c r="AJ110">
        <v>-0.95487823409957462</v>
      </c>
      <c r="AK110">
        <v>0</v>
      </c>
      <c r="AL110">
        <v>0</v>
      </c>
      <c r="AM110">
        <v>0</v>
      </c>
      <c r="AN110">
        <v>2.5517460638938196</v>
      </c>
      <c r="AO110">
        <v>1.0668774693373555</v>
      </c>
      <c r="AP110">
        <v>0</v>
      </c>
    </row>
    <row r="111" spans="1:42" x14ac:dyDescent="0.25">
      <c r="A111" s="2">
        <v>43058</v>
      </c>
      <c r="B111">
        <v>0.94711232114927357</v>
      </c>
      <c r="C111">
        <v>-2.3457235654998234</v>
      </c>
      <c r="D111">
        <v>0.46689542667492401</v>
      </c>
      <c r="E111">
        <v>-2.8038777032065552</v>
      </c>
      <c r="F111">
        <v>-2.85791928982291</v>
      </c>
      <c r="G111">
        <v>2.7687296416938176</v>
      </c>
      <c r="H111">
        <v>0.95162595193698141</v>
      </c>
      <c r="I111">
        <v>-2.3186342789039727</v>
      </c>
      <c r="J111">
        <v>0.46798878793543358</v>
      </c>
      <c r="K111">
        <v>-2.7652887169872868</v>
      </c>
      <c r="L111">
        <v>-2.81784255892615</v>
      </c>
      <c r="M111">
        <v>2.8077814754540462</v>
      </c>
      <c r="N111">
        <v>1.0780214787236408</v>
      </c>
      <c r="O111">
        <v>-0.58290907406925052</v>
      </c>
      <c r="P111">
        <v>3.6860924152109821E-2</v>
      </c>
      <c r="Q111">
        <v>-0.58290907406925052</v>
      </c>
      <c r="R111">
        <v>-0.13369115464027342</v>
      </c>
      <c r="S111">
        <v>-1.3541873607911779</v>
      </c>
      <c r="T111">
        <v>-0.97331071606783903</v>
      </c>
      <c r="U111">
        <v>0</v>
      </c>
      <c r="V111">
        <v>-2.3186342789039727</v>
      </c>
      <c r="W111">
        <v>0</v>
      </c>
      <c r="X111">
        <v>-2.7652887169872868</v>
      </c>
      <c r="Y111">
        <v>-2.81784255892615</v>
      </c>
      <c r="Z111">
        <f>MIN(0,(SRI_Z[[#This Row],[Logarithmic rate of return]]-0))</f>
        <v>0</v>
      </c>
      <c r="AA111">
        <v>-0.58290907406925052</v>
      </c>
      <c r="AB111">
        <v>0</v>
      </c>
      <c r="AC111">
        <v>-0.13369115464027342</v>
      </c>
      <c r="AD111">
        <v>-1.3541873607911779</v>
      </c>
      <c r="AE111">
        <v>-0.97331071606783903</v>
      </c>
      <c r="AF111">
        <v>-0.58290907406925052</v>
      </c>
      <c r="AG111">
        <v>3.6860924152109821E-2</v>
      </c>
      <c r="AH111">
        <v>-0.13369115464027342</v>
      </c>
      <c r="AI111">
        <v>-1.3541873607911779</v>
      </c>
      <c r="AJ111">
        <v>-0.97331071606783903</v>
      </c>
      <c r="AK111">
        <v>0.95162595193698141</v>
      </c>
      <c r="AL111">
        <v>0</v>
      </c>
      <c r="AM111">
        <v>0.46798878793543358</v>
      </c>
      <c r="AN111">
        <v>0</v>
      </c>
      <c r="AO111">
        <v>0</v>
      </c>
      <c r="AP111">
        <v>2.8077814754540462</v>
      </c>
    </row>
    <row r="112" spans="1:42" x14ac:dyDescent="0.25">
      <c r="A112" s="1">
        <v>43065</v>
      </c>
      <c r="B112">
        <v>1.3740109121032942</v>
      </c>
      <c r="C112">
        <v>0.67507019535216894</v>
      </c>
      <c r="D112">
        <v>-1.5712490001142725</v>
      </c>
      <c r="E112">
        <v>0.54388133498145586</v>
      </c>
      <c r="F112">
        <v>0.22594785123593478</v>
      </c>
      <c r="G112">
        <v>1.1272141706924257</v>
      </c>
      <c r="H112">
        <v>1.3835378097722864</v>
      </c>
      <c r="I112">
        <v>0.67735910115864273</v>
      </c>
      <c r="J112">
        <v>-1.5590326826908969</v>
      </c>
      <c r="K112">
        <v>0.54536575428038814</v>
      </c>
      <c r="L112">
        <v>0.226203498552322</v>
      </c>
      <c r="M112">
        <v>1.1336153786336307</v>
      </c>
      <c r="N112">
        <v>1.3286664016946999</v>
      </c>
      <c r="O112">
        <v>1.2780601276683357</v>
      </c>
      <c r="P112">
        <v>1.2283955940622005E-2</v>
      </c>
      <c r="Q112">
        <v>1.2780601276683357</v>
      </c>
      <c r="R112">
        <v>0.90982182317190141</v>
      </c>
      <c r="S112">
        <v>0.23569475360484599</v>
      </c>
      <c r="T112">
        <v>-0.32346785441650144</v>
      </c>
      <c r="U112">
        <v>0</v>
      </c>
      <c r="V112">
        <v>0</v>
      </c>
      <c r="W112">
        <v>-1.5590326826908969</v>
      </c>
      <c r="X112">
        <v>0</v>
      </c>
      <c r="Y112">
        <v>0</v>
      </c>
      <c r="Z112">
        <f>MIN(0,(SRI_Z[[#This Row],[Logarithmic rate of return]]-0))</f>
        <v>0</v>
      </c>
      <c r="AA112">
        <v>0</v>
      </c>
      <c r="AB112">
        <v>0</v>
      </c>
      <c r="AC112">
        <v>0</v>
      </c>
      <c r="AD112">
        <v>0</v>
      </c>
      <c r="AE112">
        <v>-0.32346785441650144</v>
      </c>
      <c r="AF112">
        <v>1.2780601276683357</v>
      </c>
      <c r="AG112">
        <v>1.2283955940622005E-2</v>
      </c>
      <c r="AH112">
        <v>0.90982182317190141</v>
      </c>
      <c r="AI112">
        <v>0.23569475360484599</v>
      </c>
      <c r="AJ112">
        <v>-0.32346785441650144</v>
      </c>
      <c r="AK112">
        <v>1.3835378097722864</v>
      </c>
      <c r="AL112">
        <v>0.67735910115864273</v>
      </c>
      <c r="AM112">
        <v>0</v>
      </c>
      <c r="AN112">
        <v>0.54536575428038814</v>
      </c>
      <c r="AO112">
        <v>0.226203498552322</v>
      </c>
      <c r="AP112">
        <v>1.1336153786336307</v>
      </c>
    </row>
    <row r="113" spans="1:42" x14ac:dyDescent="0.25">
      <c r="A113" s="2">
        <v>43072</v>
      </c>
      <c r="B113">
        <v>-2.7683184593705987</v>
      </c>
      <c r="C113">
        <v>-5.9776436128874594E-2</v>
      </c>
      <c r="D113">
        <v>-1.8446319464649494</v>
      </c>
      <c r="E113">
        <v>1.9298841099742958</v>
      </c>
      <c r="F113">
        <v>1.3990999420754868</v>
      </c>
      <c r="G113">
        <v>-3.062764031382017</v>
      </c>
      <c r="H113">
        <v>-2.7306933340956339</v>
      </c>
      <c r="I113">
        <v>-5.9758577133917738E-2</v>
      </c>
      <c r="J113">
        <v>-1.8278249811842273</v>
      </c>
      <c r="K113">
        <v>1.9487494877354565</v>
      </c>
      <c r="L113">
        <v>1.4089796044648604</v>
      </c>
      <c r="M113">
        <v>-3.0167976185395755</v>
      </c>
      <c r="N113">
        <v>1.220498355978618</v>
      </c>
      <c r="O113">
        <v>-2.9026815988374164</v>
      </c>
      <c r="P113">
        <v>0.90241621926443605</v>
      </c>
      <c r="Q113">
        <v>-2.9026815988374164</v>
      </c>
      <c r="R113">
        <v>1.5177691522046879</v>
      </c>
      <c r="S113">
        <v>1.4581594249627672</v>
      </c>
      <c r="T113">
        <v>-0.73864500099703467</v>
      </c>
      <c r="U113">
        <v>-2.7306933340956339</v>
      </c>
      <c r="V113">
        <v>-5.9758577133917738E-2</v>
      </c>
      <c r="W113">
        <v>-1.8278249811842273</v>
      </c>
      <c r="X113">
        <v>0</v>
      </c>
      <c r="Y113">
        <v>0</v>
      </c>
      <c r="Z113">
        <f>MIN(0,(SRI_Z[[#This Row],[Logarithmic rate of return]]-0))</f>
        <v>-3.0167976185395755</v>
      </c>
      <c r="AA113">
        <v>-2.9026815988374164</v>
      </c>
      <c r="AB113">
        <v>0</v>
      </c>
      <c r="AC113">
        <v>0</v>
      </c>
      <c r="AD113">
        <v>0</v>
      </c>
      <c r="AE113">
        <v>-0.73864500099703467</v>
      </c>
      <c r="AF113">
        <v>-2.9026815988374164</v>
      </c>
      <c r="AG113">
        <v>0.90241621926443605</v>
      </c>
      <c r="AH113">
        <v>1.5177691522046879</v>
      </c>
      <c r="AI113">
        <v>1.4581594249627672</v>
      </c>
      <c r="AJ113">
        <v>-0.73864500099703467</v>
      </c>
      <c r="AK113">
        <v>0</v>
      </c>
      <c r="AL113">
        <v>0</v>
      </c>
      <c r="AM113">
        <v>0</v>
      </c>
      <c r="AN113">
        <v>1.9487494877354565</v>
      </c>
      <c r="AO113">
        <v>1.4089796044648604</v>
      </c>
      <c r="AP113">
        <v>0</v>
      </c>
    </row>
    <row r="114" spans="1:42" x14ac:dyDescent="0.25">
      <c r="A114" s="1">
        <v>43079</v>
      </c>
      <c r="B114">
        <v>0.99113500944630861</v>
      </c>
      <c r="C114">
        <v>1.692425221836984</v>
      </c>
      <c r="D114">
        <v>2.8107680126682499</v>
      </c>
      <c r="E114">
        <v>-0.18946754760978737</v>
      </c>
      <c r="F114">
        <v>1.0885852798589681</v>
      </c>
      <c r="G114">
        <v>-1.3920758757839935</v>
      </c>
      <c r="H114">
        <v>0.99607945033196399</v>
      </c>
      <c r="I114">
        <v>1.706910404015598</v>
      </c>
      <c r="J114">
        <v>2.8510262681815375</v>
      </c>
      <c r="K114">
        <v>-0.18928828424668581</v>
      </c>
      <c r="L114">
        <v>1.0945537233372775</v>
      </c>
      <c r="M114">
        <v>-1.3824754933723937</v>
      </c>
      <c r="N114">
        <v>3.2686738134010582</v>
      </c>
      <c r="O114">
        <v>0.64151908657596401</v>
      </c>
      <c r="P114">
        <v>0.71321441524480189</v>
      </c>
      <c r="Q114">
        <v>0.64151908657596401</v>
      </c>
      <c r="R114">
        <v>0.35060447118782162</v>
      </c>
      <c r="S114">
        <v>1.0729674346291251</v>
      </c>
      <c r="T114">
        <v>1.4902508816502564</v>
      </c>
      <c r="U114">
        <v>0</v>
      </c>
      <c r="V114">
        <v>0</v>
      </c>
      <c r="W114">
        <v>0</v>
      </c>
      <c r="X114">
        <v>-0.18928828424668581</v>
      </c>
      <c r="Y114">
        <v>0</v>
      </c>
      <c r="Z114">
        <f>MIN(0,(SRI_Z[[#This Row],[Logarithmic rate of return]]-0))</f>
        <v>-1.3824754933723937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0.64151908657596401</v>
      </c>
      <c r="AG114">
        <v>0.71321441524480189</v>
      </c>
      <c r="AH114">
        <v>0.35060447118782162</v>
      </c>
      <c r="AI114">
        <v>1.0729674346291251</v>
      </c>
      <c r="AJ114">
        <v>1.4902508816502564</v>
      </c>
      <c r="AK114">
        <v>0.99607945033196399</v>
      </c>
      <c r="AL114">
        <v>1.706910404015598</v>
      </c>
      <c r="AM114">
        <v>2.8510262681815375</v>
      </c>
      <c r="AN114">
        <v>0</v>
      </c>
      <c r="AO114">
        <v>1.0945537233372775</v>
      </c>
      <c r="AP114">
        <v>0</v>
      </c>
    </row>
    <row r="115" spans="1:42" x14ac:dyDescent="0.25">
      <c r="A115" s="2">
        <v>43086</v>
      </c>
      <c r="B115">
        <v>0.3331402085747327</v>
      </c>
      <c r="C115">
        <v>-0.72210713228765844</v>
      </c>
      <c r="D115">
        <v>8.4760128835399046E-2</v>
      </c>
      <c r="E115">
        <v>0.20846463373248983</v>
      </c>
      <c r="F115">
        <v>0.20232230823364178</v>
      </c>
      <c r="G115">
        <v>0.24416297878833598</v>
      </c>
      <c r="H115">
        <v>0.33369635607839454</v>
      </c>
      <c r="I115">
        <v>-0.71951242230463697</v>
      </c>
      <c r="J115">
        <v>8.4796070543522756E-2</v>
      </c>
      <c r="K115">
        <v>0.20868222370142753</v>
      </c>
      <c r="L115">
        <v>0.2025272562994391</v>
      </c>
      <c r="M115">
        <v>0.24446154267672601</v>
      </c>
      <c r="N115">
        <v>2.5427202652543155</v>
      </c>
      <c r="O115">
        <v>0.30285547704244242</v>
      </c>
      <c r="P115">
        <v>0.38360904491482367</v>
      </c>
      <c r="Q115">
        <v>0.30285547704244242</v>
      </c>
      <c r="R115">
        <v>0.91266206554406426</v>
      </c>
      <c r="S115">
        <v>0.24688467748184251</v>
      </c>
      <c r="T115">
        <v>0.55659408211127182</v>
      </c>
      <c r="U115">
        <v>0</v>
      </c>
      <c r="V115">
        <v>-0.71951242230463697</v>
      </c>
      <c r="W115">
        <v>0</v>
      </c>
      <c r="X115">
        <v>0</v>
      </c>
      <c r="Y115">
        <v>0</v>
      </c>
      <c r="Z115">
        <f>MIN(0,(SRI_Z[[#This Row],[Logarithmic rate of return]]-0))</f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0.30285547704244242</v>
      </c>
      <c r="AG115">
        <v>0.38360904491482367</v>
      </c>
      <c r="AH115">
        <v>0.91266206554406426</v>
      </c>
      <c r="AI115">
        <v>0.24688467748184251</v>
      </c>
      <c r="AJ115">
        <v>0.55659408211127182</v>
      </c>
      <c r="AK115">
        <v>0.33369635607839454</v>
      </c>
      <c r="AL115">
        <v>0</v>
      </c>
      <c r="AM115">
        <v>8.4796070543522756E-2</v>
      </c>
      <c r="AN115">
        <v>0.20868222370142753</v>
      </c>
      <c r="AO115">
        <v>0.2025272562994391</v>
      </c>
      <c r="AP115">
        <v>0.24446154267672601</v>
      </c>
    </row>
    <row r="116" spans="1:42" x14ac:dyDescent="0.25">
      <c r="A116" s="1">
        <v>43093</v>
      </c>
      <c r="B116">
        <v>0.87296117620032743</v>
      </c>
      <c r="C116">
        <v>0.43022159358794093</v>
      </c>
      <c r="D116">
        <v>1.2884872824631874</v>
      </c>
      <c r="E116">
        <v>0.9840629800307138</v>
      </c>
      <c r="F116">
        <v>-6.6018221029006507E-2</v>
      </c>
      <c r="G116">
        <v>2.2378039683723703</v>
      </c>
      <c r="H116">
        <v>0.8767938034769307</v>
      </c>
      <c r="I116">
        <v>0.43114970961281318</v>
      </c>
      <c r="J116">
        <v>1.2968602809577865</v>
      </c>
      <c r="K116">
        <v>0.98893688097014698</v>
      </c>
      <c r="L116">
        <v>-6.5996438587860681E-2</v>
      </c>
      <c r="M116">
        <v>2.2632227318460796</v>
      </c>
      <c r="N116">
        <v>3.281836406640759</v>
      </c>
      <c r="O116">
        <v>0.98172538657208785</v>
      </c>
      <c r="P116">
        <v>-0.71289919016451708</v>
      </c>
      <c r="Q116">
        <v>0.98172538657208785</v>
      </c>
      <c r="R116">
        <v>0.28101489808375429</v>
      </c>
      <c r="S116">
        <v>-2.3486583397263755E-2</v>
      </c>
      <c r="T116">
        <v>0.32154735176656041</v>
      </c>
      <c r="U116">
        <v>0</v>
      </c>
      <c r="V116">
        <v>0</v>
      </c>
      <c r="W116">
        <v>0</v>
      </c>
      <c r="X116">
        <v>0</v>
      </c>
      <c r="Y116">
        <v>-6.5996438587860681E-2</v>
      </c>
      <c r="Z116">
        <f>MIN(0,(SRI_Z[[#This Row],[Logarithmic rate of return]]-0))</f>
        <v>0</v>
      </c>
      <c r="AA116">
        <v>0</v>
      </c>
      <c r="AB116">
        <v>-0.71289919016451708</v>
      </c>
      <c r="AC116">
        <v>0</v>
      </c>
      <c r="AD116">
        <v>-2.3486583397263755E-2</v>
      </c>
      <c r="AE116">
        <v>0</v>
      </c>
      <c r="AF116">
        <v>0.98172538657208785</v>
      </c>
      <c r="AG116">
        <v>-0.71289919016451708</v>
      </c>
      <c r="AH116">
        <v>0.28101489808375429</v>
      </c>
      <c r="AI116">
        <v>-2.3486583397263755E-2</v>
      </c>
      <c r="AJ116">
        <v>0.32154735176656041</v>
      </c>
      <c r="AK116">
        <v>0.8767938034769307</v>
      </c>
      <c r="AL116">
        <v>0.43114970961281318</v>
      </c>
      <c r="AM116">
        <v>1.2968602809577865</v>
      </c>
      <c r="AN116">
        <v>0.98893688097014698</v>
      </c>
      <c r="AO116">
        <v>0</v>
      </c>
      <c r="AP116">
        <v>2.2632227318460796</v>
      </c>
    </row>
    <row r="117" spans="1:42" x14ac:dyDescent="0.25">
      <c r="A117" s="2">
        <v>43100</v>
      </c>
      <c r="B117">
        <v>0.58806737082500782</v>
      </c>
      <c r="C117">
        <v>-0.27183548043966904</v>
      </c>
      <c r="D117">
        <v>1.1305354877847082</v>
      </c>
      <c r="E117">
        <v>-0.62309810172438396</v>
      </c>
      <c r="F117">
        <v>-1.2928536400517168</v>
      </c>
      <c r="G117">
        <v>1.5133705553923025</v>
      </c>
      <c r="H117">
        <v>0.58980329593991332</v>
      </c>
      <c r="I117">
        <v>-0.27146667600722074</v>
      </c>
      <c r="J117">
        <v>1.1369746173262747</v>
      </c>
      <c r="K117">
        <v>-0.62116487195842018</v>
      </c>
      <c r="L117">
        <v>-1.2845676282978058</v>
      </c>
      <c r="M117">
        <v>1.5249388702893385</v>
      </c>
      <c r="N117">
        <v>0.1874302452972241</v>
      </c>
      <c r="O117">
        <v>0.80139924107491445</v>
      </c>
      <c r="P117">
        <v>-0.26226975377466921</v>
      </c>
      <c r="Q117">
        <v>0.80139924107491445</v>
      </c>
      <c r="R117">
        <v>-0.36326681040440911</v>
      </c>
      <c r="S117">
        <v>-1.3459524705130521</v>
      </c>
      <c r="T117">
        <v>-0.64871512818189359</v>
      </c>
      <c r="U117">
        <v>0</v>
      </c>
      <c r="V117">
        <v>-0.27146667600722074</v>
      </c>
      <c r="W117">
        <v>0</v>
      </c>
      <c r="X117">
        <v>-0.62116487195842018</v>
      </c>
      <c r="Y117">
        <v>-1.2845676282978058</v>
      </c>
      <c r="Z117">
        <f>MIN(0,(SRI_Z[[#This Row],[Logarithmic rate of return]]-0))</f>
        <v>0</v>
      </c>
      <c r="AA117">
        <v>0</v>
      </c>
      <c r="AB117">
        <v>-0.26226975377466921</v>
      </c>
      <c r="AC117">
        <v>-0.36326681040440911</v>
      </c>
      <c r="AD117">
        <v>-1.3459524705130521</v>
      </c>
      <c r="AE117">
        <v>-0.64871512818189359</v>
      </c>
      <c r="AF117">
        <v>0.80139924107491445</v>
      </c>
      <c r="AG117">
        <v>-0.26226975377466921</v>
      </c>
      <c r="AH117">
        <v>-0.36326681040440911</v>
      </c>
      <c r="AI117">
        <v>-1.3459524705130521</v>
      </c>
      <c r="AJ117">
        <v>-0.64871512818189359</v>
      </c>
      <c r="AK117">
        <v>0.58980329593991332</v>
      </c>
      <c r="AL117">
        <v>0</v>
      </c>
      <c r="AM117">
        <v>1.1369746173262747</v>
      </c>
      <c r="AN117">
        <v>0</v>
      </c>
      <c r="AO117">
        <v>0</v>
      </c>
      <c r="AP117">
        <v>1.5249388702893385</v>
      </c>
    </row>
    <row r="118" spans="1:42" x14ac:dyDescent="0.25">
      <c r="A118" s="1">
        <v>43107</v>
      </c>
      <c r="B118">
        <v>2.632237262695603</v>
      </c>
      <c r="C118">
        <v>2.0037062775075327</v>
      </c>
      <c r="D118">
        <v>1.7501083658430807</v>
      </c>
      <c r="E118">
        <v>1.9837136634788362</v>
      </c>
      <c r="F118">
        <v>1.7907180385288979</v>
      </c>
      <c r="G118">
        <v>4.3294911442226569</v>
      </c>
      <c r="H118">
        <v>2.6675008181350774</v>
      </c>
      <c r="I118">
        <v>2.0240527190922073</v>
      </c>
      <c r="J118">
        <v>1.7656038199563966</v>
      </c>
      <c r="K118">
        <v>2.0036534017708263</v>
      </c>
      <c r="L118">
        <v>1.8069454101921247</v>
      </c>
      <c r="M118">
        <v>4.4260097447549516</v>
      </c>
      <c r="N118">
        <v>1.5126674789522194</v>
      </c>
      <c r="O118">
        <v>2.4301733380807571</v>
      </c>
      <c r="P118">
        <v>2.3003886731584586</v>
      </c>
      <c r="Q118">
        <v>2.4301733380807571</v>
      </c>
      <c r="R118">
        <v>2.5677275984874592</v>
      </c>
      <c r="S118">
        <v>1.8633347002030181</v>
      </c>
      <c r="T118">
        <v>2.4023343558667212</v>
      </c>
      <c r="U118">
        <v>0</v>
      </c>
      <c r="V118">
        <v>0</v>
      </c>
      <c r="W118">
        <v>0</v>
      </c>
      <c r="X118">
        <v>0</v>
      </c>
      <c r="Y118">
        <v>0</v>
      </c>
      <c r="Z118">
        <f>MIN(0,(SRI_Z[[#This Row],[Logarithmic rate of return]]-0))</f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2.4301733380807571</v>
      </c>
      <c r="AG118">
        <v>2.3003886731584586</v>
      </c>
      <c r="AH118">
        <v>2.5677275984874592</v>
      </c>
      <c r="AI118">
        <v>1.8633347002030181</v>
      </c>
      <c r="AJ118">
        <v>2.4023343558667212</v>
      </c>
      <c r="AK118">
        <v>2.6675008181350774</v>
      </c>
      <c r="AL118">
        <v>2.0240527190922073</v>
      </c>
      <c r="AM118">
        <v>1.7656038199563966</v>
      </c>
      <c r="AN118">
        <v>2.0036534017708263</v>
      </c>
      <c r="AO118">
        <v>1.8069454101921247</v>
      </c>
      <c r="AP118">
        <v>4.4260097447549516</v>
      </c>
    </row>
    <row r="119" spans="1:42" x14ac:dyDescent="0.25">
      <c r="A119" s="2">
        <v>43114</v>
      </c>
      <c r="B119">
        <v>0.18865307254820551</v>
      </c>
      <c r="C119">
        <v>0.43245113302196853</v>
      </c>
      <c r="D119">
        <v>-3.7942435904381365E-2</v>
      </c>
      <c r="E119">
        <v>1.1558800131030926</v>
      </c>
      <c r="F119">
        <v>0.58759521218715749</v>
      </c>
      <c r="G119">
        <v>0.39204704564547904</v>
      </c>
      <c r="H119">
        <v>0.18883124657955949</v>
      </c>
      <c r="I119">
        <v>0.43338890752176279</v>
      </c>
      <c r="J119">
        <v>-3.7935239582413779E-2</v>
      </c>
      <c r="K119">
        <v>1.1626122340043756</v>
      </c>
      <c r="L119">
        <v>0.58932834539413614</v>
      </c>
      <c r="M119">
        <v>0.39281756459932993</v>
      </c>
      <c r="N119">
        <v>1.2055273423115342</v>
      </c>
      <c r="O119">
        <v>0.23142698005154555</v>
      </c>
      <c r="P119">
        <v>0.17094832977349206</v>
      </c>
      <c r="Q119">
        <v>0.23142698005154555</v>
      </c>
      <c r="R119">
        <v>1.5586121545957463</v>
      </c>
      <c r="S119">
        <v>0.59024713146886676</v>
      </c>
      <c r="T119">
        <v>-0.93053198920106484</v>
      </c>
      <c r="U119">
        <v>0</v>
      </c>
      <c r="V119">
        <v>0</v>
      </c>
      <c r="W119">
        <v>-3.7935239582413779E-2</v>
      </c>
      <c r="X119">
        <v>0</v>
      </c>
      <c r="Y119">
        <v>0</v>
      </c>
      <c r="Z119">
        <f>MIN(0,(SRI_Z[[#This Row],[Logarithmic rate of return]]-0))</f>
        <v>0</v>
      </c>
      <c r="AA119">
        <v>0</v>
      </c>
      <c r="AB119">
        <v>0</v>
      </c>
      <c r="AC119">
        <v>0</v>
      </c>
      <c r="AD119">
        <v>0</v>
      </c>
      <c r="AE119">
        <v>-0.93053198920106484</v>
      </c>
      <c r="AF119">
        <v>0.23142698005154555</v>
      </c>
      <c r="AG119">
        <v>0.17094832977349206</v>
      </c>
      <c r="AH119">
        <v>1.5586121545957463</v>
      </c>
      <c r="AI119">
        <v>0.59024713146886676</v>
      </c>
      <c r="AJ119">
        <v>-0.93053198920106484</v>
      </c>
      <c r="AK119">
        <v>0.18883124657955949</v>
      </c>
      <c r="AL119">
        <v>0.43338890752176279</v>
      </c>
      <c r="AM119">
        <v>0</v>
      </c>
      <c r="AN119">
        <v>1.1626122340043756</v>
      </c>
      <c r="AO119">
        <v>0.58932834539413614</v>
      </c>
      <c r="AP119">
        <v>0.39281756459932993</v>
      </c>
    </row>
    <row r="120" spans="1:42" x14ac:dyDescent="0.25">
      <c r="A120" s="1">
        <v>43121</v>
      </c>
      <c r="B120">
        <v>1.9317099714324641</v>
      </c>
      <c r="C120">
        <v>0.3333141773461204</v>
      </c>
      <c r="D120">
        <v>0.73177293516275776</v>
      </c>
      <c r="E120">
        <v>0.4982305829763426</v>
      </c>
      <c r="F120">
        <v>-0.19624945486262044</v>
      </c>
      <c r="G120">
        <v>2.030178326474628</v>
      </c>
      <c r="H120">
        <v>1.9506112969509124</v>
      </c>
      <c r="I120">
        <v>0.33387090649925583</v>
      </c>
      <c r="J120">
        <v>0.73446352735870546</v>
      </c>
      <c r="K120">
        <v>0.49947588959965361</v>
      </c>
      <c r="L120">
        <v>-0.19605713719376511</v>
      </c>
      <c r="M120">
        <v>2.0510696848310199</v>
      </c>
      <c r="N120">
        <v>2.3072468504962269</v>
      </c>
      <c r="O120">
        <v>2.1629741346832669</v>
      </c>
      <c r="P120">
        <v>0.97497260784304918</v>
      </c>
      <c r="Q120">
        <v>2.1629741346832669</v>
      </c>
      <c r="R120">
        <v>0.85982225547666358</v>
      </c>
      <c r="S120">
        <v>-0.19959506282289258</v>
      </c>
      <c r="T120">
        <v>1.2722446803056213</v>
      </c>
      <c r="U120">
        <v>0</v>
      </c>
      <c r="V120">
        <v>0</v>
      </c>
      <c r="W120">
        <v>0</v>
      </c>
      <c r="X120">
        <v>0</v>
      </c>
      <c r="Y120">
        <v>-0.19605713719376511</v>
      </c>
      <c r="Z120">
        <f>MIN(0,(SRI_Z[[#This Row],[Logarithmic rate of return]]-0))</f>
        <v>0</v>
      </c>
      <c r="AA120">
        <v>0</v>
      </c>
      <c r="AB120">
        <v>0</v>
      </c>
      <c r="AC120">
        <v>0</v>
      </c>
      <c r="AD120">
        <v>-0.19959506282289258</v>
      </c>
      <c r="AE120">
        <v>0</v>
      </c>
      <c r="AF120">
        <v>2.1629741346832669</v>
      </c>
      <c r="AG120">
        <v>0.97497260784304918</v>
      </c>
      <c r="AH120">
        <v>0.85982225547666358</v>
      </c>
      <c r="AI120">
        <v>-0.19959506282289258</v>
      </c>
      <c r="AJ120">
        <v>1.2722446803056213</v>
      </c>
      <c r="AK120">
        <v>1.9506112969509124</v>
      </c>
      <c r="AL120">
        <v>0.33387090649925583</v>
      </c>
      <c r="AM120">
        <v>0.73446352735870546</v>
      </c>
      <c r="AN120">
        <v>0.49947588959965361</v>
      </c>
      <c r="AO120">
        <v>0</v>
      </c>
      <c r="AP120">
        <v>2.0510696848310199</v>
      </c>
    </row>
    <row r="121" spans="1:42" x14ac:dyDescent="0.25">
      <c r="A121" s="2">
        <v>43128</v>
      </c>
      <c r="B121">
        <v>-5.9891650559449887E-2</v>
      </c>
      <c r="C121">
        <v>5.7434954913573442E-2</v>
      </c>
      <c r="D121">
        <v>1.7446471054718538</v>
      </c>
      <c r="E121">
        <v>1.6846731367881371</v>
      </c>
      <c r="F121">
        <v>0.13501154130917742</v>
      </c>
      <c r="G121">
        <v>4.204993429697752</v>
      </c>
      <c r="H121">
        <v>-5.9873722668266884E-2</v>
      </c>
      <c r="I121">
        <v>5.7451455102020696E-2</v>
      </c>
      <c r="J121">
        <v>1.7600454335777074</v>
      </c>
      <c r="K121">
        <v>1.6990251729584298</v>
      </c>
      <c r="L121">
        <v>0.13510276400730173</v>
      </c>
      <c r="M121">
        <v>4.2959625853027639</v>
      </c>
      <c r="N121">
        <v>1.4339558036522153</v>
      </c>
      <c r="O121">
        <v>-5.3394758758665846E-2</v>
      </c>
      <c r="P121">
        <v>-1.6414195930216424</v>
      </c>
      <c r="Q121">
        <v>-5.3394758758665846E-2</v>
      </c>
      <c r="R121">
        <v>2.2020290891732852</v>
      </c>
      <c r="S121">
        <v>0.16280650945668121</v>
      </c>
      <c r="T121">
        <v>0.20046336007477111</v>
      </c>
      <c r="U121">
        <v>-5.9873722668266884E-2</v>
      </c>
      <c r="V121">
        <v>0</v>
      </c>
      <c r="W121">
        <v>0</v>
      </c>
      <c r="X121">
        <v>0</v>
      </c>
      <c r="Y121">
        <v>0</v>
      </c>
      <c r="Z121">
        <f>MIN(0,(SRI_Z[[#This Row],[Logarithmic rate of return]]-0))</f>
        <v>0</v>
      </c>
      <c r="AA121">
        <v>-5.3394758758665846E-2</v>
      </c>
      <c r="AB121">
        <v>-1.6414195930216424</v>
      </c>
      <c r="AC121">
        <v>0</v>
      </c>
      <c r="AD121">
        <v>0</v>
      </c>
      <c r="AE121">
        <v>0</v>
      </c>
      <c r="AF121">
        <v>-5.3394758758665846E-2</v>
      </c>
      <c r="AG121">
        <v>-1.6414195930216424</v>
      </c>
      <c r="AH121">
        <v>2.2020290891732852</v>
      </c>
      <c r="AI121">
        <v>0.16280650945668121</v>
      </c>
      <c r="AJ121">
        <v>0.20046336007477111</v>
      </c>
      <c r="AK121">
        <v>0</v>
      </c>
      <c r="AL121">
        <v>5.7451455102020696E-2</v>
      </c>
      <c r="AM121">
        <v>1.7600454335777074</v>
      </c>
      <c r="AN121">
        <v>1.6990251729584298</v>
      </c>
      <c r="AO121">
        <v>0.13510276400730173</v>
      </c>
      <c r="AP121">
        <v>4.2959625853027639</v>
      </c>
    </row>
    <row r="122" spans="1:42" x14ac:dyDescent="0.25">
      <c r="A122" s="1">
        <v>43135</v>
      </c>
      <c r="B122">
        <v>-2.6548919878154433</v>
      </c>
      <c r="C122">
        <v>-2.7682682091842916</v>
      </c>
      <c r="D122">
        <v>-2.5536759921925873</v>
      </c>
      <c r="E122">
        <v>-4.1579248521838634</v>
      </c>
      <c r="F122">
        <v>-3.9947461388649947</v>
      </c>
      <c r="G122">
        <v>-2.9212875304300741</v>
      </c>
      <c r="H122">
        <v>-2.6202613309783418</v>
      </c>
      <c r="I122">
        <v>-2.730644437510243</v>
      </c>
      <c r="J122">
        <v>-2.5216143740533474</v>
      </c>
      <c r="K122">
        <v>-4.0738069579620939</v>
      </c>
      <c r="L122">
        <v>-3.9170193981680534</v>
      </c>
      <c r="M122">
        <v>-2.8794311359154263</v>
      </c>
      <c r="N122">
        <v>1.6443551949223387</v>
      </c>
      <c r="O122">
        <v>-2.7905540061306335</v>
      </c>
      <c r="P122">
        <v>-1.7587000790454494</v>
      </c>
      <c r="Q122">
        <v>-2.7905540061306335</v>
      </c>
      <c r="R122">
        <v>-3.9309408882640033</v>
      </c>
      <c r="S122">
        <v>-3.9884798667264043</v>
      </c>
      <c r="T122">
        <v>-3.7706095651433769</v>
      </c>
      <c r="U122">
        <v>-2.6202613309783418</v>
      </c>
      <c r="V122">
        <v>-2.730644437510243</v>
      </c>
      <c r="W122">
        <v>-2.5216143740533474</v>
      </c>
      <c r="X122">
        <v>-4.0738069579620939</v>
      </c>
      <c r="Y122">
        <v>-3.9170193981680534</v>
      </c>
      <c r="Z122">
        <f>MIN(0,(SRI_Z[[#This Row],[Logarithmic rate of return]]-0))</f>
        <v>-2.8794311359154263</v>
      </c>
      <c r="AA122">
        <v>-2.7905540061306335</v>
      </c>
      <c r="AB122">
        <v>-1.7587000790454494</v>
      </c>
      <c r="AC122">
        <v>-3.9309408882640033</v>
      </c>
      <c r="AD122">
        <v>-3.9884798667264043</v>
      </c>
      <c r="AE122">
        <v>-3.7706095651433769</v>
      </c>
      <c r="AF122">
        <v>-2.7905540061306335</v>
      </c>
      <c r="AG122">
        <v>-1.7587000790454494</v>
      </c>
      <c r="AH122">
        <v>-3.9309408882640033</v>
      </c>
      <c r="AI122">
        <v>-3.9884798667264043</v>
      </c>
      <c r="AJ122">
        <v>-3.7706095651433769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s="2">
        <v>43142</v>
      </c>
      <c r="B123">
        <v>-5.0248011505385826</v>
      </c>
      <c r="C123">
        <v>-5.5773664859475218</v>
      </c>
      <c r="D123">
        <v>-3.9157135613273919</v>
      </c>
      <c r="E123">
        <v>-4.8285514345696274</v>
      </c>
      <c r="F123">
        <v>-3.6767468069120888</v>
      </c>
      <c r="G123">
        <v>-5.4327677170968238</v>
      </c>
      <c r="H123">
        <v>-4.9026337711966059</v>
      </c>
      <c r="I123">
        <v>-5.4273829792136405</v>
      </c>
      <c r="J123">
        <v>-3.8409938038249622</v>
      </c>
      <c r="K123">
        <v>-4.7155986147297382</v>
      </c>
      <c r="L123">
        <v>-3.6107668875449717</v>
      </c>
      <c r="M123">
        <v>-5.2903290959666771</v>
      </c>
      <c r="N123">
        <v>2.2911595327369541</v>
      </c>
      <c r="O123">
        <v>-4.8345931946074368</v>
      </c>
      <c r="P123">
        <v>-4.5751813606267886</v>
      </c>
      <c r="Q123">
        <v>-4.8345931946074368</v>
      </c>
      <c r="R123">
        <v>-5.2999573925862276</v>
      </c>
      <c r="S123">
        <v>-3.6616987406566555</v>
      </c>
      <c r="T123">
        <v>-4.7532809954703517</v>
      </c>
      <c r="U123">
        <v>-4.9026337711966059</v>
      </c>
      <c r="V123">
        <v>-5.4273829792136405</v>
      </c>
      <c r="W123">
        <v>-3.8409938038249622</v>
      </c>
      <c r="X123">
        <v>-4.7155986147297382</v>
      </c>
      <c r="Y123">
        <v>-3.6107668875449717</v>
      </c>
      <c r="Z123">
        <f>MIN(0,(SRI_Z[[#This Row],[Logarithmic rate of return]]-0))</f>
        <v>-5.2903290959666771</v>
      </c>
      <c r="AA123">
        <v>-4.8345931946074368</v>
      </c>
      <c r="AB123">
        <v>-4.5751813606267886</v>
      </c>
      <c r="AC123">
        <v>-5.2999573925862276</v>
      </c>
      <c r="AD123">
        <v>-3.6616987406566555</v>
      </c>
      <c r="AE123">
        <v>-4.7532809954703517</v>
      </c>
      <c r="AF123">
        <v>-4.8345931946074368</v>
      </c>
      <c r="AG123">
        <v>-4.5751813606267886</v>
      </c>
      <c r="AH123">
        <v>-5.2999573925862276</v>
      </c>
      <c r="AI123">
        <v>-3.6616987406566555</v>
      </c>
      <c r="AJ123">
        <v>-4.7532809954703517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s="1">
        <v>43149</v>
      </c>
      <c r="B124">
        <v>1.0743009784849584</v>
      </c>
      <c r="C124">
        <v>2.4913410706690131</v>
      </c>
      <c r="D124">
        <v>0.54911189555667039</v>
      </c>
      <c r="E124">
        <v>3.5855421686746975</v>
      </c>
      <c r="F124">
        <v>1.9521178637200649</v>
      </c>
      <c r="G124">
        <v>4.5070806100217897</v>
      </c>
      <c r="H124">
        <v>1.0801132565020335</v>
      </c>
      <c r="I124">
        <v>2.5229002396022948</v>
      </c>
      <c r="J124">
        <v>0.55062505676688644</v>
      </c>
      <c r="K124">
        <v>3.651401811371823</v>
      </c>
      <c r="L124">
        <v>1.9714233412978757</v>
      </c>
      <c r="M124">
        <v>4.6118083763416067</v>
      </c>
      <c r="N124">
        <v>3.2731107057054794</v>
      </c>
      <c r="O124">
        <v>1.3883059686179655</v>
      </c>
      <c r="P124">
        <v>1.5551156576916076</v>
      </c>
      <c r="Q124">
        <v>1.3883059686179655</v>
      </c>
      <c r="R124">
        <v>4.2111918256684362</v>
      </c>
      <c r="S124">
        <v>1.995264469602025</v>
      </c>
      <c r="T124">
        <v>4.1716212824316008</v>
      </c>
      <c r="U124">
        <v>0</v>
      </c>
      <c r="V124">
        <v>0</v>
      </c>
      <c r="W124">
        <v>0</v>
      </c>
      <c r="X124">
        <v>0</v>
      </c>
      <c r="Y124">
        <v>0</v>
      </c>
      <c r="Z124">
        <f>MIN(0,(SRI_Z[[#This Row],[Logarithmic rate of return]]-0))</f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1.3883059686179655</v>
      </c>
      <c r="AG124">
        <v>1.5551156576916076</v>
      </c>
      <c r="AH124">
        <v>4.2111918256684362</v>
      </c>
      <c r="AI124">
        <v>1.995264469602025</v>
      </c>
      <c r="AJ124">
        <v>4.1716212824316008</v>
      </c>
      <c r="AK124">
        <v>1.0801132565020335</v>
      </c>
      <c r="AL124">
        <v>2.5229002396022948</v>
      </c>
      <c r="AM124">
        <v>0.55062505676688644</v>
      </c>
      <c r="AN124">
        <v>3.651401811371823</v>
      </c>
      <c r="AO124">
        <v>1.9714233412978757</v>
      </c>
      <c r="AP124">
        <v>4.6118083763416067</v>
      </c>
    </row>
    <row r="125" spans="1:42" x14ac:dyDescent="0.25">
      <c r="A125" s="2">
        <v>43156</v>
      </c>
      <c r="B125">
        <v>-0.44914982354828953</v>
      </c>
      <c r="C125">
        <v>-9.1229777399346609E-2</v>
      </c>
      <c r="D125">
        <v>0.3795701925760574</v>
      </c>
      <c r="E125">
        <v>0.30748534640145403</v>
      </c>
      <c r="F125">
        <v>1.2637512501136472</v>
      </c>
      <c r="G125">
        <v>1.1175440958664311</v>
      </c>
      <c r="H125">
        <v>-0.44814415590686274</v>
      </c>
      <c r="I125">
        <v>-9.1188188330413519E-2</v>
      </c>
      <c r="J125">
        <v>0.3802923883038839</v>
      </c>
      <c r="K125">
        <v>0.30795905389603778</v>
      </c>
      <c r="L125">
        <v>1.2718045069190198</v>
      </c>
      <c r="M125">
        <v>1.1238355368970083</v>
      </c>
      <c r="N125">
        <v>3.533475027980078</v>
      </c>
      <c r="O125">
        <v>-0.24489235028479003</v>
      </c>
      <c r="P125">
        <v>0.14518513651918838</v>
      </c>
      <c r="Q125">
        <v>-0.24489235028479003</v>
      </c>
      <c r="R125">
        <v>0.55041456446826764</v>
      </c>
      <c r="S125">
        <v>1.3131162507459528</v>
      </c>
      <c r="T125">
        <v>1.1139987627019645</v>
      </c>
      <c r="U125">
        <v>-0.44814415590686274</v>
      </c>
      <c r="V125">
        <v>-9.1188188330413519E-2</v>
      </c>
      <c r="W125">
        <v>0</v>
      </c>
      <c r="X125">
        <v>0</v>
      </c>
      <c r="Y125">
        <v>0</v>
      </c>
      <c r="Z125">
        <f>MIN(0,(SRI_Z[[#This Row],[Logarithmic rate of return]]-0))</f>
        <v>0</v>
      </c>
      <c r="AA125">
        <v>-0.24489235028479003</v>
      </c>
      <c r="AB125">
        <v>0</v>
      </c>
      <c r="AC125">
        <v>0</v>
      </c>
      <c r="AD125">
        <v>0</v>
      </c>
      <c r="AE125">
        <v>0</v>
      </c>
      <c r="AF125">
        <v>-0.24489235028479003</v>
      </c>
      <c r="AG125">
        <v>0.14518513651918838</v>
      </c>
      <c r="AH125">
        <v>0.55041456446826764</v>
      </c>
      <c r="AI125">
        <v>1.3131162507459528</v>
      </c>
      <c r="AJ125">
        <v>1.1139987627019645</v>
      </c>
      <c r="AK125">
        <v>0</v>
      </c>
      <c r="AL125">
        <v>0</v>
      </c>
      <c r="AM125">
        <v>0.3802923883038839</v>
      </c>
      <c r="AN125">
        <v>0.30795905389603778</v>
      </c>
      <c r="AO125">
        <v>1.2718045069190198</v>
      </c>
      <c r="AP125">
        <v>1.1238355368970083</v>
      </c>
    </row>
    <row r="126" spans="1:42" x14ac:dyDescent="0.25">
      <c r="A126" s="1">
        <v>43163</v>
      </c>
      <c r="B126">
        <v>-3.7773540361391142</v>
      </c>
      <c r="C126">
        <v>-3.1557814166509832</v>
      </c>
      <c r="D126">
        <v>-1.3234545557377995</v>
      </c>
      <c r="E126">
        <v>-1.3784033899956087</v>
      </c>
      <c r="F126">
        <v>-2.6121839723854809</v>
      </c>
      <c r="G126">
        <v>-3.0525877618981587</v>
      </c>
      <c r="H126">
        <v>-3.7077591732654054</v>
      </c>
      <c r="I126">
        <v>-3.1070100593025818</v>
      </c>
      <c r="J126">
        <v>-1.3147734060964817</v>
      </c>
      <c r="K126">
        <v>-1.3689898165040253</v>
      </c>
      <c r="L126">
        <v>-2.5786491865597156</v>
      </c>
      <c r="M126">
        <v>-3.0069232744855392</v>
      </c>
      <c r="N126">
        <v>2.1110411166420637</v>
      </c>
      <c r="O126">
        <v>-3.3833287398567196</v>
      </c>
      <c r="P126">
        <v>-2.4306224693385254</v>
      </c>
      <c r="Q126">
        <v>-3.3833287398567196</v>
      </c>
      <c r="R126">
        <v>-2.0612841501042429</v>
      </c>
      <c r="S126">
        <v>-2.5959519180774704</v>
      </c>
      <c r="T126">
        <v>-2.792071371910001</v>
      </c>
      <c r="U126">
        <v>-3.7077591732654054</v>
      </c>
      <c r="V126">
        <v>-3.1070100593025818</v>
      </c>
      <c r="W126">
        <v>-1.3147734060964817</v>
      </c>
      <c r="X126">
        <v>-1.3689898165040253</v>
      </c>
      <c r="Y126">
        <v>-2.5786491865597156</v>
      </c>
      <c r="Z126">
        <f>MIN(0,(SRI_Z[[#This Row],[Logarithmic rate of return]]-0))</f>
        <v>-3.0069232744855392</v>
      </c>
      <c r="AA126">
        <v>-3.3833287398567196</v>
      </c>
      <c r="AB126">
        <v>-2.4306224693385254</v>
      </c>
      <c r="AC126">
        <v>-2.0612841501042429</v>
      </c>
      <c r="AD126">
        <v>-2.5959519180774704</v>
      </c>
      <c r="AE126">
        <v>-2.792071371910001</v>
      </c>
      <c r="AF126">
        <v>-3.3833287398567196</v>
      </c>
      <c r="AG126">
        <v>-2.4306224693385254</v>
      </c>
      <c r="AH126">
        <v>-2.0612841501042429</v>
      </c>
      <c r="AI126">
        <v>-2.5959519180774704</v>
      </c>
      <c r="AJ126">
        <v>-2.792071371910001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</row>
    <row r="127" spans="1:42" x14ac:dyDescent="0.25">
      <c r="A127" s="2">
        <v>43170</v>
      </c>
      <c r="B127">
        <v>1.2729717615419067</v>
      </c>
      <c r="C127">
        <v>2.6804249603126236</v>
      </c>
      <c r="D127">
        <v>0.91902493695712328</v>
      </c>
      <c r="E127">
        <v>2.3356483683759857</v>
      </c>
      <c r="F127">
        <v>1.9753086419753054</v>
      </c>
      <c r="G127">
        <v>1.4090287277701796</v>
      </c>
      <c r="H127">
        <v>1.2811434701688866</v>
      </c>
      <c r="I127">
        <v>2.7170034711080628</v>
      </c>
      <c r="J127">
        <v>0.92327402461713659</v>
      </c>
      <c r="K127">
        <v>2.3633569350535275</v>
      </c>
      <c r="L127">
        <v>1.9950786419348692</v>
      </c>
      <c r="M127">
        <v>1.4190497819383272</v>
      </c>
      <c r="N127">
        <v>1.7878823422231671</v>
      </c>
      <c r="O127">
        <v>1.8119971241743194</v>
      </c>
      <c r="P127">
        <v>1.7378486142907503</v>
      </c>
      <c r="Q127">
        <v>1.8119971241743194</v>
      </c>
      <c r="R127">
        <v>3.4805679135172554</v>
      </c>
      <c r="S127">
        <v>2.0219312958456142</v>
      </c>
      <c r="T127">
        <v>4.2409917947807525</v>
      </c>
      <c r="U127">
        <v>0</v>
      </c>
      <c r="V127">
        <v>0</v>
      </c>
      <c r="W127">
        <v>0</v>
      </c>
      <c r="X127">
        <v>0</v>
      </c>
      <c r="Y127">
        <v>0</v>
      </c>
      <c r="Z127">
        <f>MIN(0,(SRI_Z[[#This Row],[Logarithmic rate of return]]-0))</f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1.8119971241743194</v>
      </c>
      <c r="AG127">
        <v>1.7378486142907503</v>
      </c>
      <c r="AH127">
        <v>3.4805679135172554</v>
      </c>
      <c r="AI127">
        <v>2.0219312958456142</v>
      </c>
      <c r="AJ127">
        <v>4.2409917947807525</v>
      </c>
      <c r="AK127">
        <v>1.2811434701688866</v>
      </c>
      <c r="AL127">
        <v>2.7170034711080628</v>
      </c>
      <c r="AM127">
        <v>0.92327402461713659</v>
      </c>
      <c r="AN127">
        <v>2.3633569350535275</v>
      </c>
      <c r="AO127">
        <v>1.9950786419348692</v>
      </c>
      <c r="AP127">
        <v>1.4190497819383272</v>
      </c>
    </row>
    <row r="128" spans="1:42" x14ac:dyDescent="0.25">
      <c r="A128" s="1">
        <v>43177</v>
      </c>
      <c r="B128">
        <v>-2.4647887323943523</v>
      </c>
      <c r="C128">
        <v>-6.1094819159331806E-2</v>
      </c>
      <c r="D128">
        <v>-2.1406902867609068</v>
      </c>
      <c r="E128">
        <v>-1.2376595232362115</v>
      </c>
      <c r="F128">
        <v>-0.27050570812891428</v>
      </c>
      <c r="G128">
        <v>-2.928752464094619</v>
      </c>
      <c r="H128">
        <v>-2.4349029010286385</v>
      </c>
      <c r="I128">
        <v>-6.1076163872582717E-2</v>
      </c>
      <c r="J128">
        <v>-2.1180993449816068</v>
      </c>
      <c r="K128">
        <v>-1.2300631318445774</v>
      </c>
      <c r="L128">
        <v>-0.27014049989609379</v>
      </c>
      <c r="M128">
        <v>-2.8866839240790982</v>
      </c>
      <c r="N128">
        <v>4.1022447841615426</v>
      </c>
      <c r="O128">
        <v>-2.1243677508319769</v>
      </c>
      <c r="P128">
        <v>-1.0533342945892734</v>
      </c>
      <c r="Q128">
        <v>-2.1243677508319769</v>
      </c>
      <c r="R128">
        <v>-1.2479895046182652</v>
      </c>
      <c r="S128">
        <v>-0.27499126154241682</v>
      </c>
      <c r="T128">
        <v>-0.58844414308492965</v>
      </c>
      <c r="U128">
        <v>-2.4349029010286385</v>
      </c>
      <c r="V128">
        <v>-6.1076163872582717E-2</v>
      </c>
      <c r="W128">
        <v>-2.1180993449816068</v>
      </c>
      <c r="X128">
        <v>-1.2300631318445774</v>
      </c>
      <c r="Y128">
        <v>-0.27014049989609379</v>
      </c>
      <c r="Z128">
        <f>MIN(0,(SRI_Z[[#This Row],[Logarithmic rate of return]]-0))</f>
        <v>-2.8866839240790982</v>
      </c>
      <c r="AA128">
        <v>-2.1243677508319769</v>
      </c>
      <c r="AB128">
        <v>-1.0533342945892734</v>
      </c>
      <c r="AC128">
        <v>-1.2479895046182652</v>
      </c>
      <c r="AD128">
        <v>-0.27499126154241682</v>
      </c>
      <c r="AE128">
        <v>-0.58844414308492965</v>
      </c>
      <c r="AF128">
        <v>-2.1243677508319769</v>
      </c>
      <c r="AG128">
        <v>-1.0533342945892734</v>
      </c>
      <c r="AH128">
        <v>-1.2479895046182652</v>
      </c>
      <c r="AI128">
        <v>-0.27499126154241682</v>
      </c>
      <c r="AJ128">
        <v>-0.58844414308492965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</row>
    <row r="129" spans="1:42" x14ac:dyDescent="0.25">
      <c r="A129" s="2">
        <v>43184</v>
      </c>
      <c r="B129">
        <v>-1.7921146953405016</v>
      </c>
      <c r="C129">
        <v>-2.6979545739741573</v>
      </c>
      <c r="D129">
        <v>-2.1755658225627221</v>
      </c>
      <c r="E129">
        <v>-5.4221455043915352</v>
      </c>
      <c r="F129">
        <v>-5.1436559969147782</v>
      </c>
      <c r="G129">
        <v>-1.1104783599088854</v>
      </c>
      <c r="H129">
        <v>-1.7762456339840389</v>
      </c>
      <c r="I129">
        <v>-2.6622014233714362</v>
      </c>
      <c r="J129">
        <v>-2.1522381225851581</v>
      </c>
      <c r="K129">
        <v>-5.280253719915927</v>
      </c>
      <c r="L129">
        <v>-5.0157381453352317</v>
      </c>
      <c r="M129">
        <v>-1.1043578188080594</v>
      </c>
      <c r="N129">
        <v>3.5771077291934641</v>
      </c>
      <c r="O129">
        <v>-1.5940881559207987</v>
      </c>
      <c r="P129">
        <v>-1.777139733792048</v>
      </c>
      <c r="Q129">
        <v>-1.5940881559207987</v>
      </c>
      <c r="R129">
        <v>-6.1345718514392527</v>
      </c>
      <c r="S129">
        <v>-5.0880056826426232</v>
      </c>
      <c r="T129">
        <v>-4.1691119964112424</v>
      </c>
      <c r="U129">
        <v>-1.7762456339840389</v>
      </c>
      <c r="V129">
        <v>-2.6622014233714362</v>
      </c>
      <c r="W129">
        <v>-2.1522381225851581</v>
      </c>
      <c r="X129">
        <v>-5.280253719915927</v>
      </c>
      <c r="Y129">
        <v>-5.0157381453352317</v>
      </c>
      <c r="Z129">
        <f>MIN(0,(SRI_Z[[#This Row],[Logarithmic rate of return]]-0))</f>
        <v>-1.1043578188080594</v>
      </c>
      <c r="AA129">
        <v>-1.5940881559207987</v>
      </c>
      <c r="AB129">
        <v>-1.777139733792048</v>
      </c>
      <c r="AC129">
        <v>-6.1345718514392527</v>
      </c>
      <c r="AD129">
        <v>-5.0880056826426232</v>
      </c>
      <c r="AE129">
        <v>-4.1691119964112424</v>
      </c>
      <c r="AF129">
        <v>-1.5940881559207987</v>
      </c>
      <c r="AG129">
        <v>-1.777139733792048</v>
      </c>
      <c r="AH129">
        <v>-6.1345718514392527</v>
      </c>
      <c r="AI129">
        <v>-5.0880056826426232</v>
      </c>
      <c r="AJ129">
        <v>-4.1691119964112424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s="1">
        <v>43191</v>
      </c>
      <c r="B130">
        <v>-1.9056693663649353</v>
      </c>
      <c r="C130">
        <v>1.6840417000802035</v>
      </c>
      <c r="D130">
        <v>-1.0161280793997747</v>
      </c>
      <c r="E130">
        <v>2.2578404128622527</v>
      </c>
      <c r="F130">
        <v>2.0585457979225747</v>
      </c>
      <c r="G130">
        <v>1.3483146067415841</v>
      </c>
      <c r="H130">
        <v>-1.8877389261772677</v>
      </c>
      <c r="I130">
        <v>1.6983829183879755</v>
      </c>
      <c r="J130">
        <v>-1.0110002059495717</v>
      </c>
      <c r="K130">
        <v>2.2837199166751576</v>
      </c>
      <c r="L130">
        <v>2.0800291936897279</v>
      </c>
      <c r="M130">
        <v>1.3574869091069068</v>
      </c>
      <c r="N130">
        <v>0.10974867026661808</v>
      </c>
      <c r="O130">
        <v>-1.7976989078384051</v>
      </c>
      <c r="P130">
        <v>1.0798099945602586</v>
      </c>
      <c r="Q130">
        <v>-1.7976989078384051</v>
      </c>
      <c r="R130">
        <v>2.0122573053560409</v>
      </c>
      <c r="S130">
        <v>2.1298408836923315</v>
      </c>
      <c r="T130">
        <v>1.1103875191011594</v>
      </c>
      <c r="U130">
        <v>-1.8877389261772677</v>
      </c>
      <c r="V130">
        <v>0</v>
      </c>
      <c r="W130">
        <v>-1.0110002059495717</v>
      </c>
      <c r="X130">
        <v>0</v>
      </c>
      <c r="Y130">
        <v>0</v>
      </c>
      <c r="Z130">
        <f>MIN(0,(SRI_Z[[#This Row],[Logarithmic rate of return]]-0))</f>
        <v>0</v>
      </c>
      <c r="AA130">
        <v>-1.7976989078384051</v>
      </c>
      <c r="AB130">
        <v>0</v>
      </c>
      <c r="AC130">
        <v>0</v>
      </c>
      <c r="AD130">
        <v>0</v>
      </c>
      <c r="AE130">
        <v>0</v>
      </c>
      <c r="AF130">
        <v>-1.7976989078384051</v>
      </c>
      <c r="AG130">
        <v>1.0798099945602586</v>
      </c>
      <c r="AH130">
        <v>2.0122573053560409</v>
      </c>
      <c r="AI130">
        <v>2.1298408836923315</v>
      </c>
      <c r="AJ130">
        <v>1.1103875191011594</v>
      </c>
      <c r="AK130">
        <v>0</v>
      </c>
      <c r="AL130">
        <v>1.6983829183879755</v>
      </c>
      <c r="AM130">
        <v>0</v>
      </c>
      <c r="AN130">
        <v>2.2837199166751576</v>
      </c>
      <c r="AO130">
        <v>2.0800291936897279</v>
      </c>
      <c r="AP130">
        <v>1.3574869091069068</v>
      </c>
    </row>
    <row r="131" spans="1:42" x14ac:dyDescent="0.25">
      <c r="A131" s="2">
        <v>43198</v>
      </c>
      <c r="B131">
        <v>1.1397889977392601</v>
      </c>
      <c r="C131">
        <v>1.4528875379939128</v>
      </c>
      <c r="D131">
        <v>-8.869441816462019E-2</v>
      </c>
      <c r="E131">
        <v>-1.1291212927184222</v>
      </c>
      <c r="F131">
        <v>9.4419790387979471E-3</v>
      </c>
      <c r="G131">
        <v>-0.32408059743554174</v>
      </c>
      <c r="H131">
        <v>1.1463343757310165</v>
      </c>
      <c r="I131">
        <v>1.4635453051944765</v>
      </c>
      <c r="J131">
        <v>-8.8655107907837677E-2</v>
      </c>
      <c r="K131">
        <v>-1.12279429998619</v>
      </c>
      <c r="L131">
        <v>9.4424248217056632E-3</v>
      </c>
      <c r="M131">
        <v>-0.32355658810385735</v>
      </c>
      <c r="N131">
        <v>0.80372605768293459</v>
      </c>
      <c r="O131">
        <v>1.9939684060686025</v>
      </c>
      <c r="P131">
        <v>2.8054812051387925</v>
      </c>
      <c r="Q131">
        <v>1.9939684060686025</v>
      </c>
      <c r="R131">
        <v>-1.3879208713451832</v>
      </c>
      <c r="S131">
        <v>-1.2606895988791111E-2</v>
      </c>
      <c r="T131">
        <v>0.60433051909627189</v>
      </c>
      <c r="U131">
        <v>0</v>
      </c>
      <c r="V131">
        <v>0</v>
      </c>
      <c r="W131">
        <v>-8.8655107907837677E-2</v>
      </c>
      <c r="X131">
        <v>-1.12279429998619</v>
      </c>
      <c r="Y131">
        <v>0</v>
      </c>
      <c r="Z131">
        <f>MIN(0,(SRI_Z[[#This Row],[Logarithmic rate of return]]-0))</f>
        <v>-0.32355658810385735</v>
      </c>
      <c r="AA131">
        <v>0</v>
      </c>
      <c r="AB131">
        <v>0</v>
      </c>
      <c r="AC131">
        <v>-1.3879208713451832</v>
      </c>
      <c r="AD131">
        <v>-1.2606895988791111E-2</v>
      </c>
      <c r="AE131">
        <v>0</v>
      </c>
      <c r="AF131">
        <v>1.9939684060686025</v>
      </c>
      <c r="AG131">
        <v>2.8054812051387925</v>
      </c>
      <c r="AH131">
        <v>-1.3879208713451832</v>
      </c>
      <c r="AI131">
        <v>-1.2606895988791111E-2</v>
      </c>
      <c r="AJ131">
        <v>0.60433051909627189</v>
      </c>
      <c r="AK131">
        <v>1.1463343757310165</v>
      </c>
      <c r="AL131">
        <v>1.4635453051944765</v>
      </c>
      <c r="AM131">
        <v>0</v>
      </c>
      <c r="AN131">
        <v>0</v>
      </c>
      <c r="AO131">
        <v>9.4424248217056632E-3</v>
      </c>
      <c r="AP131">
        <v>0</v>
      </c>
    </row>
    <row r="132" spans="1:42" x14ac:dyDescent="0.25">
      <c r="A132" s="1">
        <v>43205</v>
      </c>
      <c r="B132">
        <v>1.5182906088623545</v>
      </c>
      <c r="C132">
        <v>0.84985835694050793</v>
      </c>
      <c r="D132">
        <v>-2.5777885606841755</v>
      </c>
      <c r="E132">
        <v>2.2563398243978976</v>
      </c>
      <c r="F132">
        <v>1.5019762845849887</v>
      </c>
      <c r="G132">
        <v>8.4471350133749498E-2</v>
      </c>
      <c r="H132">
        <v>1.5299346513373453</v>
      </c>
      <c r="I132">
        <v>0.85349024498372861</v>
      </c>
      <c r="J132">
        <v>-2.5451237548840258</v>
      </c>
      <c r="K132">
        <v>2.2821846764554663</v>
      </c>
      <c r="L132">
        <v>1.5133701814222209</v>
      </c>
      <c r="M132">
        <v>8.4507047282716186E-2</v>
      </c>
      <c r="N132">
        <v>0.71783129933911338</v>
      </c>
      <c r="O132">
        <v>1.5403035796963722</v>
      </c>
      <c r="P132">
        <v>0.16187076289132424</v>
      </c>
      <c r="Q132">
        <v>1.5403035796963722</v>
      </c>
      <c r="R132">
        <v>1.9704977431699671</v>
      </c>
      <c r="S132">
        <v>1.5574657811030026</v>
      </c>
      <c r="T132">
        <v>1.3499926679396379</v>
      </c>
      <c r="U132">
        <v>0</v>
      </c>
      <c r="V132">
        <v>0</v>
      </c>
      <c r="W132">
        <v>-2.5451237548840258</v>
      </c>
      <c r="X132">
        <v>0</v>
      </c>
      <c r="Y132">
        <v>0</v>
      </c>
      <c r="Z132">
        <f>MIN(0,(SRI_Z[[#This Row],[Logarithmic rate of return]]-0))</f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1.5403035796963722</v>
      </c>
      <c r="AG132">
        <v>0.16187076289132424</v>
      </c>
      <c r="AH132">
        <v>1.9704977431699671</v>
      </c>
      <c r="AI132">
        <v>1.5574657811030026</v>
      </c>
      <c r="AJ132">
        <v>1.3499926679396379</v>
      </c>
      <c r="AK132">
        <v>1.5299346513373453</v>
      </c>
      <c r="AL132">
        <v>0.85349024498372861</v>
      </c>
      <c r="AM132">
        <v>0</v>
      </c>
      <c r="AN132">
        <v>2.2821846764554663</v>
      </c>
      <c r="AO132">
        <v>1.5133701814222209</v>
      </c>
      <c r="AP132">
        <v>8.4507047282716186E-2</v>
      </c>
    </row>
    <row r="133" spans="1:42" x14ac:dyDescent="0.25">
      <c r="A133" s="2">
        <v>43212</v>
      </c>
      <c r="B133">
        <v>-0.61290523302842703</v>
      </c>
      <c r="C133">
        <v>1.308666944262695</v>
      </c>
      <c r="D133">
        <v>0.95518442869157949</v>
      </c>
      <c r="E133">
        <v>-0.32478716598592422</v>
      </c>
      <c r="F133">
        <v>0.43520533358025731</v>
      </c>
      <c r="G133">
        <v>-0.19748906756947462</v>
      </c>
      <c r="H133">
        <v>-0.61103460845113133</v>
      </c>
      <c r="I133">
        <v>1.3173054389703442</v>
      </c>
      <c r="J133">
        <v>0.95977557448618334</v>
      </c>
      <c r="K133">
        <v>-0.32426087171956941</v>
      </c>
      <c r="L133">
        <v>0.43615510864168605</v>
      </c>
      <c r="M133">
        <v>-0.19729431427924299</v>
      </c>
      <c r="N133">
        <v>0.84979266703907563</v>
      </c>
      <c r="O133">
        <v>-0.55240523852132539</v>
      </c>
      <c r="P133">
        <v>1.3322819565554125</v>
      </c>
      <c r="Q133">
        <v>-0.55240523852132539</v>
      </c>
      <c r="R133">
        <v>0.51967284516075196</v>
      </c>
      <c r="S133">
        <v>0.44998631022683444</v>
      </c>
      <c r="T133">
        <v>0.44597775068661671</v>
      </c>
      <c r="U133">
        <v>-0.61103460845113133</v>
      </c>
      <c r="V133">
        <v>0</v>
      </c>
      <c r="W133">
        <v>0</v>
      </c>
      <c r="X133">
        <v>-0.32426087171956941</v>
      </c>
      <c r="Y133">
        <v>0</v>
      </c>
      <c r="Z133">
        <f>MIN(0,(SRI_Z[[#This Row],[Logarithmic rate of return]]-0))</f>
        <v>-0.19729431427924299</v>
      </c>
      <c r="AA133">
        <v>-0.55240523852132539</v>
      </c>
      <c r="AB133">
        <v>0</v>
      </c>
      <c r="AC133">
        <v>0</v>
      </c>
      <c r="AD133">
        <v>0</v>
      </c>
      <c r="AE133">
        <v>0</v>
      </c>
      <c r="AF133">
        <v>-0.55240523852132539</v>
      </c>
      <c r="AG133">
        <v>1.3322819565554125</v>
      </c>
      <c r="AH133">
        <v>0.51967284516075196</v>
      </c>
      <c r="AI133">
        <v>0.44998631022683444</v>
      </c>
      <c r="AJ133">
        <v>0.44597775068661671</v>
      </c>
      <c r="AK133">
        <v>0</v>
      </c>
      <c r="AL133">
        <v>1.3173054389703442</v>
      </c>
      <c r="AM133">
        <v>0.95977557448618334</v>
      </c>
      <c r="AN133">
        <v>0</v>
      </c>
      <c r="AO133">
        <v>0.43615510864168605</v>
      </c>
      <c r="AP133">
        <v>0</v>
      </c>
    </row>
    <row r="134" spans="1:42" x14ac:dyDescent="0.25">
      <c r="A134" s="1">
        <v>43219</v>
      </c>
      <c r="B134">
        <v>-0.7744160526728413</v>
      </c>
      <c r="C134">
        <v>0.80835496813781937</v>
      </c>
      <c r="D134">
        <v>0.60902794363505008</v>
      </c>
      <c r="E134">
        <v>0.80058579448376199</v>
      </c>
      <c r="F134">
        <v>1.5183293817253256</v>
      </c>
      <c r="G134">
        <v>-0.82491821931446208</v>
      </c>
      <c r="H134">
        <v>-0.77143284329597728</v>
      </c>
      <c r="I134">
        <v>0.81163987133909665</v>
      </c>
      <c r="J134">
        <v>0.61089008329934591</v>
      </c>
      <c r="K134">
        <v>0.80380769010282205</v>
      </c>
      <c r="L134">
        <v>1.5299740219685452</v>
      </c>
      <c r="M134">
        <v>-0.82153436558561199</v>
      </c>
      <c r="N134">
        <v>0.33036459568128157</v>
      </c>
      <c r="O134">
        <v>-0.9638219008796195</v>
      </c>
      <c r="P134">
        <v>0.77046694529505932</v>
      </c>
      <c r="Q134">
        <v>-0.9638219008796195</v>
      </c>
      <c r="R134">
        <v>-8.614151558219053E-3</v>
      </c>
      <c r="S134">
        <v>1.5328319737975145</v>
      </c>
      <c r="T134">
        <v>-7.5721943476557793E-2</v>
      </c>
      <c r="U134">
        <v>-0.77143284329597728</v>
      </c>
      <c r="V134">
        <v>0</v>
      </c>
      <c r="W134">
        <v>0</v>
      </c>
      <c r="X134">
        <v>0</v>
      </c>
      <c r="Y134">
        <v>0</v>
      </c>
      <c r="Z134">
        <f>MIN(0,(SRI_Z[[#This Row],[Logarithmic rate of return]]-0))</f>
        <v>-0.82153436558561199</v>
      </c>
      <c r="AA134">
        <v>-0.9638219008796195</v>
      </c>
      <c r="AB134">
        <v>0</v>
      </c>
      <c r="AC134">
        <v>-8.614151558219053E-3</v>
      </c>
      <c r="AD134">
        <v>0</v>
      </c>
      <c r="AE134">
        <v>-7.5721943476557793E-2</v>
      </c>
      <c r="AF134">
        <v>-0.9638219008796195</v>
      </c>
      <c r="AG134">
        <v>0.77046694529505932</v>
      </c>
      <c r="AH134">
        <v>-8.614151558219053E-3</v>
      </c>
      <c r="AI134">
        <v>1.5328319737975145</v>
      </c>
      <c r="AJ134">
        <v>-7.5721943476557793E-2</v>
      </c>
      <c r="AK134">
        <v>0</v>
      </c>
      <c r="AL134">
        <v>0.81163987133909665</v>
      </c>
      <c r="AM134">
        <v>0.61089008329934591</v>
      </c>
      <c r="AN134">
        <v>0.80380769010282205</v>
      </c>
      <c r="AO134">
        <v>1.5299740219685452</v>
      </c>
      <c r="AP134">
        <v>0</v>
      </c>
    </row>
    <row r="135" spans="1:42" x14ac:dyDescent="0.25">
      <c r="A135" s="2">
        <v>43226</v>
      </c>
      <c r="B135">
        <v>-1.418169099176438</v>
      </c>
      <c r="C135">
        <v>0.40547687606511007</v>
      </c>
      <c r="D135">
        <v>-3.7863295532007095</v>
      </c>
      <c r="E135">
        <v>-1.0307753008482954</v>
      </c>
      <c r="F135">
        <v>0.76467128184244959</v>
      </c>
      <c r="G135">
        <v>-5.5864243880462512</v>
      </c>
      <c r="H135">
        <v>-1.4082071555373266</v>
      </c>
      <c r="I135">
        <v>0.40630116249868664</v>
      </c>
      <c r="J135">
        <v>-3.7164076197681561</v>
      </c>
      <c r="K135">
        <v>-1.0254990388731435</v>
      </c>
      <c r="L135">
        <v>0.76760988269842056</v>
      </c>
      <c r="M135">
        <v>-5.4359620088538918</v>
      </c>
      <c r="N135">
        <v>2.5001240271104931E-2</v>
      </c>
      <c r="O135">
        <v>-1.1546156707784445</v>
      </c>
      <c r="P135">
        <v>0.86124818189545449</v>
      </c>
      <c r="Q135">
        <v>-1.1546156707784445</v>
      </c>
      <c r="R135">
        <v>-0.24337527223846103</v>
      </c>
      <c r="S135">
        <v>0.76373264911711691</v>
      </c>
      <c r="T135">
        <v>0.80475971590460127</v>
      </c>
      <c r="U135">
        <v>-1.4082071555373266</v>
      </c>
      <c r="V135">
        <v>0</v>
      </c>
      <c r="W135">
        <v>-3.7164076197681561</v>
      </c>
      <c r="X135">
        <v>-1.0254990388731435</v>
      </c>
      <c r="Y135">
        <v>0</v>
      </c>
      <c r="Z135">
        <f>MIN(0,(SRI_Z[[#This Row],[Logarithmic rate of return]]-0))</f>
        <v>-5.4359620088538918</v>
      </c>
      <c r="AA135">
        <v>-1.1546156707784445</v>
      </c>
      <c r="AB135">
        <v>0</v>
      </c>
      <c r="AC135">
        <v>-0.24337527223846103</v>
      </c>
      <c r="AD135">
        <v>0</v>
      </c>
      <c r="AE135">
        <v>0</v>
      </c>
      <c r="AF135">
        <v>-1.1546156707784445</v>
      </c>
      <c r="AG135">
        <v>0.86124818189545449</v>
      </c>
      <c r="AH135">
        <v>-0.24337527223846103</v>
      </c>
      <c r="AI135">
        <v>0.76373264911711691</v>
      </c>
      <c r="AJ135">
        <v>0.80475971590460127</v>
      </c>
      <c r="AK135">
        <v>0</v>
      </c>
      <c r="AL135">
        <v>0.40630116249868664</v>
      </c>
      <c r="AM135">
        <v>0</v>
      </c>
      <c r="AN135">
        <v>0</v>
      </c>
      <c r="AO135">
        <v>0.76760988269842056</v>
      </c>
      <c r="AP135">
        <v>0</v>
      </c>
    </row>
    <row r="136" spans="1:42" x14ac:dyDescent="0.25">
      <c r="A136" s="1">
        <v>43233</v>
      </c>
      <c r="B136">
        <v>2.7310404552765015</v>
      </c>
      <c r="C136">
        <v>1.1386742578283902</v>
      </c>
      <c r="D136">
        <v>0.79306528956104272</v>
      </c>
      <c r="E136">
        <v>2.1003331562937677</v>
      </c>
      <c r="F136">
        <v>1.5063059851151992</v>
      </c>
      <c r="G136">
        <v>-0.64993954050787006</v>
      </c>
      <c r="H136">
        <v>2.7690265733052533</v>
      </c>
      <c r="I136">
        <v>1.1452067900069285</v>
      </c>
      <c r="J136">
        <v>0.79622677853681456</v>
      </c>
      <c r="K136">
        <v>2.1227039483911114</v>
      </c>
      <c r="L136">
        <v>1.517766001287957</v>
      </c>
      <c r="M136">
        <v>-0.64783654070952212</v>
      </c>
      <c r="N136">
        <v>-0.20614919548283384</v>
      </c>
      <c r="O136">
        <v>3.1764943141971611</v>
      </c>
      <c r="P136">
        <v>0.75085184179887665</v>
      </c>
      <c r="Q136">
        <v>3.1764943141971611</v>
      </c>
      <c r="R136">
        <v>2.3855084160772697</v>
      </c>
      <c r="S136">
        <v>1.5200987818164586</v>
      </c>
      <c r="T136">
        <v>2.3294289238729426</v>
      </c>
      <c r="U136">
        <v>0</v>
      </c>
      <c r="V136">
        <v>0</v>
      </c>
      <c r="W136">
        <v>0</v>
      </c>
      <c r="X136">
        <v>0</v>
      </c>
      <c r="Y136">
        <v>0</v>
      </c>
      <c r="Z136">
        <f>MIN(0,(SRI_Z[[#This Row],[Logarithmic rate of return]]-0))</f>
        <v>-0.64783654070952212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3.1764943141971611</v>
      </c>
      <c r="AG136">
        <v>0.75085184179887665</v>
      </c>
      <c r="AH136">
        <v>2.3855084160772697</v>
      </c>
      <c r="AI136">
        <v>1.5200987818164586</v>
      </c>
      <c r="AJ136">
        <v>2.3294289238729426</v>
      </c>
      <c r="AK136">
        <v>2.7690265733052533</v>
      </c>
      <c r="AL136">
        <v>1.1452067900069285</v>
      </c>
      <c r="AM136">
        <v>0.79622677853681456</v>
      </c>
      <c r="AN136">
        <v>2.1227039483911114</v>
      </c>
      <c r="AO136">
        <v>1.517766001287957</v>
      </c>
      <c r="AP136">
        <v>0</v>
      </c>
    </row>
    <row r="137" spans="1:42" x14ac:dyDescent="0.25">
      <c r="A137" s="2">
        <v>43240</v>
      </c>
      <c r="B137">
        <v>-3.2245705893620982</v>
      </c>
      <c r="C137">
        <v>0.2318437373210489</v>
      </c>
      <c r="D137">
        <v>-2.2440128229304124</v>
      </c>
      <c r="E137">
        <v>-0.1305356797524706</v>
      </c>
      <c r="F137">
        <v>0.77824452796817123</v>
      </c>
      <c r="G137">
        <v>-4.7830218561925815</v>
      </c>
      <c r="H137">
        <v>-3.1736725827355725</v>
      </c>
      <c r="I137">
        <v>0.23211291103579879</v>
      </c>
      <c r="J137">
        <v>-2.2192052921480787</v>
      </c>
      <c r="K137">
        <v>-0.1304505560038807</v>
      </c>
      <c r="L137">
        <v>0.78128865481408727</v>
      </c>
      <c r="M137">
        <v>-4.6721567585590238</v>
      </c>
      <c r="N137">
        <v>-0.64821967192299279</v>
      </c>
      <c r="O137">
        <v>-3.4201862398170593</v>
      </c>
      <c r="P137">
        <v>0.11980640719953947</v>
      </c>
      <c r="Q137">
        <v>-3.4201862398170593</v>
      </c>
      <c r="R137">
        <v>-0.54221196711160957</v>
      </c>
      <c r="S137">
        <v>0.78196362276253073</v>
      </c>
      <c r="T137">
        <v>0.54577053428568112</v>
      </c>
      <c r="U137">
        <v>-3.1736725827355725</v>
      </c>
      <c r="V137">
        <v>0</v>
      </c>
      <c r="W137">
        <v>-2.2192052921480787</v>
      </c>
      <c r="X137">
        <v>-0.1304505560038807</v>
      </c>
      <c r="Y137">
        <v>0</v>
      </c>
      <c r="Z137">
        <f>MIN(0,(SRI_Z[[#This Row],[Logarithmic rate of return]]-0))</f>
        <v>-4.6721567585590238</v>
      </c>
      <c r="AA137">
        <v>-3.4201862398170593</v>
      </c>
      <c r="AB137">
        <v>0</v>
      </c>
      <c r="AC137">
        <v>-0.54221196711160957</v>
      </c>
      <c r="AD137">
        <v>0</v>
      </c>
      <c r="AE137">
        <v>0</v>
      </c>
      <c r="AF137">
        <v>-3.4201862398170593</v>
      </c>
      <c r="AG137">
        <v>0.11980640719953947</v>
      </c>
      <c r="AH137">
        <v>-0.54221196711160957</v>
      </c>
      <c r="AI137">
        <v>0.78196362276253073</v>
      </c>
      <c r="AJ137">
        <v>0.54577053428568112</v>
      </c>
      <c r="AK137">
        <v>0</v>
      </c>
      <c r="AL137">
        <v>0.23211291103579879</v>
      </c>
      <c r="AM137">
        <v>0</v>
      </c>
      <c r="AN137">
        <v>0</v>
      </c>
      <c r="AO137">
        <v>0.78128865481408727</v>
      </c>
      <c r="AP137">
        <v>0</v>
      </c>
    </row>
    <row r="138" spans="1:42" x14ac:dyDescent="0.25">
      <c r="A138" s="1">
        <v>43247</v>
      </c>
      <c r="B138">
        <v>-1.1333182654741687</v>
      </c>
      <c r="C138">
        <v>-0.97740840454172262</v>
      </c>
      <c r="D138">
        <v>-2.7182334710743854</v>
      </c>
      <c r="E138">
        <v>-0.20346865613797885</v>
      </c>
      <c r="F138">
        <v>-0.11510027004294981</v>
      </c>
      <c r="G138">
        <v>-1.4786242365798805</v>
      </c>
      <c r="H138">
        <v>-1.1269443268181822</v>
      </c>
      <c r="I138">
        <v>-0.97266266702998216</v>
      </c>
      <c r="J138">
        <v>-2.681945628888144</v>
      </c>
      <c r="K138">
        <v>-0.20326193902335932</v>
      </c>
      <c r="L138">
        <v>-0.11503408046685148</v>
      </c>
      <c r="M138">
        <v>-1.4677991660354623</v>
      </c>
      <c r="N138">
        <v>-0.67742693252304775</v>
      </c>
      <c r="O138">
        <v>-0.86703897324153301</v>
      </c>
      <c r="P138">
        <v>-1.1827615689381861</v>
      </c>
      <c r="Q138">
        <v>-0.86703897324153301</v>
      </c>
      <c r="R138">
        <v>0.30767556428397663</v>
      </c>
      <c r="S138">
        <v>-0.12990337804079036</v>
      </c>
      <c r="T138">
        <v>5.9720641891766624E-2</v>
      </c>
      <c r="U138">
        <v>-1.1269443268181822</v>
      </c>
      <c r="V138">
        <v>-0.97266266702998216</v>
      </c>
      <c r="W138">
        <v>-2.681945628888144</v>
      </c>
      <c r="X138">
        <v>-0.20326193902335932</v>
      </c>
      <c r="Y138">
        <v>-0.11503408046685148</v>
      </c>
      <c r="Z138">
        <f>MIN(0,(SRI_Z[[#This Row],[Logarithmic rate of return]]-0))</f>
        <v>-1.4677991660354623</v>
      </c>
      <c r="AA138">
        <v>-0.86703897324153301</v>
      </c>
      <c r="AB138">
        <v>-1.1827615689381861</v>
      </c>
      <c r="AC138">
        <v>0</v>
      </c>
      <c r="AD138">
        <v>-0.12990337804079036</v>
      </c>
      <c r="AE138">
        <v>0</v>
      </c>
      <c r="AF138">
        <v>-0.86703897324153301</v>
      </c>
      <c r="AG138">
        <v>-1.1827615689381861</v>
      </c>
      <c r="AH138">
        <v>0.30767556428397663</v>
      </c>
      <c r="AI138">
        <v>-0.12990337804079036</v>
      </c>
      <c r="AJ138">
        <v>5.9720641891766624E-2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</row>
    <row r="139" spans="1:42" x14ac:dyDescent="0.25">
      <c r="A139" s="2">
        <v>43254</v>
      </c>
      <c r="B139">
        <v>-0.65323366915826819</v>
      </c>
      <c r="C139">
        <v>-0.49405952240913037</v>
      </c>
      <c r="D139">
        <v>-1.2155273820415535</v>
      </c>
      <c r="E139">
        <v>0.46291831420580964</v>
      </c>
      <c r="F139">
        <v>-0.55196973069217925</v>
      </c>
      <c r="G139">
        <v>-3.0132450331125833</v>
      </c>
      <c r="H139">
        <v>-0.65110934421099409</v>
      </c>
      <c r="I139">
        <v>-0.49284305342598078</v>
      </c>
      <c r="J139">
        <v>-1.2081991724560965</v>
      </c>
      <c r="K139">
        <v>0.46399309923449278</v>
      </c>
      <c r="L139">
        <v>-0.55045196030147636</v>
      </c>
      <c r="M139">
        <v>-2.9687386528721698</v>
      </c>
      <c r="N139">
        <v>-0.30264779187247648</v>
      </c>
      <c r="O139">
        <v>-0.59095957552307432</v>
      </c>
      <c r="P139">
        <v>-0.35684413207756804</v>
      </c>
      <c r="Q139">
        <v>-0.59095957552307432</v>
      </c>
      <c r="R139">
        <v>0.4871755161023279</v>
      </c>
      <c r="S139">
        <v>-0.54902873174363243</v>
      </c>
      <c r="T139">
        <v>3.9793956265419067E-2</v>
      </c>
      <c r="U139">
        <v>-0.65110934421099409</v>
      </c>
      <c r="V139">
        <v>-0.49284305342598078</v>
      </c>
      <c r="W139">
        <v>-1.2081991724560965</v>
      </c>
      <c r="X139">
        <v>0</v>
      </c>
      <c r="Y139">
        <v>-0.55045196030147636</v>
      </c>
      <c r="Z139">
        <f>MIN(0,(SRI_Z[[#This Row],[Logarithmic rate of return]]-0))</f>
        <v>-2.9687386528721698</v>
      </c>
      <c r="AA139">
        <v>-0.59095957552307432</v>
      </c>
      <c r="AB139">
        <v>-0.35684413207756804</v>
      </c>
      <c r="AC139">
        <v>0</v>
      </c>
      <c r="AD139">
        <v>-0.54902873174363243</v>
      </c>
      <c r="AE139">
        <v>0</v>
      </c>
      <c r="AF139">
        <v>-0.59095957552307432</v>
      </c>
      <c r="AG139">
        <v>-0.35684413207756804</v>
      </c>
      <c r="AH139">
        <v>0.4871755161023279</v>
      </c>
      <c r="AI139">
        <v>-0.54902873174363243</v>
      </c>
      <c r="AJ139">
        <v>3.9793956265419067E-2</v>
      </c>
      <c r="AK139">
        <v>0</v>
      </c>
      <c r="AL139">
        <v>0</v>
      </c>
      <c r="AM139">
        <v>0</v>
      </c>
      <c r="AN139">
        <v>0.46399309923449278</v>
      </c>
      <c r="AO139">
        <v>0</v>
      </c>
      <c r="AP139">
        <v>0</v>
      </c>
    </row>
    <row r="140" spans="1:42" x14ac:dyDescent="0.25">
      <c r="A140" s="1">
        <v>43261</v>
      </c>
      <c r="B140">
        <v>1.972028417598521</v>
      </c>
      <c r="C140">
        <v>-0.65715469776805024</v>
      </c>
      <c r="D140">
        <v>0.24771838331160068</v>
      </c>
      <c r="E140">
        <v>1.5850417615793488</v>
      </c>
      <c r="F140">
        <v>-0.16943862308823981</v>
      </c>
      <c r="G140">
        <v>-3.0540863333902051</v>
      </c>
      <c r="H140">
        <v>1.9917323733069554</v>
      </c>
      <c r="I140">
        <v>-0.65500484969592365</v>
      </c>
      <c r="J140">
        <v>0.24802571294499587</v>
      </c>
      <c r="K140">
        <v>1.5977378864838843</v>
      </c>
      <c r="L140">
        <v>-0.16929523779712938</v>
      </c>
      <c r="M140">
        <v>-3.0083774452431382</v>
      </c>
      <c r="N140">
        <v>0.57907168077515592</v>
      </c>
      <c r="O140">
        <v>1.9248649047477548</v>
      </c>
      <c r="P140">
        <v>-0.48511241729862331</v>
      </c>
      <c r="Q140">
        <v>1.9248649047477548</v>
      </c>
      <c r="R140">
        <v>1.6109459402186419</v>
      </c>
      <c r="S140">
        <v>-0.16450468980514277</v>
      </c>
      <c r="T140">
        <v>0.53347568268326206</v>
      </c>
      <c r="U140">
        <v>0</v>
      </c>
      <c r="V140">
        <v>-0.65500484969592365</v>
      </c>
      <c r="W140">
        <v>0</v>
      </c>
      <c r="X140">
        <v>0</v>
      </c>
      <c r="Y140">
        <v>-0.16929523779712938</v>
      </c>
      <c r="Z140">
        <f>MIN(0,(SRI_Z[[#This Row],[Logarithmic rate of return]]-0))</f>
        <v>-3.0083774452431382</v>
      </c>
      <c r="AA140">
        <v>0</v>
      </c>
      <c r="AB140">
        <v>-0.48511241729862331</v>
      </c>
      <c r="AC140">
        <v>0</v>
      </c>
      <c r="AD140">
        <v>-0.16450468980514277</v>
      </c>
      <c r="AE140">
        <v>0</v>
      </c>
      <c r="AF140">
        <v>1.9248649047477548</v>
      </c>
      <c r="AG140">
        <v>-0.48511241729862331</v>
      </c>
      <c r="AH140">
        <v>1.6109459402186419</v>
      </c>
      <c r="AI140">
        <v>-0.16450468980514277</v>
      </c>
      <c r="AJ140">
        <v>0.53347568268326206</v>
      </c>
      <c r="AK140">
        <v>1.9917323733069554</v>
      </c>
      <c r="AL140">
        <v>0</v>
      </c>
      <c r="AM140">
        <v>0.24802571294499587</v>
      </c>
      <c r="AN140">
        <v>1.5977378864838843</v>
      </c>
      <c r="AO140">
        <v>0</v>
      </c>
      <c r="AP140">
        <v>0</v>
      </c>
    </row>
    <row r="141" spans="1:42" x14ac:dyDescent="0.25">
      <c r="A141" s="2">
        <v>43268</v>
      </c>
      <c r="B141">
        <v>-2.3309643346156279</v>
      </c>
      <c r="C141">
        <v>0.70542590088767088</v>
      </c>
      <c r="D141">
        <v>-2.5126971398022051</v>
      </c>
      <c r="E141">
        <v>-0.71694866647548039</v>
      </c>
      <c r="F141">
        <v>0.82253570954759891</v>
      </c>
      <c r="G141">
        <v>-2.7704716815711001</v>
      </c>
      <c r="H141">
        <v>-2.3042122838431798</v>
      </c>
      <c r="I141">
        <v>0.70792579292379565</v>
      </c>
      <c r="J141">
        <v>-2.4816479453210496</v>
      </c>
      <c r="K141">
        <v>-0.71439080793560994</v>
      </c>
      <c r="L141">
        <v>0.82593719967049939</v>
      </c>
      <c r="M141">
        <v>-2.7327885319890379</v>
      </c>
      <c r="N141">
        <v>0.60090316016220879</v>
      </c>
      <c r="O141">
        <v>-2.2657798315169337</v>
      </c>
      <c r="P141">
        <v>-0.61033341001600294</v>
      </c>
      <c r="Q141">
        <v>-2.2657798315169337</v>
      </c>
      <c r="R141">
        <v>2.2667211256497656E-2</v>
      </c>
      <c r="S141">
        <v>0.82179795187214078</v>
      </c>
      <c r="T141">
        <v>1.2236845290339371</v>
      </c>
      <c r="U141">
        <v>-2.3042122838431798</v>
      </c>
      <c r="V141">
        <v>0</v>
      </c>
      <c r="W141">
        <v>-2.4816479453210496</v>
      </c>
      <c r="X141">
        <v>-0.71439080793560994</v>
      </c>
      <c r="Y141">
        <v>0</v>
      </c>
      <c r="Z141">
        <f>MIN(0,(SRI_Z[[#This Row],[Logarithmic rate of return]]-0))</f>
        <v>-2.7327885319890379</v>
      </c>
      <c r="AA141">
        <v>-2.2657798315169337</v>
      </c>
      <c r="AB141">
        <v>-0.61033341001600294</v>
      </c>
      <c r="AC141">
        <v>0</v>
      </c>
      <c r="AD141">
        <v>0</v>
      </c>
      <c r="AE141">
        <v>0</v>
      </c>
      <c r="AF141">
        <v>-2.2657798315169337</v>
      </c>
      <c r="AG141">
        <v>-0.61033341001600294</v>
      </c>
      <c r="AH141">
        <v>2.2667211256497656E-2</v>
      </c>
      <c r="AI141">
        <v>0.82179795187214078</v>
      </c>
      <c r="AJ141">
        <v>1.2236845290339371</v>
      </c>
      <c r="AK141">
        <v>0</v>
      </c>
      <c r="AL141">
        <v>0.70792579292379565</v>
      </c>
      <c r="AM141">
        <v>0</v>
      </c>
      <c r="AN141">
        <v>0</v>
      </c>
      <c r="AO141">
        <v>0.82593719967049939</v>
      </c>
      <c r="AP141">
        <v>0</v>
      </c>
    </row>
    <row r="142" spans="1:42" x14ac:dyDescent="0.25">
      <c r="A142" s="1">
        <v>43275</v>
      </c>
      <c r="B142">
        <v>-2.0052542316517674</v>
      </c>
      <c r="C142">
        <v>-0.72832780672668063</v>
      </c>
      <c r="D142">
        <v>0</v>
      </c>
      <c r="E142">
        <v>-0.51888152205247073</v>
      </c>
      <c r="F142">
        <v>-0.60058724085772497</v>
      </c>
      <c r="G142">
        <v>0.34946706272933031</v>
      </c>
      <c r="H142">
        <v>-1.9854138044495637</v>
      </c>
      <c r="I142">
        <v>-0.72568830814264074</v>
      </c>
      <c r="J142">
        <v>0</v>
      </c>
      <c r="K142">
        <v>-0.51753997059014978</v>
      </c>
      <c r="L142">
        <v>-0.59879090447815764</v>
      </c>
      <c r="M142">
        <v>0.35007912525632767</v>
      </c>
      <c r="N142">
        <v>0.14966328560624589</v>
      </c>
      <c r="O142">
        <v>-1.8938689118326524</v>
      </c>
      <c r="P142">
        <v>0.36321732326236045</v>
      </c>
      <c r="Q142">
        <v>-1.8938689118326524</v>
      </c>
      <c r="R142">
        <v>-0.89547335773006165</v>
      </c>
      <c r="S142">
        <v>-0.609776036178864</v>
      </c>
      <c r="T142">
        <v>-1.3821073750528379</v>
      </c>
      <c r="U142">
        <v>-1.9854138044495637</v>
      </c>
      <c r="V142">
        <v>-0.72568830814264074</v>
      </c>
      <c r="W142">
        <v>0</v>
      </c>
      <c r="X142">
        <v>-0.51753997059014978</v>
      </c>
      <c r="Y142">
        <v>-0.59879090447815764</v>
      </c>
      <c r="Z142">
        <f>MIN(0,(SRI_Z[[#This Row],[Logarithmic rate of return]]-0))</f>
        <v>0</v>
      </c>
      <c r="AA142">
        <v>-1.8938689118326524</v>
      </c>
      <c r="AB142">
        <v>0</v>
      </c>
      <c r="AC142">
        <v>-0.89547335773006165</v>
      </c>
      <c r="AD142">
        <v>-0.609776036178864</v>
      </c>
      <c r="AE142">
        <v>-1.3821073750528379</v>
      </c>
      <c r="AF142">
        <v>-1.8938689118326524</v>
      </c>
      <c r="AG142">
        <v>0.36321732326236045</v>
      </c>
      <c r="AH142">
        <v>-0.89547335773006165</v>
      </c>
      <c r="AI142">
        <v>-0.609776036178864</v>
      </c>
      <c r="AJ142">
        <v>-1.3821073750528379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0.35007912525632767</v>
      </c>
    </row>
    <row r="143" spans="1:42" x14ac:dyDescent="0.25">
      <c r="A143" s="2">
        <v>43282</v>
      </c>
      <c r="B143">
        <v>-0.63585556038953761</v>
      </c>
      <c r="C143">
        <v>-1.3685474189675877</v>
      </c>
      <c r="D143">
        <v>1.7530037423675502</v>
      </c>
      <c r="E143">
        <v>-1.1566874027993759</v>
      </c>
      <c r="F143">
        <v>-1.4991420572563863</v>
      </c>
      <c r="G143">
        <v>1.0546334716459309</v>
      </c>
      <c r="H143">
        <v>-0.63384252773483074</v>
      </c>
      <c r="I143">
        <v>-1.359267380732291</v>
      </c>
      <c r="J143">
        <v>1.7685508147467284</v>
      </c>
      <c r="K143">
        <v>-1.1500489160458807</v>
      </c>
      <c r="L143">
        <v>-1.4880159820158823</v>
      </c>
      <c r="M143">
        <v>1.0602341429498503</v>
      </c>
      <c r="N143">
        <v>-0.24956339381472409</v>
      </c>
      <c r="O143">
        <v>-1.1660931680823838</v>
      </c>
      <c r="P143">
        <v>-2.0242203575254134</v>
      </c>
      <c r="Q143">
        <v>-1.1660931680823838</v>
      </c>
      <c r="R143">
        <v>-1.3341448516291008</v>
      </c>
      <c r="S143">
        <v>-1.5117656933035328</v>
      </c>
      <c r="T143">
        <v>-1.8670528117479643</v>
      </c>
      <c r="U143">
        <v>-0.63384252773483074</v>
      </c>
      <c r="V143">
        <v>-1.359267380732291</v>
      </c>
      <c r="W143">
        <v>0</v>
      </c>
      <c r="X143">
        <v>-1.1500489160458807</v>
      </c>
      <c r="Y143">
        <v>-1.4880159820158823</v>
      </c>
      <c r="Z143">
        <f>MIN(0,(SRI_Z[[#This Row],[Logarithmic rate of return]]-0))</f>
        <v>0</v>
      </c>
      <c r="AA143">
        <v>-1.1660931680823838</v>
      </c>
      <c r="AB143">
        <v>-2.0242203575254134</v>
      </c>
      <c r="AC143">
        <v>-1.3341448516291008</v>
      </c>
      <c r="AD143">
        <v>-1.5117656933035328</v>
      </c>
      <c r="AE143">
        <v>-1.8670528117479643</v>
      </c>
      <c r="AF143">
        <v>-1.1660931680823838</v>
      </c>
      <c r="AG143">
        <v>-2.0242203575254134</v>
      </c>
      <c r="AH143">
        <v>-1.3341448516291008</v>
      </c>
      <c r="AI143">
        <v>-1.5117656933035328</v>
      </c>
      <c r="AJ143">
        <v>-1.8670528117479643</v>
      </c>
      <c r="AK143">
        <v>0</v>
      </c>
      <c r="AL143">
        <v>0</v>
      </c>
      <c r="AM143">
        <v>1.7685508147467284</v>
      </c>
      <c r="AN143">
        <v>0</v>
      </c>
      <c r="AO143">
        <v>0</v>
      </c>
      <c r="AP143">
        <v>1.0602341429498503</v>
      </c>
    </row>
    <row r="144" spans="1:42" x14ac:dyDescent="0.25">
      <c r="A144" s="1">
        <v>43289</v>
      </c>
      <c r="B144">
        <v>1.0169603816085839</v>
      </c>
      <c r="C144">
        <v>1.0159824134038429</v>
      </c>
      <c r="D144">
        <v>0.30763188899070482</v>
      </c>
      <c r="E144">
        <v>1.2715320761959625</v>
      </c>
      <c r="F144">
        <v>0.7795698924731097</v>
      </c>
      <c r="G144">
        <v>2.3137983448741721</v>
      </c>
      <c r="H144">
        <v>1.022166751587773</v>
      </c>
      <c r="I144">
        <v>1.0211787405332626</v>
      </c>
      <c r="J144">
        <v>0.30810604858009943</v>
      </c>
      <c r="K144">
        <v>1.2796852323644703</v>
      </c>
      <c r="L144">
        <v>0.78262442371934759</v>
      </c>
      <c r="M144">
        <v>2.340986869317542</v>
      </c>
      <c r="N144">
        <v>0.27468486423074184</v>
      </c>
      <c r="O144">
        <v>0.96501052208502436</v>
      </c>
      <c r="P144">
        <v>1.6683786627314239</v>
      </c>
      <c r="Q144">
        <v>0.96501052208502436</v>
      </c>
      <c r="R144">
        <v>1.5133024239845911</v>
      </c>
      <c r="S144">
        <v>0.80459974125483458</v>
      </c>
      <c r="T144">
        <v>0.43207249013116056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>MIN(0,(SRI_Z[[#This Row],[Logarithmic rate of return]]-0))</f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0.96501052208502436</v>
      </c>
      <c r="AG144">
        <v>1.6683786627314239</v>
      </c>
      <c r="AH144">
        <v>1.5133024239845911</v>
      </c>
      <c r="AI144">
        <v>0.80459974125483458</v>
      </c>
      <c r="AJ144">
        <v>0.43207249013116056</v>
      </c>
      <c r="AK144">
        <v>1.022166751587773</v>
      </c>
      <c r="AL144">
        <v>1.0211787405332626</v>
      </c>
      <c r="AM144">
        <v>0.30810604858009943</v>
      </c>
      <c r="AN144">
        <v>1.2796852323644703</v>
      </c>
      <c r="AO144">
        <v>0.78262442371934759</v>
      </c>
      <c r="AP144">
        <v>2.340986869317542</v>
      </c>
    </row>
    <row r="145" spans="1:42" x14ac:dyDescent="0.25">
      <c r="A145" s="2">
        <v>43296</v>
      </c>
      <c r="B145">
        <v>-0.17255110167241233</v>
      </c>
      <c r="C145">
        <v>0.38470643939394272</v>
      </c>
      <c r="D145">
        <v>-6.8092841163311029</v>
      </c>
      <c r="E145">
        <v>0.52503460455347928</v>
      </c>
      <c r="F145">
        <v>0.80440869294698125</v>
      </c>
      <c r="G145">
        <v>1.3988343047460388</v>
      </c>
      <c r="H145">
        <v>-0.17240240328820219</v>
      </c>
      <c r="I145">
        <v>0.38544833798218375</v>
      </c>
      <c r="J145">
        <v>-6.5874666688009702</v>
      </c>
      <c r="K145">
        <v>0.52641775470216912</v>
      </c>
      <c r="L145">
        <v>0.8076615154083745</v>
      </c>
      <c r="M145">
        <v>1.408710198230765</v>
      </c>
      <c r="N145">
        <v>0.50705913560784655</v>
      </c>
      <c r="O145">
        <v>0.17276245450986302</v>
      </c>
      <c r="P145">
        <v>0.12775786711438425</v>
      </c>
      <c r="Q145">
        <v>0.17276245450986302</v>
      </c>
      <c r="R145">
        <v>1.4921704701979046</v>
      </c>
      <c r="S145">
        <v>0.83376827945087562</v>
      </c>
      <c r="T145">
        <v>2.377411738605534</v>
      </c>
      <c r="U145">
        <v>-0.17240240328820219</v>
      </c>
      <c r="V145">
        <v>0</v>
      </c>
      <c r="W145">
        <v>-6.5874666688009702</v>
      </c>
      <c r="X145">
        <v>0</v>
      </c>
      <c r="Y145">
        <v>0</v>
      </c>
      <c r="Z145">
        <f>MIN(0,(SRI_Z[[#This Row],[Logarithmic rate of return]]-0))</f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0.17276245450986302</v>
      </c>
      <c r="AG145">
        <v>0.12775786711438425</v>
      </c>
      <c r="AH145">
        <v>1.4921704701979046</v>
      </c>
      <c r="AI145">
        <v>0.83376827945087562</v>
      </c>
      <c r="AJ145">
        <v>2.377411738605534</v>
      </c>
      <c r="AK145">
        <v>0</v>
      </c>
      <c r="AL145">
        <v>0.38544833798218375</v>
      </c>
      <c r="AM145">
        <v>0</v>
      </c>
      <c r="AN145">
        <v>0.52641775470216912</v>
      </c>
      <c r="AO145">
        <v>0.8076615154083745</v>
      </c>
      <c r="AP145">
        <v>1.408710198230765</v>
      </c>
    </row>
    <row r="146" spans="1:42" x14ac:dyDescent="0.25">
      <c r="A146" s="1">
        <v>43303</v>
      </c>
      <c r="B146">
        <v>0.88146296539929181</v>
      </c>
      <c r="C146">
        <v>5.3238686779061468E-2</v>
      </c>
      <c r="D146">
        <v>1.9736842105263128</v>
      </c>
      <c r="E146">
        <v>-0.44105661824631454</v>
      </c>
      <c r="F146">
        <v>-0.21824336362015884</v>
      </c>
      <c r="G146">
        <v>2.8631510837916583</v>
      </c>
      <c r="H146">
        <v>0.88537083140540584</v>
      </c>
      <c r="I146">
        <v>5.3252863599830641E-2</v>
      </c>
      <c r="J146">
        <v>1.9934214900817111</v>
      </c>
      <c r="K146">
        <v>-0.4400868140884715</v>
      </c>
      <c r="L146">
        <v>-0.21800555872408578</v>
      </c>
      <c r="M146">
        <v>2.9049388177977677</v>
      </c>
      <c r="N146">
        <v>0.13359419881012857</v>
      </c>
      <c r="O146">
        <v>1.2451595713103871</v>
      </c>
      <c r="P146">
        <v>1.0356712015119296</v>
      </c>
      <c r="Q146">
        <v>1.2451595713103871</v>
      </c>
      <c r="R146">
        <v>1.8561021194999784E-2</v>
      </c>
      <c r="S146">
        <v>-0.23354785479567172</v>
      </c>
      <c r="T146">
        <v>0.47441929203645256</v>
      </c>
      <c r="U146">
        <v>0</v>
      </c>
      <c r="V146">
        <v>0</v>
      </c>
      <c r="W146">
        <v>0</v>
      </c>
      <c r="X146">
        <v>-0.4400868140884715</v>
      </c>
      <c r="Y146">
        <v>-0.21800555872408578</v>
      </c>
      <c r="Z146">
        <f>MIN(0,(SRI_Z[[#This Row],[Logarithmic rate of return]]-0))</f>
        <v>0</v>
      </c>
      <c r="AA146">
        <v>0</v>
      </c>
      <c r="AB146">
        <v>0</v>
      </c>
      <c r="AC146">
        <v>0</v>
      </c>
      <c r="AD146">
        <v>-0.23354785479567172</v>
      </c>
      <c r="AE146">
        <v>0</v>
      </c>
      <c r="AF146">
        <v>1.2451595713103871</v>
      </c>
      <c r="AG146">
        <v>1.0356712015119296</v>
      </c>
      <c r="AH146">
        <v>1.8561021194999784E-2</v>
      </c>
      <c r="AI146">
        <v>-0.23354785479567172</v>
      </c>
      <c r="AJ146">
        <v>0.47441929203645256</v>
      </c>
      <c r="AK146">
        <v>0.88537083140540584</v>
      </c>
      <c r="AL146">
        <v>5.3252863599830641E-2</v>
      </c>
      <c r="AM146">
        <v>1.9934214900817111</v>
      </c>
      <c r="AN146">
        <v>0</v>
      </c>
      <c r="AO146">
        <v>0</v>
      </c>
      <c r="AP146">
        <v>2.9049388177977677</v>
      </c>
    </row>
    <row r="147" spans="1:42" x14ac:dyDescent="0.25">
      <c r="A147" s="2">
        <v>43310</v>
      </c>
      <c r="B147">
        <v>3.9610840861709407</v>
      </c>
      <c r="C147">
        <v>2.1418234442836406</v>
      </c>
      <c r="D147">
        <v>1.8365287588294774</v>
      </c>
      <c r="E147">
        <v>0.91677750332510299</v>
      </c>
      <c r="F147">
        <v>1.9220688450113477</v>
      </c>
      <c r="G147">
        <v>1.6857506361323191</v>
      </c>
      <c r="H147">
        <v>4.0416702559752542</v>
      </c>
      <c r="I147">
        <v>2.1650933493884237</v>
      </c>
      <c r="J147">
        <v>1.8536023118085623</v>
      </c>
      <c r="K147">
        <v>0.92100577065420874</v>
      </c>
      <c r="L147">
        <v>1.9407807466902947</v>
      </c>
      <c r="M147">
        <v>1.7001211416980948</v>
      </c>
      <c r="N147">
        <v>0.22278818822186169</v>
      </c>
      <c r="O147">
        <v>4.013558472485582</v>
      </c>
      <c r="P147">
        <v>1.4355063812498488</v>
      </c>
      <c r="Q147">
        <v>4.013558472485582</v>
      </c>
      <c r="R147">
        <v>0.60455825384458872</v>
      </c>
      <c r="S147">
        <v>2.0087771849694702</v>
      </c>
      <c r="T147">
        <v>1.1247838274603321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f>MIN(0,(SRI_Z[[#This Row],[Logarithmic rate of return]]-0))</f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4.013558472485582</v>
      </c>
      <c r="AG147">
        <v>1.4355063812498488</v>
      </c>
      <c r="AH147">
        <v>0.60455825384458872</v>
      </c>
      <c r="AI147">
        <v>2.0087771849694702</v>
      </c>
      <c r="AJ147">
        <v>1.1247838274603321</v>
      </c>
      <c r="AK147">
        <v>4.0416702559752542</v>
      </c>
      <c r="AL147">
        <v>2.1650933493884237</v>
      </c>
      <c r="AM147">
        <v>1.8536023118085623</v>
      </c>
      <c r="AN147">
        <v>0.92100577065420874</v>
      </c>
      <c r="AO147">
        <v>1.9407807466902947</v>
      </c>
      <c r="AP147">
        <v>1.7001211416980948</v>
      </c>
    </row>
    <row r="148" spans="1:42" x14ac:dyDescent="0.25">
      <c r="A148" s="1">
        <v>43317</v>
      </c>
      <c r="B148">
        <v>-0.215257993035773</v>
      </c>
      <c r="C148">
        <v>-0.69363487992538919</v>
      </c>
      <c r="D148">
        <v>-1.5576962492314006</v>
      </c>
      <c r="E148">
        <v>1.2524039589098868</v>
      </c>
      <c r="F148">
        <v>0.89614269015975656</v>
      </c>
      <c r="G148">
        <v>0.63211125158027581</v>
      </c>
      <c r="H148">
        <v>-0.21502664495528673</v>
      </c>
      <c r="I148">
        <v>-0.6912402999099504</v>
      </c>
      <c r="J148">
        <v>-1.5456886948251161</v>
      </c>
      <c r="K148">
        <v>1.2603126390872412</v>
      </c>
      <c r="L148">
        <v>0.90018220005610006</v>
      </c>
      <c r="M148">
        <v>0.63411753384472469</v>
      </c>
      <c r="N148">
        <v>-0.20298228599826049</v>
      </c>
      <c r="O148">
        <v>-7.5199460712345012E-2</v>
      </c>
      <c r="P148">
        <v>-0.68984854200191681</v>
      </c>
      <c r="Q148">
        <v>-7.5199460712345012E-2</v>
      </c>
      <c r="R148">
        <v>0.76089263529961892</v>
      </c>
      <c r="S148">
        <v>0.94714151552942305</v>
      </c>
      <c r="T148">
        <v>-0.36993267265702784</v>
      </c>
      <c r="U148">
        <v>-0.21502664495528673</v>
      </c>
      <c r="V148">
        <v>-0.6912402999099504</v>
      </c>
      <c r="W148">
        <v>-1.5456886948251161</v>
      </c>
      <c r="X148">
        <v>0</v>
      </c>
      <c r="Y148">
        <v>0</v>
      </c>
      <c r="Z148">
        <f>MIN(0,(SRI_Z[[#This Row],[Logarithmic rate of return]]-0))</f>
        <v>0</v>
      </c>
      <c r="AA148">
        <v>-7.5199460712345012E-2</v>
      </c>
      <c r="AB148">
        <v>-0.68984854200191681</v>
      </c>
      <c r="AC148">
        <v>0</v>
      </c>
      <c r="AD148">
        <v>0</v>
      </c>
      <c r="AE148">
        <v>-0.36993267265702784</v>
      </c>
      <c r="AF148">
        <v>-7.5199460712345012E-2</v>
      </c>
      <c r="AG148">
        <v>-0.68984854200191681</v>
      </c>
      <c r="AH148">
        <v>0.76089263529961892</v>
      </c>
      <c r="AI148">
        <v>0.94714151552942305</v>
      </c>
      <c r="AJ148">
        <v>-0.36993267265702784</v>
      </c>
      <c r="AK148">
        <v>0</v>
      </c>
      <c r="AL148">
        <v>0</v>
      </c>
      <c r="AM148">
        <v>0</v>
      </c>
      <c r="AN148">
        <v>1.2603126390872412</v>
      </c>
      <c r="AO148">
        <v>0.90018220005610006</v>
      </c>
      <c r="AP148">
        <v>0.63411753384472469</v>
      </c>
    </row>
    <row r="149" spans="1:42" x14ac:dyDescent="0.25">
      <c r="A149" s="2">
        <v>43324</v>
      </c>
      <c r="B149">
        <v>-1.4776742691936928</v>
      </c>
      <c r="C149">
        <v>-0.45084606827098206</v>
      </c>
      <c r="D149">
        <v>-6.8550153307052231</v>
      </c>
      <c r="E149">
        <v>5.1570557899678217E-2</v>
      </c>
      <c r="F149">
        <v>0.17718236819360267</v>
      </c>
      <c r="G149">
        <v>-6.8918918918918877</v>
      </c>
      <c r="H149">
        <v>-1.4668630360476906</v>
      </c>
      <c r="I149">
        <v>-0.44983280175795637</v>
      </c>
      <c r="J149">
        <v>-6.6302732726096423</v>
      </c>
      <c r="K149">
        <v>5.158386008542909E-2</v>
      </c>
      <c r="L149">
        <v>0.17733952181136903</v>
      </c>
      <c r="M149">
        <v>-6.6647781569438402</v>
      </c>
      <c r="N149">
        <v>-0.50110490652878426</v>
      </c>
      <c r="O149">
        <v>-1.3882525771826455</v>
      </c>
      <c r="P149">
        <v>-0.50537520965439897</v>
      </c>
      <c r="Q149">
        <v>-1.3882525771826455</v>
      </c>
      <c r="R149">
        <v>-0.24922328947942682</v>
      </c>
      <c r="S149">
        <v>0.15378703530753113</v>
      </c>
      <c r="T149">
        <v>0.12274564125241631</v>
      </c>
      <c r="U149">
        <v>-1.4668630360476906</v>
      </c>
      <c r="V149">
        <v>-0.44983280175795637</v>
      </c>
      <c r="W149">
        <v>-6.6302732726096423</v>
      </c>
      <c r="X149">
        <v>0</v>
      </c>
      <c r="Y149">
        <v>0</v>
      </c>
      <c r="Z149">
        <f>MIN(0,(SRI_Z[[#This Row],[Logarithmic rate of return]]-0))</f>
        <v>-6.6647781569438402</v>
      </c>
      <c r="AA149">
        <v>-1.3882525771826455</v>
      </c>
      <c r="AB149">
        <v>-0.50537520965439897</v>
      </c>
      <c r="AC149">
        <v>-0.24922328947942682</v>
      </c>
      <c r="AD149">
        <v>0</v>
      </c>
      <c r="AE149">
        <v>0</v>
      </c>
      <c r="AF149">
        <v>-1.3882525771826455</v>
      </c>
      <c r="AG149">
        <v>-0.50537520965439897</v>
      </c>
      <c r="AH149">
        <v>-0.24922328947942682</v>
      </c>
      <c r="AI149">
        <v>0.15378703530753113</v>
      </c>
      <c r="AJ149">
        <v>0.12274564125241631</v>
      </c>
      <c r="AK149">
        <v>0</v>
      </c>
      <c r="AL149">
        <v>0</v>
      </c>
      <c r="AM149">
        <v>0</v>
      </c>
      <c r="AN149">
        <v>5.158386008542909E-2</v>
      </c>
      <c r="AO149">
        <v>0.17733952181136903</v>
      </c>
      <c r="AP149">
        <v>0</v>
      </c>
    </row>
    <row r="150" spans="1:42" x14ac:dyDescent="0.25">
      <c r="A150" s="1">
        <v>43331</v>
      </c>
      <c r="B150">
        <v>-0.82264542039124899</v>
      </c>
      <c r="C150">
        <v>-1.1249925987329066</v>
      </c>
      <c r="D150">
        <v>-1.9803454437164956</v>
      </c>
      <c r="E150">
        <v>1.0254744559417102</v>
      </c>
      <c r="F150">
        <v>-9.0834378649599007E-2</v>
      </c>
      <c r="G150">
        <v>-2.6174380308545766</v>
      </c>
      <c r="H150">
        <v>-0.81928013659094345</v>
      </c>
      <c r="I150">
        <v>-1.1187116201270286</v>
      </c>
      <c r="J150">
        <v>-1.9609917000473813</v>
      </c>
      <c r="K150">
        <v>1.0307686702175469</v>
      </c>
      <c r="L150">
        <v>-9.0793149192998801E-2</v>
      </c>
      <c r="M150">
        <v>-2.5837693621162034</v>
      </c>
      <c r="N150">
        <v>-5.4948556793018404E-2</v>
      </c>
      <c r="O150">
        <v>-1.1170469819110149</v>
      </c>
      <c r="P150">
        <v>-0.68108555466925103</v>
      </c>
      <c r="Q150">
        <v>-1.1170469819110149</v>
      </c>
      <c r="R150">
        <v>0.59295561537738095</v>
      </c>
      <c r="S150">
        <v>-0.11147201861565346</v>
      </c>
      <c r="T150">
        <v>-0.85371775414306716</v>
      </c>
      <c r="U150">
        <v>-0.81928013659094345</v>
      </c>
      <c r="V150">
        <v>-1.1187116201270286</v>
      </c>
      <c r="W150">
        <v>-1.9609917000473813</v>
      </c>
      <c r="X150">
        <v>0</v>
      </c>
      <c r="Y150">
        <v>-9.0793149192998801E-2</v>
      </c>
      <c r="Z150">
        <f>MIN(0,(SRI_Z[[#This Row],[Logarithmic rate of return]]-0))</f>
        <v>-2.5837693621162034</v>
      </c>
      <c r="AA150">
        <v>-1.1170469819110149</v>
      </c>
      <c r="AB150">
        <v>-0.68108555466925103</v>
      </c>
      <c r="AC150">
        <v>0</v>
      </c>
      <c r="AD150">
        <v>-0.11147201861565346</v>
      </c>
      <c r="AE150">
        <v>-0.85371775414306716</v>
      </c>
      <c r="AF150">
        <v>-1.1170469819110149</v>
      </c>
      <c r="AG150">
        <v>-0.68108555466925103</v>
      </c>
      <c r="AH150">
        <v>0.59295561537738095</v>
      </c>
      <c r="AI150">
        <v>-0.11147201861565346</v>
      </c>
      <c r="AJ150">
        <v>-0.85371775414306716</v>
      </c>
      <c r="AK150">
        <v>0</v>
      </c>
      <c r="AL150">
        <v>0</v>
      </c>
      <c r="AM150">
        <v>0</v>
      </c>
      <c r="AN150">
        <v>1.0307686702175469</v>
      </c>
      <c r="AO150">
        <v>0</v>
      </c>
      <c r="AP150">
        <v>0</v>
      </c>
    </row>
    <row r="151" spans="1:42" x14ac:dyDescent="0.25">
      <c r="A151" s="2">
        <v>43338</v>
      </c>
      <c r="B151">
        <v>2.4917100900047329</v>
      </c>
      <c r="C151">
        <v>1.0023446658851161</v>
      </c>
      <c r="D151">
        <v>0.41518386714116423</v>
      </c>
      <c r="E151">
        <v>0.13438368860056554</v>
      </c>
      <c r="F151">
        <v>-0.86383665634134177</v>
      </c>
      <c r="G151">
        <v>-0.89192025183630286</v>
      </c>
      <c r="H151">
        <v>2.5232786880786122</v>
      </c>
      <c r="I151">
        <v>1.0074019627748896</v>
      </c>
      <c r="J151">
        <v>0.41604814842598853</v>
      </c>
      <c r="K151">
        <v>0.13447406445538976</v>
      </c>
      <c r="L151">
        <v>-0.86012693613712365</v>
      </c>
      <c r="M151">
        <v>-0.88796613746322228</v>
      </c>
      <c r="N151">
        <v>0.48671563676095636</v>
      </c>
      <c r="O151">
        <v>2.9986643317723609</v>
      </c>
      <c r="P151">
        <v>0.61561116615261591</v>
      </c>
      <c r="Q151">
        <v>2.9986643317723609</v>
      </c>
      <c r="R151">
        <v>0.85802350733484611</v>
      </c>
      <c r="S151">
        <v>-0.85747918211218477</v>
      </c>
      <c r="T151">
        <v>0.5606014616891587</v>
      </c>
      <c r="U151">
        <v>0</v>
      </c>
      <c r="V151">
        <v>0</v>
      </c>
      <c r="W151">
        <v>0</v>
      </c>
      <c r="X151">
        <v>0</v>
      </c>
      <c r="Y151">
        <v>-0.86012693613712365</v>
      </c>
      <c r="Z151">
        <f>MIN(0,(SRI_Z[[#This Row],[Logarithmic rate of return]]-0))</f>
        <v>-0.88796613746322228</v>
      </c>
      <c r="AA151">
        <v>0</v>
      </c>
      <c r="AB151">
        <v>0</v>
      </c>
      <c r="AC151">
        <v>0</v>
      </c>
      <c r="AD151">
        <v>-0.85747918211218477</v>
      </c>
      <c r="AE151">
        <v>0</v>
      </c>
      <c r="AF151">
        <v>2.9986643317723609</v>
      </c>
      <c r="AG151">
        <v>0.61561116615261591</v>
      </c>
      <c r="AH151">
        <v>0.85802350733484611</v>
      </c>
      <c r="AI151">
        <v>-0.85747918211218477</v>
      </c>
      <c r="AJ151">
        <v>0.5606014616891587</v>
      </c>
      <c r="AK151">
        <v>2.5232786880786122</v>
      </c>
      <c r="AL151">
        <v>1.0074019627748896</v>
      </c>
      <c r="AM151">
        <v>0.41604814842598853</v>
      </c>
      <c r="AN151">
        <v>0.13447406445538976</v>
      </c>
      <c r="AO151">
        <v>0</v>
      </c>
      <c r="AP151">
        <v>0</v>
      </c>
    </row>
    <row r="152" spans="1:42" x14ac:dyDescent="0.25">
      <c r="A152" s="1">
        <v>43345</v>
      </c>
      <c r="B152">
        <v>0.50274941084054137</v>
      </c>
      <c r="C152">
        <v>-0.72027394025268565</v>
      </c>
      <c r="D152">
        <v>-0.93541869340716899</v>
      </c>
      <c r="E152">
        <v>0.52090536117641428</v>
      </c>
      <c r="F152">
        <v>-8.7263842227017895E-3</v>
      </c>
      <c r="G152">
        <v>-1.689489596300912</v>
      </c>
      <c r="H152">
        <v>0.50401744750767441</v>
      </c>
      <c r="I152">
        <v>-0.71769235641257934</v>
      </c>
      <c r="J152">
        <v>-0.93107074605758222</v>
      </c>
      <c r="K152">
        <v>0.5222668030935792</v>
      </c>
      <c r="L152">
        <v>-8.7260034959394783E-3</v>
      </c>
      <c r="M152">
        <v>-1.6753764590055404</v>
      </c>
      <c r="N152">
        <v>0.49934572181286085</v>
      </c>
      <c r="O152">
        <v>0.50059408518821402</v>
      </c>
      <c r="P152">
        <v>-0.83552035901297539</v>
      </c>
      <c r="Q152">
        <v>0.50059408518821402</v>
      </c>
      <c r="R152">
        <v>0.9289895262448894</v>
      </c>
      <c r="S152">
        <v>-1.3577864222825378E-2</v>
      </c>
      <c r="T152">
        <v>0.8960383124089869</v>
      </c>
      <c r="U152">
        <v>0</v>
      </c>
      <c r="V152">
        <v>-0.71769235641257934</v>
      </c>
      <c r="W152">
        <v>-0.93107074605758222</v>
      </c>
      <c r="X152">
        <v>0</v>
      </c>
      <c r="Y152">
        <v>-8.7260034959394783E-3</v>
      </c>
      <c r="Z152">
        <f>MIN(0,(SRI_Z[[#This Row],[Logarithmic rate of return]]-0))</f>
        <v>-1.6753764590055404</v>
      </c>
      <c r="AA152">
        <v>0</v>
      </c>
      <c r="AB152">
        <v>-0.83552035901297539</v>
      </c>
      <c r="AC152">
        <v>0</v>
      </c>
      <c r="AD152">
        <v>-1.3577864222825378E-2</v>
      </c>
      <c r="AE152">
        <v>0</v>
      </c>
      <c r="AF152">
        <v>0.50059408518821402</v>
      </c>
      <c r="AG152">
        <v>-0.83552035901297539</v>
      </c>
      <c r="AH152">
        <v>0.9289895262448894</v>
      </c>
      <c r="AI152">
        <v>-1.3577864222825378E-2</v>
      </c>
      <c r="AJ152">
        <v>0.8960383124089869</v>
      </c>
      <c r="AK152">
        <v>0.50401744750767441</v>
      </c>
      <c r="AL152">
        <v>0</v>
      </c>
      <c r="AM152">
        <v>0</v>
      </c>
      <c r="AN152">
        <v>0.5222668030935792</v>
      </c>
      <c r="AO152">
        <v>0</v>
      </c>
      <c r="AP152">
        <v>0</v>
      </c>
    </row>
    <row r="153" spans="1:42" x14ac:dyDescent="0.25">
      <c r="A153" s="2">
        <v>43352</v>
      </c>
      <c r="B153">
        <v>-4.1223621789628737</v>
      </c>
      <c r="C153">
        <v>-1.6686674669867956</v>
      </c>
      <c r="D153">
        <v>0.49888309754282639</v>
      </c>
      <c r="E153">
        <v>-1.241424371120547</v>
      </c>
      <c r="F153">
        <v>-1.0404267513115484</v>
      </c>
      <c r="G153">
        <v>-0.10681858643403092</v>
      </c>
      <c r="H153">
        <v>-4.039658096278159</v>
      </c>
      <c r="I153">
        <v>-1.654898176071063</v>
      </c>
      <c r="J153">
        <v>0.5001316736222422</v>
      </c>
      <c r="K153">
        <v>-1.2337818842335748</v>
      </c>
      <c r="L153">
        <v>-1.035051563302736</v>
      </c>
      <c r="M153">
        <v>-0.10676157597688896</v>
      </c>
      <c r="N153">
        <v>0.23123310277708573</v>
      </c>
      <c r="O153">
        <v>-4.4514138812466166</v>
      </c>
      <c r="P153">
        <v>-1.1192265110987289</v>
      </c>
      <c r="Q153">
        <v>-4.4514138812466166</v>
      </c>
      <c r="R153">
        <v>-1.0337513245729004</v>
      </c>
      <c r="S153">
        <v>-1.0667547895617222</v>
      </c>
      <c r="T153">
        <v>-2.5632151514981261</v>
      </c>
      <c r="U153">
        <v>-4.039658096278159</v>
      </c>
      <c r="V153">
        <v>-1.654898176071063</v>
      </c>
      <c r="W153">
        <v>0</v>
      </c>
      <c r="X153">
        <v>-1.2337818842335748</v>
      </c>
      <c r="Y153">
        <v>-1.035051563302736</v>
      </c>
      <c r="Z153">
        <f>MIN(0,(SRI_Z[[#This Row],[Logarithmic rate of return]]-0))</f>
        <v>-0.10676157597688896</v>
      </c>
      <c r="AA153">
        <v>-4.4514138812466166</v>
      </c>
      <c r="AB153">
        <v>-1.1192265110987289</v>
      </c>
      <c r="AC153">
        <v>-1.0337513245729004</v>
      </c>
      <c r="AD153">
        <v>-1.0667547895617222</v>
      </c>
      <c r="AE153">
        <v>-2.5632151514981261</v>
      </c>
      <c r="AF153">
        <v>-4.4514138812466166</v>
      </c>
      <c r="AG153">
        <v>-1.1192265110987289</v>
      </c>
      <c r="AH153">
        <v>-1.0337513245729004</v>
      </c>
      <c r="AI153">
        <v>-1.0667547895617222</v>
      </c>
      <c r="AJ153">
        <v>-2.5632151514981261</v>
      </c>
      <c r="AK153">
        <v>0</v>
      </c>
      <c r="AL153">
        <v>0</v>
      </c>
      <c r="AM153">
        <v>0.5001316736222422</v>
      </c>
      <c r="AN153">
        <v>0</v>
      </c>
      <c r="AO153">
        <v>0</v>
      </c>
      <c r="AP153">
        <v>0</v>
      </c>
    </row>
    <row r="154" spans="1:42" x14ac:dyDescent="0.25">
      <c r="A154" s="1">
        <v>43359</v>
      </c>
      <c r="B154">
        <v>-0.11464133639042447</v>
      </c>
      <c r="C154">
        <v>0.85693882408950117</v>
      </c>
      <c r="D154">
        <v>2.0280128392179755</v>
      </c>
      <c r="E154">
        <v>0.71359065844955838</v>
      </c>
      <c r="F154">
        <v>0.74388482912527398</v>
      </c>
      <c r="G154">
        <v>-0.97069926298759512</v>
      </c>
      <c r="H154">
        <v>-0.11457567339021849</v>
      </c>
      <c r="I154">
        <v>0.86063165684390608</v>
      </c>
      <c r="J154">
        <v>2.0488593477216135</v>
      </c>
      <c r="K154">
        <v>0.71614889407378968</v>
      </c>
      <c r="L154">
        <v>0.74666545065047529</v>
      </c>
      <c r="M154">
        <v>-0.96601824571395034</v>
      </c>
      <c r="N154">
        <v>1.0664941357587616</v>
      </c>
      <c r="O154">
        <v>9.0684736687167602E-2</v>
      </c>
      <c r="P154">
        <v>0.27913313992524685</v>
      </c>
      <c r="Q154">
        <v>9.0684736687167602E-2</v>
      </c>
      <c r="R154">
        <v>1.1529281233164921</v>
      </c>
      <c r="S154">
        <v>0.76173731086604501</v>
      </c>
      <c r="T154">
        <v>-0.34516528536256785</v>
      </c>
      <c r="U154">
        <v>-0.11457567339021849</v>
      </c>
      <c r="V154">
        <v>0</v>
      </c>
      <c r="W154">
        <v>0</v>
      </c>
      <c r="X154">
        <v>0</v>
      </c>
      <c r="Y154">
        <v>0</v>
      </c>
      <c r="Z154">
        <f>MIN(0,(SRI_Z[[#This Row],[Logarithmic rate of return]]-0))</f>
        <v>-0.96601824571395034</v>
      </c>
      <c r="AA154">
        <v>0</v>
      </c>
      <c r="AB154">
        <v>0</v>
      </c>
      <c r="AC154">
        <v>0</v>
      </c>
      <c r="AD154">
        <v>0</v>
      </c>
      <c r="AE154">
        <v>-0.34516528536256785</v>
      </c>
      <c r="AF154">
        <v>9.0684736687167602E-2</v>
      </c>
      <c r="AG154">
        <v>0.27913313992524685</v>
      </c>
      <c r="AH154">
        <v>1.1529281233164921</v>
      </c>
      <c r="AI154">
        <v>0.76173731086604501</v>
      </c>
      <c r="AJ154">
        <v>-0.34516528536256785</v>
      </c>
      <c r="AK154">
        <v>0</v>
      </c>
      <c r="AL154">
        <v>0.86063165684390608</v>
      </c>
      <c r="AM154">
        <v>2.0488593477216135</v>
      </c>
      <c r="AN154">
        <v>0.71614889407378968</v>
      </c>
      <c r="AO154">
        <v>0.74666545065047529</v>
      </c>
      <c r="AP154">
        <v>0</v>
      </c>
    </row>
    <row r="155" spans="1:42" x14ac:dyDescent="0.25">
      <c r="A155" s="2">
        <v>43366</v>
      </c>
      <c r="B155">
        <v>0.86052930670562666</v>
      </c>
      <c r="C155">
        <v>2.1487218307808758</v>
      </c>
      <c r="D155">
        <v>0.12386156648450819</v>
      </c>
      <c r="E155">
        <v>1.0318261029074567</v>
      </c>
      <c r="F155">
        <v>1.6144308593077319</v>
      </c>
      <c r="G155">
        <v>4.6451834076105598</v>
      </c>
      <c r="H155">
        <v>0.86425323922199992</v>
      </c>
      <c r="I155">
        <v>2.1721429694589296</v>
      </c>
      <c r="J155">
        <v>0.12393833832318911</v>
      </c>
      <c r="K155">
        <v>1.0371863324863382</v>
      </c>
      <c r="L155">
        <v>1.6276047759056147</v>
      </c>
      <c r="M155">
        <v>4.7565340352373546</v>
      </c>
      <c r="N155">
        <v>0.90103792276205519</v>
      </c>
      <c r="O155">
        <v>1.0452142671296329</v>
      </c>
      <c r="P155">
        <v>1.4813634748556495</v>
      </c>
      <c r="Q155">
        <v>1.0452142671296329</v>
      </c>
      <c r="R155">
        <v>0.84632831010284304</v>
      </c>
      <c r="S155">
        <v>1.6709825962510558</v>
      </c>
      <c r="T155">
        <v>-0.39278041582449968</v>
      </c>
      <c r="U155">
        <v>0</v>
      </c>
      <c r="V155">
        <v>0</v>
      </c>
      <c r="W155">
        <v>0</v>
      </c>
      <c r="X155">
        <v>0</v>
      </c>
      <c r="Y155">
        <v>0</v>
      </c>
      <c r="Z155">
        <f>MIN(0,(SRI_Z[[#This Row],[Logarithmic rate of return]]-0))</f>
        <v>0</v>
      </c>
      <c r="AA155">
        <v>0</v>
      </c>
      <c r="AB155">
        <v>0</v>
      </c>
      <c r="AC155">
        <v>0</v>
      </c>
      <c r="AD155">
        <v>0</v>
      </c>
      <c r="AE155">
        <v>-0.39278041582449968</v>
      </c>
      <c r="AF155">
        <v>1.0452142671296329</v>
      </c>
      <c r="AG155">
        <v>1.4813634748556495</v>
      </c>
      <c r="AH155">
        <v>0.84632831010284304</v>
      </c>
      <c r="AI155">
        <v>1.6709825962510558</v>
      </c>
      <c r="AJ155">
        <v>-0.39278041582449968</v>
      </c>
      <c r="AK155">
        <v>0.86425323922199992</v>
      </c>
      <c r="AL155">
        <v>2.1721429694589296</v>
      </c>
      <c r="AM155">
        <v>0.12393833832318911</v>
      </c>
      <c r="AN155">
        <v>1.0371863324863382</v>
      </c>
      <c r="AO155">
        <v>1.6276047759056147</v>
      </c>
      <c r="AP155">
        <v>4.7565340352373546</v>
      </c>
    </row>
    <row r="156" spans="1:42" x14ac:dyDescent="0.25">
      <c r="A156" s="1">
        <v>43373</v>
      </c>
      <c r="B156">
        <v>1.07931001252771</v>
      </c>
      <c r="C156">
        <v>-0.81601502876598941</v>
      </c>
      <c r="D156">
        <v>3.5556180170051315</v>
      </c>
      <c r="E156">
        <v>-0.88831313037846582</v>
      </c>
      <c r="F156">
        <v>0.15474552957358376</v>
      </c>
      <c r="G156">
        <v>1.1521518129447639</v>
      </c>
      <c r="H156">
        <v>1.0851768152244563</v>
      </c>
      <c r="I156">
        <v>-0.81270362828357812</v>
      </c>
      <c r="J156">
        <v>3.6203696305928506</v>
      </c>
      <c r="K156">
        <v>-0.88439084032162096</v>
      </c>
      <c r="L156">
        <v>0.15486538413054274</v>
      </c>
      <c r="M156">
        <v>1.15884050752179</v>
      </c>
      <c r="N156">
        <v>0.45728618451341119</v>
      </c>
      <c r="O156">
        <v>1.2574412185585557</v>
      </c>
      <c r="P156">
        <v>-0.56791329288084524</v>
      </c>
      <c r="Q156">
        <v>1.2574412185585557</v>
      </c>
      <c r="R156">
        <v>-0.53699443681422898</v>
      </c>
      <c r="S156">
        <v>0.17397792383873201</v>
      </c>
      <c r="T156">
        <v>0.34872464050127344</v>
      </c>
      <c r="U156">
        <v>0</v>
      </c>
      <c r="V156">
        <v>-0.81270362828357812</v>
      </c>
      <c r="W156">
        <v>0</v>
      </c>
      <c r="X156">
        <v>-0.88439084032162096</v>
      </c>
      <c r="Y156">
        <v>0</v>
      </c>
      <c r="Z156">
        <f>MIN(0,(SRI_Z[[#This Row],[Logarithmic rate of return]]-0))</f>
        <v>0</v>
      </c>
      <c r="AA156">
        <v>0</v>
      </c>
      <c r="AB156">
        <v>-0.56791329288084524</v>
      </c>
      <c r="AC156">
        <v>-0.53699443681422898</v>
      </c>
      <c r="AD156">
        <v>0</v>
      </c>
      <c r="AE156">
        <v>0</v>
      </c>
      <c r="AF156">
        <v>1.2574412185585557</v>
      </c>
      <c r="AG156">
        <v>-0.56791329288084524</v>
      </c>
      <c r="AH156">
        <v>-0.53699443681422898</v>
      </c>
      <c r="AI156">
        <v>0.17397792383873201</v>
      </c>
      <c r="AJ156">
        <v>0.34872464050127344</v>
      </c>
      <c r="AK156">
        <v>1.0851768152244563</v>
      </c>
      <c r="AL156">
        <v>0</v>
      </c>
      <c r="AM156">
        <v>3.6203696305928506</v>
      </c>
      <c r="AN156">
        <v>0</v>
      </c>
      <c r="AO156">
        <v>0.15486538413054274</v>
      </c>
      <c r="AP156">
        <v>1.15884050752179</v>
      </c>
    </row>
    <row r="157" spans="1:42" x14ac:dyDescent="0.25">
      <c r="A157" s="2">
        <v>43380</v>
      </c>
      <c r="B157">
        <v>-1.0484289794858537</v>
      </c>
      <c r="C157">
        <v>-1.5137067938021407</v>
      </c>
      <c r="D157">
        <v>-2.4181360201511435</v>
      </c>
      <c r="E157">
        <v>-9.2541180825383169E-3</v>
      </c>
      <c r="F157">
        <v>0.37257505031904609</v>
      </c>
      <c r="G157">
        <v>2.8956893715037806</v>
      </c>
      <c r="H157">
        <v>-1.0429710778643335</v>
      </c>
      <c r="I157">
        <v>-1.5023645679828981</v>
      </c>
      <c r="J157">
        <v>-2.3893620507055924</v>
      </c>
      <c r="K157">
        <v>-9.2536899154453695E-3</v>
      </c>
      <c r="L157">
        <v>0.3732708399229287</v>
      </c>
      <c r="M157">
        <v>2.9384417973853552</v>
      </c>
      <c r="N157">
        <v>0.72703103608466912</v>
      </c>
      <c r="O157">
        <v>-0.95224698305679434</v>
      </c>
      <c r="P157">
        <v>-1.1060428340976329</v>
      </c>
      <c r="Q157">
        <v>-0.95224698305679434</v>
      </c>
      <c r="R157">
        <v>-0.97973902296734694</v>
      </c>
      <c r="S157">
        <v>0.36608426493078333</v>
      </c>
      <c r="T157">
        <v>-2.774605007726187</v>
      </c>
      <c r="U157">
        <v>-1.0429710778643335</v>
      </c>
      <c r="V157">
        <v>-1.5023645679828981</v>
      </c>
      <c r="W157">
        <v>-2.3893620507055924</v>
      </c>
      <c r="X157">
        <v>-9.2536899154453695E-3</v>
      </c>
      <c r="Y157">
        <v>0</v>
      </c>
      <c r="Z157">
        <f>MIN(0,(SRI_Z[[#This Row],[Logarithmic rate of return]]-0))</f>
        <v>0</v>
      </c>
      <c r="AA157">
        <v>-0.95224698305679434</v>
      </c>
      <c r="AB157">
        <v>-1.1060428340976329</v>
      </c>
      <c r="AC157">
        <v>-0.97973902296734694</v>
      </c>
      <c r="AD157">
        <v>0</v>
      </c>
      <c r="AE157">
        <v>-2.774605007726187</v>
      </c>
      <c r="AF157">
        <v>-0.95224698305679434</v>
      </c>
      <c r="AG157">
        <v>-1.1060428340976329</v>
      </c>
      <c r="AH157">
        <v>-0.97973902296734694</v>
      </c>
      <c r="AI157">
        <v>0.36608426493078333</v>
      </c>
      <c r="AJ157">
        <v>-2.774605007726187</v>
      </c>
      <c r="AK157">
        <v>0</v>
      </c>
      <c r="AL157">
        <v>0</v>
      </c>
      <c r="AM157">
        <v>0</v>
      </c>
      <c r="AN157">
        <v>0</v>
      </c>
      <c r="AO157">
        <v>0.3732708399229287</v>
      </c>
      <c r="AP157">
        <v>2.9384417973853552</v>
      </c>
    </row>
    <row r="158" spans="1:42" x14ac:dyDescent="0.25">
      <c r="A158" s="1">
        <v>43387</v>
      </c>
      <c r="B158">
        <v>-3.3062839514452271</v>
      </c>
      <c r="C158">
        <v>-4.5027090988354104</v>
      </c>
      <c r="D158">
        <v>3.5971223021590913E-2</v>
      </c>
      <c r="E158">
        <v>-3.7542006721075336</v>
      </c>
      <c r="F158">
        <v>-3.9670525378450567</v>
      </c>
      <c r="G158">
        <v>0.97751710654936685</v>
      </c>
      <c r="H158">
        <v>-3.2528020343891928</v>
      </c>
      <c r="I158">
        <v>-4.4042809471512649</v>
      </c>
      <c r="J158">
        <v>3.5977694217920221E-2</v>
      </c>
      <c r="K158">
        <v>-3.6854460708938679</v>
      </c>
      <c r="L158">
        <v>-3.8903860440041127</v>
      </c>
      <c r="M158">
        <v>0.98232617029430191</v>
      </c>
      <c r="N158">
        <v>1.1090140034028566</v>
      </c>
      <c r="O158">
        <v>-3.306294814832162</v>
      </c>
      <c r="P158">
        <v>-4.2433897388324464</v>
      </c>
      <c r="Q158">
        <v>-3.306294814832162</v>
      </c>
      <c r="R158">
        <v>-4.1911772109358401</v>
      </c>
      <c r="S158">
        <v>-3.9599141522716574</v>
      </c>
      <c r="T158">
        <v>-4.2172624940966053</v>
      </c>
      <c r="U158">
        <v>-3.2528020343891928</v>
      </c>
      <c r="V158">
        <v>-4.4042809471512649</v>
      </c>
      <c r="W158">
        <v>0</v>
      </c>
      <c r="X158">
        <v>-3.6854460708938679</v>
      </c>
      <c r="Y158">
        <v>-3.8903860440041127</v>
      </c>
      <c r="Z158">
        <f>MIN(0,(SRI_Z[[#This Row],[Logarithmic rate of return]]-0))</f>
        <v>0</v>
      </c>
      <c r="AA158">
        <v>-3.306294814832162</v>
      </c>
      <c r="AB158">
        <v>-4.2433897388324464</v>
      </c>
      <c r="AC158">
        <v>-4.1911772109358401</v>
      </c>
      <c r="AD158">
        <v>-3.9599141522716574</v>
      </c>
      <c r="AE158">
        <v>-4.2172624940966053</v>
      </c>
      <c r="AF158">
        <v>-3.306294814832162</v>
      </c>
      <c r="AG158">
        <v>-4.2433897388324464</v>
      </c>
      <c r="AH158">
        <v>-4.1911772109358401</v>
      </c>
      <c r="AI158">
        <v>-3.9599141522716574</v>
      </c>
      <c r="AJ158">
        <v>-4.2172624940966053</v>
      </c>
      <c r="AK158">
        <v>0</v>
      </c>
      <c r="AL158">
        <v>0</v>
      </c>
      <c r="AM158">
        <v>3.5977694217920221E-2</v>
      </c>
      <c r="AN158">
        <v>0</v>
      </c>
      <c r="AO158">
        <v>0</v>
      </c>
      <c r="AP158">
        <v>0.98232617029430191</v>
      </c>
    </row>
    <row r="159" spans="1:42" x14ac:dyDescent="0.25">
      <c r="A159" s="2">
        <v>43394</v>
      </c>
      <c r="B159">
        <v>0.58339167250058332</v>
      </c>
      <c r="C159">
        <v>0.53273864833055418</v>
      </c>
      <c r="D159">
        <v>3.2437700125295814</v>
      </c>
      <c r="E159">
        <v>0.25857115495115496</v>
      </c>
      <c r="F159">
        <v>0.65024107577299017</v>
      </c>
      <c r="G159">
        <v>1.5557337610264617</v>
      </c>
      <c r="H159">
        <v>0.58510004931063631</v>
      </c>
      <c r="I159">
        <v>0.53416276078447877</v>
      </c>
      <c r="J159">
        <v>3.2975463515963819</v>
      </c>
      <c r="K159">
        <v>0.25890602754253367</v>
      </c>
      <c r="L159">
        <v>0.6523643523385616</v>
      </c>
      <c r="M159">
        <v>1.5679622934455257</v>
      </c>
      <c r="N159">
        <v>2.6554727111554577</v>
      </c>
      <c r="O159">
        <v>0.22414515857868667</v>
      </c>
      <c r="P159">
        <v>2.5333924409344712</v>
      </c>
      <c r="Q159">
        <v>0.22414515857868667</v>
      </c>
      <c r="R159">
        <v>2.3487283550703595E-2</v>
      </c>
      <c r="S159">
        <v>0.66113659869368813</v>
      </c>
      <c r="T159">
        <v>4.4883834305350416E-2</v>
      </c>
      <c r="U159">
        <v>0</v>
      </c>
      <c r="V159">
        <v>0</v>
      </c>
      <c r="W159">
        <v>0</v>
      </c>
      <c r="X159">
        <v>0</v>
      </c>
      <c r="Y159">
        <v>0</v>
      </c>
      <c r="Z159">
        <f>MIN(0,(SRI_Z[[#This Row],[Logarithmic rate of return]]-0))</f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0.22414515857868667</v>
      </c>
      <c r="AG159">
        <v>2.5333924409344712</v>
      </c>
      <c r="AH159">
        <v>2.3487283550703595E-2</v>
      </c>
      <c r="AI159">
        <v>0.66113659869368813</v>
      </c>
      <c r="AJ159">
        <v>4.4883834305350416E-2</v>
      </c>
      <c r="AK159">
        <v>0.58510004931063631</v>
      </c>
      <c r="AL159">
        <v>0.53416276078447877</v>
      </c>
      <c r="AM159">
        <v>3.2975463515963819</v>
      </c>
      <c r="AN159">
        <v>0.25890602754253367</v>
      </c>
      <c r="AO159">
        <v>0.6523643523385616</v>
      </c>
      <c r="AP159">
        <v>1.5679622934455257</v>
      </c>
    </row>
    <row r="160" spans="1:42" x14ac:dyDescent="0.25">
      <c r="A160" s="1">
        <v>43401</v>
      </c>
      <c r="B160">
        <v>-4.5446624612274844</v>
      </c>
      <c r="C160">
        <v>-3.2227124496451314</v>
      </c>
      <c r="D160">
        <v>-5.430794070159993</v>
      </c>
      <c r="E160">
        <v>-3.7662724833548711</v>
      </c>
      <c r="F160">
        <v>-2.3543260741612659</v>
      </c>
      <c r="G160">
        <v>0.55821371610845516</v>
      </c>
      <c r="H160">
        <v>-4.4444186084308255</v>
      </c>
      <c r="I160">
        <v>-3.17187247213139</v>
      </c>
      <c r="J160">
        <v>-5.2884571301133461</v>
      </c>
      <c r="K160">
        <v>-3.6970804037164564</v>
      </c>
      <c r="L160">
        <v>-2.3270392682351004</v>
      </c>
      <c r="M160">
        <v>0.5597775512829678</v>
      </c>
      <c r="N160">
        <v>1.93633612235002</v>
      </c>
      <c r="O160">
        <v>-4.7275744818543588</v>
      </c>
      <c r="P160">
        <v>-4.6205198833524674</v>
      </c>
      <c r="Q160">
        <v>-4.7275744818543588</v>
      </c>
      <c r="R160">
        <v>-4.0212034546050184</v>
      </c>
      <c r="S160">
        <v>-2.346446349824391</v>
      </c>
      <c r="T160">
        <v>-2.712347149234922</v>
      </c>
      <c r="U160">
        <v>-4.4444186084308255</v>
      </c>
      <c r="V160">
        <v>-3.17187247213139</v>
      </c>
      <c r="W160">
        <v>-5.2884571301133461</v>
      </c>
      <c r="X160">
        <v>-3.6970804037164564</v>
      </c>
      <c r="Y160">
        <v>-2.3270392682351004</v>
      </c>
      <c r="Z160">
        <f>MIN(0,(SRI_Z[[#This Row],[Logarithmic rate of return]]-0))</f>
        <v>0</v>
      </c>
      <c r="AA160">
        <v>-4.7275744818543588</v>
      </c>
      <c r="AB160">
        <v>-4.6205198833524674</v>
      </c>
      <c r="AC160">
        <v>-4.0212034546050184</v>
      </c>
      <c r="AD160">
        <v>-2.346446349824391</v>
      </c>
      <c r="AE160">
        <v>-2.712347149234922</v>
      </c>
      <c r="AF160">
        <v>-4.7275744818543588</v>
      </c>
      <c r="AG160">
        <v>-4.6205198833524674</v>
      </c>
      <c r="AH160">
        <v>-4.0212034546050184</v>
      </c>
      <c r="AI160">
        <v>-2.346446349824391</v>
      </c>
      <c r="AJ160">
        <v>-2.712347149234922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0.5597775512829678</v>
      </c>
    </row>
    <row r="161" spans="1:42" x14ac:dyDescent="0.25">
      <c r="A161" s="2">
        <v>43408</v>
      </c>
      <c r="B161">
        <v>4.0688732865262507</v>
      </c>
      <c r="C161">
        <v>2.3721830326487368</v>
      </c>
      <c r="D161">
        <v>5.735039778623328</v>
      </c>
      <c r="E161">
        <v>1.1347448052267044</v>
      </c>
      <c r="F161">
        <v>1.8224652175845644</v>
      </c>
      <c r="G161">
        <v>1.1820330969267139</v>
      </c>
      <c r="H161">
        <v>4.1539682064342909</v>
      </c>
      <c r="I161">
        <v>2.4007723265267846</v>
      </c>
      <c r="J161">
        <v>5.9060643116833162</v>
      </c>
      <c r="K161">
        <v>1.1412321573767754</v>
      </c>
      <c r="L161">
        <v>1.8392766836030301</v>
      </c>
      <c r="M161">
        <v>1.1890746521521554</v>
      </c>
      <c r="N161">
        <v>1.8599694539194376</v>
      </c>
      <c r="O161">
        <v>4.1587920880725902</v>
      </c>
      <c r="P161">
        <v>1.2767355489283529</v>
      </c>
      <c r="Q161">
        <v>4.1587920880725902</v>
      </c>
      <c r="R161">
        <v>2.3922727687712362</v>
      </c>
      <c r="S161">
        <v>1.8989301025563992</v>
      </c>
      <c r="T161">
        <v>4.3683359923834502</v>
      </c>
      <c r="U161">
        <v>0</v>
      </c>
      <c r="V161">
        <v>0</v>
      </c>
      <c r="W161">
        <v>0</v>
      </c>
      <c r="X161">
        <v>0</v>
      </c>
      <c r="Y161">
        <v>0</v>
      </c>
      <c r="Z161">
        <f>MIN(0,(SRI_Z[[#This Row],[Logarithmic rate of return]]-0))</f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4.1587920880725902</v>
      </c>
      <c r="AG161">
        <v>1.2767355489283529</v>
      </c>
      <c r="AH161">
        <v>2.3922727687712362</v>
      </c>
      <c r="AI161">
        <v>1.8989301025563992</v>
      </c>
      <c r="AJ161">
        <v>4.3683359923834502</v>
      </c>
      <c r="AK161">
        <v>4.1539682064342909</v>
      </c>
      <c r="AL161">
        <v>2.4007723265267846</v>
      </c>
      <c r="AM161">
        <v>5.9060643116833162</v>
      </c>
      <c r="AN161">
        <v>1.1412321573767754</v>
      </c>
      <c r="AO161">
        <v>1.8392766836030301</v>
      </c>
      <c r="AP161">
        <v>1.1890746521521554</v>
      </c>
    </row>
    <row r="162" spans="1:42" x14ac:dyDescent="0.25">
      <c r="A162" s="1">
        <v>43415</v>
      </c>
      <c r="B162">
        <v>1.0552780442621317</v>
      </c>
      <c r="C162">
        <v>0.86639024692122379</v>
      </c>
      <c r="D162">
        <v>0.44765840220384112</v>
      </c>
      <c r="E162">
        <v>1.8845189897821462</v>
      </c>
      <c r="F162">
        <v>1.1772457720184524</v>
      </c>
      <c r="G162">
        <v>-3.6764705882352944</v>
      </c>
      <c r="H162">
        <v>1.0608855880233663</v>
      </c>
      <c r="I162">
        <v>0.87016522707643595</v>
      </c>
      <c r="J162">
        <v>0.4486633928340536</v>
      </c>
      <c r="K162">
        <v>1.9025023404244452</v>
      </c>
      <c r="L162">
        <v>1.1842301799383368</v>
      </c>
      <c r="M162">
        <v>-3.6105004642116323</v>
      </c>
      <c r="N162">
        <v>1.0241205903389048</v>
      </c>
      <c r="O162">
        <v>1.0646130604639708</v>
      </c>
      <c r="P162">
        <v>1.1270637593755588</v>
      </c>
      <c r="Q162">
        <v>1.0646130604639708</v>
      </c>
      <c r="R162">
        <v>2.1057923104586136</v>
      </c>
      <c r="S162">
        <v>1.2195392842602271</v>
      </c>
      <c r="T162">
        <v>0.3964441187574696</v>
      </c>
      <c r="U162">
        <v>0</v>
      </c>
      <c r="V162">
        <v>0</v>
      </c>
      <c r="W162">
        <v>0</v>
      </c>
      <c r="X162">
        <v>0</v>
      </c>
      <c r="Y162">
        <v>0</v>
      </c>
      <c r="Z162">
        <f>MIN(0,(SRI_Z[[#This Row],[Logarithmic rate of return]]-0))</f>
        <v>-3.6105004642116323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1.0646130604639708</v>
      </c>
      <c r="AG162">
        <v>1.1270637593755588</v>
      </c>
      <c r="AH162">
        <v>2.1057923104586136</v>
      </c>
      <c r="AI162">
        <v>1.2195392842602271</v>
      </c>
      <c r="AJ162">
        <v>0.3964441187574696</v>
      </c>
      <c r="AK162">
        <v>1.0608855880233663</v>
      </c>
      <c r="AL162">
        <v>0.87016522707643595</v>
      </c>
      <c r="AM162">
        <v>0.4486633928340536</v>
      </c>
      <c r="AN162">
        <v>1.9025023404244452</v>
      </c>
      <c r="AO162">
        <v>1.1842301799383368</v>
      </c>
      <c r="AP162">
        <v>0</v>
      </c>
    </row>
    <row r="163" spans="1:42" x14ac:dyDescent="0.25">
      <c r="A163" s="2">
        <v>43422</v>
      </c>
      <c r="B163">
        <v>-2.2251530215413888</v>
      </c>
      <c r="C163">
        <v>-1.5331448319195713</v>
      </c>
      <c r="D163">
        <v>1.1033919084593411</v>
      </c>
      <c r="E163">
        <v>-1.3481828839390344</v>
      </c>
      <c r="F163">
        <v>-1.7475641369446664</v>
      </c>
      <c r="G163">
        <v>2.0016012810248198</v>
      </c>
      <c r="H163">
        <v>-2.2007577170678756</v>
      </c>
      <c r="I163">
        <v>-1.521510925605468</v>
      </c>
      <c r="J163">
        <v>1.1095244291939688</v>
      </c>
      <c r="K163">
        <v>-1.3391757631666008</v>
      </c>
      <c r="L163">
        <v>-1.7324698362006632</v>
      </c>
      <c r="M163">
        <v>2.0219047053306216</v>
      </c>
      <c r="N163">
        <v>0.16187031886208747</v>
      </c>
      <c r="O163">
        <v>-2.6384663086050582</v>
      </c>
      <c r="P163">
        <v>-2.2222847964993546</v>
      </c>
      <c r="Q163">
        <v>-2.6384663086050582</v>
      </c>
      <c r="R163">
        <v>-1.6218491972337539</v>
      </c>
      <c r="S163">
        <v>-1.7703411205974937</v>
      </c>
      <c r="T163">
        <v>-1.3745440531635063</v>
      </c>
      <c r="U163">
        <v>-2.2007577170678756</v>
      </c>
      <c r="V163">
        <v>-1.521510925605468</v>
      </c>
      <c r="W163">
        <v>0</v>
      </c>
      <c r="X163">
        <v>-1.3391757631666008</v>
      </c>
      <c r="Y163">
        <v>-1.7324698362006632</v>
      </c>
      <c r="Z163">
        <f>MIN(0,(SRI_Z[[#This Row],[Logarithmic rate of return]]-0))</f>
        <v>0</v>
      </c>
      <c r="AA163">
        <v>-2.6384663086050582</v>
      </c>
      <c r="AB163">
        <v>-2.2222847964993546</v>
      </c>
      <c r="AC163">
        <v>-1.6218491972337539</v>
      </c>
      <c r="AD163">
        <v>-1.7703411205974937</v>
      </c>
      <c r="AE163">
        <v>-1.3745440531635063</v>
      </c>
      <c r="AF163">
        <v>-2.6384663086050582</v>
      </c>
      <c r="AG163">
        <v>-2.2222847964993546</v>
      </c>
      <c r="AH163">
        <v>-1.6218491972337539</v>
      </c>
      <c r="AI163">
        <v>-1.7703411205974937</v>
      </c>
      <c r="AJ163">
        <v>-1.3745440531635063</v>
      </c>
      <c r="AK163">
        <v>0</v>
      </c>
      <c r="AL163">
        <v>0</v>
      </c>
      <c r="AM163">
        <v>1.1095244291939688</v>
      </c>
      <c r="AN163">
        <v>0</v>
      </c>
      <c r="AO163">
        <v>0</v>
      </c>
      <c r="AP163">
        <v>2.0219047053306216</v>
      </c>
    </row>
    <row r="164" spans="1:42" x14ac:dyDescent="0.25">
      <c r="A164" s="1">
        <v>43429</v>
      </c>
      <c r="B164">
        <v>1.5678050728979549</v>
      </c>
      <c r="C164">
        <v>-0.70235383447229416</v>
      </c>
      <c r="D164">
        <v>-0.46530723963323312</v>
      </c>
      <c r="E164">
        <v>-3.1698835861512835</v>
      </c>
      <c r="F164">
        <v>-1.908449100432702</v>
      </c>
      <c r="G164">
        <v>-2.5956957450304015</v>
      </c>
      <c r="H164">
        <v>1.5802251224451198</v>
      </c>
      <c r="I164">
        <v>-0.69989881849119884</v>
      </c>
      <c r="J164">
        <v>-0.46422803195635953</v>
      </c>
      <c r="K164">
        <v>-3.120679875437248</v>
      </c>
      <c r="L164">
        <v>-1.8904666411057929</v>
      </c>
      <c r="M164">
        <v>-2.562579406575372</v>
      </c>
      <c r="N164">
        <v>0.82172989902714877</v>
      </c>
      <c r="O164">
        <v>2.3986507223099749</v>
      </c>
      <c r="P164">
        <v>-7.3618344808826605E-2</v>
      </c>
      <c r="Q164">
        <v>2.3986507223099749</v>
      </c>
      <c r="R164">
        <v>-3.8638922312812669</v>
      </c>
      <c r="S164">
        <v>-1.9338228758415521</v>
      </c>
      <c r="T164">
        <v>-1.3057265966030476</v>
      </c>
      <c r="U164">
        <v>0</v>
      </c>
      <c r="V164">
        <v>-0.69989881849119884</v>
      </c>
      <c r="W164">
        <v>-0.46422803195635953</v>
      </c>
      <c r="X164">
        <v>-3.120679875437248</v>
      </c>
      <c r="Y164">
        <v>-1.8904666411057929</v>
      </c>
      <c r="Z164">
        <f>MIN(0,(SRI_Z[[#This Row],[Logarithmic rate of return]]-0))</f>
        <v>-2.562579406575372</v>
      </c>
      <c r="AA164">
        <v>0</v>
      </c>
      <c r="AB164">
        <v>-7.3618344808826605E-2</v>
      </c>
      <c r="AC164">
        <v>-3.8638922312812669</v>
      </c>
      <c r="AD164">
        <v>-1.9338228758415521</v>
      </c>
      <c r="AE164">
        <v>-1.3057265966030476</v>
      </c>
      <c r="AF164">
        <v>2.3986507223099749</v>
      </c>
      <c r="AG164">
        <v>-7.3618344808826605E-2</v>
      </c>
      <c r="AH164">
        <v>-3.8638922312812669</v>
      </c>
      <c r="AI164">
        <v>-1.9338228758415521</v>
      </c>
      <c r="AJ164">
        <v>-1.3057265966030476</v>
      </c>
      <c r="AK164">
        <v>1.5802251224451198</v>
      </c>
      <c r="AL164">
        <v>0</v>
      </c>
      <c r="AM164">
        <v>0</v>
      </c>
      <c r="AN164">
        <v>0</v>
      </c>
      <c r="AO164">
        <v>0</v>
      </c>
      <c r="AP164">
        <v>0</v>
      </c>
    </row>
    <row r="165" spans="1:42" x14ac:dyDescent="0.25">
      <c r="A165" s="2">
        <v>43436</v>
      </c>
      <c r="B165">
        <v>1.8972667602782229</v>
      </c>
      <c r="C165">
        <v>0.85941910796060761</v>
      </c>
      <c r="D165">
        <v>2.8647391159853788</v>
      </c>
      <c r="E165">
        <v>3.039335450769606</v>
      </c>
      <c r="F165">
        <v>2.7808528539166635</v>
      </c>
      <c r="G165">
        <v>2.7946343021398916</v>
      </c>
      <c r="H165">
        <v>1.9154958034041789</v>
      </c>
      <c r="I165">
        <v>0.86313341023653478</v>
      </c>
      <c r="J165">
        <v>2.906573671298248</v>
      </c>
      <c r="K165">
        <v>3.0864809841251275</v>
      </c>
      <c r="L165">
        <v>2.8202506821486226</v>
      </c>
      <c r="M165">
        <v>2.8344273392426635</v>
      </c>
      <c r="N165">
        <v>0.28992146073960956</v>
      </c>
      <c r="O165">
        <v>2.4617860288514208</v>
      </c>
      <c r="P165">
        <v>1.2701736246860746</v>
      </c>
      <c r="Q165">
        <v>2.4617860288514208</v>
      </c>
      <c r="R165">
        <v>4.7335515246060789</v>
      </c>
      <c r="S165">
        <v>2.875080739692506</v>
      </c>
      <c r="T165">
        <v>3.9356904307373708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>MIN(0,(SRI_Z[[#This Row],[Logarithmic rate of return]]-0))</f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2.4617860288514208</v>
      </c>
      <c r="AG165">
        <v>1.2701736246860746</v>
      </c>
      <c r="AH165">
        <v>4.7335515246060789</v>
      </c>
      <c r="AI165">
        <v>2.875080739692506</v>
      </c>
      <c r="AJ165">
        <v>3.9356904307373708</v>
      </c>
      <c r="AK165">
        <v>1.9154958034041789</v>
      </c>
      <c r="AL165">
        <v>0.86313341023653478</v>
      </c>
      <c r="AM165">
        <v>2.906573671298248</v>
      </c>
      <c r="AN165">
        <v>3.0864809841251275</v>
      </c>
      <c r="AO165">
        <v>2.8202506821486226</v>
      </c>
      <c r="AP165">
        <v>2.8344273392426635</v>
      </c>
    </row>
    <row r="166" spans="1:42" x14ac:dyDescent="0.25">
      <c r="A166" s="1">
        <v>43443</v>
      </c>
      <c r="B166">
        <v>-0.53512803676953224</v>
      </c>
      <c r="C166">
        <v>-4.2917893359502797</v>
      </c>
      <c r="D166">
        <v>-4.0600359662470433</v>
      </c>
      <c r="E166">
        <v>-4.1634855194177263</v>
      </c>
      <c r="F166">
        <v>-4.3191056910569214</v>
      </c>
      <c r="G166">
        <v>-5.1906601713421745</v>
      </c>
      <c r="H166">
        <v>-0.53370131428886047</v>
      </c>
      <c r="I166">
        <v>-4.2022451308711783</v>
      </c>
      <c r="J166">
        <v>-3.979781550390296</v>
      </c>
      <c r="K166">
        <v>-4.0791455040340141</v>
      </c>
      <c r="L166">
        <v>-4.2284339406734963</v>
      </c>
      <c r="M166">
        <v>-5.060432873296083</v>
      </c>
      <c r="N166">
        <v>-0.3051673175343006</v>
      </c>
      <c r="O166">
        <v>-3.9421280990699296E-2</v>
      </c>
      <c r="P166">
        <v>-5.0574594356478091</v>
      </c>
      <c r="Q166">
        <v>-3.9421280990699296E-2</v>
      </c>
      <c r="R166">
        <v>-4.7138008389652031</v>
      </c>
      <c r="S166">
        <v>-4.2866864978051229</v>
      </c>
      <c r="T166">
        <v>-5.3478390260447597</v>
      </c>
      <c r="U166">
        <v>-0.53370131428886047</v>
      </c>
      <c r="V166">
        <v>-4.2022451308711783</v>
      </c>
      <c r="W166">
        <v>-3.979781550390296</v>
      </c>
      <c r="X166">
        <v>-4.0791455040340141</v>
      </c>
      <c r="Y166">
        <v>-4.2284339406734963</v>
      </c>
      <c r="Z166">
        <f>MIN(0,(SRI_Z[[#This Row],[Logarithmic rate of return]]-0))</f>
        <v>-5.060432873296083</v>
      </c>
      <c r="AA166">
        <v>-3.9421280990699296E-2</v>
      </c>
      <c r="AB166">
        <v>-5.0574594356478091</v>
      </c>
      <c r="AC166">
        <v>-4.7138008389652031</v>
      </c>
      <c r="AD166">
        <v>-4.2866864978051229</v>
      </c>
      <c r="AE166">
        <v>-5.3478390260447597</v>
      </c>
      <c r="AF166">
        <v>-3.9421280990699296E-2</v>
      </c>
      <c r="AG166">
        <v>-5.0574594356478091</v>
      </c>
      <c r="AH166">
        <v>-4.7138008389652031</v>
      </c>
      <c r="AI166">
        <v>-4.2866864978051229</v>
      </c>
      <c r="AJ166">
        <v>-5.3478390260447597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 s="2">
        <v>43450</v>
      </c>
      <c r="B167">
        <v>1.068563447984658</v>
      </c>
      <c r="C167">
        <v>0.228459530026106</v>
      </c>
      <c r="D167">
        <v>-0.41672454507572076</v>
      </c>
      <c r="E167">
        <v>-1.7557489123679233</v>
      </c>
      <c r="F167">
        <v>-0.30581039755351525</v>
      </c>
      <c r="G167">
        <v>-0.25261030650050281</v>
      </c>
      <c r="H167">
        <v>1.0743135864671134</v>
      </c>
      <c r="I167">
        <v>0.22872089696474229</v>
      </c>
      <c r="J167">
        <v>-0.41585865309943465</v>
      </c>
      <c r="K167">
        <v>-1.7405137105779689</v>
      </c>
      <c r="L167">
        <v>-0.3053437486890343</v>
      </c>
      <c r="M167">
        <v>-0.25229178296849714</v>
      </c>
      <c r="N167">
        <v>0.50981986800121337</v>
      </c>
      <c r="O167">
        <v>1.0261630217269238</v>
      </c>
      <c r="P167">
        <v>0.57745373328152694</v>
      </c>
      <c r="Q167">
        <v>1.0261630217269238</v>
      </c>
      <c r="R167">
        <v>-1.2662049572168261</v>
      </c>
      <c r="S167">
        <v>-0.31687269312201005</v>
      </c>
      <c r="T167">
        <v>-0.22200781319270907</v>
      </c>
      <c r="U167">
        <v>0</v>
      </c>
      <c r="V167">
        <v>0</v>
      </c>
      <c r="W167">
        <v>-0.41585865309943465</v>
      </c>
      <c r="X167">
        <v>-1.7405137105779689</v>
      </c>
      <c r="Y167">
        <v>-0.3053437486890343</v>
      </c>
      <c r="Z167">
        <f>MIN(0,(SRI_Z[[#This Row],[Logarithmic rate of return]]-0))</f>
        <v>-0.25229178296849714</v>
      </c>
      <c r="AA167">
        <v>0</v>
      </c>
      <c r="AB167">
        <v>0</v>
      </c>
      <c r="AC167">
        <v>-1.2662049572168261</v>
      </c>
      <c r="AD167">
        <v>-0.31687269312201005</v>
      </c>
      <c r="AE167">
        <v>-0.22200781319270907</v>
      </c>
      <c r="AF167">
        <v>1.0261630217269238</v>
      </c>
      <c r="AG167">
        <v>0.57745373328152694</v>
      </c>
      <c r="AH167">
        <v>-1.2662049572168261</v>
      </c>
      <c r="AI167">
        <v>-0.31687269312201005</v>
      </c>
      <c r="AJ167">
        <v>-0.22200781319270907</v>
      </c>
      <c r="AK167">
        <v>1.0743135864671134</v>
      </c>
      <c r="AL167">
        <v>0.22872089696474229</v>
      </c>
      <c r="AM167">
        <v>0</v>
      </c>
      <c r="AN167">
        <v>0</v>
      </c>
      <c r="AO167">
        <v>0</v>
      </c>
      <c r="AP167">
        <v>0</v>
      </c>
    </row>
    <row r="168" spans="1:42" x14ac:dyDescent="0.25">
      <c r="A168" s="1">
        <v>43457</v>
      </c>
      <c r="B168">
        <v>-2.8940948434314633</v>
      </c>
      <c r="C168">
        <v>-3.1580364958588634</v>
      </c>
      <c r="D168">
        <v>-2.975253897868686</v>
      </c>
      <c r="E168">
        <v>-6.0529495770625124</v>
      </c>
      <c r="F168">
        <v>-5.9395248380129564</v>
      </c>
      <c r="G168">
        <v>-5.0415708473376997</v>
      </c>
      <c r="H168">
        <v>-2.8530067872168994</v>
      </c>
      <c r="I168">
        <v>-3.1091961263637056</v>
      </c>
      <c r="J168">
        <v>-2.9318519957317704</v>
      </c>
      <c r="K168">
        <v>-5.8768307715149524</v>
      </c>
      <c r="L168">
        <v>-5.7698224919183634</v>
      </c>
      <c r="M168">
        <v>-4.918599864841438</v>
      </c>
      <c r="N168">
        <v>0.25204715466435967</v>
      </c>
      <c r="O168">
        <v>-2.4963423347384381</v>
      </c>
      <c r="P168">
        <v>-3.4680126024588418</v>
      </c>
      <c r="Q168">
        <v>-2.4963423347384381</v>
      </c>
      <c r="R168">
        <v>-7.3122344406092967</v>
      </c>
      <c r="S168">
        <v>-5.8780548995411159</v>
      </c>
      <c r="T168">
        <v>-5.1962315797022507</v>
      </c>
      <c r="U168">
        <v>-2.8530067872168994</v>
      </c>
      <c r="V168">
        <v>-3.1091961263637056</v>
      </c>
      <c r="W168">
        <v>-2.9318519957317704</v>
      </c>
      <c r="X168">
        <v>-5.8768307715149524</v>
      </c>
      <c r="Y168">
        <v>-5.7698224919183634</v>
      </c>
      <c r="Z168">
        <f>MIN(0,(SRI_Z[[#This Row],[Logarithmic rate of return]]-0))</f>
        <v>-4.918599864841438</v>
      </c>
      <c r="AA168">
        <v>-2.4963423347384381</v>
      </c>
      <c r="AB168">
        <v>-3.4680126024588418</v>
      </c>
      <c r="AC168">
        <v>-7.3122344406092967</v>
      </c>
      <c r="AD168">
        <v>-5.8780548995411159</v>
      </c>
      <c r="AE168">
        <v>-5.1962315797022507</v>
      </c>
      <c r="AF168">
        <v>-2.4963423347384381</v>
      </c>
      <c r="AG168">
        <v>-3.4680126024588418</v>
      </c>
      <c r="AH168">
        <v>-7.3122344406092967</v>
      </c>
      <c r="AI168">
        <v>-5.8780548995411159</v>
      </c>
      <c r="AJ168">
        <v>-5.1962315797022507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s="2">
        <v>43464</v>
      </c>
      <c r="B169">
        <v>0.61445462999866018</v>
      </c>
      <c r="C169">
        <v>-0.20241549153227376</v>
      </c>
      <c r="D169">
        <v>0.29948659440959491</v>
      </c>
      <c r="E169">
        <v>1.8597380195137667</v>
      </c>
      <c r="F169">
        <v>1.1259949524364168</v>
      </c>
      <c r="G169">
        <v>1.0848643919510017</v>
      </c>
      <c r="H169">
        <v>0.61635017127675862</v>
      </c>
      <c r="I169">
        <v>-0.20221090740301062</v>
      </c>
      <c r="J169">
        <v>0.2999359529140021</v>
      </c>
      <c r="K169">
        <v>1.8772485873138951</v>
      </c>
      <c r="L169">
        <v>1.1323822680980491</v>
      </c>
      <c r="M169">
        <v>1.0907919553620158</v>
      </c>
      <c r="N169">
        <v>-1.2022265503045151</v>
      </c>
      <c r="O169">
        <v>0.62449207208517854</v>
      </c>
      <c r="P169">
        <v>3.9357904418542894E-2</v>
      </c>
      <c r="Q169">
        <v>0.62449207208517854</v>
      </c>
      <c r="R169">
        <v>2.8200532272049759</v>
      </c>
      <c r="S169">
        <v>1.1279663194143148</v>
      </c>
      <c r="T169">
        <v>1.113428173589335</v>
      </c>
      <c r="U169">
        <v>0</v>
      </c>
      <c r="V169">
        <v>-0.20221090740301062</v>
      </c>
      <c r="W169">
        <v>0</v>
      </c>
      <c r="X169">
        <v>0</v>
      </c>
      <c r="Y169">
        <v>0</v>
      </c>
      <c r="Z169">
        <f>MIN(0,(SRI_Z[[#This Row],[Logarithmic rate of return]]-0))</f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0.62449207208517854</v>
      </c>
      <c r="AG169">
        <v>3.9357904418542894E-2</v>
      </c>
      <c r="AH169">
        <v>2.8200532272049759</v>
      </c>
      <c r="AI169">
        <v>1.1279663194143148</v>
      </c>
      <c r="AJ169">
        <v>1.113428173589335</v>
      </c>
      <c r="AK169">
        <v>0.61635017127675862</v>
      </c>
      <c r="AL169">
        <v>0</v>
      </c>
      <c r="AM169">
        <v>0.2999359529140021</v>
      </c>
      <c r="AN169">
        <v>1.8772485873138951</v>
      </c>
      <c r="AO169">
        <v>1.1323822680980491</v>
      </c>
      <c r="AP169">
        <v>1.0907919553620158</v>
      </c>
    </row>
    <row r="170" spans="1:42" x14ac:dyDescent="0.25">
      <c r="A170" s="1">
        <v>43471</v>
      </c>
      <c r="B170">
        <v>0.46613111177229827</v>
      </c>
      <c r="C170">
        <v>2.3263477000131809</v>
      </c>
      <c r="D170">
        <v>0.14240956992309073</v>
      </c>
      <c r="E170">
        <v>2.1107065590206324</v>
      </c>
      <c r="F170">
        <v>2.1187648456057047</v>
      </c>
      <c r="G170">
        <v>0.72954663887441673</v>
      </c>
      <c r="H170">
        <v>0.46722089069025657</v>
      </c>
      <c r="I170">
        <v>2.3538342941105159</v>
      </c>
      <c r="J170">
        <v>0.14251106872522876</v>
      </c>
      <c r="K170">
        <v>2.1333004628437005</v>
      </c>
      <c r="L170">
        <v>2.1415328425051596</v>
      </c>
      <c r="M170">
        <v>0.73222084468985449</v>
      </c>
      <c r="N170">
        <v>-0.60675222103122572</v>
      </c>
      <c r="O170">
        <v>0.44450855420920687</v>
      </c>
      <c r="P170">
        <v>2.0172913180947156</v>
      </c>
      <c r="Q170">
        <v>0.44450855420920687</v>
      </c>
      <c r="R170">
        <v>1.8415405379445737</v>
      </c>
      <c r="S170">
        <v>2.1846411021167786</v>
      </c>
      <c r="T170">
        <v>0.78956683451702503</v>
      </c>
      <c r="U170">
        <v>0</v>
      </c>
      <c r="V170">
        <v>0</v>
      </c>
      <c r="W170">
        <v>0</v>
      </c>
      <c r="X170">
        <v>0</v>
      </c>
      <c r="Y170">
        <v>0</v>
      </c>
      <c r="Z170">
        <f>MIN(0,(SRI_Z[[#This Row],[Logarithmic rate of return]]-0))</f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0.44450855420920687</v>
      </c>
      <c r="AG170">
        <v>2.0172913180947156</v>
      </c>
      <c r="AH170">
        <v>1.8415405379445737</v>
      </c>
      <c r="AI170">
        <v>2.1846411021167786</v>
      </c>
      <c r="AJ170">
        <v>0.78956683451702503</v>
      </c>
      <c r="AK170">
        <v>0.46722089069025657</v>
      </c>
      <c r="AL170">
        <v>2.3538342941105159</v>
      </c>
      <c r="AM170">
        <v>0.14251106872522876</v>
      </c>
      <c r="AN170">
        <v>2.1333004628437005</v>
      </c>
      <c r="AO170">
        <v>2.1415328425051596</v>
      </c>
      <c r="AP170">
        <v>0.73222084468985449</v>
      </c>
    </row>
    <row r="171" spans="1:42" x14ac:dyDescent="0.25">
      <c r="A171" s="2">
        <v>43478</v>
      </c>
      <c r="B171">
        <v>2.0275303643724665</v>
      </c>
      <c r="C171">
        <v>0.87535928926051954</v>
      </c>
      <c r="D171">
        <v>1.2099043331457504</v>
      </c>
      <c r="E171">
        <v>2.1024899266453256</v>
      </c>
      <c r="F171">
        <v>1.4466969427407665</v>
      </c>
      <c r="G171">
        <v>2.3078228406584076</v>
      </c>
      <c r="H171">
        <v>2.048366886895332</v>
      </c>
      <c r="I171">
        <v>0.87921306475727168</v>
      </c>
      <c r="J171">
        <v>1.2172832546164443</v>
      </c>
      <c r="K171">
        <v>2.1249070142223987</v>
      </c>
      <c r="L171">
        <v>1.4572636388277305</v>
      </c>
      <c r="M171">
        <v>2.3348700162103784</v>
      </c>
      <c r="N171">
        <v>0.31046913432112327</v>
      </c>
      <c r="O171">
        <v>2.3451565607281033</v>
      </c>
      <c r="P171">
        <v>1.0494828408133878</v>
      </c>
      <c r="Q171">
        <v>2.3451565607281033</v>
      </c>
      <c r="R171">
        <v>2.5086140591268635</v>
      </c>
      <c r="S171">
        <v>1.4859239149058872</v>
      </c>
      <c r="T171">
        <v>2.3929307949999523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>MIN(0,(SRI_Z[[#This Row],[Logarithmic rate of return]]-0))</f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2.3451565607281033</v>
      </c>
      <c r="AG171">
        <v>1.0494828408133878</v>
      </c>
      <c r="AH171">
        <v>2.5086140591268635</v>
      </c>
      <c r="AI171">
        <v>1.4859239149058872</v>
      </c>
      <c r="AJ171">
        <v>2.3929307949999523</v>
      </c>
      <c r="AK171">
        <v>2.048366886895332</v>
      </c>
      <c r="AL171">
        <v>0.87921306475727168</v>
      </c>
      <c r="AM171">
        <v>1.2172832546164443</v>
      </c>
      <c r="AN171">
        <v>2.1249070142223987</v>
      </c>
      <c r="AO171">
        <v>1.4572636388277305</v>
      </c>
      <c r="AP171">
        <v>2.3348700162103784</v>
      </c>
    </row>
    <row r="172" spans="1:42" x14ac:dyDescent="0.25">
      <c r="A172" s="1">
        <v>43485</v>
      </c>
      <c r="B172">
        <v>1.4837268666241152</v>
      </c>
      <c r="C172">
        <v>2.2976767934643822</v>
      </c>
      <c r="D172">
        <v>4.7312692668543104</v>
      </c>
      <c r="E172">
        <v>2.3112636253532419</v>
      </c>
      <c r="F172">
        <v>2.807608299963591</v>
      </c>
      <c r="G172">
        <v>2.803892462477326</v>
      </c>
      <c r="H172">
        <v>1.4948441979733365</v>
      </c>
      <c r="I172">
        <v>2.3244848240129077</v>
      </c>
      <c r="J172">
        <v>4.8468543196972478</v>
      </c>
      <c r="K172">
        <v>2.3383921460161519</v>
      </c>
      <c r="L172">
        <v>2.8477752276305019</v>
      </c>
      <c r="M172">
        <v>2.843952123381734</v>
      </c>
      <c r="N172">
        <v>-0.44607710446150378</v>
      </c>
      <c r="O172">
        <v>1.6168958690017783</v>
      </c>
      <c r="P172">
        <v>2.5060864984351512</v>
      </c>
      <c r="Q172">
        <v>1.6168958690017783</v>
      </c>
      <c r="R172">
        <v>2.8272406755372046</v>
      </c>
      <c r="S172">
        <v>2.8970870762122343</v>
      </c>
      <c r="T172">
        <v>2.7813290024561517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f>MIN(0,(SRI_Z[[#This Row],[Logarithmic rate of return]]-0))</f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1.6168958690017783</v>
      </c>
      <c r="AG172">
        <v>2.5060864984351512</v>
      </c>
      <c r="AH172">
        <v>2.8272406755372046</v>
      </c>
      <c r="AI172">
        <v>2.8970870762122343</v>
      </c>
      <c r="AJ172">
        <v>2.7813290024561517</v>
      </c>
      <c r="AK172">
        <v>1.4948441979733365</v>
      </c>
      <c r="AL172">
        <v>2.3244848240129077</v>
      </c>
      <c r="AM172">
        <v>4.8468543196972478</v>
      </c>
      <c r="AN172">
        <v>2.3383921460161519</v>
      </c>
      <c r="AO172">
        <v>2.8477752276305019</v>
      </c>
      <c r="AP172">
        <v>2.843952123381734</v>
      </c>
    </row>
    <row r="173" spans="1:42" x14ac:dyDescent="0.25">
      <c r="A173" s="2">
        <v>43492</v>
      </c>
      <c r="B173">
        <v>0.38776937257645006</v>
      </c>
      <c r="C173">
        <v>5.7408943037573129E-2</v>
      </c>
      <c r="D173">
        <v>1.8676838090227563</v>
      </c>
      <c r="E173">
        <v>-4.5438481344980776E-2</v>
      </c>
      <c r="F173">
        <v>-0.15495396955610402</v>
      </c>
      <c r="G173">
        <v>-0.3641781162059361</v>
      </c>
      <c r="H173">
        <v>0.38852314724384357</v>
      </c>
      <c r="I173">
        <v>5.7425428280912079E-2</v>
      </c>
      <c r="J173">
        <v>1.8853452756922386</v>
      </c>
      <c r="K173">
        <v>-4.5428161193138167E-2</v>
      </c>
      <c r="L173">
        <v>-0.15483403976736373</v>
      </c>
      <c r="M173">
        <v>-0.36351659329895264</v>
      </c>
      <c r="N173">
        <v>-0.6906977159054466</v>
      </c>
      <c r="O173">
        <v>0.61487969712907709</v>
      </c>
      <c r="P173">
        <v>-0.91332152257084331</v>
      </c>
      <c r="Q173">
        <v>0.61487969712907709</v>
      </c>
      <c r="R173">
        <v>-0.22303573880162733</v>
      </c>
      <c r="S173">
        <v>-0.15595097794566823</v>
      </c>
      <c r="T173">
        <v>-0.40146862964204083</v>
      </c>
      <c r="U173">
        <v>0</v>
      </c>
      <c r="V173">
        <v>0</v>
      </c>
      <c r="W173">
        <v>0</v>
      </c>
      <c r="X173">
        <v>-4.5428161193138167E-2</v>
      </c>
      <c r="Y173">
        <v>-0.15483403976736373</v>
      </c>
      <c r="Z173">
        <f>MIN(0,(SRI_Z[[#This Row],[Logarithmic rate of return]]-0))</f>
        <v>-0.36351659329895264</v>
      </c>
      <c r="AA173">
        <v>0</v>
      </c>
      <c r="AB173">
        <v>-0.91332152257084331</v>
      </c>
      <c r="AC173">
        <v>-0.22303573880162733</v>
      </c>
      <c r="AD173">
        <v>-0.15595097794566823</v>
      </c>
      <c r="AE173">
        <v>-0.40146862964204083</v>
      </c>
      <c r="AF173">
        <v>0.61487969712907709</v>
      </c>
      <c r="AG173">
        <v>-0.91332152257084331</v>
      </c>
      <c r="AH173">
        <v>-0.22303573880162733</v>
      </c>
      <c r="AI173">
        <v>-0.15595097794566823</v>
      </c>
      <c r="AJ173">
        <v>-0.40146862964204083</v>
      </c>
      <c r="AK173">
        <v>0.38852314724384357</v>
      </c>
      <c r="AL173">
        <v>5.7425428280912079E-2</v>
      </c>
      <c r="AM173">
        <v>1.8853452756922386</v>
      </c>
      <c r="AN173">
        <v>0</v>
      </c>
      <c r="AO173">
        <v>0</v>
      </c>
      <c r="AP173">
        <v>0</v>
      </c>
    </row>
    <row r="174" spans="1:42" x14ac:dyDescent="0.25">
      <c r="A174" s="1">
        <v>43499</v>
      </c>
      <c r="B174">
        <v>-0.79128624058946906</v>
      </c>
      <c r="C174">
        <v>-1.9139977032028285E-2</v>
      </c>
      <c r="D174">
        <v>4.6013278117395105E-2</v>
      </c>
      <c r="E174">
        <v>1.0441646682653893</v>
      </c>
      <c r="F174">
        <v>0.12744651797906287</v>
      </c>
      <c r="G174">
        <v>0.75570888779365997</v>
      </c>
      <c r="H174">
        <v>-0.78817198866056803</v>
      </c>
      <c r="I174">
        <v>-1.913814557211475E-2</v>
      </c>
      <c r="J174">
        <v>4.6023867474667579E-2</v>
      </c>
      <c r="K174">
        <v>1.0496543149428255</v>
      </c>
      <c r="L174">
        <v>0.12752780012195719</v>
      </c>
      <c r="M174">
        <v>0.75857883551831518</v>
      </c>
      <c r="N174">
        <v>-1.5029852938186703</v>
      </c>
      <c r="O174">
        <v>-1.7309356193802694E-3</v>
      </c>
      <c r="P174">
        <v>1.1628968432806317</v>
      </c>
      <c r="Q174">
        <v>-1.7309356193802694E-3</v>
      </c>
      <c r="R174">
        <v>1.555337434252575</v>
      </c>
      <c r="S174">
        <v>0.53367960416900195</v>
      </c>
      <c r="T174">
        <v>1.1878422756634912</v>
      </c>
      <c r="U174">
        <v>-0.78817198866056803</v>
      </c>
      <c r="V174">
        <v>-1.913814557211475E-2</v>
      </c>
      <c r="W174">
        <v>0</v>
      </c>
      <c r="X174">
        <v>0</v>
      </c>
      <c r="Y174">
        <v>0</v>
      </c>
      <c r="Z174">
        <f>MIN(0,(SRI_Z[[#This Row],[Logarithmic rate of return]]-0))</f>
        <v>0</v>
      </c>
      <c r="AA174">
        <v>-1.7309356193802694E-3</v>
      </c>
      <c r="AB174">
        <v>0</v>
      </c>
      <c r="AC174">
        <v>0</v>
      </c>
      <c r="AD174">
        <v>0</v>
      </c>
      <c r="AE174">
        <v>0</v>
      </c>
      <c r="AF174">
        <v>-1.7309356193802694E-3</v>
      </c>
      <c r="AG174">
        <v>1.1628968432806317</v>
      </c>
      <c r="AH174">
        <v>1.555337434252575</v>
      </c>
      <c r="AI174">
        <v>0.53367960416900195</v>
      </c>
      <c r="AJ174">
        <v>1.1878422756634912</v>
      </c>
      <c r="AK174">
        <v>0</v>
      </c>
      <c r="AL174">
        <v>0</v>
      </c>
      <c r="AM174">
        <v>4.6023867474667579E-2</v>
      </c>
      <c r="AN174">
        <v>1.0496543149428255</v>
      </c>
      <c r="AO174">
        <v>0.12752780012195719</v>
      </c>
      <c r="AP174">
        <v>0.75857883551831518</v>
      </c>
    </row>
    <row r="175" spans="1:42" x14ac:dyDescent="0.25">
      <c r="A175" s="2">
        <v>43506</v>
      </c>
      <c r="B175">
        <v>-0.33428690816751744</v>
      </c>
      <c r="C175">
        <v>-0.48080005128533881</v>
      </c>
      <c r="D175">
        <v>-0.30329003758159689</v>
      </c>
      <c r="E175">
        <v>-2.9985007496253012E-2</v>
      </c>
      <c r="F175">
        <v>0.48917474408914413</v>
      </c>
      <c r="G175">
        <v>1.3771872974724586</v>
      </c>
      <c r="H175">
        <v>-0.33372941156261443</v>
      </c>
      <c r="I175">
        <v>-0.47964789939412722</v>
      </c>
      <c r="J175">
        <v>-0.30283104117318965</v>
      </c>
      <c r="K175">
        <v>-2.9980512891328238E-2</v>
      </c>
      <c r="L175">
        <v>0.49037511996411515</v>
      </c>
      <c r="M175">
        <v>1.3867584989127106</v>
      </c>
      <c r="N175">
        <v>-1.7397779326957945</v>
      </c>
      <c r="O175">
        <v>-0.62807784589853111</v>
      </c>
      <c r="P175">
        <v>0.18015636082106323</v>
      </c>
      <c r="Q175">
        <v>-0.62807784589853111</v>
      </c>
      <c r="R175">
        <v>4.9866930209408182E-2</v>
      </c>
      <c r="S175">
        <v>0.12693553178752986</v>
      </c>
      <c r="T175">
        <v>1.0226736919421333</v>
      </c>
      <c r="U175">
        <v>-0.33372941156261443</v>
      </c>
      <c r="V175">
        <v>-0.47964789939412722</v>
      </c>
      <c r="W175">
        <v>-0.30283104117318965</v>
      </c>
      <c r="X175">
        <v>-2.9980512891328238E-2</v>
      </c>
      <c r="Y175">
        <v>0</v>
      </c>
      <c r="Z175">
        <f>MIN(0,(SRI_Z[[#This Row],[Logarithmic rate of return]]-0))</f>
        <v>0</v>
      </c>
      <c r="AA175">
        <v>-0.62807784589853111</v>
      </c>
      <c r="AB175">
        <v>0</v>
      </c>
      <c r="AC175">
        <v>0</v>
      </c>
      <c r="AD175">
        <v>0</v>
      </c>
      <c r="AE175">
        <v>0</v>
      </c>
      <c r="AF175">
        <v>-0.62807784589853111</v>
      </c>
      <c r="AG175">
        <v>0.18015636082106323</v>
      </c>
      <c r="AH175">
        <v>4.9866930209408182E-2</v>
      </c>
      <c r="AI175">
        <v>0.12693553178752986</v>
      </c>
      <c r="AJ175">
        <v>1.0226736919421333</v>
      </c>
      <c r="AK175">
        <v>0</v>
      </c>
      <c r="AL175">
        <v>0</v>
      </c>
      <c r="AM175">
        <v>0</v>
      </c>
      <c r="AN175">
        <v>0</v>
      </c>
      <c r="AO175">
        <v>0.49037511996411515</v>
      </c>
      <c r="AP175">
        <v>1.3867584989127106</v>
      </c>
    </row>
    <row r="176" spans="1:42" x14ac:dyDescent="0.25">
      <c r="A176" s="1">
        <v>43513</v>
      </c>
      <c r="B176">
        <v>-0.36777752685743337</v>
      </c>
      <c r="C176">
        <v>3.6682517137034507</v>
      </c>
      <c r="D176">
        <v>1.1148780805841754</v>
      </c>
      <c r="E176">
        <v>2.3997658764998615</v>
      </c>
      <c r="F176">
        <v>2.8043143297380606</v>
      </c>
      <c r="G176">
        <v>3.4266937881395676</v>
      </c>
      <c r="H176">
        <v>-0.36710287894077315</v>
      </c>
      <c r="I176">
        <v>3.7372240454602177</v>
      </c>
      <c r="J176">
        <v>1.1211394273407731</v>
      </c>
      <c r="K176">
        <v>2.4290293765567825</v>
      </c>
      <c r="L176">
        <v>2.8443861615206729</v>
      </c>
      <c r="M176">
        <v>3.4867816167230261</v>
      </c>
      <c r="N176">
        <v>0.43198026280995222</v>
      </c>
      <c r="O176">
        <v>-0.77647401724752352</v>
      </c>
      <c r="P176">
        <v>3.1859534174229909</v>
      </c>
      <c r="Q176">
        <v>-0.77647401724752352</v>
      </c>
      <c r="R176">
        <v>2.470089912131805</v>
      </c>
      <c r="S176">
        <v>2.8974304744608239</v>
      </c>
      <c r="T176">
        <v>3.639591584839339</v>
      </c>
      <c r="U176">
        <v>-0.36710287894077315</v>
      </c>
      <c r="V176">
        <v>0</v>
      </c>
      <c r="W176">
        <v>0</v>
      </c>
      <c r="X176">
        <v>0</v>
      </c>
      <c r="Y176">
        <v>0</v>
      </c>
      <c r="Z176">
        <f>MIN(0,(SRI_Z[[#This Row],[Logarithmic rate of return]]-0))</f>
        <v>0</v>
      </c>
      <c r="AA176">
        <v>-0.77647401724752352</v>
      </c>
      <c r="AB176">
        <v>0</v>
      </c>
      <c r="AC176">
        <v>0</v>
      </c>
      <c r="AD176">
        <v>0</v>
      </c>
      <c r="AE176">
        <v>0</v>
      </c>
      <c r="AF176">
        <v>-0.77647401724752352</v>
      </c>
      <c r="AG176">
        <v>3.1859534174229909</v>
      </c>
      <c r="AH176">
        <v>2.470089912131805</v>
      </c>
      <c r="AI176">
        <v>2.8974304744608239</v>
      </c>
      <c r="AJ176">
        <v>3.639591584839339</v>
      </c>
      <c r="AK176">
        <v>0</v>
      </c>
      <c r="AL176">
        <v>3.7372240454602177</v>
      </c>
      <c r="AM176">
        <v>1.1211394273407731</v>
      </c>
      <c r="AN176">
        <v>2.4290293765567825</v>
      </c>
      <c r="AO176">
        <v>2.8443861615206729</v>
      </c>
      <c r="AP176">
        <v>3.4867816167230261</v>
      </c>
    </row>
    <row r="177" spans="1:42" x14ac:dyDescent="0.25">
      <c r="A177" s="2">
        <v>43520</v>
      </c>
      <c r="B177">
        <v>0.66974299814137506</v>
      </c>
      <c r="C177">
        <v>0.32009849184363298</v>
      </c>
      <c r="D177">
        <v>-5.8712244764827073E-2</v>
      </c>
      <c r="E177">
        <v>0.62045564711585122</v>
      </c>
      <c r="F177">
        <v>0.29409182688086538</v>
      </c>
      <c r="G177">
        <v>0.40517375720742577</v>
      </c>
      <c r="H177">
        <v>0.67199584103169563</v>
      </c>
      <c r="I177">
        <v>0.32061190297298076</v>
      </c>
      <c r="J177">
        <v>-5.8695015869715733E-2</v>
      </c>
      <c r="K177">
        <v>0.62238847219506732</v>
      </c>
      <c r="L177">
        <v>0.2945251266353493</v>
      </c>
      <c r="M177">
        <v>0.40599681002335453</v>
      </c>
      <c r="N177">
        <v>-1.7492089385819569</v>
      </c>
      <c r="O177">
        <v>0.76660300974061624</v>
      </c>
      <c r="P177">
        <v>3.0762920669187642E-2</v>
      </c>
      <c r="Q177">
        <v>0.76660300974061624</v>
      </c>
      <c r="R177">
        <v>0.61311874150560342</v>
      </c>
      <c r="S177">
        <v>0.31053196185707649</v>
      </c>
      <c r="T177">
        <v>0.41447818357140548</v>
      </c>
      <c r="U177">
        <v>0</v>
      </c>
      <c r="V177">
        <v>0</v>
      </c>
      <c r="W177">
        <v>-5.8695015869715733E-2</v>
      </c>
      <c r="X177">
        <v>0</v>
      </c>
      <c r="Y177">
        <v>0</v>
      </c>
      <c r="Z177">
        <f>MIN(0,(SRI_Z[[#This Row],[Logarithmic rate of return]]-0))</f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0.76660300974061624</v>
      </c>
      <c r="AG177">
        <v>3.0762920669187642E-2</v>
      </c>
      <c r="AH177">
        <v>0.61311874150560342</v>
      </c>
      <c r="AI177">
        <v>0.31053196185707649</v>
      </c>
      <c r="AJ177">
        <v>0.41447818357140548</v>
      </c>
      <c r="AK177">
        <v>0.67199584103169563</v>
      </c>
      <c r="AL177">
        <v>0.32061190297298076</v>
      </c>
      <c r="AM177">
        <v>0</v>
      </c>
      <c r="AN177">
        <v>0.62238847219506732</v>
      </c>
      <c r="AO177">
        <v>0.2945251266353493</v>
      </c>
      <c r="AP177">
        <v>0.40599681002335453</v>
      </c>
    </row>
    <row r="178" spans="1:42" x14ac:dyDescent="0.25">
      <c r="A178" s="1">
        <v>43527</v>
      </c>
      <c r="B178">
        <v>-0.58664259927797613</v>
      </c>
      <c r="C178">
        <v>1.3241814979043958</v>
      </c>
      <c r="D178">
        <v>-0.28130315321207533</v>
      </c>
      <c r="E178">
        <v>0.40071452710857147</v>
      </c>
      <c r="F178">
        <v>0.14901823281907584</v>
      </c>
      <c r="G178">
        <v>0.26422132421510985</v>
      </c>
      <c r="H178">
        <v>-0.58492855186944148</v>
      </c>
      <c r="I178">
        <v>1.3330269544821156</v>
      </c>
      <c r="J178">
        <v>-0.28090823632778317</v>
      </c>
      <c r="K178">
        <v>0.40151953902254173</v>
      </c>
      <c r="L178">
        <v>0.1491293754165087</v>
      </c>
      <c r="M178">
        <v>0.26457100484564633</v>
      </c>
      <c r="N178">
        <v>-0.88602747737224796</v>
      </c>
      <c r="O178">
        <v>-0.32895430680553045</v>
      </c>
      <c r="P178">
        <v>1.8437681050929893</v>
      </c>
      <c r="Q178">
        <v>-0.32895430680553045</v>
      </c>
      <c r="R178">
        <v>0.39382792541532291</v>
      </c>
      <c r="S178">
        <v>0.20064876651003602</v>
      </c>
      <c r="T178">
        <v>0.28577188968752215</v>
      </c>
      <c r="U178">
        <v>-0.58492855186944148</v>
      </c>
      <c r="V178">
        <v>0</v>
      </c>
      <c r="W178">
        <v>-0.28090823632778317</v>
      </c>
      <c r="X178">
        <v>0</v>
      </c>
      <c r="Y178">
        <v>0</v>
      </c>
      <c r="Z178">
        <f>MIN(0,(SRI_Z[[#This Row],[Logarithmic rate of return]]-0))</f>
        <v>0</v>
      </c>
      <c r="AA178">
        <v>-0.32895430680553045</v>
      </c>
      <c r="AB178">
        <v>0</v>
      </c>
      <c r="AC178">
        <v>0</v>
      </c>
      <c r="AD178">
        <v>0</v>
      </c>
      <c r="AE178">
        <v>0</v>
      </c>
      <c r="AF178">
        <v>-0.32895430680553045</v>
      </c>
      <c r="AG178">
        <v>1.8437681050929893</v>
      </c>
      <c r="AH178">
        <v>0.39382792541532291</v>
      </c>
      <c r="AI178">
        <v>0.20064876651003602</v>
      </c>
      <c r="AJ178">
        <v>0.28577188968752215</v>
      </c>
      <c r="AK178">
        <v>0</v>
      </c>
      <c r="AL178">
        <v>1.3330269544821156</v>
      </c>
      <c r="AM178">
        <v>0</v>
      </c>
      <c r="AN178">
        <v>0.40151953902254173</v>
      </c>
      <c r="AO178">
        <v>0.1491293754165087</v>
      </c>
      <c r="AP178">
        <v>0.26457100484564633</v>
      </c>
    </row>
    <row r="179" spans="1:42" x14ac:dyDescent="0.25">
      <c r="A179" s="2">
        <v>43534</v>
      </c>
      <c r="B179">
        <v>-1.3260173754000921</v>
      </c>
      <c r="C179">
        <v>-1.5419724912107569</v>
      </c>
      <c r="D179">
        <v>-2.0767946577629472</v>
      </c>
      <c r="E179">
        <v>-1.8388318009735036</v>
      </c>
      <c r="F179">
        <v>-0.89771370450625798</v>
      </c>
      <c r="G179">
        <v>-0.14007782101167846</v>
      </c>
      <c r="H179">
        <v>-1.3173027190406552</v>
      </c>
      <c r="I179">
        <v>-1.5302049097952624</v>
      </c>
      <c r="J179">
        <v>-2.0555232819179414</v>
      </c>
      <c r="K179">
        <v>-1.8221297270027574</v>
      </c>
      <c r="L179">
        <v>-0.89370820910284265</v>
      </c>
      <c r="M179">
        <v>-0.13997980355511533</v>
      </c>
      <c r="N179">
        <v>-0.11676644124021185</v>
      </c>
      <c r="O179">
        <v>-1.0713916044601675</v>
      </c>
      <c r="P179">
        <v>-2.0259198544703598</v>
      </c>
      <c r="Q179">
        <v>-1.0713916044601675</v>
      </c>
      <c r="R179">
        <v>-2.185867557842426</v>
      </c>
      <c r="S179">
        <v>-0.8894160180523204</v>
      </c>
      <c r="T179">
        <v>-0.15394744286073009</v>
      </c>
      <c r="U179">
        <v>-1.3173027190406552</v>
      </c>
      <c r="V179">
        <v>-1.5302049097952624</v>
      </c>
      <c r="W179">
        <v>-2.0555232819179414</v>
      </c>
      <c r="X179">
        <v>-1.8221297270027574</v>
      </c>
      <c r="Y179">
        <v>-0.89370820910284265</v>
      </c>
      <c r="Z179">
        <f>MIN(0,(SRI_Z[[#This Row],[Logarithmic rate of return]]-0))</f>
        <v>-0.13997980355511533</v>
      </c>
      <c r="AA179">
        <v>-1.0713916044601675</v>
      </c>
      <c r="AB179">
        <v>-2.0259198544703598</v>
      </c>
      <c r="AC179">
        <v>-2.185867557842426</v>
      </c>
      <c r="AD179">
        <v>-0.8894160180523204</v>
      </c>
      <c r="AE179">
        <v>-0.15394744286073009</v>
      </c>
      <c r="AF179">
        <v>-1.0713916044601675</v>
      </c>
      <c r="AG179">
        <v>-2.0259198544703598</v>
      </c>
      <c r="AH179">
        <v>-2.185867557842426</v>
      </c>
      <c r="AI179">
        <v>-0.8894160180523204</v>
      </c>
      <c r="AJ179">
        <v>-0.15394744286073009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</row>
    <row r="180" spans="1:42" x14ac:dyDescent="0.25">
      <c r="A180" s="1">
        <v>43541</v>
      </c>
      <c r="B180">
        <v>2.2320145607816868</v>
      </c>
      <c r="C180">
        <v>3.0902570233114259</v>
      </c>
      <c r="D180">
        <v>1.5838590956887464</v>
      </c>
      <c r="E180">
        <v>2.4695502061954566</v>
      </c>
      <c r="F180">
        <v>2.1124626639539392</v>
      </c>
      <c r="G180">
        <v>2.0728547477518662</v>
      </c>
      <c r="H180">
        <v>2.2573009784381592</v>
      </c>
      <c r="I180">
        <v>3.1390125430800642</v>
      </c>
      <c r="J180">
        <v>1.5965361801521365</v>
      </c>
      <c r="K180">
        <v>2.5005551164043047</v>
      </c>
      <c r="L180">
        <v>2.1350944493194026</v>
      </c>
      <c r="M180">
        <v>2.0946399581456996</v>
      </c>
      <c r="N180">
        <v>-0.27099021396026424</v>
      </c>
      <c r="O180">
        <v>2.114526438815266</v>
      </c>
      <c r="P180">
        <v>3.4971774561258293</v>
      </c>
      <c r="Q180">
        <v>2.114526438815266</v>
      </c>
      <c r="R180">
        <v>2.8538199965792592</v>
      </c>
      <c r="S180">
        <v>2.1925549879963251</v>
      </c>
      <c r="T180">
        <v>2.2039094524161422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f>MIN(0,(SRI_Z[[#This Row],[Logarithmic rate of return]]-0))</f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2.114526438815266</v>
      </c>
      <c r="AG180">
        <v>3.4971774561258293</v>
      </c>
      <c r="AH180">
        <v>2.8538199965792592</v>
      </c>
      <c r="AI180">
        <v>2.1925549879963251</v>
      </c>
      <c r="AJ180">
        <v>2.2039094524161422</v>
      </c>
      <c r="AK180">
        <v>2.2573009784381592</v>
      </c>
      <c r="AL180">
        <v>3.1390125430800642</v>
      </c>
      <c r="AM180">
        <v>1.5965361801521365</v>
      </c>
      <c r="AN180">
        <v>2.5005551164043047</v>
      </c>
      <c r="AO180">
        <v>2.1350944493194026</v>
      </c>
      <c r="AP180">
        <v>2.0946399581456996</v>
      </c>
    </row>
    <row r="181" spans="1:42" x14ac:dyDescent="0.25">
      <c r="A181" s="2">
        <v>43548</v>
      </c>
      <c r="B181">
        <v>-1.2086740135087124</v>
      </c>
      <c r="C181">
        <v>-1.6218186235801593</v>
      </c>
      <c r="D181">
        <v>-2.4715469055155146</v>
      </c>
      <c r="E181">
        <v>-1.0808976782511703</v>
      </c>
      <c r="F181">
        <v>-0.93943895831511715</v>
      </c>
      <c r="G181">
        <v>-0.32110091743118307</v>
      </c>
      <c r="H181">
        <v>-1.2014278788180783</v>
      </c>
      <c r="I181">
        <v>-1.608807633284796</v>
      </c>
      <c r="J181">
        <v>-2.4414982889109966</v>
      </c>
      <c r="K181">
        <v>-1.0750977361592584</v>
      </c>
      <c r="L181">
        <v>-0.9350536738527947</v>
      </c>
      <c r="M181">
        <v>-0.32058648936330819</v>
      </c>
      <c r="N181">
        <v>0.15894538431131436</v>
      </c>
      <c r="O181">
        <v>-1.0090341975376922</v>
      </c>
      <c r="P181">
        <v>-1.9682125741787084</v>
      </c>
      <c r="Q181">
        <v>-1.0090341975376922</v>
      </c>
      <c r="R181">
        <v>-0.77429746339056515</v>
      </c>
      <c r="S181">
        <v>-0.94181917827466377</v>
      </c>
      <c r="T181">
        <v>-0.36761529364848311</v>
      </c>
      <c r="U181">
        <v>-1.2014278788180783</v>
      </c>
      <c r="V181">
        <v>-1.608807633284796</v>
      </c>
      <c r="W181">
        <v>-2.4414982889109966</v>
      </c>
      <c r="X181">
        <v>-1.0750977361592584</v>
      </c>
      <c r="Y181">
        <v>-0.9350536738527947</v>
      </c>
      <c r="Z181">
        <f>MIN(0,(SRI_Z[[#This Row],[Logarithmic rate of return]]-0))</f>
        <v>-0.32058648936330819</v>
      </c>
      <c r="AA181">
        <v>-1.0090341975376922</v>
      </c>
      <c r="AB181">
        <v>-1.9682125741787084</v>
      </c>
      <c r="AC181">
        <v>-0.77429746339056515</v>
      </c>
      <c r="AD181">
        <v>-0.94181917827466377</v>
      </c>
      <c r="AE181">
        <v>-0.36761529364848311</v>
      </c>
      <c r="AF181">
        <v>-1.0090341975376922</v>
      </c>
      <c r="AG181">
        <v>-1.9682125741787084</v>
      </c>
      <c r="AH181">
        <v>-0.77429746339056515</v>
      </c>
      <c r="AI181">
        <v>-0.94181917827466377</v>
      </c>
      <c r="AJ181">
        <v>-0.36761529364848311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</row>
    <row r="182" spans="1:42" x14ac:dyDescent="0.25">
      <c r="A182" s="1">
        <v>43555</v>
      </c>
      <c r="B182">
        <v>-0.44471856131922499</v>
      </c>
      <c r="C182">
        <v>0.71764563985043883</v>
      </c>
      <c r="D182">
        <v>-2.4280885700489829</v>
      </c>
      <c r="E182">
        <v>0.86016338298894379</v>
      </c>
      <c r="F182">
        <v>0.92211784059915802</v>
      </c>
      <c r="G182">
        <v>1.2233801540552607</v>
      </c>
      <c r="H182">
        <v>-0.44373261038244804</v>
      </c>
      <c r="I182">
        <v>0.72023310281422415</v>
      </c>
      <c r="J182">
        <v>-2.3990791445164068</v>
      </c>
      <c r="K182">
        <v>0.86388413997342239</v>
      </c>
      <c r="L182">
        <v>0.92639566518938166</v>
      </c>
      <c r="M182">
        <v>1.2309250473601556</v>
      </c>
      <c r="N182">
        <v>-0.61850070657468992</v>
      </c>
      <c r="O182">
        <v>-0.71652213915206808</v>
      </c>
      <c r="P182">
        <v>0.73070270691667383</v>
      </c>
      <c r="Q182">
        <v>-0.71652213915206808</v>
      </c>
      <c r="R182">
        <v>1.1957318103196506</v>
      </c>
      <c r="S182">
        <v>0.94181917827466555</v>
      </c>
      <c r="T182">
        <v>1.2634682082524791</v>
      </c>
      <c r="U182">
        <v>-0.44373261038244804</v>
      </c>
      <c r="V182">
        <v>0</v>
      </c>
      <c r="W182">
        <v>-2.3990791445164068</v>
      </c>
      <c r="X182">
        <v>0</v>
      </c>
      <c r="Y182">
        <v>0</v>
      </c>
      <c r="Z182">
        <f>MIN(0,(SRI_Z[[#This Row],[Logarithmic rate of return]]-0))</f>
        <v>0</v>
      </c>
      <c r="AA182">
        <v>-0.71652213915206808</v>
      </c>
      <c r="AB182">
        <v>0</v>
      </c>
      <c r="AC182">
        <v>0</v>
      </c>
      <c r="AD182">
        <v>0</v>
      </c>
      <c r="AE182">
        <v>0</v>
      </c>
      <c r="AF182">
        <v>-0.71652213915206808</v>
      </c>
      <c r="AG182">
        <v>0.73070270691667383</v>
      </c>
      <c r="AH182">
        <v>1.1957318103196506</v>
      </c>
      <c r="AI182">
        <v>0.94181917827466555</v>
      </c>
      <c r="AJ182">
        <v>1.2634682082524791</v>
      </c>
      <c r="AK182">
        <v>0</v>
      </c>
      <c r="AL182">
        <v>0.72023310281422415</v>
      </c>
      <c r="AM182">
        <v>0</v>
      </c>
      <c r="AN182">
        <v>0.86388413997342239</v>
      </c>
      <c r="AO182">
        <v>0.92639566518938166</v>
      </c>
      <c r="AP182">
        <v>1.2309250473601556</v>
      </c>
    </row>
    <row r="183" spans="1:42" x14ac:dyDescent="0.25">
      <c r="A183" s="2">
        <v>43562</v>
      </c>
      <c r="B183">
        <v>1.9541693189051517</v>
      </c>
      <c r="C183">
        <v>3.0122243668479882</v>
      </c>
      <c r="D183">
        <v>1.7152542372881365</v>
      </c>
      <c r="E183">
        <v>1.42579697787884</v>
      </c>
      <c r="F183">
        <v>2.3710904480135184</v>
      </c>
      <c r="G183">
        <v>1.5171798304328576</v>
      </c>
      <c r="H183">
        <v>1.9735156625209263</v>
      </c>
      <c r="I183">
        <v>3.0585239826945276</v>
      </c>
      <c r="J183">
        <v>1.7301351317068479</v>
      </c>
      <c r="K183">
        <v>1.4360591246978505</v>
      </c>
      <c r="L183">
        <v>2.3996532002823727</v>
      </c>
      <c r="M183">
        <v>1.5288067544190651</v>
      </c>
      <c r="N183">
        <v>-0.51344220098034055</v>
      </c>
      <c r="O183">
        <v>1.8067501586634542</v>
      </c>
      <c r="P183">
        <v>2.9242138987108031</v>
      </c>
      <c r="Q183">
        <v>1.8067501586634542</v>
      </c>
      <c r="R183">
        <v>2.0373875281051941</v>
      </c>
      <c r="S183">
        <v>2.4590003292051552</v>
      </c>
      <c r="T183">
        <v>1.6445549797915116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f>MIN(0,(SRI_Z[[#This Row],[Logarithmic rate of return]]-0))</f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1.8067501586634542</v>
      </c>
      <c r="AG183">
        <v>2.9242138987108031</v>
      </c>
      <c r="AH183">
        <v>2.0373875281051941</v>
      </c>
      <c r="AI183">
        <v>2.4590003292051552</v>
      </c>
      <c r="AJ183">
        <v>1.6445549797915116</v>
      </c>
      <c r="AK183">
        <v>1.9735156625209263</v>
      </c>
      <c r="AL183">
        <v>3.0585239826945276</v>
      </c>
      <c r="AM183">
        <v>1.7301351317068479</v>
      </c>
      <c r="AN183">
        <v>1.4360591246978505</v>
      </c>
      <c r="AO183">
        <v>2.3996532002823727</v>
      </c>
      <c r="AP183">
        <v>1.5288067544190651</v>
      </c>
    </row>
    <row r="184" spans="1:42" x14ac:dyDescent="0.25">
      <c r="A184" s="1">
        <v>43569</v>
      </c>
      <c r="B184">
        <v>0.26030093327407566</v>
      </c>
      <c r="C184">
        <v>-0.10539258738802439</v>
      </c>
      <c r="D184">
        <v>-0.16297704739916413</v>
      </c>
      <c r="E184">
        <v>2.3678727031626705E-2</v>
      </c>
      <c r="F184">
        <v>-0.77090165679969436</v>
      </c>
      <c r="G184">
        <v>-1.0521569216894677</v>
      </c>
      <c r="H184">
        <v>0.26064030520686476</v>
      </c>
      <c r="I184">
        <v>-0.10533708839177375</v>
      </c>
      <c r="J184">
        <v>-0.16284438393037756</v>
      </c>
      <c r="K184">
        <v>2.3681530884808299E-2</v>
      </c>
      <c r="L184">
        <v>-0.76794539351202884</v>
      </c>
      <c r="M184">
        <v>-1.0466602727149179</v>
      </c>
      <c r="N184">
        <v>-0.30774321503673624</v>
      </c>
      <c r="O184">
        <v>0.35059350692018537</v>
      </c>
      <c r="P184">
        <v>8.2862161106951715E-2</v>
      </c>
      <c r="Q184">
        <v>0.35059350692018537</v>
      </c>
      <c r="R184">
        <v>0.50585006532042265</v>
      </c>
      <c r="S184">
        <v>-0.77140551861102447</v>
      </c>
      <c r="T184">
        <v>-1.1306814534379044</v>
      </c>
      <c r="U184">
        <v>0</v>
      </c>
      <c r="V184">
        <v>-0.10533708839177375</v>
      </c>
      <c r="W184">
        <v>-0.16284438393037756</v>
      </c>
      <c r="X184">
        <v>0</v>
      </c>
      <c r="Y184">
        <v>-0.76794539351202884</v>
      </c>
      <c r="Z184">
        <f>MIN(0,(SRI_Z[[#This Row],[Logarithmic rate of return]]-0))</f>
        <v>-1.0466602727149179</v>
      </c>
      <c r="AA184">
        <v>0</v>
      </c>
      <c r="AB184">
        <v>0</v>
      </c>
      <c r="AC184">
        <v>0</v>
      </c>
      <c r="AD184">
        <v>-0.77140551861102447</v>
      </c>
      <c r="AE184">
        <v>-1.1306814534379044</v>
      </c>
      <c r="AF184">
        <v>0.35059350692018537</v>
      </c>
      <c r="AG184">
        <v>8.2862161106951715E-2</v>
      </c>
      <c r="AH184">
        <v>0.50585006532042265</v>
      </c>
      <c r="AI184">
        <v>-0.77140551861102447</v>
      </c>
      <c r="AJ184">
        <v>-1.1306814534379044</v>
      </c>
      <c r="AK184">
        <v>0.26064030520686476</v>
      </c>
      <c r="AL184">
        <v>0</v>
      </c>
      <c r="AM184">
        <v>0</v>
      </c>
      <c r="AN184">
        <v>2.3681530884808299E-2</v>
      </c>
      <c r="AO184">
        <v>0</v>
      </c>
      <c r="AP184">
        <v>0</v>
      </c>
    </row>
    <row r="185" spans="1:42" x14ac:dyDescent="0.25">
      <c r="A185" s="2">
        <v>43576</v>
      </c>
      <c r="B185">
        <v>-0.20995037536581251</v>
      </c>
      <c r="C185">
        <v>0.95685455810717113</v>
      </c>
      <c r="D185">
        <v>0.30465100534832917</v>
      </c>
      <c r="E185">
        <v>0.18435358071378624</v>
      </c>
      <c r="F185">
        <v>1.761506276150631</v>
      </c>
      <c r="G185">
        <v>-0.22597167821633879</v>
      </c>
      <c r="H185">
        <v>-0.20973028756151266</v>
      </c>
      <c r="I185">
        <v>0.96146182478337539</v>
      </c>
      <c r="J185">
        <v>0.30511601119376697</v>
      </c>
      <c r="K185">
        <v>0.18452372106610682</v>
      </c>
      <c r="L185">
        <v>1.777205432234467</v>
      </c>
      <c r="M185">
        <v>-0.22571674619676313</v>
      </c>
      <c r="N185">
        <v>-0.33227352923203834</v>
      </c>
      <c r="O185">
        <v>-9.7063193949715992E-2</v>
      </c>
      <c r="P185">
        <v>1.347791257040811</v>
      </c>
      <c r="Q185">
        <v>-9.7063193949715992E-2</v>
      </c>
      <c r="R185">
        <v>-8.189332304548036E-2</v>
      </c>
      <c r="S185">
        <v>1.808089984336319</v>
      </c>
      <c r="T185">
        <v>-0.23070050442950035</v>
      </c>
      <c r="U185">
        <v>-0.20973028756151266</v>
      </c>
      <c r="V185">
        <v>0</v>
      </c>
      <c r="W185">
        <v>0</v>
      </c>
      <c r="X185">
        <v>0</v>
      </c>
      <c r="Y185">
        <v>0</v>
      </c>
      <c r="Z185">
        <f>MIN(0,(SRI_Z[[#This Row],[Logarithmic rate of return]]-0))</f>
        <v>-0.22571674619676313</v>
      </c>
      <c r="AA185">
        <v>-9.7063193949715992E-2</v>
      </c>
      <c r="AB185">
        <v>0</v>
      </c>
      <c r="AC185">
        <v>-8.189332304548036E-2</v>
      </c>
      <c r="AD185">
        <v>0</v>
      </c>
      <c r="AE185">
        <v>-0.23070050442950035</v>
      </c>
      <c r="AF185">
        <v>-9.7063193949715992E-2</v>
      </c>
      <c r="AG185">
        <v>1.347791257040811</v>
      </c>
      <c r="AH185">
        <v>-8.189332304548036E-2</v>
      </c>
      <c r="AI185">
        <v>1.808089984336319</v>
      </c>
      <c r="AJ185">
        <v>-0.23070050442950035</v>
      </c>
      <c r="AK185">
        <v>0</v>
      </c>
      <c r="AL185">
        <v>0.96146182478337539</v>
      </c>
      <c r="AM185">
        <v>0.30511601119376697</v>
      </c>
      <c r="AN185">
        <v>0.18452372106610682</v>
      </c>
      <c r="AO185">
        <v>1.777205432234467</v>
      </c>
      <c r="AP185">
        <v>0</v>
      </c>
    </row>
    <row r="186" spans="1:42" x14ac:dyDescent="0.25">
      <c r="A186" s="1">
        <v>43583</v>
      </c>
      <c r="B186">
        <v>0</v>
      </c>
      <c r="C186">
        <v>0.219881958106698</v>
      </c>
      <c r="D186">
        <v>0.10144731502773276</v>
      </c>
      <c r="E186">
        <v>0.5172819186456592</v>
      </c>
      <c r="F186">
        <v>0.42496458628448047</v>
      </c>
      <c r="G186">
        <v>1.8773096821877457</v>
      </c>
      <c r="H186">
        <v>0</v>
      </c>
      <c r="I186">
        <v>0.22012405343192423</v>
      </c>
      <c r="J186">
        <v>0.10149880764457034</v>
      </c>
      <c r="K186">
        <v>0.518624453356612</v>
      </c>
      <c r="L186">
        <v>0.42587012717846712</v>
      </c>
      <c r="M186">
        <v>1.8951548324968637</v>
      </c>
      <c r="N186">
        <v>-0.50526824687245853</v>
      </c>
      <c r="O186">
        <v>0.13135328567101362</v>
      </c>
      <c r="P186">
        <v>8.1685611057719959E-2</v>
      </c>
      <c r="Q186">
        <v>0.13135328567101362</v>
      </c>
      <c r="R186">
        <v>1.1925046918124171</v>
      </c>
      <c r="S186">
        <v>0.42941558202784191</v>
      </c>
      <c r="T186">
        <v>1.9727709467669818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>MIN(0,(SRI_Z[[#This Row],[Logarithmic rate of return]]-0))</f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0.13135328567101362</v>
      </c>
      <c r="AG186">
        <v>8.1685611057719959E-2</v>
      </c>
      <c r="AH186">
        <v>1.1925046918124171</v>
      </c>
      <c r="AI186">
        <v>0.42941558202784191</v>
      </c>
      <c r="AJ186">
        <v>1.9727709467669818</v>
      </c>
      <c r="AK186">
        <v>0</v>
      </c>
      <c r="AL186">
        <v>0.22012405343192423</v>
      </c>
      <c r="AM186">
        <v>0.10149880764457034</v>
      </c>
      <c r="AN186">
        <v>0.518624453356612</v>
      </c>
      <c r="AO186">
        <v>0.42587012717846712</v>
      </c>
      <c r="AP186">
        <v>1.8951548324968637</v>
      </c>
    </row>
    <row r="187" spans="1:42" x14ac:dyDescent="0.25">
      <c r="A187" s="2">
        <v>43590</v>
      </c>
      <c r="B187">
        <v>-1.7873332469887446</v>
      </c>
      <c r="C187">
        <v>2.3140113386567431E-2</v>
      </c>
      <c r="D187">
        <v>-1.5382502403516063</v>
      </c>
      <c r="E187">
        <v>-0.16014318684941992</v>
      </c>
      <c r="F187">
        <v>4.9970850337293302E-2</v>
      </c>
      <c r="G187">
        <v>-0.4156152590173684</v>
      </c>
      <c r="H187">
        <v>-1.7715482557359319</v>
      </c>
      <c r="I187">
        <v>2.3142791123898679E-2</v>
      </c>
      <c r="J187">
        <v>-1.5265391162389013</v>
      </c>
      <c r="K187">
        <v>-0.16001509438395009</v>
      </c>
      <c r="L187">
        <v>4.9983339927664058E-2</v>
      </c>
      <c r="M187">
        <v>-0.41475396442285778</v>
      </c>
      <c r="N187">
        <v>6.2295416040235516E-2</v>
      </c>
      <c r="O187">
        <v>-2.0638914875217109</v>
      </c>
      <c r="P187">
        <v>-6.0056454870964004E-2</v>
      </c>
      <c r="Q187">
        <v>-2.0638914875217109</v>
      </c>
      <c r="R187">
        <v>0.19573467897412733</v>
      </c>
      <c r="S187">
        <v>0.76173321401547156</v>
      </c>
      <c r="T187">
        <v>0.41184914859701677</v>
      </c>
      <c r="U187">
        <v>-1.7715482557359319</v>
      </c>
      <c r="V187">
        <v>0</v>
      </c>
      <c r="W187">
        <v>-1.5265391162389013</v>
      </c>
      <c r="X187">
        <v>-0.16001509438395009</v>
      </c>
      <c r="Y187">
        <v>0</v>
      </c>
      <c r="Z187">
        <f>MIN(0,(SRI_Z[[#This Row],[Logarithmic rate of return]]-0))</f>
        <v>-0.41475396442285778</v>
      </c>
      <c r="AA187">
        <v>-2.0638914875217109</v>
      </c>
      <c r="AB187">
        <v>-6.0056454870964004E-2</v>
      </c>
      <c r="AC187">
        <v>0</v>
      </c>
      <c r="AD187">
        <v>0</v>
      </c>
      <c r="AE187">
        <v>0</v>
      </c>
      <c r="AF187">
        <v>-2.0638914875217109</v>
      </c>
      <c r="AG187">
        <v>-6.0056454870964004E-2</v>
      </c>
      <c r="AH187">
        <v>0.19573467897412733</v>
      </c>
      <c r="AI187">
        <v>0.76173321401547156</v>
      </c>
      <c r="AJ187">
        <v>0.41184914859701677</v>
      </c>
      <c r="AK187">
        <v>0</v>
      </c>
      <c r="AL187">
        <v>2.3142791123898679E-2</v>
      </c>
      <c r="AM187">
        <v>0</v>
      </c>
      <c r="AN187">
        <v>0</v>
      </c>
      <c r="AO187">
        <v>4.9983339927664058E-2</v>
      </c>
      <c r="AP187">
        <v>0</v>
      </c>
    </row>
    <row r="188" spans="1:42" x14ac:dyDescent="0.25">
      <c r="A188" s="1">
        <v>43597</v>
      </c>
      <c r="B188">
        <v>-4.3519394512771985</v>
      </c>
      <c r="C188">
        <v>-3.8011169158710216</v>
      </c>
      <c r="D188">
        <v>-3.8214744046770379</v>
      </c>
      <c r="E188">
        <v>-0.92698231602965797</v>
      </c>
      <c r="F188">
        <v>-2.8568981025399358</v>
      </c>
      <c r="G188">
        <v>-1.6598762637694411</v>
      </c>
      <c r="H188">
        <v>-4.2599033383264784</v>
      </c>
      <c r="I188">
        <v>-3.7306544954312524</v>
      </c>
      <c r="J188">
        <v>-3.7502645857800743</v>
      </c>
      <c r="K188">
        <v>-0.92271220346595118</v>
      </c>
      <c r="L188">
        <v>-2.8168497405225663</v>
      </c>
      <c r="M188">
        <v>-1.6462508872433081</v>
      </c>
      <c r="N188">
        <v>-1.1674914235529767</v>
      </c>
      <c r="O188">
        <v>-4.8545434367073685</v>
      </c>
      <c r="P188">
        <v>-5.1147861455587584</v>
      </c>
      <c r="Q188">
        <v>-4.8545434367073685</v>
      </c>
      <c r="R188">
        <v>-2.2049823835556355</v>
      </c>
      <c r="S188">
        <v>-3.5560794934274478</v>
      </c>
      <c r="T188">
        <v>-2.5942207425587744</v>
      </c>
      <c r="U188">
        <v>-4.2599033383264784</v>
      </c>
      <c r="V188">
        <v>-3.7306544954312524</v>
      </c>
      <c r="W188">
        <v>-3.7502645857800743</v>
      </c>
      <c r="X188">
        <v>-0.92271220346595118</v>
      </c>
      <c r="Y188">
        <v>-2.8168497405225663</v>
      </c>
      <c r="Z188">
        <f>MIN(0,(SRI_Z[[#This Row],[Logarithmic rate of return]]-0))</f>
        <v>-1.6462508872433081</v>
      </c>
      <c r="AA188">
        <v>-4.8545434367073685</v>
      </c>
      <c r="AB188">
        <v>-5.1147861455587584</v>
      </c>
      <c r="AC188">
        <v>-2.2049823835556355</v>
      </c>
      <c r="AD188">
        <v>-3.5560794934274478</v>
      </c>
      <c r="AE188">
        <v>-2.5942207425587744</v>
      </c>
      <c r="AF188">
        <v>-4.8545434367073685</v>
      </c>
      <c r="AG188">
        <v>-5.1147861455587584</v>
      </c>
      <c r="AH188">
        <v>-2.2049823835556355</v>
      </c>
      <c r="AI188">
        <v>-3.5560794934274478</v>
      </c>
      <c r="AJ188">
        <v>-2.5942207425587744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</row>
    <row r="189" spans="1:42" x14ac:dyDescent="0.25">
      <c r="A189" s="2">
        <v>43604</v>
      </c>
      <c r="B189">
        <v>-0.48893114219747313</v>
      </c>
      <c r="C189">
        <v>1.4498757249378558</v>
      </c>
      <c r="D189">
        <v>9.2599187976348363E-2</v>
      </c>
      <c r="E189">
        <v>-0.80506037952846787</v>
      </c>
      <c r="F189">
        <v>-0.30503522942086614</v>
      </c>
      <c r="G189">
        <v>-0.21170421896265021</v>
      </c>
      <c r="H189">
        <v>-0.48773975568340555</v>
      </c>
      <c r="I189">
        <v>1.4604891354519032</v>
      </c>
      <c r="J189">
        <v>9.2642087509541546E-2</v>
      </c>
      <c r="K189">
        <v>-0.8018370566951486</v>
      </c>
      <c r="L189">
        <v>-0.30457094088771214</v>
      </c>
      <c r="M189">
        <v>-0.21148044135644761</v>
      </c>
      <c r="N189">
        <v>-1.2936036054197406</v>
      </c>
      <c r="O189">
        <v>-0.61946855092027242</v>
      </c>
      <c r="P189">
        <v>2.5790003007708315</v>
      </c>
      <c r="Q189">
        <v>-0.61946855092027242</v>
      </c>
      <c r="R189">
        <v>-0.76190114823947896</v>
      </c>
      <c r="S189">
        <v>-0.30625564877313582</v>
      </c>
      <c r="T189">
        <v>-0.29895388483660484</v>
      </c>
      <c r="U189">
        <v>-0.48773975568340555</v>
      </c>
      <c r="V189">
        <v>0</v>
      </c>
      <c r="W189">
        <v>0</v>
      </c>
      <c r="X189">
        <v>-0.8018370566951486</v>
      </c>
      <c r="Y189">
        <v>-0.30457094088771214</v>
      </c>
      <c r="Z189">
        <f>MIN(0,(SRI_Z[[#This Row],[Logarithmic rate of return]]-0))</f>
        <v>-0.21148044135644761</v>
      </c>
      <c r="AA189">
        <v>-0.61946855092027242</v>
      </c>
      <c r="AB189">
        <v>0</v>
      </c>
      <c r="AC189">
        <v>-0.76190114823947896</v>
      </c>
      <c r="AD189">
        <v>-0.30625564877313582</v>
      </c>
      <c r="AE189">
        <v>-0.29895388483660484</v>
      </c>
      <c r="AF189">
        <v>-0.61946855092027242</v>
      </c>
      <c r="AG189">
        <v>2.5790003007708315</v>
      </c>
      <c r="AH189">
        <v>-0.76190114823947896</v>
      </c>
      <c r="AI189">
        <v>-0.30625564877313582</v>
      </c>
      <c r="AJ189">
        <v>-0.29895388483660484</v>
      </c>
      <c r="AK189">
        <v>0</v>
      </c>
      <c r="AL189">
        <v>1.4604891354519032</v>
      </c>
      <c r="AM189">
        <v>9.2642087509541546E-2</v>
      </c>
      <c r="AN189">
        <v>0</v>
      </c>
      <c r="AO189">
        <v>0</v>
      </c>
      <c r="AP189">
        <v>0</v>
      </c>
    </row>
    <row r="190" spans="1:42" x14ac:dyDescent="0.25">
      <c r="A190" s="1">
        <v>43611</v>
      </c>
      <c r="B190">
        <v>2.376183848738694E-2</v>
      </c>
      <c r="C190">
        <v>-1.1977482333213558</v>
      </c>
      <c r="D190">
        <v>-0.1140982671325655</v>
      </c>
      <c r="E190">
        <v>-0.3269230769230802</v>
      </c>
      <c r="F190">
        <v>-1.7574538777651403</v>
      </c>
      <c r="G190">
        <v>0.40662650602411182</v>
      </c>
      <c r="H190">
        <v>2.3764662059524627E-2</v>
      </c>
      <c r="I190">
        <v>-1.1906319958844322</v>
      </c>
      <c r="J190">
        <v>-0.11403322453004208</v>
      </c>
      <c r="K190">
        <v>-0.32638984528739923</v>
      </c>
      <c r="L190">
        <v>-1.7421892435398465</v>
      </c>
      <c r="M190">
        <v>0.40745547958173783</v>
      </c>
      <c r="N190">
        <v>-0.20069072544479272</v>
      </c>
      <c r="O190">
        <v>0.33887693773459304</v>
      </c>
      <c r="P190">
        <v>-1.1302636125265375</v>
      </c>
      <c r="Q190">
        <v>0.33887693773459304</v>
      </c>
      <c r="R190">
        <v>-1.1773760203383301</v>
      </c>
      <c r="S190">
        <v>-1.7857102501548241</v>
      </c>
      <c r="T190">
        <v>0.38760158093709129</v>
      </c>
      <c r="U190">
        <v>0</v>
      </c>
      <c r="V190">
        <v>-1.1906319958844322</v>
      </c>
      <c r="W190">
        <v>-0.11403322453004208</v>
      </c>
      <c r="X190">
        <v>-0.32638984528739923</v>
      </c>
      <c r="Y190">
        <v>-1.7421892435398465</v>
      </c>
      <c r="Z190">
        <f>MIN(0,(SRI_Z[[#This Row],[Logarithmic rate of return]]-0))</f>
        <v>0</v>
      </c>
      <c r="AA190">
        <v>0</v>
      </c>
      <c r="AB190">
        <v>-1.1302636125265375</v>
      </c>
      <c r="AC190">
        <v>-1.1773760203383301</v>
      </c>
      <c r="AD190">
        <v>-1.7857102501548241</v>
      </c>
      <c r="AE190">
        <v>0</v>
      </c>
      <c r="AF190">
        <v>0.33887693773459304</v>
      </c>
      <c r="AG190">
        <v>-1.1302636125265375</v>
      </c>
      <c r="AH190">
        <v>-1.1773760203383301</v>
      </c>
      <c r="AI190">
        <v>-1.7857102501548241</v>
      </c>
      <c r="AJ190">
        <v>0.38760158093709129</v>
      </c>
      <c r="AK190">
        <v>2.3764662059524627E-2</v>
      </c>
      <c r="AL190">
        <v>0</v>
      </c>
      <c r="AM190">
        <v>0</v>
      </c>
      <c r="AN190">
        <v>0</v>
      </c>
      <c r="AO190">
        <v>0</v>
      </c>
      <c r="AP190">
        <v>0.40745547958173783</v>
      </c>
    </row>
    <row r="191" spans="1:42" x14ac:dyDescent="0.25">
      <c r="A191" s="2">
        <v>43618</v>
      </c>
      <c r="B191">
        <v>2.0937884276645988</v>
      </c>
      <c r="C191">
        <v>-2.059776297292327</v>
      </c>
      <c r="D191">
        <v>1.6757817977843321</v>
      </c>
      <c r="E191">
        <v>-2.8328471844564147</v>
      </c>
      <c r="F191">
        <v>-1.5538980642869828</v>
      </c>
      <c r="G191">
        <v>-0.65181142943763348</v>
      </c>
      <c r="H191">
        <v>2.1160190330202799</v>
      </c>
      <c r="I191">
        <v>-2.0388497770869116</v>
      </c>
      <c r="J191">
        <v>1.6899818861598315</v>
      </c>
      <c r="K191">
        <v>-2.7934641136313778</v>
      </c>
      <c r="L191">
        <v>-1.5419486966652927</v>
      </c>
      <c r="M191">
        <v>-0.64969632476087635</v>
      </c>
      <c r="N191">
        <v>-1.2635254944983605</v>
      </c>
      <c r="O191">
        <v>2.0166779556068279</v>
      </c>
      <c r="P191">
        <v>-1.2516624184424381</v>
      </c>
      <c r="Q191">
        <v>2.0166779556068279</v>
      </c>
      <c r="R191">
        <v>-2.6533793300446171</v>
      </c>
      <c r="S191">
        <v>-1.5676630662147195</v>
      </c>
      <c r="T191">
        <v>-0.69833291818922638</v>
      </c>
      <c r="U191">
        <v>0</v>
      </c>
      <c r="V191">
        <v>-2.0388497770869116</v>
      </c>
      <c r="W191">
        <v>0</v>
      </c>
      <c r="X191">
        <v>-2.7934641136313778</v>
      </c>
      <c r="Y191">
        <v>-1.5419486966652927</v>
      </c>
      <c r="Z191">
        <f>MIN(0,(SRI_Z[[#This Row],[Logarithmic rate of return]]-0))</f>
        <v>-0.64969632476087635</v>
      </c>
      <c r="AA191">
        <v>0</v>
      </c>
      <c r="AB191">
        <v>-1.2516624184424381</v>
      </c>
      <c r="AC191">
        <v>-2.6533793300446171</v>
      </c>
      <c r="AD191">
        <v>-1.5676630662147195</v>
      </c>
      <c r="AE191">
        <v>-0.69833291818922638</v>
      </c>
      <c r="AF191">
        <v>2.0166779556068279</v>
      </c>
      <c r="AG191">
        <v>-1.2516624184424381</v>
      </c>
      <c r="AH191">
        <v>-2.6533793300446171</v>
      </c>
      <c r="AI191">
        <v>-1.5676630662147195</v>
      </c>
      <c r="AJ191">
        <v>-0.69833291818922638</v>
      </c>
      <c r="AK191">
        <v>2.1160190330202799</v>
      </c>
      <c r="AL191">
        <v>0</v>
      </c>
      <c r="AM191">
        <v>1.6899818861598315</v>
      </c>
      <c r="AN191">
        <v>0</v>
      </c>
      <c r="AO191">
        <v>0</v>
      </c>
      <c r="AP191">
        <v>0</v>
      </c>
    </row>
    <row r="192" spans="1:42" x14ac:dyDescent="0.25">
      <c r="A192" s="1">
        <v>43625</v>
      </c>
      <c r="B192">
        <v>2.2354355525229868</v>
      </c>
      <c r="C192">
        <v>1.9183502188118151</v>
      </c>
      <c r="D192">
        <v>1.5327257663628824</v>
      </c>
      <c r="E192">
        <v>4.2916627235733857</v>
      </c>
      <c r="F192">
        <v>2.0908498152575539</v>
      </c>
      <c r="G192">
        <v>0.88641826923077438</v>
      </c>
      <c r="H192">
        <v>2.2608001316417043</v>
      </c>
      <c r="I192">
        <v>1.936989317097884</v>
      </c>
      <c r="J192">
        <v>1.5445934297282877</v>
      </c>
      <c r="K192">
        <v>4.3864772447880584</v>
      </c>
      <c r="L192">
        <v>2.1130176215059882</v>
      </c>
      <c r="M192">
        <v>0.89037032781737124</v>
      </c>
      <c r="N192">
        <v>-5.9292625659414009</v>
      </c>
      <c r="O192">
        <v>1.614560560783157</v>
      </c>
      <c r="P192">
        <v>1.0145742478882602</v>
      </c>
      <c r="Q192">
        <v>1.614560560783157</v>
      </c>
      <c r="R192">
        <v>4.3125394031403914</v>
      </c>
      <c r="S192">
        <v>2.1555246783278417</v>
      </c>
      <c r="T192">
        <v>0.91853075337342172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>MIN(0,(SRI_Z[[#This Row],[Logarithmic rate of return]]-0))</f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1.614560560783157</v>
      </c>
      <c r="AG192">
        <v>1.0145742478882602</v>
      </c>
      <c r="AH192">
        <v>4.3125394031403914</v>
      </c>
      <c r="AI192">
        <v>2.1555246783278417</v>
      </c>
      <c r="AJ192">
        <v>0.91853075337342172</v>
      </c>
      <c r="AK192">
        <v>2.2608001316417043</v>
      </c>
      <c r="AL192">
        <v>1.936989317097884</v>
      </c>
      <c r="AM192">
        <v>1.5445934297282877</v>
      </c>
      <c r="AN192">
        <v>4.3864772447880584</v>
      </c>
      <c r="AO192">
        <v>2.1130176215059882</v>
      </c>
      <c r="AP192">
        <v>0.89037032781737124</v>
      </c>
    </row>
    <row r="193" spans="1:42" x14ac:dyDescent="0.25">
      <c r="A193" s="2">
        <v>43632</v>
      </c>
      <c r="B193">
        <v>0.336776658786963</v>
      </c>
      <c r="C193">
        <v>0.53070960047703419</v>
      </c>
      <c r="D193">
        <v>4.8305845007241173E-2</v>
      </c>
      <c r="E193">
        <v>0.41935635866747695</v>
      </c>
      <c r="F193">
        <v>1.1430535860083351</v>
      </c>
      <c r="G193">
        <v>0.73079791200595812</v>
      </c>
      <c r="H193">
        <v>0.33734502782476333</v>
      </c>
      <c r="I193">
        <v>0.53212286631989292</v>
      </c>
      <c r="J193">
        <v>4.8317516039235946E-2</v>
      </c>
      <c r="K193">
        <v>0.42023812346650274</v>
      </c>
      <c r="L193">
        <v>1.1496366569412224</v>
      </c>
      <c r="M193">
        <v>0.73348132147342759</v>
      </c>
      <c r="N193">
        <v>-4.0602419879365561</v>
      </c>
      <c r="O193">
        <v>0.40608972505727992</v>
      </c>
      <c r="P193">
        <v>0.49848066930392843</v>
      </c>
      <c r="Q193">
        <v>0.40608972505727992</v>
      </c>
      <c r="R193">
        <v>0.4735856859874778</v>
      </c>
      <c r="S193">
        <v>1.169267682290539</v>
      </c>
      <c r="T193">
        <v>0.74977525099231368</v>
      </c>
      <c r="U193">
        <v>0</v>
      </c>
      <c r="V193">
        <v>0</v>
      </c>
      <c r="W193">
        <v>0</v>
      </c>
      <c r="X193">
        <v>0</v>
      </c>
      <c r="Y193">
        <v>0</v>
      </c>
      <c r="Z193">
        <f>MIN(0,(SRI_Z[[#This Row],[Logarithmic rate of return]]-0))</f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0.40608972505727992</v>
      </c>
      <c r="AG193">
        <v>0.49848066930392843</v>
      </c>
      <c r="AH193">
        <v>0.4735856859874778</v>
      </c>
      <c r="AI193">
        <v>1.169267682290539</v>
      </c>
      <c r="AJ193">
        <v>0.74977525099231368</v>
      </c>
      <c r="AK193">
        <v>0.33734502782476333</v>
      </c>
      <c r="AL193">
        <v>0.53212286631989292</v>
      </c>
      <c r="AM193">
        <v>4.8317516039235946E-2</v>
      </c>
      <c r="AN193">
        <v>0.42023812346650274</v>
      </c>
      <c r="AO193">
        <v>1.1496366569412224</v>
      </c>
      <c r="AP193">
        <v>0.73348132147342759</v>
      </c>
    </row>
    <row r="194" spans="1:42" x14ac:dyDescent="0.25">
      <c r="A194" s="1">
        <v>43639</v>
      </c>
      <c r="B194">
        <v>0.63708613533254554</v>
      </c>
      <c r="C194">
        <v>1.6191481872580189</v>
      </c>
      <c r="D194">
        <v>0.73297712015344108</v>
      </c>
      <c r="E194">
        <v>1.2516285129350446</v>
      </c>
      <c r="F194">
        <v>1.4984126984126951</v>
      </c>
      <c r="G194">
        <v>1.7006304060988076</v>
      </c>
      <c r="H194">
        <v>0.6391241897711295</v>
      </c>
      <c r="I194">
        <v>1.6323996264988421</v>
      </c>
      <c r="J194">
        <v>0.73567659656533413</v>
      </c>
      <c r="K194">
        <v>1.2595273613070823</v>
      </c>
      <c r="L194">
        <v>1.5097523202962109</v>
      </c>
      <c r="M194">
        <v>1.7152571938940371</v>
      </c>
      <c r="N194">
        <v>-2.5459906683222329</v>
      </c>
      <c r="O194">
        <v>0.575609430791585</v>
      </c>
      <c r="P194">
        <v>1.6838195353250398</v>
      </c>
      <c r="Q194">
        <v>0.575609430791585</v>
      </c>
      <c r="R194">
        <v>2.1750117348665725</v>
      </c>
      <c r="S194">
        <v>1.5486888772111274</v>
      </c>
      <c r="T194">
        <v>1.8071247695412702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>MIN(0,(SRI_Z[[#This Row],[Logarithmic rate of return]]-0))</f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0.575609430791585</v>
      </c>
      <c r="AG194">
        <v>1.6838195353250398</v>
      </c>
      <c r="AH194">
        <v>2.1750117348665725</v>
      </c>
      <c r="AI194">
        <v>1.5486888772111274</v>
      </c>
      <c r="AJ194">
        <v>1.8071247695412702</v>
      </c>
      <c r="AK194">
        <v>0.6391241897711295</v>
      </c>
      <c r="AL194">
        <v>1.6323996264988421</v>
      </c>
      <c r="AM194">
        <v>0.73567659656533413</v>
      </c>
      <c r="AN194">
        <v>1.2595273613070823</v>
      </c>
      <c r="AO194">
        <v>1.5097523202962109</v>
      </c>
      <c r="AP194">
        <v>1.7152571938940371</v>
      </c>
    </row>
    <row r="195" spans="1:42" x14ac:dyDescent="0.25">
      <c r="A195" s="2">
        <v>43646</v>
      </c>
      <c r="B195">
        <v>0.29514612941514845</v>
      </c>
      <c r="C195">
        <v>-0.17041781747665305</v>
      </c>
      <c r="D195">
        <v>-0.13032443926195059</v>
      </c>
      <c r="E195">
        <v>-0.27059811514415605</v>
      </c>
      <c r="F195">
        <v>-0.48060564817965101</v>
      </c>
      <c r="G195">
        <v>-0.7682080070911449</v>
      </c>
      <c r="H195">
        <v>0.29558254452342564</v>
      </c>
      <c r="I195">
        <v>-0.17027277108063918</v>
      </c>
      <c r="J195">
        <v>-0.13023959067556626</v>
      </c>
      <c r="K195">
        <v>-0.27023265757696424</v>
      </c>
      <c r="L195">
        <v>-0.47945442631902163</v>
      </c>
      <c r="M195">
        <v>-0.76527231461116507</v>
      </c>
      <c r="N195">
        <v>-0.88811454592522021</v>
      </c>
      <c r="O195">
        <v>1.2611711530568523</v>
      </c>
      <c r="P195">
        <v>0.61660139546954806</v>
      </c>
      <c r="Q195">
        <v>1.2611711530568523</v>
      </c>
      <c r="R195">
        <v>-0.29530487057031091</v>
      </c>
      <c r="S195">
        <v>-0.48528262263356647</v>
      </c>
      <c r="T195">
        <v>-0.83587112808829522</v>
      </c>
      <c r="U195">
        <v>0</v>
      </c>
      <c r="V195">
        <v>-0.17027277108063918</v>
      </c>
      <c r="W195">
        <v>-0.13023959067556626</v>
      </c>
      <c r="X195">
        <v>-0.27023265757696424</v>
      </c>
      <c r="Y195">
        <v>-0.47945442631902163</v>
      </c>
      <c r="Z195">
        <f>MIN(0,(SRI_Z[[#This Row],[Logarithmic rate of return]]-0))</f>
        <v>-0.76527231461116507</v>
      </c>
      <c r="AA195">
        <v>0</v>
      </c>
      <c r="AB195">
        <v>0</v>
      </c>
      <c r="AC195">
        <v>-0.29530487057031091</v>
      </c>
      <c r="AD195">
        <v>-0.48528262263356647</v>
      </c>
      <c r="AE195">
        <v>-0.83587112808829522</v>
      </c>
      <c r="AF195">
        <v>1.2611711530568523</v>
      </c>
      <c r="AG195">
        <v>0.61660139546954806</v>
      </c>
      <c r="AH195">
        <v>-0.29530487057031091</v>
      </c>
      <c r="AI195">
        <v>-0.48528262263356647</v>
      </c>
      <c r="AJ195">
        <v>-0.83587112808829522</v>
      </c>
      <c r="AK195">
        <v>0.29558254452342564</v>
      </c>
      <c r="AL195">
        <v>0</v>
      </c>
      <c r="AM195">
        <v>0</v>
      </c>
      <c r="AN195">
        <v>0</v>
      </c>
      <c r="AO195">
        <v>0</v>
      </c>
      <c r="AP195">
        <v>0</v>
      </c>
    </row>
    <row r="196" spans="1:42" x14ac:dyDescent="0.25">
      <c r="A196" s="1">
        <v>43653</v>
      </c>
      <c r="B196">
        <v>0.54876686979549738</v>
      </c>
      <c r="C196">
        <v>1.6642588847154138</v>
      </c>
      <c r="D196">
        <v>1.1593220338983106</v>
      </c>
      <c r="E196">
        <v>1.2576588197355645</v>
      </c>
      <c r="F196">
        <v>2.2491996840310966</v>
      </c>
      <c r="G196">
        <v>2.520161290322581</v>
      </c>
      <c r="H196">
        <v>0.55027812656921971</v>
      </c>
      <c r="I196">
        <v>1.6782632698008</v>
      </c>
      <c r="J196">
        <v>1.1660945663144038</v>
      </c>
      <c r="K196">
        <v>1.2656342882819811</v>
      </c>
      <c r="L196">
        <v>2.2748799780491655</v>
      </c>
      <c r="M196">
        <v>2.5524611831578499</v>
      </c>
      <c r="N196">
        <v>0.41947796899113293</v>
      </c>
      <c r="O196">
        <v>0.72951203854954272</v>
      </c>
      <c r="P196">
        <v>0.40735229210558649</v>
      </c>
      <c r="Q196">
        <v>0.72951203854954272</v>
      </c>
      <c r="R196">
        <v>1.6402460054560006</v>
      </c>
      <c r="S196">
        <v>2.3350699896791705</v>
      </c>
      <c r="T196">
        <v>2.6790397362296727</v>
      </c>
      <c r="U196">
        <v>0</v>
      </c>
      <c r="V196">
        <v>0</v>
      </c>
      <c r="W196">
        <v>0</v>
      </c>
      <c r="X196">
        <v>0</v>
      </c>
      <c r="Y196">
        <v>0</v>
      </c>
      <c r="Z196">
        <f>MIN(0,(SRI_Z[[#This Row],[Logarithmic rate of return]]-0))</f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0.72951203854954272</v>
      </c>
      <c r="AG196">
        <v>0.40735229210558649</v>
      </c>
      <c r="AH196">
        <v>1.6402460054560006</v>
      </c>
      <c r="AI196">
        <v>2.3350699896791705</v>
      </c>
      <c r="AJ196">
        <v>2.6790397362296727</v>
      </c>
      <c r="AK196">
        <v>0.55027812656921971</v>
      </c>
      <c r="AL196">
        <v>1.6782632698008</v>
      </c>
      <c r="AM196">
        <v>1.1660945663144038</v>
      </c>
      <c r="AN196">
        <v>1.2656342882819811</v>
      </c>
      <c r="AO196">
        <v>2.2748799780491655</v>
      </c>
      <c r="AP196">
        <v>2.5524611831578499</v>
      </c>
    </row>
    <row r="197" spans="1:42" x14ac:dyDescent="0.25">
      <c r="A197" s="2">
        <v>43660</v>
      </c>
      <c r="B197">
        <v>-0.2366561130832483</v>
      </c>
      <c r="C197">
        <v>-0.59291983956287286</v>
      </c>
      <c r="D197">
        <v>-0.46999523193242809</v>
      </c>
      <c r="E197">
        <v>0.20228954990575043</v>
      </c>
      <c r="F197">
        <v>-0.68650843484449531</v>
      </c>
      <c r="G197">
        <v>-0.129776496034612</v>
      </c>
      <c r="H197">
        <v>-0.2363765235275814</v>
      </c>
      <c r="I197">
        <v>-0.59116898724054467</v>
      </c>
      <c r="J197">
        <v>-0.46889420285055422</v>
      </c>
      <c r="K197">
        <v>0.20249443156518016</v>
      </c>
      <c r="L197">
        <v>-0.68416269536904584</v>
      </c>
      <c r="M197">
        <v>-0.12969235912542088</v>
      </c>
      <c r="N197">
        <v>0.8785819073931308</v>
      </c>
      <c r="O197">
        <v>-0.41338467317211991</v>
      </c>
      <c r="P197">
        <v>-0.13802290465258557</v>
      </c>
      <c r="Q197">
        <v>-0.41338467317211991</v>
      </c>
      <c r="R197">
        <v>0.77812849939293749</v>
      </c>
      <c r="S197">
        <v>-0.71169414850670554</v>
      </c>
      <c r="T197">
        <v>-0.18176190070725057</v>
      </c>
      <c r="U197">
        <v>-0.2363765235275814</v>
      </c>
      <c r="V197">
        <v>-0.59116898724054467</v>
      </c>
      <c r="W197">
        <v>-0.46889420285055422</v>
      </c>
      <c r="X197">
        <v>0</v>
      </c>
      <c r="Y197">
        <v>-0.68416269536904584</v>
      </c>
      <c r="Z197">
        <f>MIN(0,(SRI_Z[[#This Row],[Logarithmic rate of return]]-0))</f>
        <v>-0.12969235912542088</v>
      </c>
      <c r="AA197">
        <v>-0.41338467317211991</v>
      </c>
      <c r="AB197">
        <v>-0.13802290465258557</v>
      </c>
      <c r="AC197">
        <v>0</v>
      </c>
      <c r="AD197">
        <v>-0.71169414850670554</v>
      </c>
      <c r="AE197">
        <v>-0.18176190070725057</v>
      </c>
      <c r="AF197">
        <v>-0.41338467317211991</v>
      </c>
      <c r="AG197">
        <v>-0.13802290465258557</v>
      </c>
      <c r="AH197">
        <v>0.77812849939293749</v>
      </c>
      <c r="AI197">
        <v>-0.71169414850670554</v>
      </c>
      <c r="AJ197">
        <v>-0.18176190070725057</v>
      </c>
      <c r="AK197">
        <v>0</v>
      </c>
      <c r="AL197">
        <v>0</v>
      </c>
      <c r="AM197">
        <v>0</v>
      </c>
      <c r="AN197">
        <v>0.20249443156518016</v>
      </c>
      <c r="AO197">
        <v>0</v>
      </c>
      <c r="AP197">
        <v>0</v>
      </c>
    </row>
    <row r="198" spans="1:42" x14ac:dyDescent="0.25">
      <c r="A198" s="1">
        <v>43667</v>
      </c>
      <c r="B198">
        <v>1.1381959594043514</v>
      </c>
      <c r="C198">
        <v>-0.85004103646382256</v>
      </c>
      <c r="D198">
        <v>0.64293448835949418</v>
      </c>
      <c r="E198">
        <v>-1.143920018600316</v>
      </c>
      <c r="F198">
        <v>-0.37816714988023753</v>
      </c>
      <c r="G198">
        <v>-0.52181475576170377</v>
      </c>
      <c r="H198">
        <v>1.1447229837627504</v>
      </c>
      <c r="I198">
        <v>-0.84644853179843738</v>
      </c>
      <c r="J198">
        <v>0.64501021396154723</v>
      </c>
      <c r="K198">
        <v>-1.1374267253577268</v>
      </c>
      <c r="L198">
        <v>-0.37745389554418612</v>
      </c>
      <c r="M198">
        <v>-0.52045802028232269</v>
      </c>
      <c r="N198">
        <v>-3.8875365144457956</v>
      </c>
      <c r="O198">
        <v>0.86418715125159795</v>
      </c>
      <c r="P198">
        <v>-0.78819100727354729</v>
      </c>
      <c r="Q198">
        <v>0.86418715125159795</v>
      </c>
      <c r="R198">
        <v>-1.2406717656736863</v>
      </c>
      <c r="S198">
        <v>-0.36799595473401786</v>
      </c>
      <c r="T198">
        <v>-0.55143387794301013</v>
      </c>
      <c r="U198">
        <v>0</v>
      </c>
      <c r="V198">
        <v>-0.84644853179843738</v>
      </c>
      <c r="W198">
        <v>0</v>
      </c>
      <c r="X198">
        <v>-1.1374267253577268</v>
      </c>
      <c r="Y198">
        <v>-0.37745389554418612</v>
      </c>
      <c r="Z198">
        <f>MIN(0,(SRI_Z[[#This Row],[Logarithmic rate of return]]-0))</f>
        <v>-0.52045802028232269</v>
      </c>
      <c r="AA198">
        <v>0</v>
      </c>
      <c r="AB198">
        <v>-0.78819100727354729</v>
      </c>
      <c r="AC198">
        <v>-1.2406717656736863</v>
      </c>
      <c r="AD198">
        <v>-0.36799595473401786</v>
      </c>
      <c r="AE198">
        <v>-0.55143387794301013</v>
      </c>
      <c r="AF198">
        <v>0.86418715125159795</v>
      </c>
      <c r="AG198">
        <v>-0.78819100727354729</v>
      </c>
      <c r="AH198">
        <v>-1.2406717656736863</v>
      </c>
      <c r="AI198">
        <v>-0.36799595473401786</v>
      </c>
      <c r="AJ198">
        <v>-0.55143387794301013</v>
      </c>
      <c r="AK198">
        <v>1.1447229837627504</v>
      </c>
      <c r="AL198">
        <v>0</v>
      </c>
      <c r="AM198">
        <v>0.64501021396154723</v>
      </c>
      <c r="AN198">
        <v>0</v>
      </c>
      <c r="AO198">
        <v>0</v>
      </c>
      <c r="AP198">
        <v>0</v>
      </c>
    </row>
    <row r="199" spans="1:42" x14ac:dyDescent="0.25">
      <c r="A199" s="2">
        <v>43674</v>
      </c>
      <c r="B199">
        <v>-0.99948907906501316</v>
      </c>
      <c r="C199">
        <v>0.88320743753630548</v>
      </c>
      <c r="D199">
        <v>-0.19665016613547981</v>
      </c>
      <c r="E199">
        <v>1.5654323248043154</v>
      </c>
      <c r="F199">
        <v>1.9689417967623679</v>
      </c>
      <c r="G199">
        <v>1.1887711257519311</v>
      </c>
      <c r="H199">
        <v>-0.99452722172545105</v>
      </c>
      <c r="I199">
        <v>0.88713083265302795</v>
      </c>
      <c r="J199">
        <v>-0.19645706281349967</v>
      </c>
      <c r="K199">
        <v>1.5778146108255928</v>
      </c>
      <c r="L199">
        <v>1.9885837084994276</v>
      </c>
      <c r="M199">
        <v>1.1958935118872551</v>
      </c>
      <c r="N199">
        <v>2.7883244760789871</v>
      </c>
      <c r="O199">
        <v>-1.2480592399599026</v>
      </c>
      <c r="P199">
        <v>0.79788304285090961</v>
      </c>
      <c r="Q199">
        <v>-1.2480592399599026</v>
      </c>
      <c r="R199">
        <v>1.6410279513578145</v>
      </c>
      <c r="S199">
        <v>2.0037721451741213</v>
      </c>
      <c r="T199">
        <v>1.1984852617491621</v>
      </c>
      <c r="U199">
        <v>-0.99452722172545105</v>
      </c>
      <c r="V199">
        <v>0</v>
      </c>
      <c r="W199">
        <v>-0.19645706281349967</v>
      </c>
      <c r="X199">
        <v>0</v>
      </c>
      <c r="Y199">
        <v>0</v>
      </c>
      <c r="Z199">
        <f>MIN(0,(SRI_Z[[#This Row],[Logarithmic rate of return]]-0))</f>
        <v>0</v>
      </c>
      <c r="AA199">
        <v>-1.2480592399599026</v>
      </c>
      <c r="AB199">
        <v>0</v>
      </c>
      <c r="AC199">
        <v>0</v>
      </c>
      <c r="AD199">
        <v>0</v>
      </c>
      <c r="AE199">
        <v>0</v>
      </c>
      <c r="AF199">
        <v>-1.2480592399599026</v>
      </c>
      <c r="AG199">
        <v>0.79788304285090961</v>
      </c>
      <c r="AH199">
        <v>1.6410279513578145</v>
      </c>
      <c r="AI199">
        <v>2.0037721451741213</v>
      </c>
      <c r="AJ199">
        <v>1.1984852617491621</v>
      </c>
      <c r="AK199">
        <v>0</v>
      </c>
      <c r="AL199">
        <v>0.88713083265302795</v>
      </c>
      <c r="AM199">
        <v>0</v>
      </c>
      <c r="AN199">
        <v>1.5778146108255928</v>
      </c>
      <c r="AO199">
        <v>1.9885837084994276</v>
      </c>
      <c r="AP199">
        <v>1.1958935118872551</v>
      </c>
    </row>
    <row r="200" spans="1:42" x14ac:dyDescent="0.25">
      <c r="A200" s="1">
        <v>43681</v>
      </c>
      <c r="B200">
        <v>-2.28972725788014</v>
      </c>
      <c r="C200">
        <v>-4.050785973397816</v>
      </c>
      <c r="D200">
        <v>-2.3812829769508519</v>
      </c>
      <c r="E200">
        <v>-2.9499081098911408</v>
      </c>
      <c r="F200">
        <v>-2.9820989225417835</v>
      </c>
      <c r="G200">
        <v>-2.8731398261381882</v>
      </c>
      <c r="H200">
        <v>-2.2639064115750092</v>
      </c>
      <c r="I200">
        <v>-3.9708920627902704</v>
      </c>
      <c r="J200">
        <v>-2.3533726482175008</v>
      </c>
      <c r="K200">
        <v>-2.9072354915042995</v>
      </c>
      <c r="L200">
        <v>-2.9384990268592235</v>
      </c>
      <c r="M200">
        <v>-2.8326390961222776</v>
      </c>
      <c r="N200">
        <v>-3.3143646159970221</v>
      </c>
      <c r="O200">
        <v>-3.0145931418797312</v>
      </c>
      <c r="P200">
        <v>-6.1376000389020886</v>
      </c>
      <c r="Q200">
        <v>-3.0145931418797312</v>
      </c>
      <c r="R200">
        <v>-3.1493511513580126</v>
      </c>
      <c r="S200">
        <v>-2.9974087482297223</v>
      </c>
      <c r="T200">
        <v>-3.0002980159152588</v>
      </c>
      <c r="U200">
        <v>-2.2639064115750092</v>
      </c>
      <c r="V200">
        <v>-3.9708920627902704</v>
      </c>
      <c r="W200">
        <v>-2.3533726482175008</v>
      </c>
      <c r="X200">
        <v>-2.9072354915042995</v>
      </c>
      <c r="Y200">
        <v>-2.9384990268592235</v>
      </c>
      <c r="Z200">
        <f>MIN(0,(SRI_Z[[#This Row],[Logarithmic rate of return]]-0))</f>
        <v>-2.8326390961222776</v>
      </c>
      <c r="AA200">
        <v>-3.0145931418797312</v>
      </c>
      <c r="AB200">
        <v>-6.1376000389020886</v>
      </c>
      <c r="AC200">
        <v>-3.1493511513580126</v>
      </c>
      <c r="AD200">
        <v>-2.9974087482297223</v>
      </c>
      <c r="AE200">
        <v>-3.0002980159152588</v>
      </c>
      <c r="AF200">
        <v>-3.0145931418797312</v>
      </c>
      <c r="AG200">
        <v>-6.1376000389020886</v>
      </c>
      <c r="AH200">
        <v>-3.1493511513580126</v>
      </c>
      <c r="AI200">
        <v>-2.9974087482297223</v>
      </c>
      <c r="AJ200">
        <v>-3.0002980159152588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</row>
    <row r="201" spans="1:42" x14ac:dyDescent="0.25">
      <c r="A201" s="2">
        <v>43688</v>
      </c>
      <c r="B201">
        <v>-2.8764407406162853</v>
      </c>
      <c r="C201">
        <v>-1.740788583379475</v>
      </c>
      <c r="D201">
        <v>-2.6876737720111081</v>
      </c>
      <c r="E201">
        <v>-0.76926729664276772</v>
      </c>
      <c r="F201">
        <v>-2.2201023328419063</v>
      </c>
      <c r="G201">
        <v>-0.25110782865583708</v>
      </c>
      <c r="H201">
        <v>-2.8358477680129264</v>
      </c>
      <c r="I201">
        <v>-1.7258104343458531</v>
      </c>
      <c r="J201">
        <v>-2.6521902049094384</v>
      </c>
      <c r="K201">
        <v>-0.76632352312713592</v>
      </c>
      <c r="L201">
        <v>-2.1958168455453269</v>
      </c>
      <c r="M201">
        <v>-0.25079307974377096</v>
      </c>
      <c r="N201">
        <v>-3.8714512180690392</v>
      </c>
      <c r="O201">
        <v>-3.5658087459617938</v>
      </c>
      <c r="P201">
        <v>0.98187035053047955</v>
      </c>
      <c r="Q201">
        <v>-3.5658087459617938</v>
      </c>
      <c r="R201">
        <v>-0.45806564788329174</v>
      </c>
      <c r="S201">
        <v>-2.2363873459017931</v>
      </c>
      <c r="T201">
        <v>-0.25219090856546417</v>
      </c>
      <c r="U201">
        <v>-2.8358477680129264</v>
      </c>
      <c r="V201">
        <v>-1.7258104343458531</v>
      </c>
      <c r="W201">
        <v>-2.6521902049094384</v>
      </c>
      <c r="X201">
        <v>-0.76632352312713592</v>
      </c>
      <c r="Y201">
        <v>-2.1958168455453269</v>
      </c>
      <c r="Z201">
        <f>MIN(0,(SRI_Z[[#This Row],[Logarithmic rate of return]]-0))</f>
        <v>-0.25079307974377096</v>
      </c>
      <c r="AA201">
        <v>-3.5658087459617938</v>
      </c>
      <c r="AB201">
        <v>0</v>
      </c>
      <c r="AC201">
        <v>-0.45806564788329174</v>
      </c>
      <c r="AD201">
        <v>-2.2363873459017931</v>
      </c>
      <c r="AE201">
        <v>-0.25219090856546417</v>
      </c>
      <c r="AF201">
        <v>-3.5658087459617938</v>
      </c>
      <c r="AG201">
        <v>0.98187035053047955</v>
      </c>
      <c r="AH201">
        <v>-0.45806564788329174</v>
      </c>
      <c r="AI201">
        <v>-2.2363873459017931</v>
      </c>
      <c r="AJ201">
        <v>-0.25219090856546417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</row>
    <row r="202" spans="1:42" x14ac:dyDescent="0.25">
      <c r="A202" s="1">
        <v>43695</v>
      </c>
      <c r="B202">
        <v>-1.8028188286808915</v>
      </c>
      <c r="C202">
        <v>0.13514343632901213</v>
      </c>
      <c r="D202">
        <v>-1.5419140002895788</v>
      </c>
      <c r="E202">
        <v>-1.1916774782566861</v>
      </c>
      <c r="F202">
        <v>-0.72501747030048769</v>
      </c>
      <c r="G202">
        <v>0.14749262536872318</v>
      </c>
      <c r="H202">
        <v>-1.7867607614137586</v>
      </c>
      <c r="I202">
        <v>0.1352348374285903</v>
      </c>
      <c r="J202">
        <v>-1.5301473070753309</v>
      </c>
      <c r="K202">
        <v>-1.184632912636733</v>
      </c>
      <c r="L202">
        <v>-0.72240185348293207</v>
      </c>
      <c r="M202">
        <v>0.14760150281204576</v>
      </c>
      <c r="N202">
        <v>-1.7327622473576456</v>
      </c>
      <c r="O202">
        <v>-1.9519232089052276</v>
      </c>
      <c r="P202">
        <v>-0.48588475296520023</v>
      </c>
      <c r="Q202">
        <v>-1.9519232089052276</v>
      </c>
      <c r="R202">
        <v>-1.0321530227542892</v>
      </c>
      <c r="S202">
        <v>-0.71796961763993949</v>
      </c>
      <c r="T202">
        <v>0.18020123809103084</v>
      </c>
      <c r="U202">
        <v>-1.7867607614137586</v>
      </c>
      <c r="V202">
        <v>0</v>
      </c>
      <c r="W202">
        <v>-1.5301473070753309</v>
      </c>
      <c r="X202">
        <v>-1.184632912636733</v>
      </c>
      <c r="Y202">
        <v>-0.72240185348293207</v>
      </c>
      <c r="Z202">
        <f>MIN(0,(SRI_Z[[#This Row],[Logarithmic rate of return]]-0))</f>
        <v>0</v>
      </c>
      <c r="AA202">
        <v>-1.9519232089052276</v>
      </c>
      <c r="AB202">
        <v>-0.48588475296520023</v>
      </c>
      <c r="AC202">
        <v>-1.0321530227542892</v>
      </c>
      <c r="AD202">
        <v>-0.71796961763993949</v>
      </c>
      <c r="AE202">
        <v>0</v>
      </c>
      <c r="AF202">
        <v>-1.9519232089052276</v>
      </c>
      <c r="AG202">
        <v>-0.48588475296520023</v>
      </c>
      <c r="AH202">
        <v>-1.0321530227542892</v>
      </c>
      <c r="AI202">
        <v>-0.71796961763993949</v>
      </c>
      <c r="AJ202">
        <v>0.18020123809103084</v>
      </c>
      <c r="AK202">
        <v>0</v>
      </c>
      <c r="AL202">
        <v>0.1352348374285903</v>
      </c>
      <c r="AM202">
        <v>0</v>
      </c>
      <c r="AN202">
        <v>0</v>
      </c>
      <c r="AO202">
        <v>0</v>
      </c>
      <c r="AP202">
        <v>0.14760150281204576</v>
      </c>
    </row>
    <row r="203" spans="1:42" x14ac:dyDescent="0.25">
      <c r="A203" s="2">
        <v>43702</v>
      </c>
      <c r="B203">
        <v>1.0962241169305755</v>
      </c>
      <c r="C203">
        <v>0.14721216953935418</v>
      </c>
      <c r="D203">
        <v>0.97491039426524273</v>
      </c>
      <c r="E203">
        <v>-1.4626298083954949</v>
      </c>
      <c r="F203">
        <v>-0.8323424494649293</v>
      </c>
      <c r="G203">
        <v>-1.7559657811796514</v>
      </c>
      <c r="H203">
        <v>1.1022769290750285</v>
      </c>
      <c r="I203">
        <v>0.14732063311445082</v>
      </c>
      <c r="J203">
        <v>0.97969376005936049</v>
      </c>
      <c r="K203">
        <v>-1.4520365471507342</v>
      </c>
      <c r="L203">
        <v>-0.82889758189550566</v>
      </c>
      <c r="M203">
        <v>-1.7407268371904157</v>
      </c>
      <c r="N203">
        <v>3.0943086925236187</v>
      </c>
      <c r="O203">
        <v>1.4734754542800201</v>
      </c>
      <c r="P203">
        <v>0.2662503812942808</v>
      </c>
      <c r="Q203">
        <v>1.4734754542800201</v>
      </c>
      <c r="R203">
        <v>-1.4495205667198254</v>
      </c>
      <c r="S203">
        <v>-0.84419875022817248</v>
      </c>
      <c r="T203">
        <v>-1.8383656539828053</v>
      </c>
      <c r="U203">
        <v>0</v>
      </c>
      <c r="V203">
        <v>0</v>
      </c>
      <c r="W203">
        <v>0</v>
      </c>
      <c r="X203">
        <v>-1.4520365471507342</v>
      </c>
      <c r="Y203">
        <v>-0.82889758189550566</v>
      </c>
      <c r="Z203">
        <f>MIN(0,(SRI_Z[[#This Row],[Logarithmic rate of return]]-0))</f>
        <v>-1.7407268371904157</v>
      </c>
      <c r="AA203">
        <v>0</v>
      </c>
      <c r="AB203">
        <v>0</v>
      </c>
      <c r="AC203">
        <v>-1.4495205667198254</v>
      </c>
      <c r="AD203">
        <v>-0.84419875022817248</v>
      </c>
      <c r="AE203">
        <v>-1.8383656539828053</v>
      </c>
      <c r="AF203">
        <v>1.4734754542800201</v>
      </c>
      <c r="AG203">
        <v>0.2662503812942808</v>
      </c>
      <c r="AH203">
        <v>-1.4495205667198254</v>
      </c>
      <c r="AI203">
        <v>-0.84419875022817248</v>
      </c>
      <c r="AJ203">
        <v>-1.8383656539828053</v>
      </c>
      <c r="AK203">
        <v>1.1022769290750285</v>
      </c>
      <c r="AL203">
        <v>0.14732063311445082</v>
      </c>
      <c r="AM203">
        <v>0.97969376005936049</v>
      </c>
      <c r="AN203">
        <v>0</v>
      </c>
      <c r="AO203">
        <v>0</v>
      </c>
      <c r="AP203">
        <v>0</v>
      </c>
    </row>
    <row r="204" spans="1:42" x14ac:dyDescent="0.25">
      <c r="A204" s="1">
        <v>43709</v>
      </c>
      <c r="B204">
        <v>1.4701470147014783</v>
      </c>
      <c r="C204">
        <v>2.3947793809495299</v>
      </c>
      <c r="D204">
        <v>1.2948418594778266</v>
      </c>
      <c r="E204">
        <v>2.5975876151581341</v>
      </c>
      <c r="F204">
        <v>3.1477927063339712</v>
      </c>
      <c r="G204">
        <v>2.1298472385428946</v>
      </c>
      <c r="H204">
        <v>1.4810607735420993</v>
      </c>
      <c r="I204">
        <v>2.4239204050293193</v>
      </c>
      <c r="J204">
        <v>1.3032980118639172</v>
      </c>
      <c r="K204">
        <v>2.6319207834801008</v>
      </c>
      <c r="L204">
        <v>3.198400554640962</v>
      </c>
      <c r="M204">
        <v>2.1528557690673047</v>
      </c>
      <c r="N204">
        <v>-2.1197743653852723</v>
      </c>
      <c r="O204">
        <v>1.2273563080941434</v>
      </c>
      <c r="P204">
        <v>2.3174280454247032</v>
      </c>
      <c r="Q204">
        <v>1.2273563080941434</v>
      </c>
      <c r="R204">
        <v>2.7489056739958708</v>
      </c>
      <c r="S204">
        <v>3.2479122209520552</v>
      </c>
      <c r="T204">
        <v>2.2484361941656599</v>
      </c>
      <c r="U204">
        <v>0</v>
      </c>
      <c r="V204">
        <v>0</v>
      </c>
      <c r="W204">
        <v>0</v>
      </c>
      <c r="X204">
        <v>0</v>
      </c>
      <c r="Y204">
        <v>0</v>
      </c>
      <c r="Z204">
        <f>MIN(0,(SRI_Z[[#This Row],[Logarithmic rate of return]]-0))</f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1.2273563080941434</v>
      </c>
      <c r="AG204">
        <v>2.3174280454247032</v>
      </c>
      <c r="AH204">
        <v>2.7489056739958708</v>
      </c>
      <c r="AI204">
        <v>3.2479122209520552</v>
      </c>
      <c r="AJ204">
        <v>2.2484361941656599</v>
      </c>
      <c r="AK204">
        <v>1.4810607735420993</v>
      </c>
      <c r="AL204">
        <v>2.4239204050293193</v>
      </c>
      <c r="AM204">
        <v>1.3032980118639172</v>
      </c>
      <c r="AN204">
        <v>2.6319207834801008</v>
      </c>
      <c r="AO204">
        <v>3.198400554640962</v>
      </c>
      <c r="AP204">
        <v>2.1528557690673047</v>
      </c>
    </row>
    <row r="205" spans="1:42" x14ac:dyDescent="0.25">
      <c r="A205" s="2">
        <v>43716</v>
      </c>
      <c r="B205">
        <v>-0.67796610169492821</v>
      </c>
      <c r="C205">
        <v>1.4048757452334546</v>
      </c>
      <c r="D205">
        <v>-0.43348493462195398</v>
      </c>
      <c r="E205">
        <v>1.4553792877532805</v>
      </c>
      <c r="F205">
        <v>1.7598994343180459</v>
      </c>
      <c r="G205">
        <v>0.91689710376945932</v>
      </c>
      <c r="H205">
        <v>-0.67567824628798734</v>
      </c>
      <c r="I205">
        <v>1.4148375350998763</v>
      </c>
      <c r="J205">
        <v>-0.43254809507567993</v>
      </c>
      <c r="K205">
        <v>1.4660738229758776</v>
      </c>
      <c r="L205">
        <v>1.7755697916310309</v>
      </c>
      <c r="M205">
        <v>0.9211264777865914</v>
      </c>
      <c r="N205">
        <v>-0.11644390513477808</v>
      </c>
      <c r="O205">
        <v>-0.25817792007282842</v>
      </c>
      <c r="P205">
        <v>1.5025200224816193</v>
      </c>
      <c r="Q205">
        <v>-0.25817792007282842</v>
      </c>
      <c r="R205">
        <v>1.7696819437732614</v>
      </c>
      <c r="S205">
        <v>1.8324727707261217</v>
      </c>
      <c r="T205">
        <v>0.96566373037716002</v>
      </c>
      <c r="U205">
        <v>-0.67567824628798734</v>
      </c>
      <c r="V205">
        <v>0</v>
      </c>
      <c r="W205">
        <v>-0.43254809507567993</v>
      </c>
      <c r="X205">
        <v>0</v>
      </c>
      <c r="Y205">
        <v>0</v>
      </c>
      <c r="Z205">
        <f>MIN(0,(SRI_Z[[#This Row],[Logarithmic rate of return]]-0))</f>
        <v>0</v>
      </c>
      <c r="AA205">
        <v>-0.25817792007282842</v>
      </c>
      <c r="AB205">
        <v>0</v>
      </c>
      <c r="AC205">
        <v>0</v>
      </c>
      <c r="AD205">
        <v>0</v>
      </c>
      <c r="AE205">
        <v>0</v>
      </c>
      <c r="AF205">
        <v>-0.25817792007282842</v>
      </c>
      <c r="AG205">
        <v>1.5025200224816193</v>
      </c>
      <c r="AH205">
        <v>1.7696819437732614</v>
      </c>
      <c r="AI205">
        <v>1.8324727707261217</v>
      </c>
      <c r="AJ205">
        <v>0.96566373037716002</v>
      </c>
      <c r="AK205">
        <v>0</v>
      </c>
      <c r="AL205">
        <v>1.4148375350998763</v>
      </c>
      <c r="AM205">
        <v>0</v>
      </c>
      <c r="AN205">
        <v>1.4660738229758776</v>
      </c>
      <c r="AO205">
        <v>1.7755697916310309</v>
      </c>
      <c r="AP205">
        <v>0.9211264777865914</v>
      </c>
    </row>
    <row r="206" spans="1:42" x14ac:dyDescent="0.25">
      <c r="A206" s="1">
        <v>43723</v>
      </c>
      <c r="B206">
        <v>1.8836236704317273</v>
      </c>
      <c r="C206">
        <v>1.8993572297179924</v>
      </c>
      <c r="D206">
        <v>1.3806153199243105</v>
      </c>
      <c r="E206">
        <v>1.5616362631288072</v>
      </c>
      <c r="F206">
        <v>2.3207269155206234</v>
      </c>
      <c r="G206">
        <v>-0.52670080468178415</v>
      </c>
      <c r="H206">
        <v>1.9015898287022814</v>
      </c>
      <c r="I206">
        <v>1.9176267243723628</v>
      </c>
      <c r="J206">
        <v>1.3902344513181089</v>
      </c>
      <c r="K206">
        <v>1.5739582536831949</v>
      </c>
      <c r="L206">
        <v>2.3480798018416604</v>
      </c>
      <c r="M206">
        <v>-0.52531858730259917</v>
      </c>
      <c r="N206">
        <v>1.7601163876689967</v>
      </c>
      <c r="O206">
        <v>2.7044332560119106</v>
      </c>
      <c r="P206">
        <v>1.2034781523904832</v>
      </c>
      <c r="Q206">
        <v>2.7044332560119106</v>
      </c>
      <c r="R206">
        <v>0.95822720800908945</v>
      </c>
      <c r="S206">
        <v>2.3867656560491857</v>
      </c>
      <c r="T206">
        <v>-0.56146967245019552</v>
      </c>
      <c r="U206">
        <v>0</v>
      </c>
      <c r="V206">
        <v>0</v>
      </c>
      <c r="W206">
        <v>0</v>
      </c>
      <c r="X206">
        <v>0</v>
      </c>
      <c r="Y206">
        <v>0</v>
      </c>
      <c r="Z206">
        <f>MIN(0,(SRI_Z[[#This Row],[Logarithmic rate of return]]-0))</f>
        <v>-0.52531858730259917</v>
      </c>
      <c r="AA206">
        <v>0</v>
      </c>
      <c r="AB206">
        <v>0</v>
      </c>
      <c r="AC206">
        <v>0</v>
      </c>
      <c r="AD206">
        <v>0</v>
      </c>
      <c r="AE206">
        <v>-0.56146967245019552</v>
      </c>
      <c r="AF206">
        <v>2.7044332560119106</v>
      </c>
      <c r="AG206">
        <v>1.2034781523904832</v>
      </c>
      <c r="AH206">
        <v>0.95822720800908945</v>
      </c>
      <c r="AI206">
        <v>2.3867656560491857</v>
      </c>
      <c r="AJ206">
        <v>-0.56146967245019552</v>
      </c>
      <c r="AK206">
        <v>1.9015898287022814</v>
      </c>
      <c r="AL206">
        <v>1.9176267243723628</v>
      </c>
      <c r="AM206">
        <v>1.3902344513181089</v>
      </c>
      <c r="AN206">
        <v>1.5739582536831949</v>
      </c>
      <c r="AO206">
        <v>2.3480798018416604</v>
      </c>
      <c r="AP206">
        <v>0</v>
      </c>
    </row>
    <row r="207" spans="1:42" x14ac:dyDescent="0.25">
      <c r="A207" s="2">
        <v>43730</v>
      </c>
      <c r="B207">
        <v>-1.001130845473289</v>
      </c>
      <c r="C207">
        <v>0.57573838447809311</v>
      </c>
      <c r="D207">
        <v>-0.69865913902611798</v>
      </c>
      <c r="E207">
        <v>-1.8429782528575592E-2</v>
      </c>
      <c r="F207">
        <v>0.61828831760495051</v>
      </c>
      <c r="G207">
        <v>1.3423787528868458</v>
      </c>
      <c r="H207">
        <v>-0.99615272803224386</v>
      </c>
      <c r="I207">
        <v>0.57740214693427405</v>
      </c>
      <c r="J207">
        <v>-0.69622982458491267</v>
      </c>
      <c r="K207">
        <v>-1.8428084452788179E-2</v>
      </c>
      <c r="L207">
        <v>0.62020763519069466</v>
      </c>
      <c r="M207">
        <v>1.3514701084221179</v>
      </c>
      <c r="N207">
        <v>6.279237702596174E-3</v>
      </c>
      <c r="O207">
        <v>-1.1406349897536772</v>
      </c>
      <c r="P207">
        <v>1.1987769234798971</v>
      </c>
      <c r="Q207">
        <v>-1.1406349897536772</v>
      </c>
      <c r="R207">
        <v>-0.51071374087312982</v>
      </c>
      <c r="S207">
        <v>0.63249031713721326</v>
      </c>
      <c r="T207">
        <v>1.3874477999129327</v>
      </c>
      <c r="U207">
        <v>-0.99615272803224386</v>
      </c>
      <c r="V207">
        <v>0</v>
      </c>
      <c r="W207">
        <v>-0.69622982458491267</v>
      </c>
      <c r="X207">
        <v>-1.8428084452788179E-2</v>
      </c>
      <c r="Y207">
        <v>0</v>
      </c>
      <c r="Z207">
        <f>MIN(0,(SRI_Z[[#This Row],[Logarithmic rate of return]]-0))</f>
        <v>0</v>
      </c>
      <c r="AA207">
        <v>-1.1406349897536772</v>
      </c>
      <c r="AB207">
        <v>0</v>
      </c>
      <c r="AC207">
        <v>-0.51071374087312982</v>
      </c>
      <c r="AD207">
        <v>0</v>
      </c>
      <c r="AE207">
        <v>0</v>
      </c>
      <c r="AF207">
        <v>-1.1406349897536772</v>
      </c>
      <c r="AG207">
        <v>1.1987769234798971</v>
      </c>
      <c r="AH207">
        <v>-0.51071374087312982</v>
      </c>
      <c r="AI207">
        <v>0.63249031713721326</v>
      </c>
      <c r="AJ207">
        <v>1.3874477999129327</v>
      </c>
      <c r="AK207">
        <v>0</v>
      </c>
      <c r="AL207">
        <v>0.57740214693427405</v>
      </c>
      <c r="AM207">
        <v>0</v>
      </c>
      <c r="AN207">
        <v>0</v>
      </c>
      <c r="AO207">
        <v>0.62020763519069466</v>
      </c>
      <c r="AP207">
        <v>1.3514701084221179</v>
      </c>
    </row>
    <row r="208" spans="1:42" x14ac:dyDescent="0.25">
      <c r="A208" s="1">
        <v>43737</v>
      </c>
      <c r="B208">
        <v>0.53263638468917096</v>
      </c>
      <c r="C208">
        <v>-5.7607005011806163E-2</v>
      </c>
      <c r="D208">
        <v>0.23936919177696667</v>
      </c>
      <c r="E208">
        <v>-0.26331593292372762</v>
      </c>
      <c r="F208">
        <v>-0.46177107596746986</v>
      </c>
      <c r="G208">
        <v>-1.1977797253870983</v>
      </c>
      <c r="H208">
        <v>0.53405994948011315</v>
      </c>
      <c r="I208">
        <v>-5.7590418546350428E-2</v>
      </c>
      <c r="J208">
        <v>0.23965613782523368</v>
      </c>
      <c r="K208">
        <v>-0.26296986389121896</v>
      </c>
      <c r="L208">
        <v>-0.46070818416305126</v>
      </c>
      <c r="M208">
        <v>-1.1906631152140599</v>
      </c>
      <c r="N208">
        <v>-0.35709312195836318</v>
      </c>
      <c r="O208">
        <v>0.31410893083030883</v>
      </c>
      <c r="P208">
        <v>0.41715675080570974</v>
      </c>
      <c r="Q208">
        <v>0.31410893083030883</v>
      </c>
      <c r="R208">
        <v>-1.0171640270121902</v>
      </c>
      <c r="S208">
        <v>-0.47127738156690557</v>
      </c>
      <c r="T208">
        <v>-1.2614714668000273</v>
      </c>
      <c r="U208">
        <v>0</v>
      </c>
      <c r="V208">
        <v>-5.7590418546350428E-2</v>
      </c>
      <c r="W208">
        <v>0</v>
      </c>
      <c r="X208">
        <v>-0.26296986389121896</v>
      </c>
      <c r="Y208">
        <v>-0.46070818416305126</v>
      </c>
      <c r="Z208">
        <f>MIN(0,(SRI_Z[[#This Row],[Logarithmic rate of return]]-0))</f>
        <v>-1.1906631152140599</v>
      </c>
      <c r="AA208">
        <v>0</v>
      </c>
      <c r="AB208">
        <v>0</v>
      </c>
      <c r="AC208">
        <v>-1.0171640270121902</v>
      </c>
      <c r="AD208">
        <v>-0.47127738156690557</v>
      </c>
      <c r="AE208">
        <v>-1.2614714668000273</v>
      </c>
      <c r="AF208">
        <v>0.31410893083030883</v>
      </c>
      <c r="AG208">
        <v>0.41715675080570974</v>
      </c>
      <c r="AH208">
        <v>-1.0171640270121902</v>
      </c>
      <c r="AI208">
        <v>-0.47127738156690557</v>
      </c>
      <c r="AJ208">
        <v>-1.2614714668000273</v>
      </c>
      <c r="AK208">
        <v>0.53405994948011315</v>
      </c>
      <c r="AL208">
        <v>0</v>
      </c>
      <c r="AM208">
        <v>0.23965613782523368</v>
      </c>
      <c r="AN208">
        <v>0</v>
      </c>
      <c r="AO208">
        <v>0</v>
      </c>
      <c r="AP208">
        <v>0</v>
      </c>
    </row>
    <row r="209" spans="1:42" x14ac:dyDescent="0.25">
      <c r="A209" s="2">
        <v>43744</v>
      </c>
      <c r="B209">
        <v>-2.781461457376996</v>
      </c>
      <c r="C209">
        <v>-2.6977459622552225</v>
      </c>
      <c r="D209">
        <v>-2.9872389791183331</v>
      </c>
      <c r="E209">
        <v>-0.95135941799188184</v>
      </c>
      <c r="F209">
        <v>-1.7378289610443631</v>
      </c>
      <c r="G209">
        <v>-0.78021492713085061</v>
      </c>
      <c r="H209">
        <v>-2.7434814752745083</v>
      </c>
      <c r="I209">
        <v>-2.6619982918371394</v>
      </c>
      <c r="J209">
        <v>-2.9434901159504161</v>
      </c>
      <c r="K209">
        <v>-0.94686249306247183</v>
      </c>
      <c r="L209">
        <v>-1.722901408944516</v>
      </c>
      <c r="M209">
        <v>-0.77718698988285484</v>
      </c>
      <c r="N209">
        <v>-5.6008836768493548</v>
      </c>
      <c r="O209">
        <v>-2.966555881087404</v>
      </c>
      <c r="P209">
        <v>-3.1842857584282762</v>
      </c>
      <c r="Q209">
        <v>-2.966555881087404</v>
      </c>
      <c r="R209">
        <v>-0.33075210239946379</v>
      </c>
      <c r="S209">
        <v>-1.7527972435404968</v>
      </c>
      <c r="T209">
        <v>-0.81535072310318557</v>
      </c>
      <c r="U209">
        <v>-2.7434814752745083</v>
      </c>
      <c r="V209">
        <v>-2.6619982918371394</v>
      </c>
      <c r="W209">
        <v>-2.9434901159504161</v>
      </c>
      <c r="X209">
        <v>-0.94686249306247183</v>
      </c>
      <c r="Y209">
        <v>-1.722901408944516</v>
      </c>
      <c r="Z209">
        <f>MIN(0,(SRI_Z[[#This Row],[Logarithmic rate of return]]-0))</f>
        <v>-0.77718698988285484</v>
      </c>
      <c r="AA209">
        <v>-2.966555881087404</v>
      </c>
      <c r="AB209">
        <v>-3.1842857584282762</v>
      </c>
      <c r="AC209">
        <v>-0.33075210239946379</v>
      </c>
      <c r="AD209">
        <v>-1.7527972435404968</v>
      </c>
      <c r="AE209">
        <v>-0.81535072310318557</v>
      </c>
      <c r="AF209">
        <v>-2.966555881087404</v>
      </c>
      <c r="AG209">
        <v>-3.1842857584282762</v>
      </c>
      <c r="AH209">
        <v>-0.33075210239946379</v>
      </c>
      <c r="AI209">
        <v>-1.7527972435404968</v>
      </c>
      <c r="AJ209">
        <v>-0.81535072310318557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</row>
    <row r="210" spans="1:42" x14ac:dyDescent="0.25">
      <c r="A210" s="1">
        <v>43751</v>
      </c>
      <c r="B210">
        <v>0.43672557383709809</v>
      </c>
      <c r="C210">
        <v>3.2012369717100011</v>
      </c>
      <c r="D210">
        <v>0.85543814247719496</v>
      </c>
      <c r="E210">
        <v>4.6613527245604025E-2</v>
      </c>
      <c r="F210">
        <v>1.2643159147818284</v>
      </c>
      <c r="G210">
        <v>0.62902282036277446</v>
      </c>
      <c r="H210">
        <v>0.43768200564197979</v>
      </c>
      <c r="I210">
        <v>3.2535970420575295</v>
      </c>
      <c r="J210">
        <v>0.85911801560963152</v>
      </c>
      <c r="K210">
        <v>4.6624394727491657E-2</v>
      </c>
      <c r="L210">
        <v>1.2723764005143028</v>
      </c>
      <c r="M210">
        <v>0.63100950441795267</v>
      </c>
      <c r="N210">
        <v>1.273493750859062</v>
      </c>
      <c r="O210">
        <v>1.6211087087764295</v>
      </c>
      <c r="P210">
        <v>2.8847803171585147</v>
      </c>
      <c r="Q210">
        <v>1.6211087087764295</v>
      </c>
      <c r="R210">
        <v>0.616656350717246</v>
      </c>
      <c r="S210">
        <v>1.270195341672405</v>
      </c>
      <c r="T210">
        <v>0.63893938702986897</v>
      </c>
      <c r="U210">
        <v>0</v>
      </c>
      <c r="V210">
        <v>0</v>
      </c>
      <c r="W210">
        <v>0</v>
      </c>
      <c r="X210">
        <v>0</v>
      </c>
      <c r="Y210">
        <v>0</v>
      </c>
      <c r="Z210">
        <f>MIN(0,(SRI_Z[[#This Row],[Logarithmic rate of return]]-0))</f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1.6211087087764295</v>
      </c>
      <c r="AG210">
        <v>2.8847803171585147</v>
      </c>
      <c r="AH210">
        <v>0.616656350717246</v>
      </c>
      <c r="AI210">
        <v>1.270195341672405</v>
      </c>
      <c r="AJ210">
        <v>0.63893938702986897</v>
      </c>
      <c r="AK210">
        <v>0.43768200564197979</v>
      </c>
      <c r="AL210">
        <v>3.2535970420575295</v>
      </c>
      <c r="AM210">
        <v>0.85911801560963152</v>
      </c>
      <c r="AN210">
        <v>4.6624394727491657E-2</v>
      </c>
      <c r="AO210">
        <v>1.2723764005143028</v>
      </c>
      <c r="AP210">
        <v>0.63100950441795267</v>
      </c>
    </row>
    <row r="211" spans="1:42" x14ac:dyDescent="0.25">
      <c r="A211" s="2">
        <v>43758</v>
      </c>
      <c r="B211">
        <v>-0.28178577491087559</v>
      </c>
      <c r="C211">
        <v>0.34811390743593296</v>
      </c>
      <c r="D211">
        <v>2.156101768001489E-2</v>
      </c>
      <c r="E211">
        <v>0.24644285315725897</v>
      </c>
      <c r="F211">
        <v>-0.52820533982585771</v>
      </c>
      <c r="G211">
        <v>-0.78136517765000912</v>
      </c>
      <c r="H211">
        <v>-0.28138950304678684</v>
      </c>
      <c r="I211">
        <v>0.34872123376661335</v>
      </c>
      <c r="J211">
        <v>2.1563342401595971E-2</v>
      </c>
      <c r="K211">
        <v>0.24674702339659307</v>
      </c>
      <c r="L211">
        <v>-0.52681522836742545</v>
      </c>
      <c r="M211">
        <v>-0.7783283289402011</v>
      </c>
      <c r="N211">
        <v>-1.2160928810948621</v>
      </c>
      <c r="O211">
        <v>0.22689620459199769</v>
      </c>
      <c r="P211">
        <v>1.4626273128555598</v>
      </c>
      <c r="Q211">
        <v>0.22689620459199769</v>
      </c>
      <c r="R211">
        <v>0.53488183368901276</v>
      </c>
      <c r="S211">
        <v>-0.5379543404216488</v>
      </c>
      <c r="T211">
        <v>-0.91220700965773027</v>
      </c>
      <c r="U211">
        <v>-0.28138950304678684</v>
      </c>
      <c r="V211">
        <v>0</v>
      </c>
      <c r="W211">
        <v>0</v>
      </c>
      <c r="X211">
        <v>0</v>
      </c>
      <c r="Y211">
        <v>-0.52681522836742545</v>
      </c>
      <c r="Z211">
        <f>MIN(0,(SRI_Z[[#This Row],[Logarithmic rate of return]]-0))</f>
        <v>-0.7783283289402011</v>
      </c>
      <c r="AA211">
        <v>0</v>
      </c>
      <c r="AB211">
        <v>0</v>
      </c>
      <c r="AC211">
        <v>0</v>
      </c>
      <c r="AD211">
        <v>-0.5379543404216488</v>
      </c>
      <c r="AE211">
        <v>-0.91220700965773027</v>
      </c>
      <c r="AF211">
        <v>0.22689620459199769</v>
      </c>
      <c r="AG211">
        <v>1.4626273128555598</v>
      </c>
      <c r="AH211">
        <v>0.53488183368901276</v>
      </c>
      <c r="AI211">
        <v>-0.5379543404216488</v>
      </c>
      <c r="AJ211">
        <v>-0.91220700965773027</v>
      </c>
      <c r="AK211">
        <v>0</v>
      </c>
      <c r="AL211">
        <v>0.34872123376661335</v>
      </c>
      <c r="AM211">
        <v>2.1563342401595971E-2</v>
      </c>
      <c r="AN211">
        <v>0.24674702339659307</v>
      </c>
      <c r="AO211">
        <v>0</v>
      </c>
      <c r="AP211">
        <v>0</v>
      </c>
    </row>
    <row r="212" spans="1:42" x14ac:dyDescent="0.25">
      <c r="A212" s="1">
        <v>43765</v>
      </c>
      <c r="B212">
        <v>1.3860524289396987</v>
      </c>
      <c r="C212">
        <v>1.4177215189873476</v>
      </c>
      <c r="D212">
        <v>1.7372881355932259</v>
      </c>
      <c r="E212">
        <v>0.77512226630986747</v>
      </c>
      <c r="F212">
        <v>2.0057422459460472</v>
      </c>
      <c r="G212">
        <v>1.7098971163599577</v>
      </c>
      <c r="H212">
        <v>1.3957478287525602</v>
      </c>
      <c r="I212">
        <v>1.4278671963022527</v>
      </c>
      <c r="J212">
        <v>1.7525560764124259</v>
      </c>
      <c r="K212">
        <v>0.77814195324688529</v>
      </c>
      <c r="L212">
        <v>2.0261303380623557</v>
      </c>
      <c r="M212">
        <v>1.7246846674522323</v>
      </c>
      <c r="N212">
        <v>-0.95238815112555897</v>
      </c>
      <c r="O212">
        <v>0.53252447370311828</v>
      </c>
      <c r="P212">
        <v>0.73275936044911394</v>
      </c>
      <c r="Q212">
        <v>0.53252447370311828</v>
      </c>
      <c r="R212">
        <v>1.209916985674484</v>
      </c>
      <c r="S212">
        <v>2.0612570286069047</v>
      </c>
      <c r="T212">
        <v>1.8078353284786512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>MIN(0,(SRI_Z[[#This Row],[Logarithmic rate of return]]-0))</f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0.53252447370311828</v>
      </c>
      <c r="AG212">
        <v>0.73275936044911394</v>
      </c>
      <c r="AH212">
        <v>1.209916985674484</v>
      </c>
      <c r="AI212">
        <v>2.0612570286069047</v>
      </c>
      <c r="AJ212">
        <v>1.8078353284786512</v>
      </c>
      <c r="AK212">
        <v>1.3957478287525602</v>
      </c>
      <c r="AL212">
        <v>1.4278671963022527</v>
      </c>
      <c r="AM212">
        <v>1.7525560764124259</v>
      </c>
      <c r="AN212">
        <v>0.77814195324688529</v>
      </c>
      <c r="AO212">
        <v>2.0261303380623557</v>
      </c>
      <c r="AP212">
        <v>1.7246846674522323</v>
      </c>
    </row>
    <row r="213" spans="1:42" x14ac:dyDescent="0.25">
      <c r="A213" s="2">
        <v>43772</v>
      </c>
      <c r="B213">
        <v>0.77073851367063995</v>
      </c>
      <c r="C213">
        <v>-0.94843253066787103</v>
      </c>
      <c r="D213">
        <v>0.5757618312034779</v>
      </c>
      <c r="E213">
        <v>0.3173435128547108</v>
      </c>
      <c r="F213">
        <v>-0.33269769140260197</v>
      </c>
      <c r="G213">
        <v>5.7929036929749524E-2</v>
      </c>
      <c r="H213">
        <v>0.77372405331579397</v>
      </c>
      <c r="I213">
        <v>-0.94396314651439339</v>
      </c>
      <c r="J213">
        <v>0.57742572943591586</v>
      </c>
      <c r="K213">
        <v>0.31784811521182021</v>
      </c>
      <c r="L213">
        <v>-0.33214547709713482</v>
      </c>
      <c r="M213">
        <v>5.7945822279051977E-2</v>
      </c>
      <c r="N213">
        <v>-1.6096790644054573</v>
      </c>
      <c r="O213">
        <v>0.7886787114256536</v>
      </c>
      <c r="P213">
        <v>0.58750037321924098</v>
      </c>
      <c r="Q213">
        <v>0.7886787114256536</v>
      </c>
      <c r="R213">
        <v>1.4569694097928263</v>
      </c>
      <c r="S213">
        <v>0.31475248189523142</v>
      </c>
      <c r="T213">
        <v>0.97230042562768926</v>
      </c>
      <c r="U213">
        <v>0</v>
      </c>
      <c r="V213">
        <v>-0.94396314651439339</v>
      </c>
      <c r="W213">
        <v>0</v>
      </c>
      <c r="X213">
        <v>0</v>
      </c>
      <c r="Y213">
        <v>-0.33214547709713482</v>
      </c>
      <c r="Z213">
        <f>MIN(0,(SRI_Z[[#This Row],[Logarithmic rate of return]]-0))</f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0.7886787114256536</v>
      </c>
      <c r="AG213">
        <v>0.58750037321924098</v>
      </c>
      <c r="AH213">
        <v>1.4569694097928263</v>
      </c>
      <c r="AI213">
        <v>0.31475248189523142</v>
      </c>
      <c r="AJ213">
        <v>0.97230042562768926</v>
      </c>
      <c r="AK213">
        <v>0.77372405331579397</v>
      </c>
      <c r="AL213">
        <v>0</v>
      </c>
      <c r="AM213">
        <v>0.57742572943591586</v>
      </c>
      <c r="AN213">
        <v>0.31784811521182021</v>
      </c>
      <c r="AO213">
        <v>0</v>
      </c>
      <c r="AP213">
        <v>5.7945822279051977E-2</v>
      </c>
    </row>
    <row r="214" spans="1:42" x14ac:dyDescent="0.25">
      <c r="A214" s="1">
        <v>43779</v>
      </c>
      <c r="B214">
        <v>1.7366891913948987</v>
      </c>
      <c r="C214">
        <v>2.4109072770603523</v>
      </c>
      <c r="D214">
        <v>1.6572296644109969</v>
      </c>
      <c r="E214">
        <v>1.051242377355057</v>
      </c>
      <c r="F214">
        <v>3.3640462654381538</v>
      </c>
      <c r="G214">
        <v>1.6941913439635505</v>
      </c>
      <c r="H214">
        <v>1.7519465447176443</v>
      </c>
      <c r="I214">
        <v>2.4404453702000795</v>
      </c>
      <c r="J214">
        <v>1.6711153406696075</v>
      </c>
      <c r="K214">
        <v>1.0568069625767542</v>
      </c>
      <c r="L214">
        <v>3.4219322146661173</v>
      </c>
      <c r="M214">
        <v>1.7087069471560083</v>
      </c>
      <c r="N214">
        <v>1.0780732743689556</v>
      </c>
      <c r="O214">
        <v>2.4086537407833388</v>
      </c>
      <c r="P214">
        <v>0.88523911309393832</v>
      </c>
      <c r="Q214">
        <v>2.4086537407833388</v>
      </c>
      <c r="R214">
        <v>0.84968181594700432</v>
      </c>
      <c r="S214">
        <v>2.8237833032382951</v>
      </c>
      <c r="T214">
        <v>0.83617165331543764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>MIN(0,(SRI_Z[[#This Row],[Logarithmic rate of return]]-0))</f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2.4086537407833388</v>
      </c>
      <c r="AG214">
        <v>0.88523911309393832</v>
      </c>
      <c r="AH214">
        <v>0.84968181594700432</v>
      </c>
      <c r="AI214">
        <v>2.8237833032382951</v>
      </c>
      <c r="AJ214">
        <v>0.83617165331543764</v>
      </c>
      <c r="AK214">
        <v>1.7519465447176443</v>
      </c>
      <c r="AL214">
        <v>2.4404453702000795</v>
      </c>
      <c r="AM214">
        <v>1.6711153406696075</v>
      </c>
      <c r="AN214">
        <v>1.0568069625767542</v>
      </c>
      <c r="AO214">
        <v>3.4219322146661173</v>
      </c>
      <c r="AP214">
        <v>1.7087069471560083</v>
      </c>
    </row>
    <row r="215" spans="1:42" x14ac:dyDescent="0.25">
      <c r="A215" s="2">
        <v>43786</v>
      </c>
      <c r="B215">
        <v>-0.88591753392174877</v>
      </c>
      <c r="C215">
        <v>-0.32249096469280653</v>
      </c>
      <c r="D215">
        <v>-0.56944444444443965</v>
      </c>
      <c r="E215">
        <v>0.49809817062126166</v>
      </c>
      <c r="F215">
        <v>-0.57969871440965326</v>
      </c>
      <c r="G215">
        <v>1.0843543162934941</v>
      </c>
      <c r="H215">
        <v>-0.88201630869887837</v>
      </c>
      <c r="I215">
        <v>-0.32197207785742221</v>
      </c>
      <c r="J215">
        <v>-0.56782923846740818</v>
      </c>
      <c r="K215">
        <v>0.49934281431088434</v>
      </c>
      <c r="L215">
        <v>-0.57802492691336216</v>
      </c>
      <c r="M215">
        <v>1.0902762867141158</v>
      </c>
      <c r="N215">
        <v>-0.23428359017726072</v>
      </c>
      <c r="O215">
        <v>-0.74619201483450126</v>
      </c>
      <c r="P215">
        <v>-0.57765411001955436</v>
      </c>
      <c r="Q215">
        <v>-0.74619201483450126</v>
      </c>
      <c r="R215">
        <v>0.88130686266533875</v>
      </c>
      <c r="S215">
        <v>-0.59717261253417098</v>
      </c>
      <c r="T215">
        <v>1.1169436093565506</v>
      </c>
      <c r="U215">
        <v>-0.88201630869887837</v>
      </c>
      <c r="V215">
        <v>-0.32197207785742221</v>
      </c>
      <c r="W215">
        <v>-0.56782923846740818</v>
      </c>
      <c r="X215">
        <v>0</v>
      </c>
      <c r="Y215">
        <v>-0.57802492691336216</v>
      </c>
      <c r="Z215">
        <f>MIN(0,(SRI_Z[[#This Row],[Logarithmic rate of return]]-0))</f>
        <v>0</v>
      </c>
      <c r="AA215">
        <v>-0.74619201483450126</v>
      </c>
      <c r="AB215">
        <v>-0.57765411001955436</v>
      </c>
      <c r="AC215">
        <v>0</v>
      </c>
      <c r="AD215">
        <v>-0.59717261253417098</v>
      </c>
      <c r="AE215">
        <v>0</v>
      </c>
      <c r="AF215">
        <v>-0.74619201483450126</v>
      </c>
      <c r="AG215">
        <v>-0.57765411001955436</v>
      </c>
      <c r="AH215">
        <v>0.88130686266533875</v>
      </c>
      <c r="AI215">
        <v>-0.59717261253417098</v>
      </c>
      <c r="AJ215">
        <v>1.1169436093565506</v>
      </c>
      <c r="AK215">
        <v>0</v>
      </c>
      <c r="AL215">
        <v>0</v>
      </c>
      <c r="AM215">
        <v>0</v>
      </c>
      <c r="AN215">
        <v>0.49934281431088434</v>
      </c>
      <c r="AO215">
        <v>0</v>
      </c>
      <c r="AP215">
        <v>1.0902762867141158</v>
      </c>
    </row>
    <row r="216" spans="1:42" x14ac:dyDescent="0.25">
      <c r="A216" s="1">
        <v>43793</v>
      </c>
      <c r="B216">
        <v>-1.048287796598881</v>
      </c>
      <c r="C216">
        <v>-0.93158987597508092</v>
      </c>
      <c r="D216">
        <v>-0.91100210231255185</v>
      </c>
      <c r="E216">
        <v>-8.1573461433883263E-2</v>
      </c>
      <c r="F216">
        <v>-0.30060912902461012</v>
      </c>
      <c r="G216">
        <v>-0.29661016949153668</v>
      </c>
      <c r="H216">
        <v>-1.0428313597242083</v>
      </c>
      <c r="I216">
        <v>-0.92727734023095365</v>
      </c>
      <c r="J216">
        <v>-0.90687750932099664</v>
      </c>
      <c r="K216">
        <v>-8.1540208368385617E-2</v>
      </c>
      <c r="L216">
        <v>-0.30015820323904407</v>
      </c>
      <c r="M216">
        <v>-0.29617114943283296</v>
      </c>
      <c r="N216">
        <v>-0.58812167166684948</v>
      </c>
      <c r="O216">
        <v>-1.5240912191034022</v>
      </c>
      <c r="P216">
        <v>8.6047517489623165E-2</v>
      </c>
      <c r="Q216">
        <v>-1.5240912191034022</v>
      </c>
      <c r="R216">
        <v>-0.32644574189420816</v>
      </c>
      <c r="S216">
        <v>-0.31481766591789212</v>
      </c>
      <c r="T216">
        <v>-0.32626456348162713</v>
      </c>
      <c r="U216">
        <v>-1.0428313597242083</v>
      </c>
      <c r="V216">
        <v>-0.92727734023095365</v>
      </c>
      <c r="W216">
        <v>-0.90687750932099664</v>
      </c>
      <c r="X216">
        <v>-8.1540208368385617E-2</v>
      </c>
      <c r="Y216">
        <v>-0.30015820323904407</v>
      </c>
      <c r="Z216">
        <f>MIN(0,(SRI_Z[[#This Row],[Logarithmic rate of return]]-0))</f>
        <v>-0.29617114943283296</v>
      </c>
      <c r="AA216">
        <v>-1.5240912191034022</v>
      </c>
      <c r="AB216">
        <v>0</v>
      </c>
      <c r="AC216">
        <v>-0.32644574189420816</v>
      </c>
      <c r="AD216">
        <v>-0.31481766591789212</v>
      </c>
      <c r="AE216">
        <v>-0.32626456348162713</v>
      </c>
      <c r="AF216">
        <v>-1.5240912191034022</v>
      </c>
      <c r="AG216">
        <v>8.6047517489623165E-2</v>
      </c>
      <c r="AH216">
        <v>-0.32644574189420816</v>
      </c>
      <c r="AI216">
        <v>-0.31481766591789212</v>
      </c>
      <c r="AJ216">
        <v>-0.32626456348162713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</row>
    <row r="217" spans="1:42" x14ac:dyDescent="0.25">
      <c r="A217" s="2">
        <v>43800</v>
      </c>
      <c r="B217">
        <v>-0.27363433109753837</v>
      </c>
      <c r="C217">
        <v>0.6024432420371576</v>
      </c>
      <c r="D217">
        <v>9.1017293285740986E-2</v>
      </c>
      <c r="E217">
        <v>0.68412998469709707</v>
      </c>
      <c r="F217">
        <v>0.46848549269713702</v>
      </c>
      <c r="G217">
        <v>1.9933554817275718</v>
      </c>
      <c r="H217">
        <v>-0.27326063391572525</v>
      </c>
      <c r="I217">
        <v>0.60426525274239251</v>
      </c>
      <c r="J217">
        <v>9.1058739174646339E-2</v>
      </c>
      <c r="K217">
        <v>0.68648088214163605</v>
      </c>
      <c r="L217">
        <v>0.46958632548840712</v>
      </c>
      <c r="M217">
        <v>2.0134908409055807</v>
      </c>
      <c r="N217">
        <v>-0.54519828116168489</v>
      </c>
      <c r="O217">
        <v>-0.6256501459092193</v>
      </c>
      <c r="P217">
        <v>-0.24438224216485829</v>
      </c>
      <c r="Q217">
        <v>-0.6256501459092193</v>
      </c>
      <c r="R217">
        <v>0.98188837050389444</v>
      </c>
      <c r="S217">
        <v>0.46488138390058453</v>
      </c>
      <c r="T217">
        <v>2.0552177362543635</v>
      </c>
      <c r="U217">
        <v>-0.27326063391572525</v>
      </c>
      <c r="V217">
        <v>0</v>
      </c>
      <c r="W217">
        <v>0</v>
      </c>
      <c r="X217">
        <v>0</v>
      </c>
      <c r="Y217">
        <v>0</v>
      </c>
      <c r="Z217">
        <f>MIN(0,(SRI_Z[[#This Row],[Logarithmic rate of return]]-0))</f>
        <v>0</v>
      </c>
      <c r="AA217">
        <v>-0.6256501459092193</v>
      </c>
      <c r="AB217">
        <v>-0.24438224216485829</v>
      </c>
      <c r="AC217">
        <v>0</v>
      </c>
      <c r="AD217">
        <v>0</v>
      </c>
      <c r="AE217">
        <v>0</v>
      </c>
      <c r="AF217">
        <v>-0.6256501459092193</v>
      </c>
      <c r="AG217">
        <v>-0.24438224216485829</v>
      </c>
      <c r="AH217">
        <v>0.98188837050389444</v>
      </c>
      <c r="AI217">
        <v>0.46488138390058453</v>
      </c>
      <c r="AJ217">
        <v>2.0552177362543635</v>
      </c>
      <c r="AK217">
        <v>0</v>
      </c>
      <c r="AL217">
        <v>0.60426525274239251</v>
      </c>
      <c r="AM217">
        <v>9.1058739174646339E-2</v>
      </c>
      <c r="AN217">
        <v>0.68648088214163605</v>
      </c>
      <c r="AO217">
        <v>0.46958632548840712</v>
      </c>
      <c r="AP217">
        <v>2.0134908409055807</v>
      </c>
    </row>
    <row r="218" spans="1:42" x14ac:dyDescent="0.25">
      <c r="A218" s="1">
        <v>43807</v>
      </c>
      <c r="B218">
        <v>-2.3288372887143565</v>
      </c>
      <c r="C218">
        <v>0.18374164810689536</v>
      </c>
      <c r="D218">
        <v>-1.8976956552757547</v>
      </c>
      <c r="E218">
        <v>0.44806882337126985</v>
      </c>
      <c r="F218">
        <v>0.35306578792515225</v>
      </c>
      <c r="G218">
        <v>0.7010309278350586</v>
      </c>
      <c r="H218">
        <v>-2.3021336676376767</v>
      </c>
      <c r="I218">
        <v>0.18391066013519844</v>
      </c>
      <c r="J218">
        <v>-1.8799140199570912</v>
      </c>
      <c r="K218">
        <v>0.44907566039787467</v>
      </c>
      <c r="L218">
        <v>0.35369053612641888</v>
      </c>
      <c r="M218">
        <v>0.70349969428720838</v>
      </c>
      <c r="N218">
        <v>-0.53546589937440681</v>
      </c>
      <c r="O218">
        <v>-2.6565478279695784</v>
      </c>
      <c r="P218">
        <v>-5.8274380735610365E-2</v>
      </c>
      <c r="Q218">
        <v>-2.6565478279695784</v>
      </c>
      <c r="R218">
        <v>0.15683433336758654</v>
      </c>
      <c r="S218">
        <v>0.33942886747385315</v>
      </c>
      <c r="T218">
        <v>0.69554125186702764</v>
      </c>
      <c r="U218">
        <v>-2.3021336676376767</v>
      </c>
      <c r="V218">
        <v>0</v>
      </c>
      <c r="W218">
        <v>-1.8799140199570912</v>
      </c>
      <c r="X218">
        <v>0</v>
      </c>
      <c r="Y218">
        <v>0</v>
      </c>
      <c r="Z218">
        <f>MIN(0,(SRI_Z[[#This Row],[Logarithmic rate of return]]-0))</f>
        <v>0</v>
      </c>
      <c r="AA218">
        <v>-2.6565478279695784</v>
      </c>
      <c r="AB218">
        <v>-5.8274380735610365E-2</v>
      </c>
      <c r="AC218">
        <v>0</v>
      </c>
      <c r="AD218">
        <v>0</v>
      </c>
      <c r="AE218">
        <v>0</v>
      </c>
      <c r="AF218">
        <v>-2.6565478279695784</v>
      </c>
      <c r="AG218">
        <v>-5.8274380735610365E-2</v>
      </c>
      <c r="AH218">
        <v>0.15683433336758654</v>
      </c>
      <c r="AI218">
        <v>0.33942886747385315</v>
      </c>
      <c r="AJ218">
        <v>0.69554125186702764</v>
      </c>
      <c r="AK218">
        <v>0</v>
      </c>
      <c r="AL218">
        <v>0.18391066013519844</v>
      </c>
      <c r="AM218">
        <v>0</v>
      </c>
      <c r="AN218">
        <v>0.44907566039787467</v>
      </c>
      <c r="AO218">
        <v>0.35369053612641888</v>
      </c>
      <c r="AP218">
        <v>0.70349969428720838</v>
      </c>
    </row>
    <row r="219" spans="1:42" x14ac:dyDescent="0.25">
      <c r="A219" s="2">
        <v>43814</v>
      </c>
      <c r="B219">
        <v>2.1321391571700681</v>
      </c>
      <c r="C219">
        <v>0.92127765212115398</v>
      </c>
      <c r="D219">
        <v>1.2122066389456616</v>
      </c>
      <c r="E219">
        <v>0.63223508459482969</v>
      </c>
      <c r="F219">
        <v>0.990445117688178</v>
      </c>
      <c r="G219">
        <v>-4.1254125412542815E-2</v>
      </c>
      <c r="H219">
        <v>2.1551975917772319</v>
      </c>
      <c r="I219">
        <v>0.92554766067284766</v>
      </c>
      <c r="J219">
        <v>1.2196137844255723</v>
      </c>
      <c r="K219">
        <v>0.63424215467876766</v>
      </c>
      <c r="L219">
        <v>0.99538265479286081</v>
      </c>
      <c r="M219">
        <v>-4.1245618237847712E-2</v>
      </c>
      <c r="N219">
        <v>0.85127558139573345</v>
      </c>
      <c r="O219">
        <v>1.3030796644732463</v>
      </c>
      <c r="P219">
        <v>1.0945290606154245</v>
      </c>
      <c r="Q219">
        <v>1.3030796644732463</v>
      </c>
      <c r="R219">
        <v>0.72497708545740058</v>
      </c>
      <c r="S219">
        <v>1.0165886895261877</v>
      </c>
      <c r="T219">
        <v>-6.9139219505614663E-2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>MIN(0,(SRI_Z[[#This Row],[Logarithmic rate of return]]-0))</f>
        <v>-4.1245618237847712E-2</v>
      </c>
      <c r="AA219">
        <v>0</v>
      </c>
      <c r="AB219">
        <v>0</v>
      </c>
      <c r="AC219">
        <v>0</v>
      </c>
      <c r="AD219">
        <v>0</v>
      </c>
      <c r="AE219">
        <v>-6.9139219505614663E-2</v>
      </c>
      <c r="AF219">
        <v>1.3030796644732463</v>
      </c>
      <c r="AG219">
        <v>1.0945290606154245</v>
      </c>
      <c r="AH219">
        <v>0.72497708545740058</v>
      </c>
      <c r="AI219">
        <v>1.0165886895261877</v>
      </c>
      <c r="AJ219">
        <v>-6.9139219505614663E-2</v>
      </c>
      <c r="AK219">
        <v>2.1551975917772319</v>
      </c>
      <c r="AL219">
        <v>0.92554766067284766</v>
      </c>
      <c r="AM219">
        <v>1.2196137844255723</v>
      </c>
      <c r="AN219">
        <v>0.63424215467876766</v>
      </c>
      <c r="AO219">
        <v>0.99538265479286081</v>
      </c>
      <c r="AP219">
        <v>0</v>
      </c>
    </row>
    <row r="220" spans="1:42" x14ac:dyDescent="0.25">
      <c r="A220" s="1">
        <v>43821</v>
      </c>
      <c r="B220">
        <v>0.81211880137894088</v>
      </c>
      <c r="C220">
        <v>0.74467502600886237</v>
      </c>
      <c r="D220">
        <v>1.0184862225322693</v>
      </c>
      <c r="E220">
        <v>1.3311074990115543</v>
      </c>
      <c r="F220">
        <v>1.3563218390804677</v>
      </c>
      <c r="G220">
        <v>1.5567889535670849</v>
      </c>
      <c r="H220">
        <v>0.81543444965381273</v>
      </c>
      <c r="I220">
        <v>0.74746157291226789</v>
      </c>
      <c r="J220">
        <v>1.023708281015683</v>
      </c>
      <c r="K220">
        <v>1.3400461454954362</v>
      </c>
      <c r="L220">
        <v>1.365603909120523</v>
      </c>
      <c r="M220">
        <v>1.5690341671423074</v>
      </c>
      <c r="N220">
        <v>0.92170408070244514</v>
      </c>
      <c r="O220">
        <v>0.83169387178625731</v>
      </c>
      <c r="P220">
        <v>0.6665925154220449</v>
      </c>
      <c r="Q220">
        <v>0.83169387178625731</v>
      </c>
      <c r="R220">
        <v>1.6407202460669001</v>
      </c>
      <c r="S220">
        <v>1.4108316267968417</v>
      </c>
      <c r="T220">
        <v>1.6151830052589158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>MIN(0,(SRI_Z[[#This Row],[Logarithmic rate of return]]-0))</f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0.83169387178625731</v>
      </c>
      <c r="AG220">
        <v>0.6665925154220449</v>
      </c>
      <c r="AH220">
        <v>1.6407202460669001</v>
      </c>
      <c r="AI220">
        <v>1.4108316267968417</v>
      </c>
      <c r="AJ220">
        <v>1.6151830052589158</v>
      </c>
      <c r="AK220">
        <v>0.81543444965381273</v>
      </c>
      <c r="AL220">
        <v>0.74746157291226789</v>
      </c>
      <c r="AM220">
        <v>1.023708281015683</v>
      </c>
      <c r="AN220">
        <v>1.3400461454954362</v>
      </c>
      <c r="AO220">
        <v>1.365603909120523</v>
      </c>
      <c r="AP220">
        <v>1.5690341671423074</v>
      </c>
    </row>
    <row r="221" spans="1:42" ht="15.75" thickBot="1" x14ac:dyDescent="0.3">
      <c r="A221" s="16">
        <v>43828</v>
      </c>
      <c r="B221">
        <v>0.88704908338261024</v>
      </c>
      <c r="C221">
        <v>0.10392736024504853</v>
      </c>
      <c r="D221">
        <v>0.64457998336568256</v>
      </c>
      <c r="E221">
        <v>-1.7575464651343221E-2</v>
      </c>
      <c r="F221">
        <v>-0.18040148927187938</v>
      </c>
      <c r="G221">
        <v>0.89884625704320043</v>
      </c>
      <c r="H221">
        <v>0.89100678565519398</v>
      </c>
      <c r="I221">
        <v>0.10398140217222229</v>
      </c>
      <c r="J221">
        <v>0.64666637059594667</v>
      </c>
      <c r="K221">
        <v>-1.7573920347499015E-2</v>
      </c>
      <c r="L221">
        <v>-0.18023896122454111</v>
      </c>
      <c r="M221">
        <v>0.90291025104658851</v>
      </c>
      <c r="N221">
        <v>1.3016596178480605E-2</v>
      </c>
      <c r="O221">
        <v>1.1729642558551734</v>
      </c>
      <c r="P221">
        <v>-0.64353244383363206</v>
      </c>
      <c r="Q221">
        <v>1.1729642558551734</v>
      </c>
      <c r="R221">
        <v>0.58193328384535292</v>
      </c>
      <c r="S221">
        <v>-0.16974762610018418</v>
      </c>
      <c r="T221">
        <v>0.94633351592031545</v>
      </c>
      <c r="U221">
        <v>0</v>
      </c>
      <c r="V221">
        <f>MIN(0,(SFIO_PL[[#This Row],[Logarithmic rate of return]]-0))</f>
        <v>0</v>
      </c>
      <c r="W221">
        <v>0</v>
      </c>
      <c r="X221">
        <v>-1.7573920347499015E-2</v>
      </c>
      <c r="Y221">
        <v>-0.18023896122454111</v>
      </c>
      <c r="Z221">
        <f>MIN(0,(SRI_Z[[#This Row],[Logarithmic rate of return]]-0))</f>
        <v>0</v>
      </c>
      <c r="AA221">
        <v>0</v>
      </c>
      <c r="AB221">
        <v>-0.64353244383363206</v>
      </c>
      <c r="AC221">
        <v>0</v>
      </c>
      <c r="AD221">
        <v>-0.16974762610018418</v>
      </c>
      <c r="AE221">
        <v>0</v>
      </c>
      <c r="AF221">
        <v>1.1729642558551734</v>
      </c>
      <c r="AG221">
        <v>-0.64353244383363206</v>
      </c>
      <c r="AH221">
        <v>0.58193328384535292</v>
      </c>
      <c r="AI221">
        <v>-0.16974762610018418</v>
      </c>
      <c r="AJ221">
        <v>0.94633351592031545</v>
      </c>
      <c r="AK221">
        <v>0.89100678565519398</v>
      </c>
      <c r="AL221">
        <v>0.10398140217222229</v>
      </c>
      <c r="AM221">
        <v>0.64666637059594667</v>
      </c>
      <c r="AN221">
        <v>0</v>
      </c>
      <c r="AO221">
        <v>0</v>
      </c>
      <c r="AP221">
        <v>0.90291025104658851</v>
      </c>
    </row>
    <row r="222" spans="1:42" ht="15.75" thickTop="1" x14ac:dyDescent="0.25">
      <c r="A222" s="17" t="s">
        <v>7461</v>
      </c>
      <c r="B222" s="18">
        <f>SUM(Tabela7[Rp_FIO_PL])/220</f>
        <v>5.9035812332248368E-3</v>
      </c>
      <c r="C222" s="18">
        <f>SUM(Tabela7[Rp_SFIO_PL])/220</f>
        <v>5.1488809487970008E-2</v>
      </c>
      <c r="D222" s="18">
        <f>SUM(Tabela7[Rp_SRI_PL])/220</f>
        <v>-5.8906956352247061E-2</v>
      </c>
      <c r="E222" s="18">
        <f>SUM(Tabela7[Rp_FIO_Z])/220</f>
        <v>0.14445846379166055</v>
      </c>
      <c r="F222" s="18">
        <f>SUM(Tabela7[Rp_SFIO_Z])/220</f>
        <v>0.11238610077727577</v>
      </c>
      <c r="G222" s="18">
        <f>SUM(Tabela7[Rp_SRI_Z])/220</f>
        <v>0.12654923184385283</v>
      </c>
      <c r="H222" s="18">
        <f>SUM(Tabela7[Rl_FIO_PL])/220</f>
        <v>2.1731801218966722E-2</v>
      </c>
      <c r="I222" s="18">
        <f>SUM(Tabela7[Rl_SFIO_PL])/220</f>
        <v>6.9178438471927978E-2</v>
      </c>
      <c r="J222" s="18">
        <f>SUM(Tabela7[Rl_SRI_PL])/220</f>
        <v>-3.5616603910507957E-2</v>
      </c>
      <c r="K222" s="18">
        <f>SUM(Tabela7[Rl_FIO_Z])/220</f>
        <v>0.15928923811556359</v>
      </c>
      <c r="L222" s="18">
        <f>SUM(Tabela7[Rl_SFIO_Z])/220</f>
        <v>0.13027051666917241</v>
      </c>
      <c r="M222" s="18">
        <f>SUM(Tabela7[Rl_SRI_Z])/220</f>
        <v>0.15768645901359893</v>
      </c>
      <c r="N222" s="18">
        <f>SUM(Tabela7[Rf])/220</f>
        <v>0.59532903123167258</v>
      </c>
      <c r="O222" s="18">
        <f>SUM(Tabela7[Rm_FIO_PL])/220</f>
        <v>5.4026525564050173E-2</v>
      </c>
      <c r="P222" s="18">
        <f>SUM(Tabela7[Rm_SFIO_PL])/220</f>
        <v>5.5536071886917678E-2</v>
      </c>
      <c r="Q222" s="18">
        <f>SUM(Tabela7[Rm_SRI_PL])/220</f>
        <v>5.4026525564050173E-2</v>
      </c>
      <c r="R222" s="18">
        <f>SUM(Tabela7[Rm_FIO_Z])/220</f>
        <v>0.2118240282779689</v>
      </c>
      <c r="S222" s="18">
        <f>SUM(Tabela7[Rm_SFIO_Z])/220</f>
        <v>0.120137685774704</v>
      </c>
      <c r="T222" s="18">
        <f>SUM(Tabela7[Rm_SRI_Z])/220</f>
        <v>0.12946485207589226</v>
      </c>
      <c r="U222" s="18">
        <f>SQRT((SUMSQ(U4,U5,U6,U8,U9,U10,U13,U14,U15,U16,U19,U25,U27,U30,U31,U32,U33,U35,U36,U37,U40,U46,U49,U52,U54,U57,U59,U61,U70,U75,U77,U78,U80,U84,U85,U87,U89,U92,U94,U96,U97,U98,U101,U102,U103,U104,U107,U110,U113,U121,U122,U123,U125,U126,U128,U129,U130,U133,U134,U135,U137,U138,U139,U141,U142,U143,U145,U148,U149,U150,U153,U154,U157,U158,U160,U163,U166,U168,U174,U175,U176,U178,U179,U181,U182,U185,U187,U188,U189,U197,U199,U200,U201,U202,U205,U207,U209,U211,U215,U216,U217,U218))/102)</f>
        <v>1.8984229756128157</v>
      </c>
      <c r="V222" s="18">
        <f>SQRT((SUMSQ(V4,V6,V9,V10,V14,V15,V18,V19,V24,V25,V26,V27,V30,V31,V35,V36,V37,V38,V40,V43,V46,V49,V50,V52,V53,V57,V59,V61,V64,V67,V68,V70,V77,V79,V80,V81,V85,V88,V89,V90,V91,V92,V94,V95,V97,V99,V101,V105,V108,V110,V111,V113,V115,V117,V122,V123,V125,V126,V128,V129,V138,V139,V140,V142,V143,V148,V149,V150,V152,V153,V156,V157,V158,V160,V163,V164,V166,V168,V169,V174,V175,V179,V181,V184,V188,V190,V191,V195,V197,V198,V200,V201,V208,V209,V213,V215,V216))/97)</f>
        <v>2.079362451672754</v>
      </c>
      <c r="W222" s="18">
        <f>SQRT((SUMSQ(W4,W6,W8,W9,W10,W14,W15,W18,W19,W25,W31,W32,W33,W35,W36,W37,W40,W42,W44,W46,W49,W50,W52,W57,W59,W60,W61,W64,W66,W73,W74,W75,W77,W78,W83,W85,W87,W89,W91,W92,W94,W96,W97,W101,W103,W228,W104,W107,W108,W110,W112,W113,W119,W122,W123,W126,W128,W129,W130,W131,W132,W135,W137,W138,W139,W141,W145,W148,W149,W150,W152,W157,W160,W164,W166,W167,W168,W175,W177,W178,W179,W181,W182,W184,W187,W188,W190,W195,W197,W199,W200,W201,W202,W205,W207,W209,W215,W216,W218))/99)</f>
        <v>2.5067142159618987</v>
      </c>
      <c r="X222" s="18">
        <f>SQRT((SUMSQ(X4,X6,X10,X11,X13,X14,X15,X18,X19,X25,X27,X30,X31,X32,X36,X37,X38,X45,X47,X49,X54,X56,X57,X61,X63,X65,X67,X68,X74,X75,X76,X77,X79,X80,X84,X85,X89,X90,X92,X97,X98,X101,X108,X111,X114,X117,X122,X123,X126,X128,X129,X131,X133,X135,X137,X138,X141,X142,X143,X146,X153,X156,X157,X158,X160,X163,X164,X166,X167,X168,X173,X175,X179,X181,X187,X188,X189,X190,X191,X195,X198,X200,X201,X202,X203,X207,X208,X209,X216,X221))/90)</f>
        <v>1.9414395137739702</v>
      </c>
      <c r="Y222" s="18">
        <f>SQRT((SUMSQ(Y4,Y6,Y9,Y10,Y13,Y14,Y15,Y18,Y19,Y24,Y25,Y26,Y27,Y30,Y31,Y35,Y36,Y37,Y38,Y43,Y46,Y49,Y50,Y52,Y56,Y57,Y61,Y64,Y65,Y67,Y68,Y70,Y75,Y77,Y79,Y80,Y81,Y85,Y87,Y89,Y91,Y94,Y95,Y97,Y98,Y99,Y101,Y106,Y109,Y111,Y116,Y117,Y120,Y122,Y123,Y126,Y128,Y129,Y138,Y139,Y140,Y142,Y143,Y146,Y150,Y151,Y152,Y153,Y158,Y160,Y163,Y164,Y166,Y167,Y168,Y173,Y179,Y181,Y184,Y188,Y189,Y190,Y191,Y195,Y197,Y198,Y200,Y201,Y202,Y203,Y208,Y209,Y211,Y213,Y215,Y216,Y221))/97)</f>
        <v>2.0247970781207565</v>
      </c>
      <c r="Z222" s="18">
        <f>SQRT((SUMSQ(Z4,Z6,Z8,Z9,Z10,Z13,Z14,Z15,Z16,Z18,Z19,Z25,Z27,Z29,Z31,Z32,Z33,Z34,Z37,Z40,Z43,Z46,Z47,Z49,Z50,Z52,Z56,Z57,Z58,Z59,Z61,Z63,Z74,Z75,Z78,Z80,Z82,Z85,Z87,Z89,Z90,Z92,Z97,Z103,Z104,Z106,Z107,Z108,Z109,Z110,Z113,Z114,Z122,Z123,Z126,Z128,Z129,Z131,Z133,Z134,Z135,Z136,Z137,Z138,Z139,Z140,Z141,Z149,Z150,Z151,Z152,Z153,Z154,Z162,Z164,Z166,Z167,Z168,Z173,Z179,Z181,Z184,Z185,Z187,Z188,Z189,Z191,Z195,Z197,Z198,Z200,Z201,Z203,Z206,Z208,Z209,Z211,Z216,Z219))/99)</f>
        <v>2.5274471776587086</v>
      </c>
      <c r="AA222" s="18">
        <f>SQRT((SUMSQ(AA3,AA4,AA5,AA6,AA8,AA9,AA10,AA13,AA14,AA15,AA16,AA19,AA25,,AA27,AA30,AA31,AA32,AA33,AA35,AA36,AA37,AA39,AA40,AA43,AA46,AA47,AA48,AA49,AA50,AA52,AA54,AA57,AA59,AA61,AA70,AA75,AA77,AA78,AA80,AA84,AA85,AA87,AA89,AA92,AA94,AA97,AA98,AA101,AA103,AA104,AA107,AA110,AA111,AA113,AA121,AA122,AA123,AA125,AA126,AA128,AA129,AA130,AA133,AA134,AA135,AA137,AA138,AA139,AA141,AA142,AA143,AA148,AA149,AA150,AA153,AA157,AA158,AA160,AA163,AA166,AA168,AA174,AA175,AA176,AA178,AA179,AA181,AA182,AA185,AA187,AA188,AA189,AA197,AA199,AA200,AA201,AA202,AA205,AA207,AA209,AA215,AA216,AA217,AA218))/105)</f>
        <v>1.9843877294507368</v>
      </c>
      <c r="AB222" s="18">
        <f>SQRT((SUMSQ(AB4,AB9,AB10,AB13,AB14,AB15,AB18,AB19,AB21,AB24,AB25,AB26,AB30,AB31,AB32,AB35,AB36,AB38,AB40,AB43,AB46,AB49,AB50,AB51,AB53,AB54,AB56,AB57,AB59,AB60,AB64,AB68,AB70,AB72,AB73,AB77,AB80,AB82,AB85,AB86,AB88,AB89,AB91,AB92,AB94,AB95,AB97,AB100,AB105,AB108,AB110,AB116,AB117,AB121,AB122,AB123,AB126,AB128,AB129,AB138,AB139,AB140,AB141,AB143,AB148,AB149,AB150,AB152,AB153,AB156,AB157,AB158,AB160,AB163,AB164,AB166,AB168,AB173,AB179,AB181,AB187,AB188,AB190,AB191,AB197,AB198,AB200,AB202,AB209,AB215,AB217,AB218,AB221))/93)</f>
        <v>2.4172217956110189</v>
      </c>
      <c r="AC222" s="18">
        <f>SQRT((SUMSQ(AC6,AC10,AC11,AC13,AC14,AC15,AC18,AC19,AC25,AC27,AC30,AC31,AC32,AC36,AC37,AC38,AC43,AC46,AC47,AC49,AC53,AC54,AC56,AC57,AC61,AC63,AC65,AC67,AC68,AC75,AC77,AC79,AC80,AC84,AC85,AC88,AC91,AC95,AC97,AC98,AC101,AC110,AC111,AC117,AC122,AC123,AC126,AC128,AC129,AC131,AC134,AC135,AC137,AC142,AC143,AC149,AC153,AC156,AC157,AC158,AC160,AC163,AC164,AC166,AC167,AC168,AC173,AC179,AC181,AC185,AC188,AC189,AC190,AC191,AC195,AC198,AC200,AC201,AC202,AC203,AC207,AC208,AC209,AC216))/84)</f>
        <v>2.1016806404498514</v>
      </c>
      <c r="AD222" s="18">
        <f>SQRT((SUMSQ(AD3,AD4,AD6,AD9,AD10,AD13,AD14,AD15,AD18,AD19,AD24,AD25,AD26,AD27,AD30,AD31,AD35,AD36,AD37,AD38,AD43,AD46,AD49,AD50,AD52,AD56,AD57,AD61,AD64,AD65,AD67,AD68,AD70,AD75,AD77,AD79,AD80,AD81,AD85,AD87,AD89,AD91,AD94,AD95,AD97,AD98,AD99,AD101,AD106,AD109,AD110,AD111,AD116,AD117,AD120,AD122,AD123,AD126,AD128,AD129,AD131,AD138,AD139,AD140,AD142,AD143,AD146,AD150,AD151,AD152,AD153,AD158,AD160,AD163,AD164,AD166,AD167,AD168,AD173,AD179,AD181,AD184,AD188,AD189,AD190,AD191,AD195,AD197,AD198,AD200,AD201,AD202,AD203,AD208,AD209,AD211,AD215,AD216,AD221))/99)</f>
        <v>2.0154981523894753</v>
      </c>
      <c r="AE222" s="18">
        <f>SQRT((SUMSQ(AE3,AE4,AE6,AE9,AE10,AE14,AE15,AE18,AE19,AE23,AE24,AE26,AE27,AE30,AE31,AE35,AE36,AE37,AE38,AE43,AE46,AE47,AE49,AE52,AE53,AE54,AE56,AE57,AE61,AE64,AE65,AE67,AE68,AE70,AE75,AE77,AE85,AE89,AE91,AE92,AE94,AE95,AE97,AE101,AE103,AE106,AE107,AE110,AE111,AE112,AE113,AE117,AE119,AE122,AE123,AE126,AE128,AE129,AE134,AE142,AE143,AE148,AE150,AE153,AE154,AE155,AE157,AE158,AE160,AE163,AE164,AE166,AE167,AE168,AE173,AE179,AE181,AE184,AE185,AE188,AE189,AE191,AE195,AE197,AE198,AE200,AE201,AE203,AE206,AE208,AE209,AE211,AE216,AE219))/94)</f>
        <v>2.1676037319649364</v>
      </c>
      <c r="AF222" s="18">
        <f>SUM(Tabela7[Rl_WIG])/220</f>
        <v>5.4026525564050173E-2</v>
      </c>
      <c r="AG222" s="18">
        <f>SUM(Tabela7[Rl_EEI])/220</f>
        <v>5.5536071886917678E-2</v>
      </c>
      <c r="AH222" s="18">
        <f>SUM(Tabela7[Rl_S&amp;P500])/220</f>
        <v>0.2118240282779689</v>
      </c>
      <c r="AI222" s="18">
        <f>SUM(Tabela7[Rl_GEI])/220</f>
        <v>0.120137685774704</v>
      </c>
      <c r="AJ222" s="18">
        <f>SUM(Tabela7[Rl_GEIO])/220</f>
        <v>0.12946485207589226</v>
      </c>
      <c r="AK222" s="18">
        <f>SUM(AK7,AK11,AK12,AK17,AK18,AK20,AK21,AK22,AK23,AK24,AK26,AK28,AK29,AK34,AK38,AK39,AK41,AK42,AK43,AK44,AK45,AK47,AK48,AK50,AK51,AK53,AK55,AK56,AK58,AK60,AK62,AK63,AK64,AK65,AK66,AK67,AK68,AK69,AK71,AK72,AK73,AK74,AK76,AK79,AK81,AK82,AK83,AK86,AK88,AK90,AK91,AK93,AK95,AK99,AK100,AK105,AK106,AK108,AK109,AK111,AK112,AK114,AK115,AK116,AK117,AK118,AK119,AK120,AK124,AK127,AK131,AK132,AK136,AK140,AK144,AK146,AK147,AK151,AK152,AK155,AK156,AK159,AK161,AK162,AK164,AK165,AK167,AK169,AK170,AK171,AK172,AK173,AK177,AK180,AK183,AK184,AK190,AK191,AK192,AK193,AK194,AK195,AK196,AK198,AK203,AK204,AK206,AK208,AK210,AK212,AK213,AK214,AK219,AK220,AK221)/115</f>
        <v>1.3569311670629463</v>
      </c>
      <c r="AL222" s="18">
        <f>SUM(AL3,AL5,AL7,AL8,AL11,AL12,AL16,AL17,AL20,AL21,AL22,AL23,AL28,AL29,AL32,AL33,AL34,AL39,AL41,AL42,AL44,AL45,AL47,AL48,AL51,AL54,AL55,AL56,AL58,AL60,AL62,AL63,AL65,AL66,AL69,AL71,AL72,AL73,AL74,AL76,AL78,AL82,AL83,AL84,AL86,AL87,AL93,AL96,AL98,AL100,AL102,AL103,AL104,AL106,AL107,AL109,AL112,AL114,AL116,AL118,AL119,AL120,AL121,AL124,AL127,AL130,AL131,AL132,AL133,AL134,AL135,AL136,AL137,AL141,AL144,AL145,AL146,AL147,AL151,AL154,AL155,AL159,AL161,AL162,AL165,AL167,AL170,AL171,AL172,AL173,AL176,AL177,AL178,AL180,AL182,AL183,AL185,AL186,AL187,AL189,AL192,AL193,AL194,AL196,AL199,AL202,AL203,AL204,AL205,AL206,AL207,AL210,AL211,AL212,AL214,AL217,AL218,AL219,AL220,AL221)/120</f>
        <v>1.3367540894421714</v>
      </c>
      <c r="AM222" s="18">
        <f>SUM(AM3,AM5,AM7,AM11,AM12,AM13,AM16,AM17,AM20,AM21,AM22,AM23,AM24,AM26,AM27,AM28,AM29,AM30,AM34,AM38,AM39,AM41,AM43,AM45,AM47,AM48,AM51,AM53,AM54,AM55,AM56,AM58,AM62,AM62,AM63,AM65,AM67,AM68,AM69,AM70,AM71,AM72,AM76,AM79,AM80,AM81,AM82,AM84,AM86,AM88,AM90,AM93,AM95,AM98,AM99,AM100,AM102,AM105,AM106,AM109,AM111,AM114,AM115,AM116,AM117,AM118,AM120,AM121,AM124,AM125,AM127,AM133,AM134,AM136,AM140,AM143,AM144,AM146,AM147,AM151,AM153,AM154,AM155,AM156,AM158,AM159,AM161,AM162,AM163,AM165,AM169,AM170,AM171,AM172,AM173,AM174,AM176,AM180,AM183,AM185,AM186,AM189,AM191,AM192,AM193,AM194,AM196,AM198,AM203,AM204,AM206,AM208,AM210,AM211,AM212,AM213,AM214,AM217,AM219,AM220,AM221)/121</f>
        <v>1.4060770381933365</v>
      </c>
      <c r="AN222" s="18">
        <f>SUM(AN3,AN5,AN7,AN8,AN9,AN12,AN16,AN17,AN20,AN21,AN22,AN23,AN24,AN26,AN28,AN29,AN33,AN34,AN35,AN39,AN40,AN41,AN42,AN43,AN44,AN46,AN48,AN50,AN51,AN52,AN53,AN55,AN58,AN59,AN60,AN62,AN64,AN66,AN69,AN70,AN71,AN72,AN73,AN78,AN81,AN82,AN83,AN86,AN87,AN88,AN91,AN93,AN94,AN95,AN96,AN99,AN100,AN102,AN103,AN104,AN105,AN106,AN107,AN109,AN110,AN112,AN113,AN115,AN116,AN118,AN119,AN120,AN121,AN124,AN125,AN127,AN130,AN132,AN134,AN136,AN139,AN140,AN144,AN145,AN147,AN148,AN149,AN150,AN151,AN152,AN154,AN155,AN159,AN161,AN162,AN165,AN169,AN170,AN171,AN172,AN174,AN176,AN177,AN178,AN180,AN182,AN183,AN184,AN185,AN186,AN192,AN193,AN194,AN196,AN197,AN199,AN204,AN205,AN206,AN210,AN211,AN212,AN213,AN214,AN215,AN217,AN218,AN219,AN220)/129</f>
        <v>1.2017218417420743</v>
      </c>
      <c r="AO222" s="18">
        <f>SUM(AO3,AO5,AO7,AO8,AO11,AO12,AO16,AO17,AO20,AO21,AO22,AO23,AO28,AO29,AO32,AO33,AO34,AO39,AO40,AO41,AO42,AO44,AO45,AO47,AO48,AO51,AO53,AO54,AO55,AO58,AO59,AO60,AO62,AO63,AO66,AO69,AO71,AO72,AO73,AO74,AO76,AO78,AO82,AO83,AO84,AO86,AO88,AO90,AO92,AO93,AO96,AO100,AO102,AO103,AO104,AO105,AO107,AO108,AO110,AO112,AO113,AO114,AO115,AO118,AO119,AO121,AO124,AO125,AO127,AO130,AO131,AO132,AO133,AO134,AO135,AO136,AO137,AO141,AO144,AO145,AO147,AO148,AO149,AO154,AO155,AO156,AO157,AO159,AO161,AO162,AO165,AO169,AO170,AO171,AO172,AO174,AO175,AO176,AO177,AO178,AO180,AO182,AO183,AO185,AO186,AO187,AO192,AO193,AO194,AO196,AO199,AO204,AO205,AO206,AO207,AO210,AO212,AO214,AO217,AO218,AO219,AO220)/122</f>
        <v>1.3820658197188045</v>
      </c>
      <c r="AP222" s="19">
        <f>SUM(AP3,AP5,AP7,AP11,AP12,AP17,AP20,AP21,AP22,AP23,AP24,AP26,AP28,AP30,AP35,AP36,AP38,AP39,AP41,AP42,AP44,AP45,AP48,AP51,AP53,AP54,AP55,AP60,AP62,AP64,AP65,AP66,AP67,AP68,AP69,AP70,AP71,AP72,AP73,AP76,AP77,AP79,AP81,AP83,AP84,AP86,AP88,AP91,AP93,AP94,AP95,AP96,AP98,AP99,AP100,AP101,AP102,AP105,AP111,AP112,AP115,AP116,AP117,AP118,AP119,AP120,AP121,AP124,AP125,AP127,AP130,AP132,AP142,AP143,AP144,AP145,AP146,AP147,AP148,AP155,AP156,AP157,AP158,AP159,AP160,AP161,AP163,AP165,AP169,AP170,AP171,AP172,AP174,AP175,AP176,AP177,AP178,AP180,AP182,AP183,AP186,AP190,AP192,AP193,AP194,AP196,AP199,AP202,AP204,AP205,AP207,AP210,AP212,AP213,AP214,AP215,AP217,AP218,AP220,AP221)/120</f>
        <v>1.8521279566846702</v>
      </c>
    </row>
    <row r="223" spans="1:42" x14ac:dyDescent="0.25">
      <c r="A223" s="20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 t="s">
        <v>7462</v>
      </c>
      <c r="U223" s="6">
        <f>SUMIF(Tabela7[Rw_FIO_PL],"&lt;0")/102</f>
        <v>-1.4830008621967266</v>
      </c>
      <c r="V223" s="6">
        <f>SUMIF(Tabela7[Rw_SFIO_PL],"&lt;0")/97</f>
        <v>-1.4968168481364577</v>
      </c>
      <c r="W223" s="6">
        <f>SUMIF(Tabela7[Rw_SRI_PL],"&lt;0")/99</f>
        <v>-1.764898434203698</v>
      </c>
      <c r="X223" s="6">
        <f>SUMIF(Tabela7[Rw_FIO_Z],"&lt;0")/90</f>
        <v>-1.333094279992262</v>
      </c>
      <c r="Y223" s="6">
        <f>SUMIF(Tabela7[Rw_SFIO_Z],"&lt;0")/97</f>
        <v>-1.4428094467884152</v>
      </c>
      <c r="Z223" s="6">
        <f>SUMIF(Tabela7[Rw_SRI_Z],"&lt;0")/99</f>
        <v>-1.8945892304966521</v>
      </c>
      <c r="AA223" s="6"/>
      <c r="AB223" s="6"/>
      <c r="AC223" s="6"/>
      <c r="AD223" s="6"/>
      <c r="AE223" s="6"/>
      <c r="AF223" s="6"/>
      <c r="AG223" s="6"/>
      <c r="AH223" s="6"/>
      <c r="AI223" s="6"/>
      <c r="AJ223" s="6" t="s">
        <v>7463</v>
      </c>
      <c r="AK223" s="6">
        <f>SUMIF(Tabela7[Rt+_FIO_PL],"&gt;0")</f>
        <v>156.04708421223881</v>
      </c>
      <c r="AL223" s="6">
        <f>SUMIF(Tabela7[Rt+_SFIO_PL],"&gt;0")</f>
        <v>160.41049073306058</v>
      </c>
      <c r="AM223" s="6">
        <f>SUMIF(Tabela7[Rt+_SRI_PL],"&gt;0")</f>
        <v>166.88929212585444</v>
      </c>
      <c r="AN223" s="6">
        <f>SUMIF(Tabela7[Rt+_FIO_Z],"&gt;0")</f>
        <v>155.0221175847276</v>
      </c>
      <c r="AO223" s="6">
        <f>SUMIF(Tabela7[Rt+_SFIO_Z],"&gt;0")</f>
        <v>168.61203000569415</v>
      </c>
      <c r="AP223" s="21">
        <f>SUMIF(Tabela7[Rt+_SRI_Z],"&gt;0")</f>
        <v>222.25535480216044</v>
      </c>
    </row>
    <row r="224" spans="1:42" x14ac:dyDescent="0.25">
      <c r="A224" s="22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 t="s">
        <v>7463</v>
      </c>
      <c r="U224" s="6">
        <f>SUMIF(Tabela7[Rw_FIO_PL],"&lt;0")</f>
        <v>-151.2660879440661</v>
      </c>
      <c r="V224" s="6">
        <f>SUMIF(Tabela7[Rw_SFIO_PL],"&lt;0")</f>
        <v>-145.19123426923639</v>
      </c>
      <c r="W224" s="6">
        <f>SUMIF(Tabela7[Rw_SRI_PL],"&lt;0")</f>
        <v>-174.72494498616609</v>
      </c>
      <c r="X224" s="6">
        <f>SUMIF(Tabela7[Rw_FIO_Z],"&lt;0")</f>
        <v>-119.97848519930359</v>
      </c>
      <c r="Y224" s="6">
        <f>SUMIF(Tabela7[Rw_SFIO_Z],"&lt;0")</f>
        <v>-139.95251633847627</v>
      </c>
      <c r="Z224" s="6">
        <f>SUMIF(Tabela7[Rw_SRI_Z],"&lt;0")</f>
        <v>-187.56433381916855</v>
      </c>
      <c r="AA224" s="6"/>
      <c r="AB224" s="6"/>
      <c r="AC224" s="6"/>
      <c r="AD224" s="6"/>
      <c r="AE224" s="6"/>
      <c r="AF224" s="6"/>
      <c r="AG224" s="6"/>
      <c r="AH224" s="6"/>
      <c r="AI224" s="6"/>
      <c r="AJ224" s="6" t="s">
        <v>7465</v>
      </c>
      <c r="AK224" s="6">
        <f>AVERAGEIF(Tabela7[Rt+_FIO_PL],"&gt;="&amp;LARGE(Tabela7[Rt+_FIO_PL],11))</f>
        <v>3.5727192351715931</v>
      </c>
      <c r="AL224" s="6">
        <f>AVERAGEIF(Tabela7[Rt+_SFIO_PL],"&gt;="&amp;LARGE(Tabela7[Rt+_SFIO_PL],11))</f>
        <v>3.7462493724420827</v>
      </c>
      <c r="AM224" s="6">
        <f>AVERAGEIF(Tabela7[Rt+_SRI_PL],"&gt;="&amp;LARGE(Tabela7[Rt+_SRI_PL],11))</f>
        <v>3.9061440192291075</v>
      </c>
      <c r="AN224" s="6">
        <f>AVERAGEIF(Tabela7[Rt+_FIO_Z],"&gt;="&amp;LARGE(Tabela7[Rt+_FIO_Z],11))</f>
        <v>3.3880700870974398</v>
      </c>
      <c r="AO224" s="6">
        <f>AVERAGEIF(Tabela7[Rt+_SFIO_Z],"&gt;="&amp;LARGE(Tabela7[Rt+_SFIO_Z],11))</f>
        <v>3.9510471485684628</v>
      </c>
      <c r="AP224" s="21">
        <f>AVERAGEIF(Tabela7[Rt+_SRI_Z],"&gt;="&amp;LARGE(Tabela7[Rt+_SRI_Z],11))</f>
        <v>5.6637114983210886</v>
      </c>
    </row>
    <row r="225" spans="1:42" x14ac:dyDescent="0.25">
      <c r="A225" s="22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 t="s">
        <v>7464</v>
      </c>
      <c r="U225" s="6">
        <f>AVERAGEIF(Tabela7[Rw_FIO_PL],"&lt;="&amp;SMALL(Tabela7[Rw_FIO_PL],11))</f>
        <v>-3.9476246634109526</v>
      </c>
      <c r="V225" s="6">
        <f>AVERAGEIF(Tabela7[Rw_SFIO_PL],"&lt;="&amp;SMALL(Tabela7[Rw_SFIO_PL],11))</f>
        <v>-4.433146941998193</v>
      </c>
      <c r="W225" s="6">
        <f>AVERAGEIF(Tabela7[Rw_SRI_PL],"&lt;="&amp;SMALL(Tabela7[Rw_SRI_PL],11))</f>
        <v>-5.7327535480020595</v>
      </c>
      <c r="X225" s="6">
        <f>AVERAGEIF(Tabela7[Rw_FIO_Z],"&lt;="&amp;SMALL(Tabela7[Rw_FIO_Z],11))</f>
        <v>-4.5196017070862942</v>
      </c>
      <c r="Y225" s="6">
        <f>AVERAGEIF(Tabela7[Rw_SFIO_Z],"&lt;="&amp;SMALL(Tabela7[Rw_SFIO_Z],11))</f>
        <v>-4.5873344038524726</v>
      </c>
      <c r="Z225" s="6">
        <f>AVERAGEIF(Tabela7[Rw_SRI_Z],"&lt;="&amp;SMALL(Tabela7[Rw_SRI_Z],11))</f>
        <v>-5.5227952750941602</v>
      </c>
      <c r="AA225" s="6"/>
      <c r="AB225" s="6"/>
      <c r="AC225" s="6"/>
      <c r="AD225" s="6"/>
      <c r="AE225" s="6"/>
      <c r="AF225" s="6"/>
      <c r="AG225" s="6"/>
      <c r="AH225" s="6"/>
      <c r="AI225" s="6"/>
      <c r="AJ225" s="23" t="s">
        <v>7466</v>
      </c>
      <c r="AK225" s="6">
        <f>SUMIF(Tabela7[Rt+_FIO_PL],"&lt;="&amp;LARGE(Tabela7[Rt+_FIO_PL],11))</f>
        <v>119.5362756311102</v>
      </c>
      <c r="AL225" s="6">
        <f>SUMIF(Tabela7[Rt+_SFIO_PL],"&lt;="&amp;LARGE(Tabela7[Rt+_SFIO_PL],11))</f>
        <v>122.34076017927778</v>
      </c>
      <c r="AM225" s="6">
        <f>SUMIF(Tabela7[Rt+_SRI_PL],"&lt;="&amp;LARGE(Tabela7[Rt+_SRI_PL],11))</f>
        <v>126.90147652340259</v>
      </c>
      <c r="AN225" s="6">
        <f>SUMIF(Tabela7[Rt+_FIO_Z],"&lt;="&amp;LARGE(Tabela7[Rt+_FIO_Z],11))</f>
        <v>120.38526741013582</v>
      </c>
      <c r="AO225" s="6">
        <f>SUMIF(Tabela7[Rt+_SFIO_Z],"&lt;="&amp;LARGE(Tabela7[Rt+_SFIO_Z],11))</f>
        <v>128.27804963510857</v>
      </c>
      <c r="AP225" s="21">
        <f>SUMIF(Tabela7[Rt+_SRI_Z],"&lt;="&amp;LARGE(Tabela7[Rt+_SRI_Z],11))</f>
        <v>164.13309268187248</v>
      </c>
    </row>
    <row r="226" spans="1:42" ht="15.75" thickBot="1" x14ac:dyDescent="0.3">
      <c r="A226" s="24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6" t="s">
        <v>7467</v>
      </c>
      <c r="U226" s="25">
        <f>SUMIF(Tabela7[Rw_FIO_PL],"&lt;="&amp;SMALL(Tabela7[Rw_FIO_PL],11))</f>
        <v>-43.423871297520478</v>
      </c>
      <c r="V226" s="25">
        <f>SUMIF(Tabela7[Rw_SFIO_PL],"&lt;="&amp;SMALL(Tabela7[Rw_SFIO_PL],11))</f>
        <v>-48.764616361980124</v>
      </c>
      <c r="W226" s="25">
        <f>SUMIF(Tabela7[Rw_SRI_PL],"&lt;="&amp;SMALL(Tabela7[Rw_SRI_PL],11))</f>
        <v>-63.060289028022652</v>
      </c>
      <c r="X226" s="25">
        <f>SUMIF(Tabela7[Rw_FIO_Z],"&lt;="&amp;SMALL(Tabela7[Rw_FIO_Z],11))</f>
        <v>-49.715618777949231</v>
      </c>
      <c r="Y226" s="25">
        <f>SUMIF(Tabela7[Rw_SFIO_Z],"&lt;="&amp;SMALL(Tabela7[Rw_SFIO_Z],11))</f>
        <v>-50.460678442377201</v>
      </c>
      <c r="Z226" s="25">
        <f>SUMIF(Tabela7[Rw_SRI_Z],"&lt;="&amp;SMALL(Tabela7[Rw_SRI_Z],11))</f>
        <v>-60.750748026035765</v>
      </c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7"/>
    </row>
    <row r="227" spans="1:42" ht="15.75" thickTop="1" x14ac:dyDescent="0.25"/>
    <row r="242" spans="2:14" x14ac:dyDescent="0.25">
      <c r="B242" t="s">
        <v>7468</v>
      </c>
      <c r="H242" t="s">
        <v>7469</v>
      </c>
      <c r="N242" t="s">
        <v>7470</v>
      </c>
    </row>
    <row r="259" spans="2:14" x14ac:dyDescent="0.25">
      <c r="B259" t="s">
        <v>7471</v>
      </c>
      <c r="H259" t="s">
        <v>7472</v>
      </c>
      <c r="N259" t="s">
        <v>7473</v>
      </c>
    </row>
    <row r="276" spans="2:14" x14ac:dyDescent="0.25">
      <c r="B276" t="s">
        <v>7474</v>
      </c>
      <c r="H276" t="s">
        <v>7475</v>
      </c>
      <c r="N276" t="s">
        <v>7476</v>
      </c>
    </row>
    <row r="293" spans="2:14" x14ac:dyDescent="0.25">
      <c r="B293" t="s">
        <v>7477</v>
      </c>
      <c r="H293" t="s">
        <v>7478</v>
      </c>
      <c r="N293" t="s">
        <v>7479</v>
      </c>
    </row>
    <row r="310" spans="2:2" x14ac:dyDescent="0.25">
      <c r="B310" t="s">
        <v>7480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BC15-97CC-43E4-920C-81657C93B6F3}">
  <dimension ref="A1:AP288"/>
  <sheetViews>
    <sheetView topLeftCell="A265" zoomScaleNormal="100" workbookViewId="0">
      <selection activeCell="B289" sqref="B289"/>
    </sheetView>
  </sheetViews>
  <sheetFormatPr defaultRowHeight="15" x14ac:dyDescent="0.25"/>
  <cols>
    <col min="1" max="1" width="11.5703125" customWidth="1"/>
    <col min="2" max="2" width="12.28515625" customWidth="1"/>
    <col min="3" max="3" width="13.28515625" customWidth="1"/>
    <col min="4" max="4" width="12" customWidth="1"/>
    <col min="5" max="5" width="11.28515625" customWidth="1"/>
    <col min="6" max="6" width="12.28515625" customWidth="1"/>
    <col min="7" max="7" width="11" customWidth="1"/>
    <col min="8" max="8" width="12" customWidth="1"/>
    <col min="9" max="9" width="13" customWidth="1"/>
    <col min="10" max="10" width="11.7109375" customWidth="1"/>
    <col min="11" max="11" width="11" customWidth="1"/>
    <col min="12" max="12" width="12" customWidth="1"/>
    <col min="13" max="13" width="10.7109375" customWidth="1"/>
    <col min="15" max="15" width="13.140625" customWidth="1"/>
    <col min="16" max="16" width="14.140625" customWidth="1"/>
    <col min="17" max="17" width="12.85546875" customWidth="1"/>
    <col min="18" max="18" width="12.140625" customWidth="1"/>
    <col min="19" max="19" width="13.140625" customWidth="1"/>
    <col min="20" max="20" width="12.7109375" customWidth="1"/>
    <col min="21" max="21" width="13.140625" customWidth="1"/>
    <col min="22" max="22" width="14.140625" customWidth="1"/>
    <col min="23" max="23" width="13.140625" customWidth="1"/>
    <col min="24" max="24" width="12.5703125" customWidth="1"/>
    <col min="25" max="25" width="13.28515625" customWidth="1"/>
    <col min="26" max="26" width="12" customWidth="1"/>
    <col min="27" max="27" width="11.28515625" customWidth="1"/>
    <col min="28" max="28" width="10" customWidth="1"/>
    <col min="29" max="29" width="14" customWidth="1"/>
    <col min="30" max="30" width="10.7109375" customWidth="1"/>
    <col min="31" max="31" width="11.7109375" customWidth="1"/>
    <col min="32" max="32" width="10.42578125" customWidth="1"/>
    <col min="34" max="34" width="12.7109375" customWidth="1"/>
    <col min="36" max="36" width="12.7109375" customWidth="1"/>
    <col min="37" max="37" width="13.28515625" customWidth="1"/>
    <col min="38" max="38" width="14.140625" customWidth="1"/>
    <col min="39" max="39" width="13" customWidth="1"/>
    <col min="40" max="40" width="12.42578125" customWidth="1"/>
    <col min="41" max="41" width="12.85546875" customWidth="1"/>
    <col min="42" max="42" width="11.85546875" customWidth="1"/>
  </cols>
  <sheetData>
    <row r="1" spans="1:42" x14ac:dyDescent="0.25">
      <c r="A1" s="5" t="s">
        <v>7446</v>
      </c>
      <c r="B1" t="s">
        <v>6902</v>
      </c>
      <c r="C1" t="s">
        <v>6903</v>
      </c>
      <c r="D1" t="s">
        <v>6904</v>
      </c>
      <c r="E1" t="s">
        <v>6905</v>
      </c>
      <c r="F1" t="s">
        <v>6906</v>
      </c>
      <c r="G1" t="s">
        <v>6907</v>
      </c>
      <c r="H1" t="s">
        <v>6908</v>
      </c>
      <c r="I1" t="s">
        <v>6909</v>
      </c>
      <c r="J1" t="s">
        <v>6910</v>
      </c>
      <c r="K1" t="s">
        <v>6911</v>
      </c>
      <c r="L1" t="s">
        <v>6912</v>
      </c>
      <c r="M1" t="s">
        <v>6913</v>
      </c>
      <c r="N1" t="s">
        <v>2</v>
      </c>
      <c r="O1" t="s">
        <v>6935</v>
      </c>
      <c r="P1" t="s">
        <v>6934</v>
      </c>
      <c r="Q1" t="s">
        <v>6933</v>
      </c>
      <c r="R1" t="s">
        <v>6932</v>
      </c>
      <c r="S1" t="s">
        <v>6931</v>
      </c>
      <c r="T1" t="s">
        <v>6930</v>
      </c>
      <c r="U1" t="s">
        <v>6929</v>
      </c>
      <c r="V1" t="s">
        <v>6928</v>
      </c>
      <c r="W1" t="s">
        <v>6927</v>
      </c>
      <c r="X1" t="s">
        <v>6926</v>
      </c>
      <c r="Y1" t="s">
        <v>6925</v>
      </c>
      <c r="Z1" t="s">
        <v>6924</v>
      </c>
      <c r="AA1" t="s">
        <v>6923</v>
      </c>
      <c r="AB1" t="s">
        <v>6922</v>
      </c>
      <c r="AC1" t="s">
        <v>6921</v>
      </c>
      <c r="AD1" t="s">
        <v>6920</v>
      </c>
      <c r="AE1" t="s">
        <v>6919</v>
      </c>
      <c r="AF1" t="s">
        <v>6914</v>
      </c>
      <c r="AG1" t="s">
        <v>6915</v>
      </c>
      <c r="AH1" t="s">
        <v>6916</v>
      </c>
      <c r="AI1" t="s">
        <v>6917</v>
      </c>
      <c r="AJ1" t="s">
        <v>6918</v>
      </c>
      <c r="AK1" t="s">
        <v>7435</v>
      </c>
      <c r="AL1" t="s">
        <v>7436</v>
      </c>
      <c r="AM1" t="s">
        <v>7437</v>
      </c>
      <c r="AN1" t="s">
        <v>7438</v>
      </c>
      <c r="AO1" t="s">
        <v>7439</v>
      </c>
      <c r="AP1" t="s">
        <v>7440</v>
      </c>
    </row>
    <row r="2" spans="1:42" x14ac:dyDescent="0.25">
      <c r="A2" s="1">
        <v>43835</v>
      </c>
      <c r="B2">
        <v>0.74025762269687978</v>
      </c>
      <c r="C2">
        <v>-8.7594437753200804E-2</v>
      </c>
      <c r="D2">
        <v>0.79075844048683597</v>
      </c>
      <c r="E2">
        <v>-0.47680014127412146</v>
      </c>
      <c r="F2">
        <v>-9.9896261574515269E-2</v>
      </c>
      <c r="G2">
        <v>9.3821203592002647E-2</v>
      </c>
      <c r="H2">
        <v>0.74301112653391244</v>
      </c>
      <c r="I2">
        <v>-8.7556096213979265E-2</v>
      </c>
      <c r="J2">
        <v>0.79390151542805021</v>
      </c>
      <c r="K2">
        <v>-0.47566704969456647</v>
      </c>
      <c r="L2">
        <v>-9.9846398463959984E-2</v>
      </c>
      <c r="M2">
        <v>9.3865243231048862E-2</v>
      </c>
      <c r="N2">
        <v>-1.4616255989899203</v>
      </c>
      <c r="O2">
        <v>1.245643293036182</v>
      </c>
      <c r="P2">
        <v>0.73055070025777102</v>
      </c>
      <c r="Q2">
        <v>1.245643293036182</v>
      </c>
      <c r="R2">
        <v>-0.15969435984733729</v>
      </c>
      <c r="S2">
        <v>-0.10878989327053892</v>
      </c>
      <c r="T2">
        <v>7.8939519102556213E-2</v>
      </c>
      <c r="U2">
        <v>0</v>
      </c>
      <c r="V2">
        <v>0</v>
      </c>
      <c r="W2">
        <v>0</v>
      </c>
      <c r="X2">
        <v>-0.47566704969456647</v>
      </c>
      <c r="Y2">
        <v>-9.9846398463959984E-2</v>
      </c>
      <c r="Z2">
        <v>0</v>
      </c>
      <c r="AA2">
        <v>0</v>
      </c>
      <c r="AB2">
        <v>0</v>
      </c>
      <c r="AC2">
        <v>-0.15969435984733729</v>
      </c>
      <c r="AD2">
        <v>-0.10878989327053892</v>
      </c>
      <c r="AE2">
        <v>0</v>
      </c>
      <c r="AF2">
        <v>1.245643293036182</v>
      </c>
      <c r="AG2">
        <v>0.73055070025777102</v>
      </c>
      <c r="AH2">
        <v>-0.15969435984733729</v>
      </c>
      <c r="AI2">
        <v>-0.10878989327053892</v>
      </c>
      <c r="AJ2">
        <v>7.8939519102556213E-2</v>
      </c>
      <c r="AK2">
        <v>0.74301112653391244</v>
      </c>
      <c r="AL2">
        <v>0</v>
      </c>
      <c r="AM2">
        <v>0.79390151542805021</v>
      </c>
      <c r="AN2">
        <v>0</v>
      </c>
      <c r="AO2">
        <v>0</v>
      </c>
      <c r="AP2">
        <v>9.3865243231048862E-2</v>
      </c>
    </row>
    <row r="3" spans="1:42" x14ac:dyDescent="0.25">
      <c r="A3" s="2">
        <v>43842</v>
      </c>
      <c r="B3">
        <v>0.54487075535951968</v>
      </c>
      <c r="C3">
        <v>6.5652697231647086E-2</v>
      </c>
      <c r="D3">
        <v>0.171609006040637</v>
      </c>
      <c r="E3">
        <v>1.3242694446897296E-2</v>
      </c>
      <c r="F3">
        <v>0.68683939405502781</v>
      </c>
      <c r="G3">
        <v>0.52000000000000079</v>
      </c>
      <c r="H3">
        <v>0.54636059030748374</v>
      </c>
      <c r="I3">
        <v>6.5674258052272713E-2</v>
      </c>
      <c r="J3">
        <v>0.17175642297337926</v>
      </c>
      <c r="K3">
        <v>1.3243571369093104E-2</v>
      </c>
      <c r="L3">
        <v>0.68920899227701082</v>
      </c>
      <c r="M3">
        <v>0.52135670528875477</v>
      </c>
      <c r="N3">
        <v>-1.1022658687017091</v>
      </c>
      <c r="O3">
        <v>0.21957584100348845</v>
      </c>
      <c r="P3">
        <v>-0.14430843272613428</v>
      </c>
      <c r="Q3">
        <v>0.21957584100348845</v>
      </c>
      <c r="R3">
        <v>0.93843955066989937</v>
      </c>
      <c r="S3">
        <v>0.70333908564130332</v>
      </c>
      <c r="T3">
        <v>0.52978222457888946</v>
      </c>
      <c r="U3">
        <v>0</v>
      </c>
      <c r="V3">
        <v>-8.7556096213979265E-2</v>
      </c>
      <c r="W3">
        <v>0</v>
      </c>
      <c r="X3">
        <v>0</v>
      </c>
      <c r="Y3">
        <v>0</v>
      </c>
      <c r="Z3">
        <v>0</v>
      </c>
      <c r="AA3">
        <v>0</v>
      </c>
      <c r="AB3">
        <v>-0.14430843272613428</v>
      </c>
      <c r="AC3">
        <v>0</v>
      </c>
      <c r="AD3">
        <v>0</v>
      </c>
      <c r="AE3">
        <v>0</v>
      </c>
      <c r="AF3">
        <v>0.21957584100348845</v>
      </c>
      <c r="AG3">
        <v>-0.14430843272613428</v>
      </c>
      <c r="AH3">
        <v>0.93843955066989937</v>
      </c>
      <c r="AI3">
        <v>0.70333908564130332</v>
      </c>
      <c r="AJ3">
        <v>0.52978222457888946</v>
      </c>
      <c r="AK3">
        <v>0.54636059030748374</v>
      </c>
      <c r="AL3">
        <v>6.5674258052272713E-2</v>
      </c>
      <c r="AM3">
        <v>0.17175642297337926</v>
      </c>
      <c r="AN3">
        <v>1.3243571369093104E-2</v>
      </c>
      <c r="AO3">
        <v>0.68920899227701082</v>
      </c>
      <c r="AP3">
        <v>0.52135670528875477</v>
      </c>
    </row>
    <row r="4" spans="1:42" x14ac:dyDescent="0.25">
      <c r="A4" s="1">
        <v>43849</v>
      </c>
      <c r="B4">
        <v>0.89676009256879041</v>
      </c>
      <c r="C4">
        <v>0.81936079005914109</v>
      </c>
      <c r="D4">
        <v>0.39655408177217566</v>
      </c>
      <c r="E4">
        <v>1.5214745261693619</v>
      </c>
      <c r="F4">
        <v>0.76113299000302592</v>
      </c>
      <c r="G4">
        <v>2.0504113882721606</v>
      </c>
      <c r="H4">
        <v>0.9008051872424514</v>
      </c>
      <c r="I4">
        <v>0.82273599998900615</v>
      </c>
      <c r="J4">
        <v>0.39734244234525329</v>
      </c>
      <c r="K4">
        <v>1.5331677072985905</v>
      </c>
      <c r="L4">
        <v>0.76404438963589416</v>
      </c>
      <c r="M4">
        <v>2.0717241588721551</v>
      </c>
      <c r="N4">
        <v>-1.4662585361841702</v>
      </c>
      <c r="O4">
        <v>0.52262147775375301</v>
      </c>
      <c r="P4">
        <v>1.0058129519405963</v>
      </c>
      <c r="Q4">
        <v>0.52262147775375301</v>
      </c>
      <c r="R4">
        <v>1.9491228833809442</v>
      </c>
      <c r="S4">
        <v>0.76883985020258094</v>
      </c>
      <c r="T4">
        <v>2.125240984833181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0.52262147775375301</v>
      </c>
      <c r="AG4">
        <v>1.0058129519405963</v>
      </c>
      <c r="AH4">
        <v>1.9491228833809442</v>
      </c>
      <c r="AI4">
        <v>0.76883985020258094</v>
      </c>
      <c r="AJ4">
        <v>2.125240984833181</v>
      </c>
      <c r="AK4">
        <v>0.9008051872424514</v>
      </c>
      <c r="AL4">
        <v>0.82273599998900615</v>
      </c>
      <c r="AM4">
        <v>0.39734244234525329</v>
      </c>
      <c r="AN4">
        <v>1.5331677072985905</v>
      </c>
      <c r="AO4">
        <v>0.76404438963589416</v>
      </c>
      <c r="AP4">
        <v>2.0717241588721551</v>
      </c>
    </row>
    <row r="5" spans="1:42" x14ac:dyDescent="0.25">
      <c r="A5" s="2">
        <v>43856</v>
      </c>
      <c r="B5">
        <v>-0.69260146287785174</v>
      </c>
      <c r="C5">
        <v>-0.47979935663267848</v>
      </c>
      <c r="D5">
        <v>0.10245201830476448</v>
      </c>
      <c r="E5">
        <v>-0.59911663095290357</v>
      </c>
      <c r="F5">
        <v>-0.75159284269961868</v>
      </c>
      <c r="G5">
        <v>0.88025889967638415</v>
      </c>
      <c r="H5">
        <v>-0.69021399635881409</v>
      </c>
      <c r="I5">
        <v>-0.4786519881004544</v>
      </c>
      <c r="J5">
        <v>0.10250453625857961</v>
      </c>
      <c r="K5">
        <v>-0.59732906345498815</v>
      </c>
      <c r="L5">
        <v>-0.74878245668245469</v>
      </c>
      <c r="M5">
        <v>0.8841560652822853</v>
      </c>
      <c r="N5">
        <v>-2.1715148377695193</v>
      </c>
      <c r="O5">
        <v>-0.73530374310631819</v>
      </c>
      <c r="P5">
        <v>-2.5163040475615763</v>
      </c>
      <c r="Q5">
        <v>-0.73530374310631819</v>
      </c>
      <c r="R5">
        <v>-1.0309385220238281</v>
      </c>
      <c r="S5">
        <v>-0.76546221353462929</v>
      </c>
      <c r="T5">
        <v>0.89929334749155998</v>
      </c>
      <c r="U5">
        <v>-0.69021399635881409</v>
      </c>
      <c r="V5">
        <v>0</v>
      </c>
      <c r="W5">
        <v>0</v>
      </c>
      <c r="X5">
        <v>-0.59732906345498815</v>
      </c>
      <c r="Y5">
        <v>-0.74878245668245469</v>
      </c>
      <c r="Z5">
        <v>0</v>
      </c>
      <c r="AA5">
        <v>-0.73530374310631819</v>
      </c>
      <c r="AB5">
        <v>-2.5163040475615763</v>
      </c>
      <c r="AC5">
        <v>-1.0309385220238281</v>
      </c>
      <c r="AD5">
        <v>-0.76546221353462929</v>
      </c>
      <c r="AE5">
        <v>0</v>
      </c>
      <c r="AF5">
        <v>-0.73530374310631819</v>
      </c>
      <c r="AG5">
        <v>-2.5163040475615763</v>
      </c>
      <c r="AH5">
        <v>-1.0309385220238281</v>
      </c>
      <c r="AI5">
        <v>-0.76546221353462929</v>
      </c>
      <c r="AJ5">
        <v>0.89929334749155998</v>
      </c>
      <c r="AK5">
        <v>0</v>
      </c>
      <c r="AL5">
        <v>0</v>
      </c>
      <c r="AM5">
        <v>0.10250453625857961</v>
      </c>
      <c r="AN5">
        <v>0</v>
      </c>
      <c r="AO5">
        <v>0</v>
      </c>
      <c r="AP5">
        <v>0.8841560652822853</v>
      </c>
    </row>
    <row r="6" spans="1:42" x14ac:dyDescent="0.25">
      <c r="A6" s="1">
        <v>43863</v>
      </c>
      <c r="B6">
        <v>-2.8938692597156073</v>
      </c>
      <c r="C6">
        <v>-2.6586812940781375</v>
      </c>
      <c r="D6">
        <v>-2.2916230000698672</v>
      </c>
      <c r="E6">
        <v>-2.2491504203183696</v>
      </c>
      <c r="F6">
        <v>-2.8285602196940007</v>
      </c>
      <c r="G6">
        <v>-3.2202030999465481</v>
      </c>
      <c r="H6">
        <v>-2.8527875482377438</v>
      </c>
      <c r="I6">
        <v>-2.6239525689248246</v>
      </c>
      <c r="J6">
        <v>-2.2657597009265529</v>
      </c>
      <c r="K6">
        <v>-2.2242300052558983</v>
      </c>
      <c r="L6">
        <v>-2.7892951596043214</v>
      </c>
      <c r="M6">
        <v>-3.1694414371965984</v>
      </c>
      <c r="N6">
        <v>-3.3801274480780283</v>
      </c>
      <c r="O6">
        <v>-3.3415611766333613</v>
      </c>
      <c r="P6">
        <v>0.94730358323470432</v>
      </c>
      <c r="Q6">
        <v>-3.3415611766333613</v>
      </c>
      <c r="R6">
        <v>-2.1454620586497533</v>
      </c>
      <c r="S6">
        <v>-2.8434362886925211</v>
      </c>
      <c r="T6">
        <v>-3.3697259686002705</v>
      </c>
      <c r="U6">
        <v>-2.8527875482377438</v>
      </c>
      <c r="V6">
        <v>-0.4786519881004544</v>
      </c>
      <c r="W6">
        <v>-2.2657597009265529</v>
      </c>
      <c r="X6">
        <v>-2.2242300052558983</v>
      </c>
      <c r="Y6">
        <v>-2.7892951596043214</v>
      </c>
      <c r="Z6">
        <v>-3.1694414371965984</v>
      </c>
      <c r="AA6">
        <v>-3.3415611766333613</v>
      </c>
      <c r="AB6">
        <v>0</v>
      </c>
      <c r="AC6">
        <v>-2.1454620586497533</v>
      </c>
      <c r="AD6">
        <v>-2.8434362886925211</v>
      </c>
      <c r="AE6">
        <v>-3.3697259686002705</v>
      </c>
      <c r="AF6">
        <v>-3.3415611766333613</v>
      </c>
      <c r="AG6">
        <v>0.94730358323470432</v>
      </c>
      <c r="AH6">
        <v>-2.1454620586497533</v>
      </c>
      <c r="AI6">
        <v>-2.8434362886925211</v>
      </c>
      <c r="AJ6">
        <v>-3.3697259686002705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5">
      <c r="A7" s="2">
        <v>43870</v>
      </c>
      <c r="B7">
        <v>1.8756331078652266</v>
      </c>
      <c r="C7">
        <v>2.9496441957738098</v>
      </c>
      <c r="D7">
        <v>2.1132540008206835</v>
      </c>
      <c r="E7">
        <v>2.7144597181138024</v>
      </c>
      <c r="F7">
        <v>3.9526734240174761</v>
      </c>
      <c r="G7">
        <v>2.0675215912064884</v>
      </c>
      <c r="H7">
        <v>1.8934461961010829</v>
      </c>
      <c r="I7">
        <v>2.9940210184777771</v>
      </c>
      <c r="J7">
        <v>2.1359028669044644</v>
      </c>
      <c r="K7">
        <v>2.7519817481096207</v>
      </c>
      <c r="L7">
        <v>4.0329130831035114</v>
      </c>
      <c r="M7">
        <v>2.0891940612865065</v>
      </c>
      <c r="N7">
        <v>-0.27943316811386792</v>
      </c>
      <c r="O7">
        <v>1.9826056969826484</v>
      </c>
      <c r="P7">
        <v>1.3827426024161531</v>
      </c>
      <c r="Q7">
        <v>1.9826056969826484</v>
      </c>
      <c r="R7">
        <v>3.1190202179033415</v>
      </c>
      <c r="S7">
        <v>4.1270863426805331</v>
      </c>
      <c r="T7">
        <v>2.1607157173437601</v>
      </c>
      <c r="U7">
        <v>0</v>
      </c>
      <c r="V7">
        <v>-2.6239525689248246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1.9826056969826484</v>
      </c>
      <c r="AG7">
        <v>1.3827426024161531</v>
      </c>
      <c r="AH7">
        <v>3.1190202179033415</v>
      </c>
      <c r="AI7">
        <v>4.1270863426805331</v>
      </c>
      <c r="AJ7">
        <v>2.1607157173437601</v>
      </c>
      <c r="AK7">
        <v>1.8934461961010829</v>
      </c>
      <c r="AL7">
        <v>2.9940210184777771</v>
      </c>
      <c r="AM7">
        <v>2.1359028669044644</v>
      </c>
      <c r="AN7">
        <v>2.7519817481096207</v>
      </c>
      <c r="AO7">
        <v>4.0329130831035114</v>
      </c>
      <c r="AP7">
        <v>2.0891940612865065</v>
      </c>
    </row>
    <row r="8" spans="1:42" x14ac:dyDescent="0.25">
      <c r="A8" s="1">
        <v>43877</v>
      </c>
      <c r="B8">
        <v>0.88739190983580307</v>
      </c>
      <c r="C8">
        <v>1.9702859577187224</v>
      </c>
      <c r="D8">
        <v>1.1225317825263705</v>
      </c>
      <c r="E8">
        <v>0.72122651695098938</v>
      </c>
      <c r="F8">
        <v>1.0182008056094354</v>
      </c>
      <c r="G8">
        <v>3.1800329405802672</v>
      </c>
      <c r="H8">
        <v>0.89135268096244624</v>
      </c>
      <c r="I8">
        <v>1.9899548761644099</v>
      </c>
      <c r="J8">
        <v>1.1288797203261303</v>
      </c>
      <c r="K8">
        <v>0.72383992872202119</v>
      </c>
      <c r="L8">
        <v>1.0234199276652054</v>
      </c>
      <c r="M8">
        <v>3.2316941701557202</v>
      </c>
      <c r="N8">
        <v>-1.7610109672666616</v>
      </c>
      <c r="O8">
        <v>0.13644288282414949</v>
      </c>
      <c r="P8">
        <v>2.5499675766913681</v>
      </c>
      <c r="Q8">
        <v>0.13644288282414949</v>
      </c>
      <c r="R8">
        <v>1.5638665913635053</v>
      </c>
      <c r="S8">
        <v>1.0630370671851954</v>
      </c>
      <c r="T8">
        <v>3.4097677225485206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0.13644288282414949</v>
      </c>
      <c r="AG8">
        <v>2.5499675766913681</v>
      </c>
      <c r="AH8">
        <v>1.5638665913635053</v>
      </c>
      <c r="AI8">
        <v>1.0630370671851954</v>
      </c>
      <c r="AJ8">
        <v>3.4097677225485206</v>
      </c>
      <c r="AK8">
        <v>0.89135268096244624</v>
      </c>
      <c r="AL8">
        <v>1.9899548761644099</v>
      </c>
      <c r="AM8">
        <v>1.1288797203261303</v>
      </c>
      <c r="AN8">
        <v>0.72383992872202119</v>
      </c>
      <c r="AO8">
        <v>1.0234199276652054</v>
      </c>
      <c r="AP8">
        <v>3.2316941701557202</v>
      </c>
    </row>
    <row r="9" spans="1:42" x14ac:dyDescent="0.25">
      <c r="A9" s="2">
        <v>43884</v>
      </c>
      <c r="B9">
        <v>0.2132954141486039</v>
      </c>
      <c r="C9">
        <v>-0.55150995930606184</v>
      </c>
      <c r="D9">
        <v>0.97100381704949901</v>
      </c>
      <c r="E9">
        <v>-1.2328946793162339</v>
      </c>
      <c r="F9">
        <v>-1.2805499943338443</v>
      </c>
      <c r="G9">
        <v>2.5332488917031059E-2</v>
      </c>
      <c r="H9">
        <v>0.21352321279744152</v>
      </c>
      <c r="I9">
        <v>-0.54999471173786874</v>
      </c>
      <c r="J9">
        <v>0.97574880007462672</v>
      </c>
      <c r="K9">
        <v>-1.2253564287492813</v>
      </c>
      <c r="L9">
        <v>-1.272420282681594</v>
      </c>
      <c r="M9">
        <v>2.5335698134003222E-2</v>
      </c>
      <c r="N9">
        <v>-2.0829470108328589</v>
      </c>
      <c r="O9">
        <v>-0.81637877592362051</v>
      </c>
      <c r="P9">
        <v>-1.1098596240585199</v>
      </c>
      <c r="Q9">
        <v>-0.81637877592362051</v>
      </c>
      <c r="R9">
        <v>-1.2626118364592969</v>
      </c>
      <c r="S9">
        <v>-1.3151092832577056</v>
      </c>
      <c r="T9">
        <v>0</v>
      </c>
      <c r="U9">
        <v>0</v>
      </c>
      <c r="V9">
        <v>0</v>
      </c>
      <c r="W9">
        <v>0</v>
      </c>
      <c r="X9">
        <v>-1.2253564287492813</v>
      </c>
      <c r="Y9">
        <v>-1.272420282681594</v>
      </c>
      <c r="Z9">
        <v>0</v>
      </c>
      <c r="AA9">
        <v>-0.81637877592362051</v>
      </c>
      <c r="AB9">
        <v>-1.1098596240585199</v>
      </c>
      <c r="AC9">
        <v>-1.2626118364592969</v>
      </c>
      <c r="AD9">
        <v>-1.3151092832577056</v>
      </c>
      <c r="AE9">
        <v>0</v>
      </c>
      <c r="AF9">
        <v>-0.81637877592362051</v>
      </c>
      <c r="AG9">
        <v>-1.1098596240585199</v>
      </c>
      <c r="AH9">
        <v>-1.2626118364592969</v>
      </c>
      <c r="AI9">
        <v>-1.3151092832577056</v>
      </c>
      <c r="AJ9">
        <v>0</v>
      </c>
      <c r="AK9">
        <v>0.21352321279744152</v>
      </c>
      <c r="AL9">
        <v>0</v>
      </c>
      <c r="AM9">
        <v>0.97574880007462672</v>
      </c>
      <c r="AN9">
        <v>0</v>
      </c>
      <c r="AO9">
        <v>0</v>
      </c>
      <c r="AP9">
        <v>2.5335698134003222E-2</v>
      </c>
    </row>
    <row r="10" spans="1:42" x14ac:dyDescent="0.25">
      <c r="A10" s="1">
        <v>43891</v>
      </c>
      <c r="B10">
        <v>-14.671657278387206</v>
      </c>
      <c r="C10">
        <v>-14.128574920557323</v>
      </c>
      <c r="D10">
        <v>-13.966267267038091</v>
      </c>
      <c r="E10">
        <v>-12.232580961727173</v>
      </c>
      <c r="F10">
        <v>-13.326198630136995</v>
      </c>
      <c r="G10">
        <v>-12.882470689162146</v>
      </c>
      <c r="H10">
        <v>-13.690270454674138</v>
      </c>
      <c r="I10">
        <v>-13.215547704153854</v>
      </c>
      <c r="J10">
        <v>-13.073231745268346</v>
      </c>
      <c r="K10">
        <v>-11.540314785064371</v>
      </c>
      <c r="L10">
        <v>-12.510018770886902</v>
      </c>
      <c r="M10">
        <v>-12.117700906642142</v>
      </c>
      <c r="N10">
        <v>-18.115788123856934</v>
      </c>
      <c r="O10">
        <v>-15.302241338148661</v>
      </c>
      <c r="P10">
        <v>-13.553753992552272</v>
      </c>
      <c r="Q10">
        <v>-15.302241338148661</v>
      </c>
      <c r="R10">
        <v>-12.206227066428045</v>
      </c>
      <c r="S10">
        <v>-12.73138349491064</v>
      </c>
      <c r="T10">
        <v>-13.028431259451395</v>
      </c>
      <c r="U10">
        <v>-13.690270454674138</v>
      </c>
      <c r="V10">
        <v>-0.54999471173786874</v>
      </c>
      <c r="W10">
        <v>-13.073231745268346</v>
      </c>
      <c r="X10">
        <v>-11.540314785064371</v>
      </c>
      <c r="Y10">
        <v>-12.510018770886902</v>
      </c>
      <c r="Z10">
        <v>-12.117700906642142</v>
      </c>
      <c r="AA10">
        <v>-15.302241338148661</v>
      </c>
      <c r="AB10">
        <v>-13.553753992552272</v>
      </c>
      <c r="AC10">
        <v>-12.206227066428045</v>
      </c>
      <c r="AD10">
        <v>-12.73138349491064</v>
      </c>
      <c r="AE10">
        <v>-13.028431259451395</v>
      </c>
      <c r="AF10">
        <v>-15.302241338148661</v>
      </c>
      <c r="AG10">
        <v>-13.553753992552272</v>
      </c>
      <c r="AH10">
        <v>-12.206227066428045</v>
      </c>
      <c r="AI10">
        <v>-12.73138349491064</v>
      </c>
      <c r="AJ10">
        <v>-13.028431259451395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5">
      <c r="A11" s="2">
        <v>43898</v>
      </c>
      <c r="B11">
        <v>0.95070293286349961</v>
      </c>
      <c r="C11">
        <v>-2.1855876108405146</v>
      </c>
      <c r="D11">
        <v>1.4515643802647462</v>
      </c>
      <c r="E11">
        <v>0.67258017350618737</v>
      </c>
      <c r="F11">
        <v>-3.2942737121379566</v>
      </c>
      <c r="G11">
        <v>-2.1917007597895966</v>
      </c>
      <c r="H11">
        <v>0.95525096164518974</v>
      </c>
      <c r="I11">
        <v>-2.1620460416710072</v>
      </c>
      <c r="J11">
        <v>1.462202649064424</v>
      </c>
      <c r="K11">
        <v>0.67485218709421957</v>
      </c>
      <c r="L11">
        <v>-3.2411755030219815</v>
      </c>
      <c r="M11">
        <v>-2.1680282611237041</v>
      </c>
      <c r="N11">
        <v>-46.247576361228504</v>
      </c>
      <c r="O11">
        <v>0.10078825210766275</v>
      </c>
      <c r="P11">
        <v>-11.445234671222531</v>
      </c>
      <c r="Q11">
        <v>0.10078825210766275</v>
      </c>
      <c r="R11">
        <v>0.61249577721979054</v>
      </c>
      <c r="S11">
        <v>-3.237352757887745</v>
      </c>
      <c r="T11">
        <v>-2.0872869047634439</v>
      </c>
      <c r="U11">
        <v>0</v>
      </c>
      <c r="V11">
        <v>-13.215547704153854</v>
      </c>
      <c r="W11">
        <v>0</v>
      </c>
      <c r="X11">
        <v>0</v>
      </c>
      <c r="Y11">
        <v>-3.2411755030219815</v>
      </c>
      <c r="Z11">
        <v>-2.1680282611237041</v>
      </c>
      <c r="AA11">
        <v>0</v>
      </c>
      <c r="AB11">
        <v>-11.445234671222531</v>
      </c>
      <c r="AC11">
        <v>0</v>
      </c>
      <c r="AD11">
        <v>-3.237352757887745</v>
      </c>
      <c r="AE11">
        <v>-2.0872869047634439</v>
      </c>
      <c r="AF11">
        <v>0.10078825210766275</v>
      </c>
      <c r="AG11">
        <v>-11.445234671222531</v>
      </c>
      <c r="AH11">
        <v>0.61249577721979054</v>
      </c>
      <c r="AI11">
        <v>-3.237352757887745</v>
      </c>
      <c r="AJ11">
        <v>-2.0872869047634439</v>
      </c>
      <c r="AK11">
        <v>0.95525096164518974</v>
      </c>
      <c r="AL11">
        <v>0</v>
      </c>
      <c r="AM11">
        <v>1.462202649064424</v>
      </c>
      <c r="AN11">
        <v>0.67485218709421957</v>
      </c>
      <c r="AO11">
        <v>0</v>
      </c>
      <c r="AP11">
        <v>0</v>
      </c>
    </row>
    <row r="12" spans="1:42" x14ac:dyDescent="0.25">
      <c r="A12" s="1">
        <v>43905</v>
      </c>
      <c r="B12">
        <v>-25.561137484444856</v>
      </c>
      <c r="C12">
        <v>-22.637463623832112</v>
      </c>
      <c r="D12">
        <v>-23.270906730947534</v>
      </c>
      <c r="E12">
        <v>-11.262946694864709</v>
      </c>
      <c r="F12">
        <v>-14.373135083194263</v>
      </c>
      <c r="G12">
        <v>-10.834008097165988</v>
      </c>
      <c r="H12">
        <v>-22.762260523456625</v>
      </c>
      <c r="I12">
        <v>-20.406236688600011</v>
      </c>
      <c r="J12">
        <v>-20.921424119805717</v>
      </c>
      <c r="K12">
        <v>-10.672610307253899</v>
      </c>
      <c r="L12">
        <v>-13.429603219111403</v>
      </c>
      <c r="M12">
        <v>-10.286347351590608</v>
      </c>
      <c r="N12">
        <v>-6.8799681984495402</v>
      </c>
      <c r="O12">
        <v>-24.443638965829866</v>
      </c>
      <c r="P12">
        <v>-11.861426846561104</v>
      </c>
      <c r="Q12">
        <v>-24.443638965829866</v>
      </c>
      <c r="R12">
        <v>-9.2034666555137932</v>
      </c>
      <c r="S12">
        <v>-13.031515541935413</v>
      </c>
      <c r="T12">
        <v>-10.713268646621735</v>
      </c>
      <c r="U12">
        <v>-22.762260523456625</v>
      </c>
      <c r="V12">
        <v>-2.1620460416710072</v>
      </c>
      <c r="W12">
        <v>-20.921424119805717</v>
      </c>
      <c r="X12">
        <v>-10.672610307253899</v>
      </c>
      <c r="Y12">
        <v>-13.429603219111403</v>
      </c>
      <c r="Z12">
        <v>-10.286347351590608</v>
      </c>
      <c r="AA12">
        <v>-24.443638965829866</v>
      </c>
      <c r="AB12">
        <v>-11.861426846561104</v>
      </c>
      <c r="AC12">
        <v>-9.2034666555137932</v>
      </c>
      <c r="AD12">
        <v>-13.031515541935413</v>
      </c>
      <c r="AE12">
        <v>-10.713268646621735</v>
      </c>
      <c r="AF12">
        <v>-24.443638965829866</v>
      </c>
      <c r="AG12">
        <v>-11.861426846561104</v>
      </c>
      <c r="AH12">
        <v>-9.2034666555137932</v>
      </c>
      <c r="AI12">
        <v>-13.031515541935413</v>
      </c>
      <c r="AJ12">
        <v>-10.713268646621735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5">
      <c r="A13" s="2">
        <v>43912</v>
      </c>
      <c r="B13">
        <v>4.8961164197422589</v>
      </c>
      <c r="C13">
        <v>-1.6107695899151988</v>
      </c>
      <c r="D13">
        <v>4.8350097053114558</v>
      </c>
      <c r="E13">
        <v>-16.310312204351931</v>
      </c>
      <c r="F13">
        <v>-7.4677971628892763</v>
      </c>
      <c r="G13">
        <v>-8.086819534395234</v>
      </c>
      <c r="H13">
        <v>5.0200380464471328</v>
      </c>
      <c r="I13">
        <v>-1.5979343439437739</v>
      </c>
      <c r="J13">
        <v>4.9558060832392226</v>
      </c>
      <c r="K13">
        <v>-15.10915386026713</v>
      </c>
      <c r="L13">
        <v>-7.2021055426736007</v>
      </c>
      <c r="M13">
        <v>-7.7764602771715374</v>
      </c>
      <c r="N13">
        <v>19.100283153477278</v>
      </c>
      <c r="O13">
        <v>6.3282089792458436</v>
      </c>
      <c r="P13">
        <v>-5.6516354350229472</v>
      </c>
      <c r="Q13">
        <v>6.3282089792458436</v>
      </c>
      <c r="R13">
        <v>-16.227897915289358</v>
      </c>
      <c r="S13">
        <v>-7.6621562946575015</v>
      </c>
      <c r="T13">
        <v>-9.240443357099922</v>
      </c>
      <c r="U13">
        <v>0</v>
      </c>
      <c r="V13">
        <v>-20.406236688600011</v>
      </c>
      <c r="W13">
        <v>0</v>
      </c>
      <c r="X13">
        <v>-15.10915386026713</v>
      </c>
      <c r="Y13">
        <v>-7.2021055426736007</v>
      </c>
      <c r="Z13">
        <v>-7.7764602771715374</v>
      </c>
      <c r="AA13">
        <v>0</v>
      </c>
      <c r="AB13">
        <v>-5.6516354350229472</v>
      </c>
      <c r="AC13">
        <v>-16.227897915289358</v>
      </c>
      <c r="AD13">
        <v>-7.6621562946575015</v>
      </c>
      <c r="AE13">
        <v>-9.240443357099922</v>
      </c>
      <c r="AF13">
        <v>6.3282089792458436</v>
      </c>
      <c r="AG13">
        <v>-5.6516354350229472</v>
      </c>
      <c r="AH13">
        <v>-16.227897915289358</v>
      </c>
      <c r="AI13">
        <v>-7.6621562946575015</v>
      </c>
      <c r="AJ13">
        <v>-9.240443357099922</v>
      </c>
      <c r="AK13">
        <v>5.0200380464471328</v>
      </c>
      <c r="AL13">
        <v>0</v>
      </c>
      <c r="AM13">
        <v>4.9558060832392226</v>
      </c>
      <c r="AN13">
        <v>0</v>
      </c>
      <c r="AO13">
        <v>0</v>
      </c>
      <c r="AP13">
        <v>0</v>
      </c>
    </row>
    <row r="14" spans="1:42" x14ac:dyDescent="0.25">
      <c r="A14" s="1">
        <v>43919</v>
      </c>
      <c r="B14">
        <v>0.70076169749728567</v>
      </c>
      <c r="C14">
        <v>5.0114568704264926</v>
      </c>
      <c r="D14">
        <v>0.1409691629955917</v>
      </c>
      <c r="E14">
        <v>8.0762987012986898</v>
      </c>
      <c r="F14">
        <v>4.9589338292267131</v>
      </c>
      <c r="G14">
        <v>3.7729493009937594</v>
      </c>
      <c r="H14">
        <v>0.70322856360446084</v>
      </c>
      <c r="I14">
        <v>5.1413900296219079</v>
      </c>
      <c r="J14">
        <v>0.14106861799841297</v>
      </c>
      <c r="K14">
        <v>8.4211286736275923</v>
      </c>
      <c r="L14">
        <v>5.0861112309855914</v>
      </c>
      <c r="M14">
        <v>3.8459675546212742</v>
      </c>
      <c r="N14">
        <v>7.5292657542947392</v>
      </c>
      <c r="O14">
        <v>-0.64919700312921536</v>
      </c>
      <c r="P14">
        <v>9.6341253847970236</v>
      </c>
      <c r="Q14">
        <v>-0.64919700312921536</v>
      </c>
      <c r="R14">
        <v>9.7696685094473796</v>
      </c>
      <c r="S14">
        <v>5.7406249465913577</v>
      </c>
      <c r="T14">
        <v>4.4533651857685737</v>
      </c>
      <c r="U14">
        <v>0</v>
      </c>
      <c r="V14">
        <v>-1.5979343439437739</v>
      </c>
      <c r="W14">
        <v>0</v>
      </c>
      <c r="X14">
        <v>0</v>
      </c>
      <c r="Y14">
        <v>0</v>
      </c>
      <c r="Z14">
        <v>0</v>
      </c>
      <c r="AA14">
        <v>-0.64919700312921536</v>
      </c>
      <c r="AB14">
        <v>0</v>
      </c>
      <c r="AC14">
        <v>0</v>
      </c>
      <c r="AD14">
        <v>0</v>
      </c>
      <c r="AE14">
        <v>0</v>
      </c>
      <c r="AF14">
        <v>-0.64919700312921536</v>
      </c>
      <c r="AG14">
        <v>9.6341253847970236</v>
      </c>
      <c r="AH14">
        <v>9.7696685094473796</v>
      </c>
      <c r="AI14">
        <v>5.7406249465913577</v>
      </c>
      <c r="AJ14">
        <v>4.4533651857685737</v>
      </c>
      <c r="AK14">
        <v>0.70322856360446084</v>
      </c>
      <c r="AL14">
        <v>5.1413900296219079</v>
      </c>
      <c r="AM14">
        <v>0.14106861799841297</v>
      </c>
      <c r="AN14">
        <v>8.4211286736275923</v>
      </c>
      <c r="AO14">
        <v>5.0861112309855914</v>
      </c>
      <c r="AP14">
        <v>3.8459675546212742</v>
      </c>
    </row>
    <row r="15" spans="1:42" x14ac:dyDescent="0.25">
      <c r="A15" s="2">
        <v>43926</v>
      </c>
      <c r="B15">
        <v>1.9879697965103864</v>
      </c>
      <c r="C15">
        <v>-0.25937453683118</v>
      </c>
      <c r="D15">
        <v>1.9607843137254868</v>
      </c>
      <c r="E15">
        <v>-1.6262078717888233</v>
      </c>
      <c r="F15">
        <v>0.26275115919628589</v>
      </c>
      <c r="G15">
        <v>-2.3267838676318409</v>
      </c>
      <c r="H15">
        <v>2.0079957673099962</v>
      </c>
      <c r="I15">
        <v>-0.25903874159895157</v>
      </c>
      <c r="J15">
        <v>1.9802627296179729</v>
      </c>
      <c r="K15">
        <v>-1.6131267386508132</v>
      </c>
      <c r="L15">
        <v>0.26309695591065452</v>
      </c>
      <c r="M15">
        <v>-2.3001269589326045</v>
      </c>
      <c r="N15">
        <v>12.01682484747573</v>
      </c>
      <c r="O15">
        <v>1.5663404849407019</v>
      </c>
      <c r="P15">
        <v>3.7819890045622038</v>
      </c>
      <c r="Q15">
        <v>1.5663404849407019</v>
      </c>
      <c r="R15">
        <v>-2.1002259007089923</v>
      </c>
      <c r="S15">
        <v>0.28196575972629306</v>
      </c>
      <c r="T15">
        <v>-2.29906660371118</v>
      </c>
      <c r="U15">
        <v>0</v>
      </c>
      <c r="V15">
        <v>0</v>
      </c>
      <c r="W15">
        <v>0</v>
      </c>
      <c r="X15">
        <v>-1.6131267386508132</v>
      </c>
      <c r="Y15">
        <v>0</v>
      </c>
      <c r="Z15">
        <v>-2.3001269589326045</v>
      </c>
      <c r="AA15">
        <v>0</v>
      </c>
      <c r="AB15">
        <v>0</v>
      </c>
      <c r="AC15">
        <v>-2.1002259007089923</v>
      </c>
      <c r="AD15">
        <v>0</v>
      </c>
      <c r="AE15">
        <v>-2.29906660371118</v>
      </c>
      <c r="AF15">
        <v>1.5663404849407019</v>
      </c>
      <c r="AG15">
        <v>3.7819890045622038</v>
      </c>
      <c r="AH15">
        <v>-2.1002259007089923</v>
      </c>
      <c r="AI15">
        <v>0.28196575972629306</v>
      </c>
      <c r="AJ15">
        <v>-2.29906660371118</v>
      </c>
      <c r="AK15">
        <v>2.0079957673099962</v>
      </c>
      <c r="AL15">
        <v>0</v>
      </c>
      <c r="AM15">
        <v>1.9802627296179729</v>
      </c>
      <c r="AN15">
        <v>0</v>
      </c>
      <c r="AO15">
        <v>0.26309695591065452</v>
      </c>
      <c r="AP15">
        <v>0</v>
      </c>
    </row>
    <row r="16" spans="1:42" x14ac:dyDescent="0.25">
      <c r="A16" s="1">
        <v>43933</v>
      </c>
      <c r="B16">
        <v>4.9393730483799043</v>
      </c>
      <c r="C16">
        <v>6.1613351877607876</v>
      </c>
      <c r="D16">
        <v>4.4880785413744722</v>
      </c>
      <c r="E16">
        <v>10.082119205298014</v>
      </c>
      <c r="F16">
        <v>7.6769406392694126</v>
      </c>
      <c r="G16">
        <v>9.5557287607170718</v>
      </c>
      <c r="H16">
        <v>5.0655319498707767</v>
      </c>
      <c r="I16">
        <v>6.3593210087667007</v>
      </c>
      <c r="J16">
        <v>4.59191142647835</v>
      </c>
      <c r="K16">
        <v>10.627336779501007</v>
      </c>
      <c r="L16">
        <v>7.9876245121281189</v>
      </c>
      <c r="M16">
        <v>10.043631236838747</v>
      </c>
      <c r="N16">
        <v>1.3964642317943885</v>
      </c>
      <c r="O16">
        <v>6.8998762456958946</v>
      </c>
      <c r="P16">
        <v>2.8955844586509949</v>
      </c>
      <c r="Q16">
        <v>6.8998762456958946</v>
      </c>
      <c r="R16">
        <v>11.423668284765006</v>
      </c>
      <c r="S16">
        <v>8.4165152566360923</v>
      </c>
      <c r="T16">
        <v>10.551706510630911</v>
      </c>
      <c r="U16">
        <v>0</v>
      </c>
      <c r="V16">
        <v>-0.25903874159895157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6.8998762456958946</v>
      </c>
      <c r="AG16">
        <v>2.8955844586509949</v>
      </c>
      <c r="AH16">
        <v>11.423668284765006</v>
      </c>
      <c r="AI16">
        <v>8.4165152566360923</v>
      </c>
      <c r="AJ16">
        <v>10.551706510630911</v>
      </c>
      <c r="AK16">
        <v>5.0655319498707767</v>
      </c>
      <c r="AL16">
        <v>6.3593210087667007</v>
      </c>
      <c r="AM16">
        <v>4.59191142647835</v>
      </c>
      <c r="AN16">
        <v>10.627336779501007</v>
      </c>
      <c r="AO16">
        <v>7.9876245121281189</v>
      </c>
      <c r="AP16">
        <v>10.043631236838747</v>
      </c>
    </row>
    <row r="17" spans="1:42" x14ac:dyDescent="0.25">
      <c r="A17" s="2">
        <v>43940</v>
      </c>
      <c r="B17">
        <v>2.3096426590602901</v>
      </c>
      <c r="C17">
        <v>-0.33491487580241291</v>
      </c>
      <c r="D17">
        <v>2.876602564102567</v>
      </c>
      <c r="E17">
        <v>1.0899753707488404</v>
      </c>
      <c r="F17">
        <v>1.5730337078651617</v>
      </c>
      <c r="G17">
        <v>3.4902963743041875</v>
      </c>
      <c r="H17">
        <v>2.3367328422880385</v>
      </c>
      <c r="I17">
        <v>-0.33435528501934081</v>
      </c>
      <c r="J17">
        <v>2.9187877452906639</v>
      </c>
      <c r="K17">
        <v>1.0959591229688479</v>
      </c>
      <c r="L17">
        <v>1.5855371789794002</v>
      </c>
      <c r="M17">
        <v>3.5526626991844856</v>
      </c>
      <c r="N17">
        <v>-10.607862510244754</v>
      </c>
      <c r="O17">
        <v>1.9009512187921247</v>
      </c>
      <c r="P17">
        <v>-0.56073275626791463</v>
      </c>
      <c r="Q17">
        <v>1.9009512187921247</v>
      </c>
      <c r="R17">
        <v>2.9922541435717571</v>
      </c>
      <c r="S17">
        <v>1.7156700256468826</v>
      </c>
      <c r="T17">
        <v>3.5382760391576284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-0.56073275626791463</v>
      </c>
      <c r="AC17">
        <v>0</v>
      </c>
      <c r="AD17">
        <v>0</v>
      </c>
      <c r="AE17">
        <v>0</v>
      </c>
      <c r="AF17">
        <v>1.9009512187921247</v>
      </c>
      <c r="AG17">
        <v>-0.56073275626791463</v>
      </c>
      <c r="AH17">
        <v>2.9922541435717571</v>
      </c>
      <c r="AI17">
        <v>1.7156700256468826</v>
      </c>
      <c r="AJ17">
        <v>3.5382760391576284</v>
      </c>
      <c r="AK17">
        <v>2.3367328422880385</v>
      </c>
      <c r="AL17">
        <v>0</v>
      </c>
      <c r="AM17">
        <v>2.9187877452906639</v>
      </c>
      <c r="AN17">
        <v>1.0959591229688479</v>
      </c>
      <c r="AO17">
        <v>1.5855371789794002</v>
      </c>
      <c r="AP17">
        <v>3.5526626991844856</v>
      </c>
    </row>
    <row r="18" spans="1:42" x14ac:dyDescent="0.25">
      <c r="A18" s="1">
        <v>43947</v>
      </c>
      <c r="B18">
        <v>-0.12693375644585211</v>
      </c>
      <c r="C18">
        <v>-0.1887451939881033</v>
      </c>
      <c r="D18">
        <v>-0.58027079303674955</v>
      </c>
      <c r="E18">
        <v>-1.5215193913922507</v>
      </c>
      <c r="F18">
        <v>-0.99768310558418138</v>
      </c>
      <c r="G18">
        <v>-1.2336277794700006</v>
      </c>
      <c r="H18">
        <v>-0.12685326366102956</v>
      </c>
      <c r="I18">
        <v>-0.18856729406336947</v>
      </c>
      <c r="J18">
        <v>-0.5785937067043887</v>
      </c>
      <c r="K18">
        <v>-1.5100603730318594</v>
      </c>
      <c r="L18">
        <v>-0.99273910413810917</v>
      </c>
      <c r="M18">
        <v>-1.2260805980043938</v>
      </c>
      <c r="N18">
        <v>-17.8519270844216</v>
      </c>
      <c r="O18">
        <v>-1.0394444138961312</v>
      </c>
      <c r="P18">
        <v>1.7736056563906988</v>
      </c>
      <c r="Q18">
        <v>-1.0394444138961312</v>
      </c>
      <c r="R18">
        <v>-1.3244113536791957</v>
      </c>
      <c r="S18">
        <v>-1.0271096358789156</v>
      </c>
      <c r="T18">
        <v>-1.2669573082911498</v>
      </c>
      <c r="U18">
        <v>-0.12685326366102956</v>
      </c>
      <c r="V18">
        <v>-0.33435528501934081</v>
      </c>
      <c r="W18">
        <v>-0.5785937067043887</v>
      </c>
      <c r="X18">
        <v>-1.5100603730318594</v>
      </c>
      <c r="Y18">
        <v>-0.99273910413810917</v>
      </c>
      <c r="Z18">
        <v>-1.2260805980043938</v>
      </c>
      <c r="AA18">
        <v>-1.0394444138961312</v>
      </c>
      <c r="AB18">
        <v>0</v>
      </c>
      <c r="AC18">
        <v>-1.3244113536791957</v>
      </c>
      <c r="AD18">
        <v>-1.0271096358789156</v>
      </c>
      <c r="AE18">
        <v>-1.2669573082911498</v>
      </c>
      <c r="AF18">
        <v>-1.0394444138961312</v>
      </c>
      <c r="AG18">
        <v>1.7736056563906988</v>
      </c>
      <c r="AH18">
        <v>-1.3244113536791957</v>
      </c>
      <c r="AI18">
        <v>-1.0271096358789156</v>
      </c>
      <c r="AJ18">
        <v>-1.2669573082911498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5">
      <c r="A19" s="2">
        <v>43954</v>
      </c>
      <c r="B19">
        <v>2.3360322318211759</v>
      </c>
      <c r="C19">
        <v>2.918221920597206</v>
      </c>
      <c r="D19">
        <v>2.9563585171281095</v>
      </c>
      <c r="E19">
        <v>1.6430328083302888</v>
      </c>
      <c r="F19">
        <v>1.7376759745388566</v>
      </c>
      <c r="G19">
        <v>4.0339082139725297</v>
      </c>
      <c r="H19">
        <v>2.3637499793866525</v>
      </c>
      <c r="I19">
        <v>2.961648968758432</v>
      </c>
      <c r="J19">
        <v>3.0009396470297323</v>
      </c>
      <c r="K19">
        <v>1.6566802872385999</v>
      </c>
      <c r="L19">
        <v>1.7529507731429119</v>
      </c>
      <c r="M19">
        <v>4.1175267476012145</v>
      </c>
      <c r="N19">
        <v>-25.733491606248922</v>
      </c>
      <c r="O19">
        <v>2.7094691882854138</v>
      </c>
      <c r="P19">
        <v>1.1983384023493258</v>
      </c>
      <c r="Q19">
        <v>2.7094691882854138</v>
      </c>
      <c r="R19">
        <v>-0.21279419405159281</v>
      </c>
      <c r="S19">
        <v>-0.80552435314209525</v>
      </c>
      <c r="T19">
        <v>1.5494959619957798</v>
      </c>
      <c r="U19">
        <v>0</v>
      </c>
      <c r="V19">
        <v>-0.18856729406336947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-0.21279419405159281</v>
      </c>
      <c r="AD19">
        <v>-0.80552435314209525</v>
      </c>
      <c r="AE19">
        <v>0</v>
      </c>
      <c r="AF19">
        <v>2.7094691882854138</v>
      </c>
      <c r="AG19">
        <v>1.1983384023493258</v>
      </c>
      <c r="AH19">
        <v>-0.21279419405159281</v>
      </c>
      <c r="AI19">
        <v>-0.80552435314209525</v>
      </c>
      <c r="AJ19">
        <v>1.5494959619957798</v>
      </c>
      <c r="AK19">
        <v>2.3637499793866525</v>
      </c>
      <c r="AL19">
        <v>2.961648968758432</v>
      </c>
      <c r="AM19">
        <v>3.0009396470297323</v>
      </c>
      <c r="AN19">
        <v>1.6566802872385999</v>
      </c>
      <c r="AO19">
        <v>1.7529507731429119</v>
      </c>
      <c r="AP19">
        <v>4.1175267476012145</v>
      </c>
    </row>
    <row r="20" spans="1:42" x14ac:dyDescent="0.25">
      <c r="A20" s="1">
        <v>43961</v>
      </c>
      <c r="B20">
        <v>-1.1877695021560177</v>
      </c>
      <c r="C20">
        <v>0.49297676931389661</v>
      </c>
      <c r="D20">
        <v>-1.4359381197937344</v>
      </c>
      <c r="E20">
        <v>-0.37289915966386972</v>
      </c>
      <c r="F20">
        <v>0.44405384152828897</v>
      </c>
      <c r="G20">
        <v>1.4830813534917222</v>
      </c>
      <c r="H20">
        <v>-1.1807708839975009</v>
      </c>
      <c r="I20">
        <v>0.4941959081538429</v>
      </c>
      <c r="J20">
        <v>-1.4257261704651927</v>
      </c>
      <c r="K20">
        <v>-0.37220561436249278</v>
      </c>
      <c r="L20">
        <v>0.44504268902854205</v>
      </c>
      <c r="M20">
        <v>1.4941889650894074</v>
      </c>
      <c r="N20">
        <v>-3.5692582480952306</v>
      </c>
      <c r="O20">
        <v>-1.9462186087697824</v>
      </c>
      <c r="P20">
        <v>5.1159619124020887E-2</v>
      </c>
      <c r="Q20">
        <v>-1.9462186087697824</v>
      </c>
      <c r="R20">
        <v>3.4406597732135724</v>
      </c>
      <c r="S20">
        <v>3.1555367192631545</v>
      </c>
      <c r="T20">
        <v>4.3901975955988615</v>
      </c>
      <c r="U20">
        <v>-1.1807708839975009</v>
      </c>
      <c r="V20">
        <v>0</v>
      </c>
      <c r="W20">
        <v>-1.4257261704651927</v>
      </c>
      <c r="X20">
        <v>-0.37220561436249278</v>
      </c>
      <c r="Y20">
        <v>0</v>
      </c>
      <c r="Z20">
        <v>0</v>
      </c>
      <c r="AA20">
        <v>-1.9462186087697824</v>
      </c>
      <c r="AB20">
        <v>0</v>
      </c>
      <c r="AC20">
        <v>0</v>
      </c>
      <c r="AD20">
        <v>0</v>
      </c>
      <c r="AE20">
        <v>0</v>
      </c>
      <c r="AF20">
        <v>-1.9462186087697824</v>
      </c>
      <c r="AG20">
        <v>5.1159619124020887E-2</v>
      </c>
      <c r="AH20">
        <v>3.4406597732135724</v>
      </c>
      <c r="AI20">
        <v>3.1555367192631545</v>
      </c>
      <c r="AJ20">
        <v>4.3901975955988615</v>
      </c>
      <c r="AK20">
        <v>0</v>
      </c>
      <c r="AL20">
        <v>0.4941959081538429</v>
      </c>
      <c r="AM20">
        <v>0</v>
      </c>
      <c r="AN20">
        <v>0</v>
      </c>
      <c r="AO20">
        <v>0.44504268902854205</v>
      </c>
      <c r="AP20">
        <v>1.4941889650894074</v>
      </c>
    </row>
    <row r="21" spans="1:42" x14ac:dyDescent="0.25">
      <c r="A21" s="2">
        <v>43968</v>
      </c>
      <c r="B21">
        <v>-1.9421355498721167</v>
      </c>
      <c r="C21">
        <v>-3.3500837520938105</v>
      </c>
      <c r="D21">
        <v>-1.8010014537231496</v>
      </c>
      <c r="E21">
        <v>-3.2705971687367796</v>
      </c>
      <c r="F21">
        <v>-2.6396999477757217</v>
      </c>
      <c r="G21">
        <v>-1.0622817229336496</v>
      </c>
      <c r="H21">
        <v>-1.9235167790819396</v>
      </c>
      <c r="I21">
        <v>-3.295191051278576</v>
      </c>
      <c r="J21">
        <v>-1.7849755542842749</v>
      </c>
      <c r="K21">
        <v>-3.2182514274965537</v>
      </c>
      <c r="L21">
        <v>-2.6054610969105925</v>
      </c>
      <c r="M21">
        <v>-1.0566791524352941</v>
      </c>
      <c r="N21">
        <v>-4.3065303430836286</v>
      </c>
      <c r="O21">
        <v>-1.9646886833158701</v>
      </c>
      <c r="P21">
        <v>-2.9879656141954274</v>
      </c>
      <c r="Q21">
        <v>-1.9646886833158701</v>
      </c>
      <c r="R21">
        <v>-2.2819666305003512</v>
      </c>
      <c r="S21">
        <v>-2.6760194864642561</v>
      </c>
      <c r="T21">
        <v>-1.0098120900300807</v>
      </c>
      <c r="U21">
        <v>-1.9235167790819396</v>
      </c>
      <c r="V21">
        <v>0</v>
      </c>
      <c r="W21">
        <v>-1.7849755542842749</v>
      </c>
      <c r="X21">
        <v>-3.2182514274965537</v>
      </c>
      <c r="Y21">
        <v>-2.6054610969105925</v>
      </c>
      <c r="Z21">
        <v>-1.0566791524352941</v>
      </c>
      <c r="AA21">
        <v>-1.9646886833158701</v>
      </c>
      <c r="AB21">
        <v>-2.9879656141954274</v>
      </c>
      <c r="AC21">
        <v>-2.2819666305003512</v>
      </c>
      <c r="AD21">
        <v>-2.6760194864642561</v>
      </c>
      <c r="AE21">
        <v>-1.0098120900300807</v>
      </c>
      <c r="AF21">
        <v>-1.9646886833158701</v>
      </c>
      <c r="AG21">
        <v>-2.9879656141954274</v>
      </c>
      <c r="AH21">
        <v>-2.2819666305003512</v>
      </c>
      <c r="AI21">
        <v>-2.6760194864642561</v>
      </c>
      <c r="AJ21">
        <v>-1.0098120900300807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5">
      <c r="A22" s="1">
        <v>43975</v>
      </c>
      <c r="B22">
        <v>3.638954137625626</v>
      </c>
      <c r="C22">
        <v>3.0975246855133318</v>
      </c>
      <c r="D22">
        <v>3.6045153756325385</v>
      </c>
      <c r="E22">
        <v>2.2791116764721382</v>
      </c>
      <c r="F22">
        <v>1.8728162124388585</v>
      </c>
      <c r="G22">
        <v>2.4694862333238645</v>
      </c>
      <c r="H22">
        <v>3.7068154601957439</v>
      </c>
      <c r="I22">
        <v>3.1465122376497776</v>
      </c>
      <c r="J22">
        <v>3.6710825464806551</v>
      </c>
      <c r="K22">
        <v>2.3054849141222111</v>
      </c>
      <c r="L22">
        <v>1.8905754973302398</v>
      </c>
      <c r="M22">
        <v>2.5004895237091564</v>
      </c>
      <c r="N22">
        <v>-14.508717367391148</v>
      </c>
      <c r="O22">
        <v>3.4734969429828206</v>
      </c>
      <c r="P22">
        <v>3.3566766791361733</v>
      </c>
      <c r="Q22">
        <v>3.4734969429828206</v>
      </c>
      <c r="R22">
        <v>3.1536428519420374</v>
      </c>
      <c r="S22">
        <v>1.9810783603656155</v>
      </c>
      <c r="T22">
        <v>2.5695691497606732</v>
      </c>
      <c r="U22">
        <v>0</v>
      </c>
      <c r="V22">
        <v>-3.295191051278576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3.4734969429828206</v>
      </c>
      <c r="AG22">
        <v>3.3566766791361733</v>
      </c>
      <c r="AH22">
        <v>3.1536428519420374</v>
      </c>
      <c r="AI22">
        <v>1.9810783603656155</v>
      </c>
      <c r="AJ22">
        <v>2.5695691497606732</v>
      </c>
      <c r="AK22">
        <v>3.7068154601957439</v>
      </c>
      <c r="AL22">
        <v>3.1465122376497776</v>
      </c>
      <c r="AM22">
        <v>3.6710825464806551</v>
      </c>
      <c r="AN22">
        <v>2.3054849141222111</v>
      </c>
      <c r="AO22">
        <v>1.8905754973302398</v>
      </c>
      <c r="AP22">
        <v>2.5004895237091564</v>
      </c>
    </row>
    <row r="23" spans="1:42" x14ac:dyDescent="0.25">
      <c r="A23" s="2">
        <v>43982</v>
      </c>
      <c r="B23">
        <v>2.0924445784949524</v>
      </c>
      <c r="C23">
        <v>3.0744018354637808</v>
      </c>
      <c r="D23">
        <v>1.6311839485373132</v>
      </c>
      <c r="E23">
        <v>3.7004899959167012</v>
      </c>
      <c r="F23">
        <v>1.6990291262135957</v>
      </c>
      <c r="G23">
        <v>2.3017193566278573</v>
      </c>
      <c r="H23">
        <v>2.1146464541763086</v>
      </c>
      <c r="I23">
        <v>3.1226531033724578</v>
      </c>
      <c r="J23">
        <v>1.6446342202594999</v>
      </c>
      <c r="K23">
        <v>3.7706955420390598</v>
      </c>
      <c r="L23">
        <v>1.7136282242987237</v>
      </c>
      <c r="M23">
        <v>2.3286225422025035</v>
      </c>
      <c r="N23">
        <v>-11.171595137403109</v>
      </c>
      <c r="O23">
        <v>4.7049106153718734</v>
      </c>
      <c r="P23">
        <v>4.1968465005384905</v>
      </c>
      <c r="Q23">
        <v>4.7049106153718734</v>
      </c>
      <c r="R23">
        <v>2.9623350970806888</v>
      </c>
      <c r="S23">
        <v>1.8105162161404749</v>
      </c>
      <c r="T23">
        <v>2.4649887911962494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4.7049106153718734</v>
      </c>
      <c r="AG23">
        <v>4.1968465005384905</v>
      </c>
      <c r="AH23">
        <v>2.9623350970806888</v>
      </c>
      <c r="AI23">
        <v>1.8105162161404749</v>
      </c>
      <c r="AJ23">
        <v>2.4649887911962494</v>
      </c>
      <c r="AK23">
        <v>2.1146464541763086</v>
      </c>
      <c r="AL23">
        <v>3.1226531033724578</v>
      </c>
      <c r="AM23">
        <v>1.6446342202594999</v>
      </c>
      <c r="AN23">
        <v>3.7706955420390598</v>
      </c>
      <c r="AO23">
        <v>1.7136282242987237</v>
      </c>
      <c r="AP23">
        <v>2.3286225422025035</v>
      </c>
    </row>
    <row r="24" spans="1:42" x14ac:dyDescent="0.25">
      <c r="A24" s="1">
        <v>43989</v>
      </c>
      <c r="B24">
        <v>4.273134112891575</v>
      </c>
      <c r="C24">
        <v>6.3363418677472794</v>
      </c>
      <c r="D24">
        <v>4.4909303686366195</v>
      </c>
      <c r="E24">
        <v>4.3732916829363564</v>
      </c>
      <c r="F24">
        <v>4.6212981567222782</v>
      </c>
      <c r="G24">
        <v>3.595775965779973</v>
      </c>
      <c r="H24">
        <v>4.367119665373723</v>
      </c>
      <c r="I24">
        <v>6.5459925422790723</v>
      </c>
      <c r="J24">
        <v>4.5948973048847837</v>
      </c>
      <c r="K24">
        <v>4.4718029247357567</v>
      </c>
      <c r="L24">
        <v>4.7314883576773417</v>
      </c>
      <c r="M24">
        <v>3.6620167549196996</v>
      </c>
      <c r="N24">
        <v>-5.7533523852570596</v>
      </c>
      <c r="O24">
        <v>6.7620882142136161</v>
      </c>
      <c r="P24">
        <v>6.0846560717087721</v>
      </c>
      <c r="Q24">
        <v>6.7620882142136161</v>
      </c>
      <c r="R24">
        <v>4.7977858961229556</v>
      </c>
      <c r="S24">
        <v>4.8925561001543691</v>
      </c>
      <c r="T24">
        <v>3.8496629288827995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6.7620882142136161</v>
      </c>
      <c r="AG24">
        <v>6.0846560717087721</v>
      </c>
      <c r="AH24">
        <v>4.7977858961229556</v>
      </c>
      <c r="AI24">
        <v>4.8925561001543691</v>
      </c>
      <c r="AJ24">
        <v>3.8496629288827995</v>
      </c>
      <c r="AK24">
        <v>4.367119665373723</v>
      </c>
      <c r="AL24">
        <v>6.5459925422790723</v>
      </c>
      <c r="AM24">
        <v>4.5948973048847837</v>
      </c>
      <c r="AN24">
        <v>4.4718029247357567</v>
      </c>
      <c r="AO24">
        <v>4.7314883576773417</v>
      </c>
      <c r="AP24">
        <v>3.6620167549196996</v>
      </c>
    </row>
    <row r="25" spans="1:42" x14ac:dyDescent="0.25">
      <c r="A25" s="2">
        <v>43996</v>
      </c>
      <c r="B25">
        <v>-2.9922313496636108</v>
      </c>
      <c r="C25">
        <v>-5.431123770067332</v>
      </c>
      <c r="D25">
        <v>-2.9208069858476327</v>
      </c>
      <c r="E25">
        <v>-6.0235975988408121</v>
      </c>
      <c r="F25">
        <v>-5.0520809434221956</v>
      </c>
      <c r="G25">
        <v>-4.4394806645260463</v>
      </c>
      <c r="H25">
        <v>-2.9483375607353626</v>
      </c>
      <c r="I25">
        <v>-5.2887698465210491</v>
      </c>
      <c r="J25">
        <v>-2.8789642298789602</v>
      </c>
      <c r="K25">
        <v>-5.8491502205063783</v>
      </c>
      <c r="L25">
        <v>-4.9286050182610399</v>
      </c>
      <c r="M25">
        <v>-4.3437585257953746</v>
      </c>
      <c r="N25">
        <v>-10.796129735788373</v>
      </c>
      <c r="O25">
        <v>-2.607803173460276</v>
      </c>
      <c r="P25">
        <v>-5.708028203154818</v>
      </c>
      <c r="Q25">
        <v>-2.607803173460276</v>
      </c>
      <c r="R25">
        <v>-4.8963789809036387</v>
      </c>
      <c r="S25">
        <v>-4.9967394722962801</v>
      </c>
      <c r="T25">
        <v>-4.5781423034578372</v>
      </c>
      <c r="U25">
        <v>-2.9483375607353626</v>
      </c>
      <c r="V25">
        <v>0</v>
      </c>
      <c r="W25">
        <v>-2.8789642298789602</v>
      </c>
      <c r="X25">
        <v>-5.8491502205063783</v>
      </c>
      <c r="Y25">
        <v>-4.9286050182610399</v>
      </c>
      <c r="Z25">
        <v>-4.3437585257953746</v>
      </c>
      <c r="AA25">
        <v>-2.607803173460276</v>
      </c>
      <c r="AB25">
        <v>-5.708028203154818</v>
      </c>
      <c r="AC25">
        <v>-4.8963789809036387</v>
      </c>
      <c r="AD25">
        <v>-4.9967394722962801</v>
      </c>
      <c r="AE25">
        <v>-4.5781423034578372</v>
      </c>
      <c r="AF25">
        <v>-2.607803173460276</v>
      </c>
      <c r="AG25">
        <v>-5.708028203154818</v>
      </c>
      <c r="AH25">
        <v>-4.8963789809036387</v>
      </c>
      <c r="AI25">
        <v>-4.9967394722962801</v>
      </c>
      <c r="AJ25">
        <v>-4.5781423034578372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</row>
    <row r="26" spans="1:42" x14ac:dyDescent="0.25">
      <c r="A26" s="1">
        <v>44003</v>
      </c>
      <c r="B26">
        <v>1.544373284537979</v>
      </c>
      <c r="C26">
        <v>3.2019550097123961</v>
      </c>
      <c r="D26">
        <v>1.6582765768433587</v>
      </c>
      <c r="E26">
        <v>0.96858504586685101</v>
      </c>
      <c r="F26">
        <v>1.9878569822352092</v>
      </c>
      <c r="G26">
        <v>2.6237085372485138</v>
      </c>
      <c r="H26">
        <v>1.5564229509597389</v>
      </c>
      <c r="I26">
        <v>3.2543388290836055</v>
      </c>
      <c r="J26">
        <v>1.6721799008821168</v>
      </c>
      <c r="K26">
        <v>0.97330634207014344</v>
      </c>
      <c r="L26">
        <v>2.0078806648985514</v>
      </c>
      <c r="M26">
        <v>2.6587419109760648</v>
      </c>
      <c r="N26">
        <v>-4.1352613668760689</v>
      </c>
      <c r="O26">
        <v>0.99360996763284448</v>
      </c>
      <c r="P26">
        <v>4.29054997111347</v>
      </c>
      <c r="Q26">
        <v>0.99360996763284448</v>
      </c>
      <c r="R26">
        <v>1.8384469708841906</v>
      </c>
      <c r="S26">
        <v>2.0535009874637105</v>
      </c>
      <c r="T26">
        <v>2.7900798304644772</v>
      </c>
      <c r="U26">
        <v>0</v>
      </c>
      <c r="V26">
        <v>-5.2887698465210491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0.99360996763284448</v>
      </c>
      <c r="AG26">
        <v>4.29054997111347</v>
      </c>
      <c r="AH26">
        <v>1.8384469708841906</v>
      </c>
      <c r="AI26">
        <v>2.0535009874637105</v>
      </c>
      <c r="AJ26">
        <v>2.7900798304644772</v>
      </c>
      <c r="AK26">
        <v>1.5564229509597389</v>
      </c>
      <c r="AL26">
        <v>3.2543388290836055</v>
      </c>
      <c r="AM26">
        <v>1.6721799008821168</v>
      </c>
      <c r="AN26">
        <v>0.97330634207014344</v>
      </c>
      <c r="AO26">
        <v>2.0078806648985514</v>
      </c>
      <c r="AP26">
        <v>2.6587419109760648</v>
      </c>
    </row>
    <row r="27" spans="1:42" x14ac:dyDescent="0.25">
      <c r="A27" s="2">
        <v>44010</v>
      </c>
      <c r="B27">
        <v>-0.66310554429913848</v>
      </c>
      <c r="C27">
        <v>-1.494530653777661</v>
      </c>
      <c r="D27">
        <v>0.16260162601625933</v>
      </c>
      <c r="E27">
        <v>-3.1506052756779659</v>
      </c>
      <c r="F27">
        <v>-2.6594025578281504</v>
      </c>
      <c r="G27">
        <v>-2.2376650451702562</v>
      </c>
      <c r="H27">
        <v>-0.66091667051878977</v>
      </c>
      <c r="I27">
        <v>-1.4834725857435453</v>
      </c>
      <c r="J27">
        <v>0.16273396593754075</v>
      </c>
      <c r="K27">
        <v>-3.1019921429335438</v>
      </c>
      <c r="L27">
        <v>-2.6246551507300699</v>
      </c>
      <c r="M27">
        <v>-2.2129966402743539</v>
      </c>
      <c r="N27">
        <v>-13.714293829166499</v>
      </c>
      <c r="O27">
        <v>-1.8809875308780633</v>
      </c>
      <c r="P27">
        <v>-2.2692515510031388</v>
      </c>
      <c r="Q27">
        <v>-1.8809875308780633</v>
      </c>
      <c r="R27">
        <v>-2.9048399033722845</v>
      </c>
      <c r="S27">
        <v>-2.6385389947273885</v>
      </c>
      <c r="T27">
        <v>-2.3192910478353963</v>
      </c>
      <c r="U27">
        <v>-0.66091667051878977</v>
      </c>
      <c r="V27">
        <v>0</v>
      </c>
      <c r="W27">
        <v>0</v>
      </c>
      <c r="X27">
        <v>-3.1019921429335438</v>
      </c>
      <c r="Y27">
        <v>-2.6246551507300699</v>
      </c>
      <c r="Z27">
        <v>-2.2129966402743539</v>
      </c>
      <c r="AA27">
        <v>-1.8809875308780633</v>
      </c>
      <c r="AB27">
        <v>-2.2692515510031388</v>
      </c>
      <c r="AC27">
        <v>-2.9048399033722845</v>
      </c>
      <c r="AD27">
        <v>-2.6385389947273885</v>
      </c>
      <c r="AE27">
        <v>-2.3192910478353963</v>
      </c>
      <c r="AF27">
        <v>-1.8809875308780633</v>
      </c>
      <c r="AG27">
        <v>-2.2692515510031388</v>
      </c>
      <c r="AH27">
        <v>-2.9048399033722845</v>
      </c>
      <c r="AI27">
        <v>-2.6385389947273885</v>
      </c>
      <c r="AJ27">
        <v>-2.3192910478353963</v>
      </c>
      <c r="AK27">
        <v>0</v>
      </c>
      <c r="AL27">
        <v>0</v>
      </c>
      <c r="AM27">
        <v>0.16273396593754075</v>
      </c>
      <c r="AN27">
        <v>0</v>
      </c>
      <c r="AO27">
        <v>0</v>
      </c>
      <c r="AP27">
        <v>0</v>
      </c>
    </row>
    <row r="28" spans="1:42" x14ac:dyDescent="0.25">
      <c r="A28" s="1">
        <v>44017</v>
      </c>
      <c r="B28">
        <v>2.4894029743516084</v>
      </c>
      <c r="C28">
        <v>1.7863835103060495</v>
      </c>
      <c r="D28">
        <v>2.9272492466637856</v>
      </c>
      <c r="E28">
        <v>2.930008210180628</v>
      </c>
      <c r="F28">
        <v>2.4676903679020081</v>
      </c>
      <c r="G28">
        <v>2.7834076476151903</v>
      </c>
      <c r="H28">
        <v>2.5209126447794321</v>
      </c>
      <c r="I28">
        <v>1.8025319449009309</v>
      </c>
      <c r="J28">
        <v>2.9709480833630306</v>
      </c>
      <c r="K28">
        <v>2.9737902843960367</v>
      </c>
      <c r="L28">
        <v>2.4986482036763404</v>
      </c>
      <c r="M28">
        <v>2.8228785875998299</v>
      </c>
      <c r="N28">
        <v>1.3386124047592549</v>
      </c>
      <c r="O28">
        <v>2.4504299171250814</v>
      </c>
      <c r="P28">
        <v>3.2771868741835304</v>
      </c>
      <c r="Q28">
        <v>2.4504299171250814</v>
      </c>
      <c r="R28">
        <v>3.941178510906874</v>
      </c>
      <c r="S28">
        <v>2.601219331742564</v>
      </c>
      <c r="T28">
        <v>3.0141063026297008</v>
      </c>
      <c r="U28">
        <v>0</v>
      </c>
      <c r="V28">
        <v>-1.4834725857435453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2.4504299171250814</v>
      </c>
      <c r="AG28">
        <v>3.2771868741835304</v>
      </c>
      <c r="AH28">
        <v>3.941178510906874</v>
      </c>
      <c r="AI28">
        <v>2.601219331742564</v>
      </c>
      <c r="AJ28">
        <v>3.0141063026297008</v>
      </c>
      <c r="AK28">
        <v>2.5209126447794321</v>
      </c>
      <c r="AL28">
        <v>1.8025319449009309</v>
      </c>
      <c r="AM28">
        <v>2.9709480833630306</v>
      </c>
      <c r="AN28">
        <v>2.9737902843960367</v>
      </c>
      <c r="AO28">
        <v>2.4986482036763404</v>
      </c>
      <c r="AP28">
        <v>2.8228785875998299</v>
      </c>
    </row>
    <row r="29" spans="1:42" x14ac:dyDescent="0.25">
      <c r="A29" s="2">
        <v>44024</v>
      </c>
      <c r="B29">
        <v>0.24724979395850422</v>
      </c>
      <c r="C29">
        <v>0.118535155031504</v>
      </c>
      <c r="D29">
        <v>1.3169073916737564</v>
      </c>
      <c r="E29">
        <v>0.44953003677972792</v>
      </c>
      <c r="F29">
        <v>-0.29355975070002965</v>
      </c>
      <c r="G29">
        <v>0.32323232323231632</v>
      </c>
      <c r="H29">
        <v>0.24755596103064897</v>
      </c>
      <c r="I29">
        <v>0.11860546351206055</v>
      </c>
      <c r="J29">
        <v>1.3256555049812935</v>
      </c>
      <c r="K29">
        <v>0.45054346128840422</v>
      </c>
      <c r="L29">
        <v>-0.29312970548474404</v>
      </c>
      <c r="M29">
        <v>0.32375584734339591</v>
      </c>
      <c r="N29">
        <v>-5.8670900174753164</v>
      </c>
      <c r="O29">
        <v>-5.0857287913900442E-2</v>
      </c>
      <c r="P29">
        <v>-1.2335958648145995</v>
      </c>
      <c r="Q29">
        <v>-5.0857287913900442E-2</v>
      </c>
      <c r="R29">
        <v>1.7428648379829321</v>
      </c>
      <c r="S29">
        <v>-0.27541723421679304</v>
      </c>
      <c r="T29">
        <v>0.35924908799995969</v>
      </c>
      <c r="U29">
        <v>0</v>
      </c>
      <c r="V29">
        <v>0</v>
      </c>
      <c r="W29">
        <v>0</v>
      </c>
      <c r="X29">
        <v>0</v>
      </c>
      <c r="Y29">
        <v>-0.29312970548474404</v>
      </c>
      <c r="Z29">
        <v>0</v>
      </c>
      <c r="AA29">
        <v>-5.0857287913900442E-2</v>
      </c>
      <c r="AB29">
        <v>-1.2335958648145995</v>
      </c>
      <c r="AC29">
        <v>0</v>
      </c>
      <c r="AD29">
        <v>-0.27541723421679304</v>
      </c>
      <c r="AE29">
        <v>0</v>
      </c>
      <c r="AF29">
        <v>-5.0857287913900442E-2</v>
      </c>
      <c r="AG29">
        <v>-1.2335958648145995</v>
      </c>
      <c r="AH29">
        <v>1.7428648379829321</v>
      </c>
      <c r="AI29">
        <v>-0.27541723421679304</v>
      </c>
      <c r="AJ29">
        <v>0.35924908799995969</v>
      </c>
      <c r="AK29">
        <v>0.24755596103064897</v>
      </c>
      <c r="AL29">
        <v>0.11860546351206055</v>
      </c>
      <c r="AM29">
        <v>1.3256555049812935</v>
      </c>
      <c r="AN29">
        <v>0.45054346128840422</v>
      </c>
      <c r="AO29">
        <v>0</v>
      </c>
      <c r="AP29">
        <v>0.32375584734339591</v>
      </c>
    </row>
    <row r="30" spans="1:42" x14ac:dyDescent="0.25">
      <c r="A30" s="1">
        <v>44031</v>
      </c>
      <c r="B30">
        <v>1.0460251046025064</v>
      </c>
      <c r="C30">
        <v>1.7349190779794095</v>
      </c>
      <c r="D30">
        <v>1.1478163493840889</v>
      </c>
      <c r="E30">
        <v>2.8245222139488697</v>
      </c>
      <c r="F30">
        <v>1.656673328891858</v>
      </c>
      <c r="G30">
        <v>-0.10786032088445233</v>
      </c>
      <c r="H30">
        <v>1.0515343999522908</v>
      </c>
      <c r="I30">
        <v>1.7501451628410203</v>
      </c>
      <c r="J30">
        <v>1.154454606800323</v>
      </c>
      <c r="K30">
        <v>2.8651792502939992</v>
      </c>
      <c r="L30">
        <v>1.6705496316260009</v>
      </c>
      <c r="M30">
        <v>-0.1078021934342229</v>
      </c>
      <c r="N30">
        <v>-3.4612665657663757</v>
      </c>
      <c r="O30">
        <v>0.22149450122271572</v>
      </c>
      <c r="P30">
        <v>2.4268179155116134</v>
      </c>
      <c r="Q30">
        <v>0.22149450122271572</v>
      </c>
      <c r="R30">
        <v>1.2384377997744032</v>
      </c>
      <c r="S30">
        <v>1.7284067452873202</v>
      </c>
      <c r="T30">
        <v>-0.10334708964339641</v>
      </c>
      <c r="U30">
        <v>0</v>
      </c>
      <c r="V30">
        <v>0</v>
      </c>
      <c r="W30">
        <v>0</v>
      </c>
      <c r="X30">
        <v>0</v>
      </c>
      <c r="Y30">
        <v>0</v>
      </c>
      <c r="Z30">
        <v>-0.1078021934342229</v>
      </c>
      <c r="AA30">
        <v>0</v>
      </c>
      <c r="AB30">
        <v>0</v>
      </c>
      <c r="AC30">
        <v>0</v>
      </c>
      <c r="AD30">
        <v>0</v>
      </c>
      <c r="AE30">
        <v>-0.10334708964339641</v>
      </c>
      <c r="AF30">
        <v>0.22149450122271572</v>
      </c>
      <c r="AG30">
        <v>2.4268179155116134</v>
      </c>
      <c r="AH30">
        <v>1.2384377997744032</v>
      </c>
      <c r="AI30">
        <v>1.7284067452873202</v>
      </c>
      <c r="AJ30">
        <v>-0.10334708964339641</v>
      </c>
      <c r="AK30">
        <v>1.0515343999522908</v>
      </c>
      <c r="AL30">
        <v>1.7501451628410203</v>
      </c>
      <c r="AM30">
        <v>1.154454606800323</v>
      </c>
      <c r="AN30">
        <v>2.8651792502939992</v>
      </c>
      <c r="AO30">
        <v>1.6705496316260009</v>
      </c>
      <c r="AP30">
        <v>0</v>
      </c>
    </row>
    <row r="31" spans="1:42" x14ac:dyDescent="0.25">
      <c r="A31" s="2">
        <v>44038</v>
      </c>
      <c r="B31">
        <v>1.0803226937916663</v>
      </c>
      <c r="C31">
        <v>-1.6640698036771682</v>
      </c>
      <c r="D31">
        <v>1.4892443463872012</v>
      </c>
      <c r="E31">
        <v>-4.9642573470963592E-3</v>
      </c>
      <c r="F31">
        <v>-2.1598076137755884</v>
      </c>
      <c r="G31">
        <v>-1.0490463215258801</v>
      </c>
      <c r="H31">
        <v>1.0862005509542425</v>
      </c>
      <c r="I31">
        <v>-1.6503758710333976</v>
      </c>
      <c r="J31">
        <v>1.5004449318406741</v>
      </c>
      <c r="K31">
        <v>-4.9641341319155994E-3</v>
      </c>
      <c r="L31">
        <v>-2.1368142548980651</v>
      </c>
      <c r="M31">
        <v>-1.0435820127996727</v>
      </c>
      <c r="N31">
        <v>-4.6410119486642154</v>
      </c>
      <c r="O31">
        <v>1.218816961832849</v>
      </c>
      <c r="P31">
        <v>-2.2711354761797367</v>
      </c>
      <c r="Q31">
        <v>1.218816961832849</v>
      </c>
      <c r="R31">
        <v>-0.28259308659647059</v>
      </c>
      <c r="S31">
        <v>-2.1528514101730121</v>
      </c>
      <c r="T31">
        <v>-1.082766899347976</v>
      </c>
      <c r="U31">
        <v>0</v>
      </c>
      <c r="V31">
        <v>0</v>
      </c>
      <c r="W31">
        <v>0</v>
      </c>
      <c r="X31">
        <v>-4.9641341319155994E-3</v>
      </c>
      <c r="Y31">
        <v>-2.1368142548980651</v>
      </c>
      <c r="Z31">
        <v>-1.0435820127996727</v>
      </c>
      <c r="AA31">
        <v>0</v>
      </c>
      <c r="AB31">
        <v>-2.2711354761797367</v>
      </c>
      <c r="AC31">
        <v>-0.28259308659647059</v>
      </c>
      <c r="AD31">
        <v>-2.1528514101730121</v>
      </c>
      <c r="AE31">
        <v>-1.082766899347976</v>
      </c>
      <c r="AF31">
        <v>1.218816961832849</v>
      </c>
      <c r="AG31">
        <v>-2.2711354761797367</v>
      </c>
      <c r="AH31">
        <v>-0.28259308659647059</v>
      </c>
      <c r="AI31">
        <v>-2.1528514101730121</v>
      </c>
      <c r="AJ31">
        <v>-1.082766899347976</v>
      </c>
      <c r="AK31">
        <v>1.0862005509542425</v>
      </c>
      <c r="AL31">
        <v>0</v>
      </c>
      <c r="AM31">
        <v>1.5004449318406741</v>
      </c>
      <c r="AN31">
        <v>0</v>
      </c>
      <c r="AO31">
        <v>0</v>
      </c>
      <c r="AP31">
        <v>0</v>
      </c>
    </row>
    <row r="32" spans="1:42" x14ac:dyDescent="0.25">
      <c r="A32" s="1">
        <v>44045</v>
      </c>
      <c r="B32">
        <v>-2.0875854907437397</v>
      </c>
      <c r="C32">
        <v>-3.2829095590601836</v>
      </c>
      <c r="D32">
        <v>-1.9398369412426137</v>
      </c>
      <c r="E32">
        <v>0.252537756870508</v>
      </c>
      <c r="F32">
        <v>-2.2454186963581417</v>
      </c>
      <c r="G32">
        <v>-0.64445358563005462</v>
      </c>
      <c r="H32">
        <v>-2.0660940122118236</v>
      </c>
      <c r="I32">
        <v>-3.2301731716809474</v>
      </c>
      <c r="J32">
        <v>-1.921261936634111</v>
      </c>
      <c r="K32">
        <v>0.25285717133848107</v>
      </c>
      <c r="L32">
        <v>-2.2205803005456373</v>
      </c>
      <c r="M32">
        <v>-0.64238586243281692</v>
      </c>
      <c r="N32">
        <v>-3.9612626676047999</v>
      </c>
      <c r="O32">
        <v>-2.358192155773545</v>
      </c>
      <c r="P32">
        <v>-3.4151911569334317</v>
      </c>
      <c r="Q32">
        <v>-2.358192155773545</v>
      </c>
      <c r="R32">
        <v>1.7109138965322359</v>
      </c>
      <c r="S32">
        <v>-2.2265149962850028</v>
      </c>
      <c r="T32">
        <v>-0.660891241631541</v>
      </c>
      <c r="U32">
        <v>-2.0660940122118236</v>
      </c>
      <c r="V32">
        <v>-1.6503758710333976</v>
      </c>
      <c r="W32">
        <v>-1.921261936634111</v>
      </c>
      <c r="X32">
        <v>0</v>
      </c>
      <c r="Y32">
        <v>-2.2205803005456373</v>
      </c>
      <c r="Z32">
        <v>-0.64238586243281692</v>
      </c>
      <c r="AA32">
        <v>-2.358192155773545</v>
      </c>
      <c r="AB32">
        <v>-3.4151911569334317</v>
      </c>
      <c r="AC32">
        <v>0</v>
      </c>
      <c r="AD32">
        <v>-2.2265149962850028</v>
      </c>
      <c r="AE32">
        <v>-0.660891241631541</v>
      </c>
      <c r="AF32">
        <v>-2.358192155773545</v>
      </c>
      <c r="AG32">
        <v>-3.4151911569334317</v>
      </c>
      <c r="AH32">
        <v>1.7109138965322359</v>
      </c>
      <c r="AI32">
        <v>-2.2265149962850028</v>
      </c>
      <c r="AJ32">
        <v>-0.660891241631541</v>
      </c>
      <c r="AK32">
        <v>0</v>
      </c>
      <c r="AL32">
        <v>0</v>
      </c>
      <c r="AM32">
        <v>0</v>
      </c>
      <c r="AN32">
        <v>0.25285717133848107</v>
      </c>
      <c r="AO32">
        <v>0</v>
      </c>
      <c r="AP32">
        <v>0</v>
      </c>
    </row>
    <row r="33" spans="1:42" x14ac:dyDescent="0.25">
      <c r="A33" s="2">
        <v>44052</v>
      </c>
      <c r="B33">
        <v>2.414564260255792</v>
      </c>
      <c r="C33">
        <v>2.4305991709584251</v>
      </c>
      <c r="D33">
        <v>2.4811514736120661</v>
      </c>
      <c r="E33">
        <v>1.7418381744757516</v>
      </c>
      <c r="F33">
        <v>2.7125834988264987</v>
      </c>
      <c r="G33">
        <v>2.8765481422293204</v>
      </c>
      <c r="H33">
        <v>2.4441927682080768</v>
      </c>
      <c r="I33">
        <v>2.4606257821375848</v>
      </c>
      <c r="J33">
        <v>2.5124508448485519</v>
      </c>
      <c r="K33">
        <v>1.7571866673495571</v>
      </c>
      <c r="L33">
        <v>2.750053197175943</v>
      </c>
      <c r="M33">
        <v>2.918731711565087</v>
      </c>
      <c r="N33">
        <v>0.97520520612169059</v>
      </c>
      <c r="O33">
        <v>2.4742408504456868</v>
      </c>
      <c r="P33">
        <v>3.0567585246770856</v>
      </c>
      <c r="Q33">
        <v>2.4742408504456868</v>
      </c>
      <c r="R33">
        <v>2.42099284995213</v>
      </c>
      <c r="S33">
        <v>2.8281006526368007</v>
      </c>
      <c r="T33">
        <v>3.0943099046074787</v>
      </c>
      <c r="U33">
        <v>0</v>
      </c>
      <c r="V33">
        <v>-3.2301731716809474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2.4742408504456868</v>
      </c>
      <c r="AG33">
        <v>3.0567585246770856</v>
      </c>
      <c r="AH33">
        <v>2.42099284995213</v>
      </c>
      <c r="AI33">
        <v>2.8281006526368007</v>
      </c>
      <c r="AJ33">
        <v>3.0943099046074787</v>
      </c>
      <c r="AK33">
        <v>2.4441927682080768</v>
      </c>
      <c r="AL33">
        <v>2.4606257821375848</v>
      </c>
      <c r="AM33">
        <v>2.5124508448485519</v>
      </c>
      <c r="AN33">
        <v>1.7571866673495571</v>
      </c>
      <c r="AO33">
        <v>2.750053197175943</v>
      </c>
      <c r="AP33">
        <v>2.918731711565087</v>
      </c>
    </row>
    <row r="34" spans="1:42" x14ac:dyDescent="0.25">
      <c r="A34" s="1">
        <v>44059</v>
      </c>
      <c r="B34">
        <v>1.2116400289965104</v>
      </c>
      <c r="C34">
        <v>1.1301539990064537</v>
      </c>
      <c r="D34">
        <v>1.691260696718544</v>
      </c>
      <c r="E34">
        <v>0.61411992263056581</v>
      </c>
      <c r="F34">
        <v>1.0406896243691028</v>
      </c>
      <c r="G34">
        <v>-0.44141252006420312</v>
      </c>
      <c r="H34">
        <v>1.2190402233559683</v>
      </c>
      <c r="I34">
        <v>1.136588767110398</v>
      </c>
      <c r="J34">
        <v>1.7057258378986924</v>
      </c>
      <c r="K34">
        <v>0.616013395135668</v>
      </c>
      <c r="L34">
        <v>1.0461426646502423</v>
      </c>
      <c r="M34">
        <v>-0.44044115244304127</v>
      </c>
      <c r="N34">
        <v>7.2877959698521968</v>
      </c>
      <c r="O34">
        <v>1.7232408924346414</v>
      </c>
      <c r="P34">
        <v>0.76724067398200679</v>
      </c>
      <c r="Q34">
        <v>1.7232408924346414</v>
      </c>
      <c r="R34">
        <v>0.6415721881558567</v>
      </c>
      <c r="S34">
        <v>1.0991055827160727</v>
      </c>
      <c r="T34">
        <v>-0.45141577900622315</v>
      </c>
      <c r="U34">
        <v>0</v>
      </c>
      <c r="V34">
        <v>0</v>
      </c>
      <c r="W34">
        <v>0</v>
      </c>
      <c r="X34">
        <v>0</v>
      </c>
      <c r="Y34">
        <v>0</v>
      </c>
      <c r="Z34">
        <v>-0.44044115244304127</v>
      </c>
      <c r="AA34">
        <v>0</v>
      </c>
      <c r="AB34">
        <v>0</v>
      </c>
      <c r="AC34">
        <v>0</v>
      </c>
      <c r="AD34">
        <v>0</v>
      </c>
      <c r="AE34">
        <v>-0.45141577900622315</v>
      </c>
      <c r="AF34">
        <v>1.7232408924346414</v>
      </c>
      <c r="AG34">
        <v>0.76724067398200679</v>
      </c>
      <c r="AH34">
        <v>0.6415721881558567</v>
      </c>
      <c r="AI34">
        <v>1.0991055827160727</v>
      </c>
      <c r="AJ34">
        <v>-0.45141577900622315</v>
      </c>
      <c r="AK34">
        <v>1.2190402233559683</v>
      </c>
      <c r="AL34">
        <v>1.136588767110398</v>
      </c>
      <c r="AM34">
        <v>1.7057258378986924</v>
      </c>
      <c r="AN34">
        <v>0.616013395135668</v>
      </c>
      <c r="AO34">
        <v>1.0461426646502423</v>
      </c>
      <c r="AP34">
        <v>0</v>
      </c>
    </row>
    <row r="35" spans="1:42" x14ac:dyDescent="0.25">
      <c r="A35" s="2">
        <v>44066</v>
      </c>
      <c r="B35">
        <v>-0.91970040062706371</v>
      </c>
      <c r="C35">
        <v>-0.90225563909774298</v>
      </c>
      <c r="D35">
        <v>-0.97979179424372165</v>
      </c>
      <c r="E35">
        <v>-1.1296395911780537</v>
      </c>
      <c r="F35">
        <v>-0.74244060475160956</v>
      </c>
      <c r="G35">
        <v>0.74349442379180575</v>
      </c>
      <c r="H35">
        <v>-0.91549690985027554</v>
      </c>
      <c r="I35">
        <v>-0.89820963158275913</v>
      </c>
      <c r="J35">
        <v>-0.97502295891337543</v>
      </c>
      <c r="K35">
        <v>-1.1233068102550847</v>
      </c>
      <c r="L35">
        <v>-0.7396980805372052</v>
      </c>
      <c r="M35">
        <v>0.7462721201589374</v>
      </c>
      <c r="N35">
        <v>-5.6037414795817</v>
      </c>
      <c r="O35">
        <v>-1.3611653984636256</v>
      </c>
      <c r="P35">
        <v>0.87408649478375056</v>
      </c>
      <c r="Q35">
        <v>-1.3611653984636256</v>
      </c>
      <c r="R35">
        <v>0.71817041588010122</v>
      </c>
      <c r="S35">
        <v>-0.72225030433068749</v>
      </c>
      <c r="T35">
        <v>0.79919543378996205</v>
      </c>
      <c r="U35">
        <v>-0.91549690985027554</v>
      </c>
      <c r="V35">
        <v>0</v>
      </c>
      <c r="W35">
        <v>-0.97502295891337543</v>
      </c>
      <c r="X35">
        <v>-1.1233068102550847</v>
      </c>
      <c r="Y35">
        <v>-0.7396980805372052</v>
      </c>
      <c r="Z35">
        <v>0</v>
      </c>
      <c r="AA35">
        <v>-1.3611653984636256</v>
      </c>
      <c r="AB35">
        <v>0</v>
      </c>
      <c r="AC35">
        <v>0</v>
      </c>
      <c r="AD35">
        <v>-0.72225030433068749</v>
      </c>
      <c r="AE35">
        <v>0</v>
      </c>
      <c r="AF35">
        <v>-1.3611653984636256</v>
      </c>
      <c r="AG35">
        <v>0.87408649478375056</v>
      </c>
      <c r="AH35">
        <v>0.71817041588010122</v>
      </c>
      <c r="AI35">
        <v>-0.72225030433068749</v>
      </c>
      <c r="AJ35">
        <v>0.79919543378996205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0.7462721201589374</v>
      </c>
    </row>
    <row r="36" spans="1:42" x14ac:dyDescent="0.25">
      <c r="A36" s="1">
        <v>44073</v>
      </c>
      <c r="B36">
        <v>0.46464856617773675</v>
      </c>
      <c r="C36">
        <v>0.96798212956068652</v>
      </c>
      <c r="D36">
        <v>2.7209033399083087E-2</v>
      </c>
      <c r="E36">
        <v>1.9843742510664748</v>
      </c>
      <c r="F36">
        <v>1.0815863266123553</v>
      </c>
      <c r="G36">
        <v>1.6838532828612536</v>
      </c>
      <c r="H36">
        <v>0.4657314132188537</v>
      </c>
      <c r="I36">
        <v>0.97269753074382181</v>
      </c>
      <c r="J36">
        <v>2.7212735728165672E-2</v>
      </c>
      <c r="K36">
        <v>2.004327361005938</v>
      </c>
      <c r="L36">
        <v>1.0874779923351763</v>
      </c>
      <c r="M36">
        <v>1.6981912739778036</v>
      </c>
      <c r="N36">
        <v>-1.4417319536390103</v>
      </c>
      <c r="O36">
        <v>0.60902275325176913</v>
      </c>
      <c r="P36">
        <v>-0.78375341770376783</v>
      </c>
      <c r="Q36">
        <v>0.60902275325176913</v>
      </c>
      <c r="R36">
        <v>3.2109136681062336</v>
      </c>
      <c r="S36">
        <v>1.1376155101211296</v>
      </c>
      <c r="T36">
        <v>1.8227419271711838</v>
      </c>
      <c r="U36">
        <v>0</v>
      </c>
      <c r="V36">
        <v>-0.89820963158275913</v>
      </c>
      <c r="W36">
        <v>0</v>
      </c>
      <c r="X36">
        <v>0</v>
      </c>
      <c r="Y36">
        <v>0</v>
      </c>
      <c r="Z36">
        <v>0</v>
      </c>
      <c r="AA36">
        <v>0</v>
      </c>
      <c r="AB36">
        <v>-0.78375341770376783</v>
      </c>
      <c r="AC36">
        <v>0</v>
      </c>
      <c r="AD36">
        <v>0</v>
      </c>
      <c r="AE36">
        <v>0</v>
      </c>
      <c r="AF36">
        <v>0.60902275325176913</v>
      </c>
      <c r="AG36">
        <v>-0.78375341770376783</v>
      </c>
      <c r="AH36">
        <v>3.2109136681062336</v>
      </c>
      <c r="AI36">
        <v>1.1376155101211296</v>
      </c>
      <c r="AJ36">
        <v>1.8227419271711838</v>
      </c>
      <c r="AK36">
        <v>0.4657314132188537</v>
      </c>
      <c r="AL36">
        <v>0.97269753074382181</v>
      </c>
      <c r="AM36">
        <v>2.7212735728165672E-2</v>
      </c>
      <c r="AN36">
        <v>2.004327361005938</v>
      </c>
      <c r="AO36">
        <v>1.0874779923351763</v>
      </c>
      <c r="AP36">
        <v>1.6981912739778036</v>
      </c>
    </row>
    <row r="37" spans="1:42" x14ac:dyDescent="0.25">
      <c r="A37" s="2">
        <v>44080</v>
      </c>
      <c r="B37">
        <v>-2.604333440068308</v>
      </c>
      <c r="C37">
        <v>-1.0470875916985312</v>
      </c>
      <c r="D37">
        <v>-1.7933804182246251</v>
      </c>
      <c r="E37">
        <v>-1.2963682268401571</v>
      </c>
      <c r="F37">
        <v>-0.85742503142395254</v>
      </c>
      <c r="G37">
        <v>-2.3924084469393296</v>
      </c>
      <c r="H37">
        <v>-2.5709982114627818</v>
      </c>
      <c r="I37">
        <v>-1.041643598848371</v>
      </c>
      <c r="J37">
        <v>-1.777489065283929</v>
      </c>
      <c r="K37">
        <v>-1.2880372963842031</v>
      </c>
      <c r="L37">
        <v>-0.85377002079175723</v>
      </c>
      <c r="M37">
        <v>-2.3642387608729591</v>
      </c>
      <c r="N37">
        <v>-5.8986217090522768</v>
      </c>
      <c r="O37">
        <v>-3.3383585584365552</v>
      </c>
      <c r="P37">
        <v>-1.0763808193442648</v>
      </c>
      <c r="Q37">
        <v>-3.3383585584365552</v>
      </c>
      <c r="R37">
        <v>-2.3375354324999127</v>
      </c>
      <c r="S37">
        <v>-0.81879195226355805</v>
      </c>
      <c r="T37">
        <v>-2.4982706270059074</v>
      </c>
      <c r="U37">
        <v>-2.5709982114627818</v>
      </c>
      <c r="V37">
        <v>0</v>
      </c>
      <c r="W37">
        <v>-1.777489065283929</v>
      </c>
      <c r="X37">
        <v>-1.2880372963842031</v>
      </c>
      <c r="Y37">
        <v>-0.85377002079175723</v>
      </c>
      <c r="Z37">
        <v>-2.3642387608729591</v>
      </c>
      <c r="AA37">
        <v>-3.3383585584365552</v>
      </c>
      <c r="AB37">
        <v>-1.0763808193442648</v>
      </c>
      <c r="AC37">
        <v>-2.3375354324999127</v>
      </c>
      <c r="AD37">
        <v>-0.81879195226355805</v>
      </c>
      <c r="AE37">
        <v>-2.4982706270059074</v>
      </c>
      <c r="AF37">
        <v>-3.3383585584365552</v>
      </c>
      <c r="AG37">
        <v>-1.0763808193442648</v>
      </c>
      <c r="AH37">
        <v>-2.3375354324999127</v>
      </c>
      <c r="AI37">
        <v>-0.81879195226355805</v>
      </c>
      <c r="AJ37">
        <v>-2.4982706270059074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</row>
    <row r="38" spans="1:42" x14ac:dyDescent="0.25">
      <c r="A38" s="1">
        <v>44087</v>
      </c>
      <c r="B38">
        <v>-0.35705359374442103</v>
      </c>
      <c r="C38">
        <v>1.8462674626130837</v>
      </c>
      <c r="D38">
        <v>-0.69023216900228723</v>
      </c>
      <c r="E38">
        <v>-2.0816812053925542</v>
      </c>
      <c r="F38">
        <v>-1.0432731561280879</v>
      </c>
      <c r="G38">
        <v>-0.42953020134227271</v>
      </c>
      <c r="H38">
        <v>-0.35641767067496599</v>
      </c>
      <c r="I38">
        <v>1.8635237080022071</v>
      </c>
      <c r="J38">
        <v>-0.68786097169137117</v>
      </c>
      <c r="K38">
        <v>-2.0603102961331219</v>
      </c>
      <c r="L38">
        <v>-1.0378686186298358</v>
      </c>
      <c r="M38">
        <v>-0.42861035344861403</v>
      </c>
      <c r="N38">
        <v>-3.5717460214357164</v>
      </c>
      <c r="O38">
        <v>0.42542140356848529</v>
      </c>
      <c r="P38">
        <v>2.0314832042051383</v>
      </c>
      <c r="Q38">
        <v>0.42542140356848529</v>
      </c>
      <c r="R38">
        <v>-2.5412386821208313</v>
      </c>
      <c r="S38">
        <v>-1.0404082698155177</v>
      </c>
      <c r="T38">
        <v>-0.46648104952695563</v>
      </c>
      <c r="U38">
        <v>-0.35641767067496599</v>
      </c>
      <c r="V38">
        <v>-1.041643598848371</v>
      </c>
      <c r="W38">
        <v>-0.68786097169137117</v>
      </c>
      <c r="X38">
        <v>-2.0603102961331219</v>
      </c>
      <c r="Y38">
        <v>-1.0378686186298358</v>
      </c>
      <c r="Z38">
        <v>-0.42861035344861403</v>
      </c>
      <c r="AA38">
        <v>0</v>
      </c>
      <c r="AB38">
        <v>0</v>
      </c>
      <c r="AC38">
        <v>-2.5412386821208313</v>
      </c>
      <c r="AD38">
        <v>-1.0404082698155177</v>
      </c>
      <c r="AE38">
        <v>-0.46648104952695563</v>
      </c>
      <c r="AF38">
        <v>0.42542140356848529</v>
      </c>
      <c r="AG38">
        <v>2.0314832042051383</v>
      </c>
      <c r="AH38">
        <v>-2.5412386821208313</v>
      </c>
      <c r="AI38">
        <v>-1.0404082698155177</v>
      </c>
      <c r="AJ38">
        <v>-0.46648104952695563</v>
      </c>
      <c r="AK38">
        <v>0</v>
      </c>
      <c r="AL38">
        <v>1.8635237080022071</v>
      </c>
      <c r="AM38">
        <v>0</v>
      </c>
      <c r="AN38">
        <v>0</v>
      </c>
      <c r="AO38">
        <v>0</v>
      </c>
      <c r="AP38">
        <v>0</v>
      </c>
    </row>
    <row r="39" spans="1:42" x14ac:dyDescent="0.25">
      <c r="A39" s="2">
        <v>44094</v>
      </c>
      <c r="B39">
        <v>-0.79173714326843081</v>
      </c>
      <c r="C39">
        <v>-0.49477395015153158</v>
      </c>
      <c r="D39">
        <v>3.4848062447716023E-2</v>
      </c>
      <c r="E39">
        <v>0.19292604501608446</v>
      </c>
      <c r="F39">
        <v>-0.20453615744739653</v>
      </c>
      <c r="G39">
        <v>-0.33670033670033667</v>
      </c>
      <c r="H39">
        <v>-0.78861935041890863</v>
      </c>
      <c r="I39">
        <v>-0.49355396629617931</v>
      </c>
      <c r="J39">
        <v>3.485413579599566E-2</v>
      </c>
      <c r="K39">
        <v>0.1931123870170442</v>
      </c>
      <c r="L39">
        <v>-0.2043272670379917</v>
      </c>
      <c r="M39">
        <v>-0.33613477027048833</v>
      </c>
      <c r="N39">
        <v>-2.3801672856032505</v>
      </c>
      <c r="O39">
        <v>-1.8138155040519897</v>
      </c>
      <c r="P39">
        <v>-0.55860341020940019</v>
      </c>
      <c r="Q39">
        <v>-1.8138155040519897</v>
      </c>
      <c r="R39">
        <v>-0.64560523562141492</v>
      </c>
      <c r="S39">
        <v>-0.17379973959931005</v>
      </c>
      <c r="T39">
        <v>-0.36151642871884643</v>
      </c>
      <c r="U39">
        <v>-0.78861935041890863</v>
      </c>
      <c r="V39">
        <v>0</v>
      </c>
      <c r="W39">
        <v>0</v>
      </c>
      <c r="X39">
        <v>0</v>
      </c>
      <c r="Y39">
        <v>-0.2043272670379917</v>
      </c>
      <c r="Z39">
        <v>-0.33613477027048833</v>
      </c>
      <c r="AA39">
        <v>-1.8138155040519897</v>
      </c>
      <c r="AB39">
        <v>-0.55860341020940019</v>
      </c>
      <c r="AC39">
        <v>-0.64560523562141492</v>
      </c>
      <c r="AD39">
        <v>-0.17379973959931005</v>
      </c>
      <c r="AE39">
        <v>-0.36151642871884643</v>
      </c>
      <c r="AF39">
        <v>-1.8138155040519897</v>
      </c>
      <c r="AG39">
        <v>-0.55860341020940019</v>
      </c>
      <c r="AH39">
        <v>-0.64560523562141492</v>
      </c>
      <c r="AI39">
        <v>-0.17379973959931005</v>
      </c>
      <c r="AJ39">
        <v>-0.36151642871884643</v>
      </c>
      <c r="AK39">
        <v>0</v>
      </c>
      <c r="AL39">
        <v>0</v>
      </c>
      <c r="AM39">
        <v>3.485413579599566E-2</v>
      </c>
      <c r="AN39">
        <v>0.1931123870170442</v>
      </c>
      <c r="AO39">
        <v>0</v>
      </c>
      <c r="AP39">
        <v>0</v>
      </c>
    </row>
    <row r="40" spans="1:42" x14ac:dyDescent="0.25">
      <c r="A40" s="1">
        <v>44101</v>
      </c>
      <c r="B40">
        <v>-1.3717120863886727</v>
      </c>
      <c r="C40">
        <v>-4.4104352318222801</v>
      </c>
      <c r="D40">
        <v>6.9647583228877791E-2</v>
      </c>
      <c r="E40">
        <v>-1.941502773575388</v>
      </c>
      <c r="F40">
        <v>-1.0286081645772973</v>
      </c>
      <c r="G40">
        <v>0.26863666890530941</v>
      </c>
      <c r="H40">
        <v>-1.3623892741628865</v>
      </c>
      <c r="I40">
        <v>-4.3159438793145597</v>
      </c>
      <c r="J40">
        <v>6.9671848425525706E-2</v>
      </c>
      <c r="K40">
        <v>-1.9228960561029556</v>
      </c>
      <c r="L40">
        <v>-1.0233539899930524</v>
      </c>
      <c r="M40">
        <v>0.26899814472089356</v>
      </c>
      <c r="N40">
        <v>-1.463887074812003</v>
      </c>
      <c r="O40">
        <v>-3.1205854737017749</v>
      </c>
      <c r="P40">
        <v>-2.2109677889115185</v>
      </c>
      <c r="Q40">
        <v>-3.1205854737017749</v>
      </c>
      <c r="R40">
        <v>-0.63494387475993319</v>
      </c>
      <c r="S40">
        <v>-0.9194325803736898</v>
      </c>
      <c r="T40">
        <v>0.31106038262610369</v>
      </c>
      <c r="U40">
        <v>-1.3623892741628865</v>
      </c>
      <c r="V40">
        <v>-0.49355396629617931</v>
      </c>
      <c r="W40">
        <v>0</v>
      </c>
      <c r="X40">
        <v>-1.9228960561029556</v>
      </c>
      <c r="Y40">
        <v>-1.0233539899930524</v>
      </c>
      <c r="Z40">
        <v>0</v>
      </c>
      <c r="AA40">
        <v>-3.1205854737017749</v>
      </c>
      <c r="AB40">
        <v>-2.2109677889115185</v>
      </c>
      <c r="AC40">
        <v>-0.63494387475993319</v>
      </c>
      <c r="AD40">
        <v>-0.9194325803736898</v>
      </c>
      <c r="AE40">
        <v>0</v>
      </c>
      <c r="AF40">
        <v>-3.1205854737017749</v>
      </c>
      <c r="AG40">
        <v>-2.2109677889115185</v>
      </c>
      <c r="AH40">
        <v>-0.63494387475993319</v>
      </c>
      <c r="AI40">
        <v>-0.9194325803736898</v>
      </c>
      <c r="AJ40">
        <v>0.31106038262610369</v>
      </c>
      <c r="AK40">
        <v>0</v>
      </c>
      <c r="AL40">
        <v>0</v>
      </c>
      <c r="AM40">
        <v>6.9671848425525706E-2</v>
      </c>
      <c r="AN40">
        <v>0</v>
      </c>
      <c r="AO40">
        <v>0</v>
      </c>
      <c r="AP40">
        <v>0.26899814472089356</v>
      </c>
    </row>
    <row r="41" spans="1:42" x14ac:dyDescent="0.25">
      <c r="A41" s="2">
        <v>44108</v>
      </c>
      <c r="B41">
        <v>1.4914109106590876</v>
      </c>
      <c r="C41">
        <v>1.6387195121951119</v>
      </c>
      <c r="D41">
        <v>1.5631427396133286</v>
      </c>
      <c r="E41">
        <v>1.8268231100549519</v>
      </c>
      <c r="F41">
        <v>0.78815489749430057</v>
      </c>
      <c r="G41">
        <v>3.0472717801797149</v>
      </c>
      <c r="H41">
        <v>1.5026442735091687</v>
      </c>
      <c r="I41">
        <v>1.652295034536573</v>
      </c>
      <c r="J41">
        <v>1.5754886407750059</v>
      </c>
      <c r="K41">
        <v>1.8437155699548873</v>
      </c>
      <c r="L41">
        <v>0.79127725503670665</v>
      </c>
      <c r="M41">
        <v>3.0946664212434345</v>
      </c>
      <c r="N41">
        <v>-10.280362344404947</v>
      </c>
      <c r="O41">
        <v>1.5380113727654878</v>
      </c>
      <c r="P41">
        <v>0.5240278197218694</v>
      </c>
      <c r="Q41">
        <v>1.5380113727654878</v>
      </c>
      <c r="R41">
        <v>1.5032899904966135</v>
      </c>
      <c r="S41">
        <v>0.79284277372641798</v>
      </c>
      <c r="T41">
        <v>3.3029614687307163</v>
      </c>
      <c r="U41">
        <v>0</v>
      </c>
      <c r="V41">
        <v>-4.3159438793145597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1.5380113727654878</v>
      </c>
      <c r="AG41">
        <v>0.5240278197218694</v>
      </c>
      <c r="AH41">
        <v>1.5032899904966135</v>
      </c>
      <c r="AI41">
        <v>0.79284277372641798</v>
      </c>
      <c r="AJ41">
        <v>3.3029614687307163</v>
      </c>
      <c r="AK41">
        <v>1.5026442735091687</v>
      </c>
      <c r="AL41">
        <v>1.652295034536573</v>
      </c>
      <c r="AM41">
        <v>1.5754886407750059</v>
      </c>
      <c r="AN41">
        <v>1.8437155699548873</v>
      </c>
      <c r="AO41">
        <v>0.79127725503670665</v>
      </c>
      <c r="AP41">
        <v>3.0946664212434345</v>
      </c>
    </row>
    <row r="42" spans="1:42" x14ac:dyDescent="0.25">
      <c r="A42" s="1">
        <v>44115</v>
      </c>
      <c r="B42">
        <v>1.438084443185039</v>
      </c>
      <c r="C42">
        <v>1.9554116328309965</v>
      </c>
      <c r="D42">
        <v>1.5590200445434124</v>
      </c>
      <c r="E42">
        <v>3.690459161779422</v>
      </c>
      <c r="F42">
        <v>2.7857743921342806</v>
      </c>
      <c r="G42">
        <v>3.856266432953547</v>
      </c>
      <c r="H42">
        <v>1.4485250953283928</v>
      </c>
      <c r="I42">
        <v>1.9747827452594711</v>
      </c>
      <c r="J42">
        <v>1.5713005664555895</v>
      </c>
      <c r="K42">
        <v>3.7602797966704244</v>
      </c>
      <c r="L42">
        <v>2.8253131240010316</v>
      </c>
      <c r="M42">
        <v>3.9325889586845353</v>
      </c>
      <c r="N42">
        <v>0.40774776166560789</v>
      </c>
      <c r="O42">
        <v>0.30097437728015691</v>
      </c>
      <c r="P42">
        <v>1.0398887447499243</v>
      </c>
      <c r="Q42">
        <v>0.30097437728015691</v>
      </c>
      <c r="R42">
        <v>3.7721524023086492</v>
      </c>
      <c r="S42">
        <v>2.8871604515411589</v>
      </c>
      <c r="T42">
        <v>4.0900869092823946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0.30097437728015691</v>
      </c>
      <c r="AG42">
        <v>1.0398887447499243</v>
      </c>
      <c r="AH42">
        <v>3.7721524023086492</v>
      </c>
      <c r="AI42">
        <v>2.8871604515411589</v>
      </c>
      <c r="AJ42">
        <v>4.0900869092823946</v>
      </c>
      <c r="AK42">
        <v>1.4485250953283928</v>
      </c>
      <c r="AL42">
        <v>1.9747827452594711</v>
      </c>
      <c r="AM42">
        <v>1.5713005664555895</v>
      </c>
      <c r="AN42">
        <v>3.7602797966704244</v>
      </c>
      <c r="AO42">
        <v>2.8253131240010316</v>
      </c>
      <c r="AP42">
        <v>3.9325889586845353</v>
      </c>
    </row>
    <row r="43" spans="1:42" x14ac:dyDescent="0.25">
      <c r="A43" s="2">
        <v>44122</v>
      </c>
      <c r="B43">
        <v>1.3522485062371168</v>
      </c>
      <c r="C43">
        <v>-1.0000628970375518</v>
      </c>
      <c r="D43">
        <v>1.5154536390827527</v>
      </c>
      <c r="E43">
        <v>0.48870753463655398</v>
      </c>
      <c r="F43">
        <v>0.34866272398270826</v>
      </c>
      <c r="G43">
        <v>0.68390947525490819</v>
      </c>
      <c r="H43">
        <v>1.3614746543920468</v>
      </c>
      <c r="I43">
        <v>-0.995095359592019</v>
      </c>
      <c r="J43">
        <v>1.5270539855411116</v>
      </c>
      <c r="K43">
        <v>0.48990561490815593</v>
      </c>
      <c r="L43">
        <v>0.34927196901061702</v>
      </c>
      <c r="M43">
        <v>0.68625885398302611</v>
      </c>
      <c r="N43">
        <v>4.6704961076514948</v>
      </c>
      <c r="O43">
        <v>-2.0143552012567127</v>
      </c>
      <c r="P43">
        <v>-1.5744251815474792</v>
      </c>
      <c r="Q43">
        <v>-2.0143552012567127</v>
      </c>
      <c r="R43">
        <v>0.19164056749032934</v>
      </c>
      <c r="S43">
        <v>0.37234698118747961</v>
      </c>
      <c r="T43">
        <v>0.63078086064709238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-2.0143552012567127</v>
      </c>
      <c r="AB43">
        <v>-1.5744251815474792</v>
      </c>
      <c r="AC43">
        <v>0</v>
      </c>
      <c r="AD43">
        <v>0</v>
      </c>
      <c r="AE43">
        <v>0</v>
      </c>
      <c r="AF43">
        <v>-2.0143552012567127</v>
      </c>
      <c r="AG43">
        <v>-1.5744251815474792</v>
      </c>
      <c r="AH43">
        <v>0.19164056749032934</v>
      </c>
      <c r="AI43">
        <v>0.37234698118747961</v>
      </c>
      <c r="AJ43">
        <v>0.63078086064709238</v>
      </c>
      <c r="AK43">
        <v>1.3614746543920468</v>
      </c>
      <c r="AL43">
        <v>0</v>
      </c>
      <c r="AM43">
        <v>1.5270539855411116</v>
      </c>
      <c r="AN43">
        <v>0.48990561490815593</v>
      </c>
      <c r="AO43">
        <v>0.34927196901061702</v>
      </c>
      <c r="AP43">
        <v>0.68625885398302611</v>
      </c>
    </row>
    <row r="44" spans="1:42" x14ac:dyDescent="0.25">
      <c r="A44" s="1">
        <v>44129</v>
      </c>
      <c r="B44">
        <v>-1.1022008690429945</v>
      </c>
      <c r="C44">
        <v>-1.7275577452172355</v>
      </c>
      <c r="D44">
        <v>-1.0613286760260523</v>
      </c>
      <c r="E44">
        <v>-0.10924808815845237</v>
      </c>
      <c r="F44">
        <v>-1.0570447348467973</v>
      </c>
      <c r="G44">
        <v>-1.8619379354021519</v>
      </c>
      <c r="H44">
        <v>-1.0961709030300031</v>
      </c>
      <c r="I44">
        <v>-1.7128051306515624</v>
      </c>
      <c r="J44">
        <v>-1.0557361187088312</v>
      </c>
      <c r="K44">
        <v>-0.10918845586210138</v>
      </c>
      <c r="L44">
        <v>-1.0514970768962444</v>
      </c>
      <c r="M44">
        <v>-1.8448160767476864</v>
      </c>
      <c r="N44">
        <v>-3.2041882535350776</v>
      </c>
      <c r="O44">
        <v>-0.75762126026506127</v>
      </c>
      <c r="P44">
        <v>-1.2132574647776335</v>
      </c>
      <c r="Q44">
        <v>-0.75762126026506127</v>
      </c>
      <c r="R44">
        <v>-0.53013420652648802</v>
      </c>
      <c r="S44">
        <v>-1.0340836025809266</v>
      </c>
      <c r="T44">
        <v>-1.9062319889756467</v>
      </c>
      <c r="U44">
        <v>-1.0961709030300031</v>
      </c>
      <c r="V44">
        <v>-0.995095359592019</v>
      </c>
      <c r="W44">
        <v>-1.0557361187088312</v>
      </c>
      <c r="X44">
        <v>-0.10918845586210138</v>
      </c>
      <c r="Y44">
        <v>-1.0514970768962444</v>
      </c>
      <c r="Z44">
        <v>-1.8448160767476864</v>
      </c>
      <c r="AA44">
        <v>-0.75762126026506127</v>
      </c>
      <c r="AB44">
        <v>-1.2132574647776335</v>
      </c>
      <c r="AC44">
        <v>-0.53013420652648802</v>
      </c>
      <c r="AD44">
        <v>-1.0340836025809266</v>
      </c>
      <c r="AE44">
        <v>-1.9062319889756467</v>
      </c>
      <c r="AF44">
        <v>-0.75762126026506127</v>
      </c>
      <c r="AG44">
        <v>-1.2132574647776335</v>
      </c>
      <c r="AH44">
        <v>-0.53013420652648802</v>
      </c>
      <c r="AI44">
        <v>-1.0340836025809266</v>
      </c>
      <c r="AJ44">
        <v>-1.9062319889756467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</row>
    <row r="45" spans="1:42" x14ac:dyDescent="0.25">
      <c r="A45" s="2">
        <v>44136</v>
      </c>
      <c r="B45">
        <v>-7.9760451632590659</v>
      </c>
      <c r="C45">
        <v>-6.6680316680316558</v>
      </c>
      <c r="D45">
        <v>-7.673947634890796</v>
      </c>
      <c r="E45">
        <v>-5.1073389915127256</v>
      </c>
      <c r="F45">
        <v>-4.5853157943838108</v>
      </c>
      <c r="G45">
        <v>-3.7859865912975019</v>
      </c>
      <c r="H45">
        <v>-7.6739212490075914</v>
      </c>
      <c r="I45">
        <v>-6.4551317943488407</v>
      </c>
      <c r="J45">
        <v>-7.3937471371847003</v>
      </c>
      <c r="K45">
        <v>-4.9811918110691398</v>
      </c>
      <c r="L45">
        <v>-4.4832971413006701</v>
      </c>
      <c r="M45">
        <v>-3.7160771692441377</v>
      </c>
      <c r="N45">
        <v>-2.9503065564049322</v>
      </c>
      <c r="O45">
        <v>-8.1578768506867885</v>
      </c>
      <c r="P45">
        <v>-4.4565396324532838</v>
      </c>
      <c r="Q45">
        <v>-8.1578768506867885</v>
      </c>
      <c r="R45">
        <v>-5.8047428002238446</v>
      </c>
      <c r="S45">
        <v>-4.4650627282770179</v>
      </c>
      <c r="T45">
        <v>-4.1246610374850707</v>
      </c>
      <c r="U45">
        <v>-7.6739212490075914</v>
      </c>
      <c r="V45">
        <v>-1.7128051306515624</v>
      </c>
      <c r="W45">
        <v>-7.3937471371847003</v>
      </c>
      <c r="X45">
        <v>-4.9811918110691398</v>
      </c>
      <c r="Y45">
        <v>-4.4832971413006701</v>
      </c>
      <c r="Z45">
        <v>-3.7160771692441377</v>
      </c>
      <c r="AA45">
        <v>-8.1578768506867885</v>
      </c>
      <c r="AB45">
        <v>-4.4565396324532838</v>
      </c>
      <c r="AC45">
        <v>-5.8047428002238446</v>
      </c>
      <c r="AD45">
        <v>-4.4650627282770179</v>
      </c>
      <c r="AE45">
        <v>-4.1246610374850707</v>
      </c>
      <c r="AF45">
        <v>-8.1578768506867885</v>
      </c>
      <c r="AG45">
        <v>-4.4565396324532838</v>
      </c>
      <c r="AH45">
        <v>-5.8047428002238446</v>
      </c>
      <c r="AI45">
        <v>-4.4650627282770179</v>
      </c>
      <c r="AJ45">
        <v>-4.1246610374850707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</row>
    <row r="46" spans="1:42" x14ac:dyDescent="0.25">
      <c r="A46" s="1">
        <v>44143</v>
      </c>
      <c r="B46">
        <v>9.565697333471304</v>
      </c>
      <c r="C46">
        <v>6.0769230769230704</v>
      </c>
      <c r="D46">
        <v>8.3642629904559946</v>
      </c>
      <c r="E46">
        <v>4.4050971221304778</v>
      </c>
      <c r="F46">
        <v>4.0418960655297438</v>
      </c>
      <c r="G46">
        <v>5.2441454907822722</v>
      </c>
      <c r="H46">
        <v>10.054653628876755</v>
      </c>
      <c r="I46">
        <v>6.2694069338923351</v>
      </c>
      <c r="J46">
        <v>8.7348848368028484</v>
      </c>
      <c r="K46">
        <v>4.5050684529244114</v>
      </c>
      <c r="L46">
        <v>4.1258507127290338</v>
      </c>
      <c r="M46">
        <v>5.3866554918927738</v>
      </c>
      <c r="N46">
        <v>0.51492359042633007</v>
      </c>
      <c r="O46">
        <v>10.464031410093417</v>
      </c>
      <c r="P46">
        <v>10.35570886586757</v>
      </c>
      <c r="Q46">
        <v>10.464031410093417</v>
      </c>
      <c r="R46">
        <v>7.0678728171263803</v>
      </c>
      <c r="S46">
        <v>4.3740453609161669</v>
      </c>
      <c r="T46">
        <v>5.6395944226444579</v>
      </c>
      <c r="U46">
        <v>0</v>
      </c>
      <c r="V46">
        <v>-6.4551317943488407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10.464031410093417</v>
      </c>
      <c r="AG46">
        <v>10.35570886586757</v>
      </c>
      <c r="AH46">
        <v>7.0678728171263803</v>
      </c>
      <c r="AI46">
        <v>4.3740453609161669</v>
      </c>
      <c r="AJ46">
        <v>5.6395944226444579</v>
      </c>
      <c r="AK46">
        <v>10.054653628876755</v>
      </c>
      <c r="AL46">
        <v>6.2694069338923351</v>
      </c>
      <c r="AM46">
        <v>8.7348848368028484</v>
      </c>
      <c r="AN46">
        <v>4.5050684529244114</v>
      </c>
      <c r="AO46">
        <v>4.1258507127290338</v>
      </c>
      <c r="AP46">
        <v>5.3866554918927738</v>
      </c>
    </row>
    <row r="47" spans="1:42" x14ac:dyDescent="0.25">
      <c r="A47" s="2">
        <v>44150</v>
      </c>
      <c r="B47">
        <v>1.1457800511508998</v>
      </c>
      <c r="C47">
        <v>5.6261343012704241</v>
      </c>
      <c r="D47">
        <v>1.107688274234776</v>
      </c>
      <c r="E47">
        <v>4.668092269893986</v>
      </c>
      <c r="F47">
        <v>5.1498683875350242</v>
      </c>
      <c r="G47">
        <v>0.32282095852992937</v>
      </c>
      <c r="H47">
        <v>1.1523946854258098</v>
      </c>
      <c r="I47">
        <v>5.7905997577441459</v>
      </c>
      <c r="J47">
        <v>1.1138688239963495</v>
      </c>
      <c r="K47">
        <v>4.7805617828165667</v>
      </c>
      <c r="L47">
        <v>5.287210202273851</v>
      </c>
      <c r="M47">
        <v>0.32334314951708848</v>
      </c>
      <c r="N47">
        <v>1.0707528023708759</v>
      </c>
      <c r="O47">
        <v>3.3614617366399901</v>
      </c>
      <c r="P47">
        <v>0.13528750654195104</v>
      </c>
      <c r="Q47">
        <v>3.3614617366399901</v>
      </c>
      <c r="R47">
        <v>2.1343833590750396</v>
      </c>
      <c r="S47">
        <v>5.4608533001057351</v>
      </c>
      <c r="T47">
        <v>0.35546337381854032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3.3614617366399901</v>
      </c>
      <c r="AG47">
        <v>0.13528750654195104</v>
      </c>
      <c r="AH47">
        <v>2.1343833590750396</v>
      </c>
      <c r="AI47">
        <v>5.4608533001057351</v>
      </c>
      <c r="AJ47">
        <v>0.35546337381854032</v>
      </c>
      <c r="AK47">
        <v>1.1523946854258098</v>
      </c>
      <c r="AL47">
        <v>5.7905997577441459</v>
      </c>
      <c r="AM47">
        <v>1.1138688239963495</v>
      </c>
      <c r="AN47">
        <v>4.7805617828165667</v>
      </c>
      <c r="AO47">
        <v>5.287210202273851</v>
      </c>
      <c r="AP47">
        <v>0.32334314951708848</v>
      </c>
    </row>
    <row r="48" spans="1:42" x14ac:dyDescent="0.25">
      <c r="A48" s="1">
        <v>44157</v>
      </c>
      <c r="B48">
        <v>2.8748385387341457</v>
      </c>
      <c r="C48">
        <v>0.51158591634065254</v>
      </c>
      <c r="D48">
        <v>2.3114355231143637</v>
      </c>
      <c r="E48">
        <v>-0.5765798746167532</v>
      </c>
      <c r="F48">
        <v>0.35957527814205104</v>
      </c>
      <c r="G48">
        <v>-0.56186789861406272</v>
      </c>
      <c r="H48">
        <v>2.9169714894806114</v>
      </c>
      <c r="I48">
        <v>0.51289899736248001</v>
      </c>
      <c r="J48">
        <v>2.3385681109418335</v>
      </c>
      <c r="K48">
        <v>-0.57492401471213816</v>
      </c>
      <c r="L48">
        <v>0.36022330393872609</v>
      </c>
      <c r="M48">
        <v>-0.56029530877172262</v>
      </c>
      <c r="N48">
        <v>1.1116840106339394</v>
      </c>
      <c r="O48">
        <v>3.3352559013096319</v>
      </c>
      <c r="P48">
        <v>0.45961014113875254</v>
      </c>
      <c r="Q48">
        <v>3.3352559013096319</v>
      </c>
      <c r="R48">
        <v>-0.77310194107797037</v>
      </c>
      <c r="S48">
        <v>0.39363281907183406</v>
      </c>
      <c r="T48">
        <v>-0.58232699290470202</v>
      </c>
      <c r="U48">
        <v>0</v>
      </c>
      <c r="V48">
        <v>0</v>
      </c>
      <c r="W48">
        <v>0</v>
      </c>
      <c r="X48">
        <v>-0.57492401471213816</v>
      </c>
      <c r="Y48">
        <v>0</v>
      </c>
      <c r="Z48">
        <v>-0.56029530877172262</v>
      </c>
      <c r="AA48">
        <v>0</v>
      </c>
      <c r="AB48">
        <v>0</v>
      </c>
      <c r="AC48">
        <v>-0.77310194107797037</v>
      </c>
      <c r="AD48">
        <v>0</v>
      </c>
      <c r="AE48">
        <v>-0.58232699290470202</v>
      </c>
      <c r="AF48">
        <v>3.3352559013096319</v>
      </c>
      <c r="AG48">
        <v>0.45961014113875254</v>
      </c>
      <c r="AH48">
        <v>-0.77310194107797037</v>
      </c>
      <c r="AI48">
        <v>0.39363281907183406</v>
      </c>
      <c r="AJ48">
        <v>-0.58232699290470202</v>
      </c>
      <c r="AK48">
        <v>2.9169714894806114</v>
      </c>
      <c r="AL48">
        <v>0.51289899736248001</v>
      </c>
      <c r="AM48">
        <v>2.3385681109418335</v>
      </c>
      <c r="AN48">
        <v>0</v>
      </c>
      <c r="AO48">
        <v>0.36022330393872609</v>
      </c>
      <c r="AP48">
        <v>0</v>
      </c>
    </row>
    <row r="49" spans="1:42" x14ac:dyDescent="0.25">
      <c r="A49" s="2">
        <v>44164</v>
      </c>
      <c r="B49">
        <v>1.619420006516771</v>
      </c>
      <c r="C49">
        <v>1.470675443278177</v>
      </c>
      <c r="D49">
        <v>1.0892970234325516</v>
      </c>
      <c r="E49">
        <v>2.0484087852980695</v>
      </c>
      <c r="F49">
        <v>1.9901322608731751</v>
      </c>
      <c r="G49">
        <v>0.33598805375808366</v>
      </c>
      <c r="H49">
        <v>1.6326759197299503</v>
      </c>
      <c r="I49">
        <v>1.4815970881489873</v>
      </c>
      <c r="J49">
        <v>1.0952733027067407</v>
      </c>
      <c r="K49">
        <v>2.0696796556425867</v>
      </c>
      <c r="L49">
        <v>2.010202117095977</v>
      </c>
      <c r="M49">
        <v>0.33655376111426977</v>
      </c>
      <c r="N49">
        <v>3.4105216026816669</v>
      </c>
      <c r="O49">
        <v>1.7961392274542041</v>
      </c>
      <c r="P49">
        <v>1.6535021622754382</v>
      </c>
      <c r="Q49">
        <v>1.7961392274542041</v>
      </c>
      <c r="R49">
        <v>2.2460987405666262</v>
      </c>
      <c r="S49">
        <v>2.084934527943187</v>
      </c>
      <c r="T49">
        <v>0.38500335409312375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1.7961392274542041</v>
      </c>
      <c r="AG49">
        <v>1.6535021622754382</v>
      </c>
      <c r="AH49">
        <v>2.2460987405666262</v>
      </c>
      <c r="AI49">
        <v>2.084934527943187</v>
      </c>
      <c r="AJ49">
        <v>0.38500335409312375</v>
      </c>
      <c r="AK49">
        <v>1.6326759197299503</v>
      </c>
      <c r="AL49">
        <v>1.4815970881489873</v>
      </c>
      <c r="AM49">
        <v>1.0952733027067407</v>
      </c>
      <c r="AN49">
        <v>2.0696796556425867</v>
      </c>
      <c r="AO49">
        <v>2.010202117095977</v>
      </c>
      <c r="AP49">
        <v>0.33655376111426977</v>
      </c>
    </row>
    <row r="50" spans="1:42" x14ac:dyDescent="0.25">
      <c r="A50" s="1">
        <v>44171</v>
      </c>
      <c r="B50">
        <v>3.1066489865504932</v>
      </c>
      <c r="C50">
        <v>-0.24372845083818606</v>
      </c>
      <c r="D50">
        <v>1.1828024281869869</v>
      </c>
      <c r="E50">
        <v>0.94130183820264834</v>
      </c>
      <c r="F50">
        <v>-3.7328909166322442E-2</v>
      </c>
      <c r="G50">
        <v>-0.38725796377264493</v>
      </c>
      <c r="H50">
        <v>3.1559286437889522</v>
      </c>
      <c r="I50">
        <v>-0.24343191478020748</v>
      </c>
      <c r="J50">
        <v>1.1898531889700654</v>
      </c>
      <c r="K50">
        <v>0.94576008303926318</v>
      </c>
      <c r="L50">
        <v>-3.7321943662407077E-2</v>
      </c>
      <c r="M50">
        <v>-0.3865100504009964</v>
      </c>
      <c r="N50">
        <v>-0.63531872337829776</v>
      </c>
      <c r="O50">
        <v>3.6875398337992666</v>
      </c>
      <c r="P50">
        <v>-0.70106676661642153</v>
      </c>
      <c r="Q50">
        <v>3.6875398337992666</v>
      </c>
      <c r="R50">
        <v>1.6564671349093076</v>
      </c>
      <c r="S50">
        <v>8.9473448813792225E-3</v>
      </c>
      <c r="T50">
        <v>-0.3687817306335206</v>
      </c>
      <c r="U50">
        <v>0</v>
      </c>
      <c r="V50">
        <v>0</v>
      </c>
      <c r="W50">
        <v>0</v>
      </c>
      <c r="X50">
        <v>0</v>
      </c>
      <c r="Y50">
        <v>-3.7321943662407077E-2</v>
      </c>
      <c r="Z50">
        <v>-0.3865100504009964</v>
      </c>
      <c r="AA50">
        <v>0</v>
      </c>
      <c r="AB50">
        <v>-0.70106676661642153</v>
      </c>
      <c r="AC50">
        <v>0</v>
      </c>
      <c r="AD50">
        <v>0</v>
      </c>
      <c r="AE50">
        <v>-0.3687817306335206</v>
      </c>
      <c r="AF50">
        <v>3.6875398337992666</v>
      </c>
      <c r="AG50">
        <v>-0.70106676661642153</v>
      </c>
      <c r="AH50">
        <v>1.6564671349093076</v>
      </c>
      <c r="AI50">
        <v>8.9473448813792225E-3</v>
      </c>
      <c r="AJ50">
        <v>-0.3687817306335206</v>
      </c>
      <c r="AK50">
        <v>3.1559286437889522</v>
      </c>
      <c r="AL50">
        <v>0</v>
      </c>
      <c r="AM50">
        <v>1.1898531889700654</v>
      </c>
      <c r="AN50">
        <v>0.94576008303926318</v>
      </c>
      <c r="AO50">
        <v>0</v>
      </c>
      <c r="AP50">
        <v>0</v>
      </c>
    </row>
    <row r="51" spans="1:42" x14ac:dyDescent="0.25">
      <c r="A51" s="2">
        <v>44178</v>
      </c>
      <c r="B51">
        <v>-1.0625059825787255</v>
      </c>
      <c r="C51">
        <v>-1.1606230079980799</v>
      </c>
      <c r="D51">
        <v>-0.37060301507537907</v>
      </c>
      <c r="E51">
        <v>-0.61651179413866841</v>
      </c>
      <c r="F51">
        <v>-0.899769826323501</v>
      </c>
      <c r="G51">
        <v>0.11230346892937784</v>
      </c>
      <c r="H51">
        <v>-1.0569010546053466</v>
      </c>
      <c r="I51">
        <v>-1.1539394434468275</v>
      </c>
      <c r="J51">
        <v>-0.36991797410145333</v>
      </c>
      <c r="K51">
        <v>-0.61461913517084443</v>
      </c>
      <c r="L51">
        <v>-0.89574601629581807</v>
      </c>
      <c r="M51">
        <v>0.11236657652749006</v>
      </c>
      <c r="N51">
        <v>-2.775202879303357</v>
      </c>
      <c r="O51">
        <v>0.35433216307167187</v>
      </c>
      <c r="P51">
        <v>-7.6553609783918994E-2</v>
      </c>
      <c r="Q51">
        <v>0.35433216307167187</v>
      </c>
      <c r="R51">
        <v>-0.96868974867033786</v>
      </c>
      <c r="S51">
        <v>-0.89510986603188425</v>
      </c>
      <c r="T51">
        <v>0.12607843747866215</v>
      </c>
      <c r="U51">
        <v>-1.0569010546053466</v>
      </c>
      <c r="V51">
        <v>-0.24343191478020748</v>
      </c>
      <c r="W51">
        <v>-0.36991797410145333</v>
      </c>
      <c r="X51">
        <v>-0.61461913517084443</v>
      </c>
      <c r="Y51">
        <v>-0.89574601629581807</v>
      </c>
      <c r="Z51">
        <v>0</v>
      </c>
      <c r="AA51">
        <v>0</v>
      </c>
      <c r="AB51">
        <v>-7.6553609783918994E-2</v>
      </c>
      <c r="AC51">
        <v>-0.96868974867033786</v>
      </c>
      <c r="AD51">
        <v>-0.89510986603188425</v>
      </c>
      <c r="AE51">
        <v>0</v>
      </c>
      <c r="AF51">
        <v>0.35433216307167187</v>
      </c>
      <c r="AG51">
        <v>-7.6553609783918994E-2</v>
      </c>
      <c r="AH51">
        <v>-0.96868974867033786</v>
      </c>
      <c r="AI51">
        <v>-0.89510986603188425</v>
      </c>
      <c r="AJ51">
        <v>0.12607843747866215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0.11236657652749006</v>
      </c>
    </row>
    <row r="52" spans="1:42" x14ac:dyDescent="0.25">
      <c r="A52" s="1">
        <v>44185</v>
      </c>
      <c r="B52">
        <v>0.98568856032601893</v>
      </c>
      <c r="C52">
        <v>1.2119051862413239</v>
      </c>
      <c r="D52">
        <v>0.50000000000000711</v>
      </c>
      <c r="E52">
        <v>0.35612535612534857</v>
      </c>
      <c r="F52">
        <v>-0.18447863821223334</v>
      </c>
      <c r="G52">
        <v>2.3992205577883312</v>
      </c>
      <c r="H52">
        <v>0.99057863045840278</v>
      </c>
      <c r="I52">
        <v>1.2193086331167511</v>
      </c>
      <c r="J52">
        <v>0.50125418235444141</v>
      </c>
      <c r="K52">
        <v>0.3567609920275247</v>
      </c>
      <c r="L52">
        <v>-0.18430868535815309</v>
      </c>
      <c r="M52">
        <v>2.4284706512698957</v>
      </c>
      <c r="N52">
        <v>3.8447317909781598</v>
      </c>
      <c r="O52">
        <v>0.19118294677903849</v>
      </c>
      <c r="P52">
        <v>0.64516352814885958</v>
      </c>
      <c r="Q52">
        <v>0.19118294677903849</v>
      </c>
      <c r="R52">
        <v>1.24647782854589</v>
      </c>
      <c r="S52">
        <v>-0.16081676682658813</v>
      </c>
      <c r="T52">
        <v>2.5572023634769603</v>
      </c>
      <c r="U52">
        <v>0</v>
      </c>
      <c r="V52">
        <v>-1.1539394434468275</v>
      </c>
      <c r="W52">
        <v>0</v>
      </c>
      <c r="X52">
        <v>0</v>
      </c>
      <c r="Y52">
        <v>-0.18430868535815309</v>
      </c>
      <c r="Z52">
        <v>0</v>
      </c>
      <c r="AA52">
        <v>0</v>
      </c>
      <c r="AB52">
        <v>0</v>
      </c>
      <c r="AC52">
        <v>0</v>
      </c>
      <c r="AD52">
        <v>-0.16081676682658813</v>
      </c>
      <c r="AE52">
        <v>0</v>
      </c>
      <c r="AF52">
        <v>0.19118294677903849</v>
      </c>
      <c r="AG52">
        <v>0.64516352814885958</v>
      </c>
      <c r="AH52">
        <v>1.24647782854589</v>
      </c>
      <c r="AI52">
        <v>-0.16081676682658813</v>
      </c>
      <c r="AJ52">
        <v>2.5572023634769603</v>
      </c>
      <c r="AK52">
        <v>0.99057863045840278</v>
      </c>
      <c r="AL52">
        <v>1.2193086331167511</v>
      </c>
      <c r="AM52">
        <v>0.50125418235444141</v>
      </c>
      <c r="AN52">
        <v>0.3567609920275247</v>
      </c>
      <c r="AO52">
        <v>0</v>
      </c>
      <c r="AP52">
        <v>2.4284706512698957</v>
      </c>
    </row>
    <row r="53" spans="1:42" x14ac:dyDescent="0.25">
      <c r="A53" s="2">
        <v>44192</v>
      </c>
      <c r="B53">
        <v>0.67777463993223042</v>
      </c>
      <c r="C53">
        <v>-0.48352435530086091</v>
      </c>
      <c r="D53">
        <v>0.47275441652151717</v>
      </c>
      <c r="E53">
        <v>-0.81227841852532146</v>
      </c>
      <c r="F53">
        <v>-0.34076567101388405</v>
      </c>
      <c r="G53">
        <v>0.42444821731748045</v>
      </c>
      <c r="H53">
        <v>0.68008196379213381</v>
      </c>
      <c r="I53">
        <v>-0.48235913087636229</v>
      </c>
      <c r="J53">
        <v>0.473875434717347</v>
      </c>
      <c r="K53">
        <v>-0.80899719385693103</v>
      </c>
      <c r="L53">
        <v>-0.34018638044373706</v>
      </c>
      <c r="M53">
        <v>0.42535155580564415</v>
      </c>
      <c r="N53">
        <v>3.0966235597342027</v>
      </c>
      <c r="O53">
        <v>0.42390106786914528</v>
      </c>
      <c r="P53">
        <v>0.36994884965189379</v>
      </c>
      <c r="Q53">
        <v>0.42390106786914528</v>
      </c>
      <c r="R53">
        <v>-0.17133294444003769</v>
      </c>
      <c r="S53">
        <v>1.0849713397362813E-2</v>
      </c>
      <c r="T53">
        <v>1.0472213689727732</v>
      </c>
      <c r="U53">
        <v>0</v>
      </c>
      <c r="V53">
        <v>0</v>
      </c>
      <c r="W53">
        <v>0</v>
      </c>
      <c r="X53">
        <v>-0.80899719385693103</v>
      </c>
      <c r="Y53">
        <v>-0.34018638044373706</v>
      </c>
      <c r="Z53">
        <v>0</v>
      </c>
      <c r="AA53">
        <v>0</v>
      </c>
      <c r="AB53">
        <v>0</v>
      </c>
      <c r="AC53">
        <v>-0.17133294444003769</v>
      </c>
      <c r="AD53">
        <v>0</v>
      </c>
      <c r="AE53">
        <v>0</v>
      </c>
      <c r="AF53">
        <v>0.42390106786914528</v>
      </c>
      <c r="AG53">
        <v>0.36994884965189379</v>
      </c>
      <c r="AH53">
        <v>-0.17133294444003769</v>
      </c>
      <c r="AI53">
        <v>1.0849713397362813E-2</v>
      </c>
      <c r="AJ53">
        <v>1.0472213689727732</v>
      </c>
      <c r="AK53">
        <v>0.68008196379213381</v>
      </c>
      <c r="AL53">
        <v>0</v>
      </c>
      <c r="AM53">
        <v>0.473875434717347</v>
      </c>
      <c r="AN53">
        <v>0</v>
      </c>
      <c r="AO53">
        <v>0</v>
      </c>
      <c r="AP53">
        <v>0.42535155580564415</v>
      </c>
    </row>
    <row r="54" spans="1:42" x14ac:dyDescent="0.25">
      <c r="A54" s="1">
        <v>44199</v>
      </c>
      <c r="B54">
        <v>2.2603201864687494</v>
      </c>
      <c r="C54">
        <v>1.3253224951404841</v>
      </c>
      <c r="D54">
        <v>2.0711500974658903</v>
      </c>
      <c r="E54">
        <v>0.55339849154281284</v>
      </c>
      <c r="F54">
        <v>0.6021577318725424</v>
      </c>
      <c r="G54">
        <v>1.3636363636363644</v>
      </c>
      <c r="H54">
        <v>2.2862570051476436</v>
      </c>
      <c r="I54">
        <v>1.3341832700315392</v>
      </c>
      <c r="J54">
        <v>2.0928992401404316</v>
      </c>
      <c r="K54">
        <v>0.5549354138207977</v>
      </c>
      <c r="L54">
        <v>0.60397801252856909</v>
      </c>
      <c r="M54">
        <v>1.3730192811902038</v>
      </c>
      <c r="N54">
        <v>-3.4337482469193992</v>
      </c>
      <c r="O54">
        <v>2.0952079158150996</v>
      </c>
      <c r="P54">
        <v>2.6896509728728004E-2</v>
      </c>
      <c r="Q54">
        <v>2.0952079158150996</v>
      </c>
      <c r="R54">
        <v>1.421369314127096</v>
      </c>
      <c r="S54">
        <v>1.0397086085988243</v>
      </c>
      <c r="T54">
        <v>1.5659369590180168</v>
      </c>
      <c r="U54">
        <v>0</v>
      </c>
      <c r="V54">
        <v>-0.48235913087636229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2.0952079158150996</v>
      </c>
      <c r="AG54">
        <v>2.6896509728728004E-2</v>
      </c>
      <c r="AH54">
        <v>1.421369314127096</v>
      </c>
      <c r="AI54">
        <v>1.0397086085988243</v>
      </c>
      <c r="AJ54">
        <v>1.5659369590180168</v>
      </c>
      <c r="AK54">
        <v>2.2862570051476436</v>
      </c>
      <c r="AL54">
        <v>1.3341832700315392</v>
      </c>
      <c r="AM54">
        <v>2.0928992401404316</v>
      </c>
      <c r="AN54">
        <v>0.5549354138207977</v>
      </c>
      <c r="AO54">
        <v>0.60397801252856909</v>
      </c>
      <c r="AP54">
        <v>1.3730192811902038</v>
      </c>
    </row>
    <row r="55" spans="1:42" x14ac:dyDescent="0.25">
      <c r="A55" s="2">
        <v>44206</v>
      </c>
      <c r="B55">
        <v>4.7221085851206892</v>
      </c>
      <c r="C55">
        <v>2.6659786721706098</v>
      </c>
      <c r="D55">
        <v>4.05049973698054</v>
      </c>
      <c r="E55">
        <v>2.3915316257187702</v>
      </c>
      <c r="F55">
        <v>3.2526903471154709</v>
      </c>
      <c r="G55">
        <v>3.6089011875936925</v>
      </c>
      <c r="H55">
        <v>4.8372391592316211</v>
      </c>
      <c r="I55">
        <v>2.7021603976297177</v>
      </c>
      <c r="J55">
        <v>4.1348171854152547</v>
      </c>
      <c r="K55">
        <v>2.4205930203076838</v>
      </c>
      <c r="L55">
        <v>3.3067661670155553</v>
      </c>
      <c r="M55">
        <v>3.6756324605708572</v>
      </c>
      <c r="N55">
        <v>-4.4162453593887117</v>
      </c>
      <c r="O55">
        <v>4.8223811038856335</v>
      </c>
      <c r="P55">
        <v>2.7322984011295079</v>
      </c>
      <c r="Q55">
        <v>4.8223811038856335</v>
      </c>
      <c r="R55">
        <v>1.8101605628013278</v>
      </c>
      <c r="S55">
        <v>2.6627747391318923</v>
      </c>
      <c r="T55">
        <v>3.096639458267985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4.8223811038856335</v>
      </c>
      <c r="AG55">
        <v>2.7322984011295079</v>
      </c>
      <c r="AH55">
        <v>1.8101605628013278</v>
      </c>
      <c r="AI55">
        <v>2.6627747391318923</v>
      </c>
      <c r="AJ55">
        <v>3.096639458267985</v>
      </c>
      <c r="AK55">
        <v>4.8372391592316211</v>
      </c>
      <c r="AL55">
        <v>2.7021603976297177</v>
      </c>
      <c r="AM55">
        <v>4.1348171854152547</v>
      </c>
      <c r="AN55">
        <v>2.4205930203076838</v>
      </c>
      <c r="AO55">
        <v>3.3067661670155553</v>
      </c>
      <c r="AP55">
        <v>3.6756324605708572</v>
      </c>
    </row>
    <row r="56" spans="1:42" x14ac:dyDescent="0.25">
      <c r="A56" s="1">
        <v>44213</v>
      </c>
      <c r="B56">
        <v>-3.1155839460045893</v>
      </c>
      <c r="C56">
        <v>-0.26442860427683351</v>
      </c>
      <c r="D56">
        <v>-2.9360447626496571</v>
      </c>
      <c r="E56">
        <v>-0.52988832931903129</v>
      </c>
      <c r="F56">
        <v>0.77475813897475287</v>
      </c>
      <c r="G56">
        <v>-2.9802897174067979</v>
      </c>
      <c r="H56">
        <v>-3.0680347307739919</v>
      </c>
      <c r="I56">
        <v>-0.26407960694017696</v>
      </c>
      <c r="J56">
        <v>-2.8937684753538395</v>
      </c>
      <c r="K56">
        <v>-0.5284893609153879</v>
      </c>
      <c r="L56">
        <v>0.77777498210486107</v>
      </c>
      <c r="M56">
        <v>-2.9367421962582734</v>
      </c>
      <c r="N56">
        <v>0.6590808889179961</v>
      </c>
      <c r="O56">
        <v>-3.3478737246508605</v>
      </c>
      <c r="P56">
        <v>0.42018364708781653</v>
      </c>
      <c r="Q56">
        <v>-3.3478737246508605</v>
      </c>
      <c r="R56">
        <v>-1.4864100939574714</v>
      </c>
      <c r="S56">
        <v>0.80870926494400575</v>
      </c>
      <c r="T56">
        <v>-3.0846751801696981</v>
      </c>
      <c r="U56">
        <v>-3.0680347307739919</v>
      </c>
      <c r="V56">
        <v>0</v>
      </c>
      <c r="W56">
        <v>-2.8937684753538395</v>
      </c>
      <c r="X56">
        <v>-0.5284893609153879</v>
      </c>
      <c r="Y56">
        <v>0</v>
      </c>
      <c r="Z56">
        <v>-2.9367421962582734</v>
      </c>
      <c r="AA56">
        <v>-3.3478737246508605</v>
      </c>
      <c r="AB56">
        <v>0</v>
      </c>
      <c r="AC56">
        <v>-1.4864100939574714</v>
      </c>
      <c r="AD56">
        <v>0</v>
      </c>
      <c r="AE56">
        <v>-3.0846751801696981</v>
      </c>
      <c r="AF56">
        <v>-3.3478737246508605</v>
      </c>
      <c r="AG56">
        <v>0.42018364708781653</v>
      </c>
      <c r="AH56">
        <v>-1.4864100939574714</v>
      </c>
      <c r="AI56">
        <v>0.80870926494400575</v>
      </c>
      <c r="AJ56">
        <v>-3.0846751801696981</v>
      </c>
      <c r="AK56">
        <v>0</v>
      </c>
      <c r="AL56">
        <v>0</v>
      </c>
      <c r="AM56">
        <v>0</v>
      </c>
      <c r="AN56">
        <v>0</v>
      </c>
      <c r="AO56">
        <v>0.77777498210486107</v>
      </c>
      <c r="AP56">
        <v>0</v>
      </c>
    </row>
    <row r="57" spans="1:42" x14ac:dyDescent="0.25">
      <c r="A57" s="2">
        <v>44220</v>
      </c>
      <c r="B57">
        <v>-0.67952918335153778</v>
      </c>
      <c r="C57">
        <v>-0.20160129024825429</v>
      </c>
      <c r="D57">
        <v>-0.37441874509330547</v>
      </c>
      <c r="E57">
        <v>-0.2150443254629951</v>
      </c>
      <c r="F57">
        <v>-0.40709391374446574</v>
      </c>
      <c r="G57">
        <v>1.4740290126345403</v>
      </c>
      <c r="H57">
        <v>-0.67723079009018217</v>
      </c>
      <c r="I57">
        <v>-0.20139834755805625</v>
      </c>
      <c r="J57">
        <v>-0.37371954286258885</v>
      </c>
      <c r="K57">
        <v>-0.21481343610381592</v>
      </c>
      <c r="L57">
        <v>-0.40626752848827608</v>
      </c>
      <c r="M57">
        <v>1.4850007717165234</v>
      </c>
      <c r="N57">
        <v>-5.012099734631474</v>
      </c>
      <c r="O57">
        <v>-0.98671019518073722</v>
      </c>
      <c r="P57">
        <v>-0.31318980685842424</v>
      </c>
      <c r="Q57">
        <v>-0.98671019518073722</v>
      </c>
      <c r="R57">
        <v>1.9244403137123229</v>
      </c>
      <c r="S57">
        <v>-0.36883478033461115</v>
      </c>
      <c r="T57">
        <v>1.5836744560875262</v>
      </c>
      <c r="U57">
        <v>-0.67723079009018217</v>
      </c>
      <c r="V57">
        <v>-0.26407960694017696</v>
      </c>
      <c r="W57">
        <v>-0.37371954286258885</v>
      </c>
      <c r="X57">
        <v>-0.21481343610381592</v>
      </c>
      <c r="Y57">
        <v>-0.40626752848827608</v>
      </c>
      <c r="Z57">
        <v>0</v>
      </c>
      <c r="AA57">
        <v>-0.98671019518073722</v>
      </c>
      <c r="AB57">
        <v>-0.31318980685842424</v>
      </c>
      <c r="AC57">
        <v>0</v>
      </c>
      <c r="AD57">
        <v>-0.36883478033461115</v>
      </c>
      <c r="AE57">
        <v>0</v>
      </c>
      <c r="AF57">
        <v>-0.98671019518073722</v>
      </c>
      <c r="AG57">
        <v>-0.31318980685842424</v>
      </c>
      <c r="AH57">
        <v>1.9244403137123229</v>
      </c>
      <c r="AI57">
        <v>-0.36883478033461115</v>
      </c>
      <c r="AJ57">
        <v>1.5836744560875262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1.4850007717165234</v>
      </c>
    </row>
    <row r="58" spans="1:42" x14ac:dyDescent="0.25">
      <c r="A58" s="1">
        <v>44227</v>
      </c>
      <c r="B58">
        <v>-0.91844232182218954</v>
      </c>
      <c r="C58">
        <v>-3.1857355126300231</v>
      </c>
      <c r="D58">
        <v>-0.9325856394002201</v>
      </c>
      <c r="E58">
        <v>-2.7275596231008574</v>
      </c>
      <c r="F58">
        <v>-3.6081182660987166</v>
      </c>
      <c r="G58">
        <v>-2.9259482239614774</v>
      </c>
      <c r="H58">
        <v>-0.91425028838624778</v>
      </c>
      <c r="I58">
        <v>-3.1360435729020004</v>
      </c>
      <c r="J58">
        <v>-0.92826390797890113</v>
      </c>
      <c r="K58">
        <v>-2.6910245707271736</v>
      </c>
      <c r="L58">
        <v>-3.5445502409057799</v>
      </c>
      <c r="M58">
        <v>-2.8839594391643089</v>
      </c>
      <c r="N58">
        <v>-5.5539585269001543</v>
      </c>
      <c r="O58">
        <v>-0.57053075056527758</v>
      </c>
      <c r="P58">
        <v>-2.1400823957654738</v>
      </c>
      <c r="Q58">
        <v>-0.57053075056527758</v>
      </c>
      <c r="R58">
        <v>-3.3681024647504034</v>
      </c>
      <c r="S58">
        <v>-3.6013675851518947</v>
      </c>
      <c r="T58">
        <v>-2.965570322698218</v>
      </c>
      <c r="U58">
        <v>-0.91425028838624778</v>
      </c>
      <c r="V58">
        <v>-0.20139834755805625</v>
      </c>
      <c r="W58">
        <v>-0.92826390797890113</v>
      </c>
      <c r="X58">
        <v>-2.6910245707271736</v>
      </c>
      <c r="Y58">
        <v>-3.5445502409057799</v>
      </c>
      <c r="Z58">
        <v>-2.8839594391643089</v>
      </c>
      <c r="AA58">
        <v>-0.57053075056527758</v>
      </c>
      <c r="AB58">
        <v>-2.1400823957654738</v>
      </c>
      <c r="AC58">
        <v>-3.3681024647504034</v>
      </c>
      <c r="AD58">
        <v>-3.6013675851518947</v>
      </c>
      <c r="AE58">
        <v>-2.965570322698218</v>
      </c>
      <c r="AF58">
        <v>-0.57053075056527758</v>
      </c>
      <c r="AG58">
        <v>-2.1400823957654738</v>
      </c>
      <c r="AH58">
        <v>-3.3681024647504034</v>
      </c>
      <c r="AI58">
        <v>-3.6013675851518947</v>
      </c>
      <c r="AJ58">
        <v>-2.965570322698218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</row>
    <row r="59" spans="1:42" x14ac:dyDescent="0.25">
      <c r="A59" s="2">
        <v>44234</v>
      </c>
      <c r="B59">
        <v>1.2873980054397072</v>
      </c>
      <c r="C59">
        <v>2.9084194125454399</v>
      </c>
      <c r="D59">
        <v>1.2757251173426432</v>
      </c>
      <c r="E59">
        <v>3.088954910870322</v>
      </c>
      <c r="F59">
        <v>4.741825125308293</v>
      </c>
      <c r="G59">
        <v>4.3423174383782497</v>
      </c>
      <c r="H59">
        <v>1.2957567916246193</v>
      </c>
      <c r="I59">
        <v>2.9515523127316836</v>
      </c>
      <c r="J59">
        <v>1.2839323662231406</v>
      </c>
      <c r="K59">
        <v>3.1376689179156743</v>
      </c>
      <c r="L59">
        <v>4.8579350207993848</v>
      </c>
      <c r="M59">
        <v>4.4394173812143514</v>
      </c>
      <c r="N59">
        <v>-7.5573426491239397</v>
      </c>
      <c r="O59">
        <v>0.8304854066588041</v>
      </c>
      <c r="P59">
        <v>1.9712176733301527</v>
      </c>
      <c r="Q59">
        <v>0.8304854066588041</v>
      </c>
      <c r="R59">
        <v>4.5419834186853993</v>
      </c>
      <c r="S59">
        <v>4.9711222047188643</v>
      </c>
      <c r="T59">
        <v>4.6817708517269976</v>
      </c>
      <c r="U59">
        <v>0</v>
      </c>
      <c r="V59">
        <v>-3.1360435729020004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0.8304854066588041</v>
      </c>
      <c r="AG59">
        <v>1.9712176733301527</v>
      </c>
      <c r="AH59">
        <v>4.5419834186853993</v>
      </c>
      <c r="AI59">
        <v>4.9711222047188643</v>
      </c>
      <c r="AJ59">
        <v>4.6817708517269976</v>
      </c>
      <c r="AK59">
        <v>1.2957567916246193</v>
      </c>
      <c r="AL59">
        <v>2.9515523127316836</v>
      </c>
      <c r="AM59">
        <v>1.2839323662231406</v>
      </c>
      <c r="AN59">
        <v>3.1376689179156743</v>
      </c>
      <c r="AO59">
        <v>4.8579350207993848</v>
      </c>
      <c r="AP59">
        <v>4.4394173812143514</v>
      </c>
    </row>
    <row r="60" spans="1:42" x14ac:dyDescent="0.25">
      <c r="A60" s="1">
        <v>44241</v>
      </c>
      <c r="B60">
        <v>-1.5112588786445376E-2</v>
      </c>
      <c r="C60">
        <v>0.5737563830397614</v>
      </c>
      <c r="D60">
        <v>8.4175084175075979E-2</v>
      </c>
      <c r="E60">
        <v>0.53884929601947207</v>
      </c>
      <c r="F60">
        <v>0.22623536415955275</v>
      </c>
      <c r="G60">
        <v>1.9204699502937221</v>
      </c>
      <c r="H60">
        <v>-1.5111446949783459E-2</v>
      </c>
      <c r="I60">
        <v>0.57540868814362245</v>
      </c>
      <c r="J60">
        <v>8.4210531292208929E-2</v>
      </c>
      <c r="K60">
        <v>0.54030632532378609</v>
      </c>
      <c r="L60">
        <v>0.22649166299156348</v>
      </c>
      <c r="M60">
        <v>1.9391505311401405</v>
      </c>
      <c r="N60">
        <v>-3.0658440438497929</v>
      </c>
      <c r="O60">
        <v>-4.4880866254217541E-2</v>
      </c>
      <c r="P60">
        <v>1.6455156043737873</v>
      </c>
      <c r="Q60">
        <v>-4.4880866254217541E-2</v>
      </c>
      <c r="R60">
        <v>1.2273763518120451</v>
      </c>
      <c r="S60">
        <v>0.2648872360829167</v>
      </c>
      <c r="T60">
        <v>2.0021786762152329</v>
      </c>
      <c r="U60">
        <v>-1.5111446949783459E-2</v>
      </c>
      <c r="V60">
        <v>0</v>
      </c>
      <c r="W60">
        <v>0</v>
      </c>
      <c r="X60">
        <v>0</v>
      </c>
      <c r="Y60">
        <v>0</v>
      </c>
      <c r="Z60">
        <v>0</v>
      </c>
      <c r="AA60">
        <v>-4.4880866254217541E-2</v>
      </c>
      <c r="AB60">
        <v>0</v>
      </c>
      <c r="AC60">
        <v>0</v>
      </c>
      <c r="AD60">
        <v>0</v>
      </c>
      <c r="AE60">
        <v>0</v>
      </c>
      <c r="AF60">
        <v>-4.4880866254217541E-2</v>
      </c>
      <c r="AG60">
        <v>1.6455156043737873</v>
      </c>
      <c r="AH60">
        <v>1.2273763518120451</v>
      </c>
      <c r="AI60">
        <v>0.2648872360829167</v>
      </c>
      <c r="AJ60">
        <v>2.0021786762152329</v>
      </c>
      <c r="AK60">
        <v>0</v>
      </c>
      <c r="AL60">
        <v>0.57540868814362245</v>
      </c>
      <c r="AM60">
        <v>8.4210531292208929E-2</v>
      </c>
      <c r="AN60">
        <v>0.54030632532378609</v>
      </c>
      <c r="AO60">
        <v>0.22649166299156348</v>
      </c>
      <c r="AP60">
        <v>1.9391505311401405</v>
      </c>
    </row>
    <row r="61" spans="1:42" x14ac:dyDescent="0.25">
      <c r="A61" s="2">
        <v>44248</v>
      </c>
      <c r="B61">
        <v>1.1414228941942788</v>
      </c>
      <c r="C61">
        <v>0.11461974898275951</v>
      </c>
      <c r="D61">
        <v>-3.0071570337392762E-2</v>
      </c>
      <c r="E61">
        <v>7.3819966129657175E-2</v>
      </c>
      <c r="F61">
        <v>0.2257246950736661</v>
      </c>
      <c r="G61">
        <v>-2.5961984237366655</v>
      </c>
      <c r="H61">
        <v>1.1479871235256855</v>
      </c>
      <c r="I61">
        <v>0.114685487654844</v>
      </c>
      <c r="J61">
        <v>-3.0067049746937059E-2</v>
      </c>
      <c r="K61">
        <v>7.3847226483202952E-2</v>
      </c>
      <c r="L61">
        <v>0.22597983728177715</v>
      </c>
      <c r="M61">
        <v>-2.5630693661893216</v>
      </c>
      <c r="N61">
        <v>-2.9060794263124254</v>
      </c>
      <c r="O61">
        <v>2.2119954135122528</v>
      </c>
      <c r="P61">
        <v>-1.1492484542488295</v>
      </c>
      <c r="Q61">
        <v>2.2119954135122528</v>
      </c>
      <c r="R61">
        <v>-0.71720913336848913</v>
      </c>
      <c r="S61">
        <v>0.26078300771255247</v>
      </c>
      <c r="T61">
        <v>-2.6475080999684995</v>
      </c>
      <c r="U61">
        <v>0</v>
      </c>
      <c r="V61">
        <v>0</v>
      </c>
      <c r="W61">
        <v>-3.0067049746937059E-2</v>
      </c>
      <c r="X61">
        <v>0</v>
      </c>
      <c r="Y61">
        <v>0</v>
      </c>
      <c r="Z61">
        <v>-2.5630693661893216</v>
      </c>
      <c r="AA61">
        <v>0</v>
      </c>
      <c r="AB61">
        <v>-1.1492484542488295</v>
      </c>
      <c r="AC61">
        <v>-0.71720913336848913</v>
      </c>
      <c r="AD61">
        <v>0</v>
      </c>
      <c r="AE61">
        <v>-2.6475080999684995</v>
      </c>
      <c r="AF61">
        <v>2.2119954135122528</v>
      </c>
      <c r="AG61">
        <v>-1.1492484542488295</v>
      </c>
      <c r="AH61">
        <v>-0.71720913336848913</v>
      </c>
      <c r="AI61">
        <v>0.26078300771255247</v>
      </c>
      <c r="AJ61">
        <v>-2.6475080999684995</v>
      </c>
      <c r="AK61">
        <v>1.1479871235256855</v>
      </c>
      <c r="AL61">
        <v>0.114685487654844</v>
      </c>
      <c r="AM61">
        <v>0</v>
      </c>
      <c r="AN61">
        <v>7.3847226483202952E-2</v>
      </c>
      <c r="AO61">
        <v>0.22597983728177715</v>
      </c>
      <c r="AP61">
        <v>0</v>
      </c>
    </row>
    <row r="62" spans="1:42" x14ac:dyDescent="0.25">
      <c r="A62" s="1">
        <v>44255</v>
      </c>
      <c r="B62">
        <v>-2.6689572660060707</v>
      </c>
      <c r="C62">
        <v>-0.96048139790545428</v>
      </c>
      <c r="D62">
        <v>-1.706630780523624</v>
      </c>
      <c r="E62">
        <v>-1.5701495170467088</v>
      </c>
      <c r="F62">
        <v>-1.6299754497524899</v>
      </c>
      <c r="G62">
        <v>-3.939284423563421</v>
      </c>
      <c r="H62">
        <v>-2.6339619101012639</v>
      </c>
      <c r="I62">
        <v>-0.95589809977371654</v>
      </c>
      <c r="J62">
        <v>-1.6922314356211627</v>
      </c>
      <c r="K62">
        <v>-1.5579502021373584</v>
      </c>
      <c r="L62">
        <v>-1.616833959658837</v>
      </c>
      <c r="M62">
        <v>-3.8636739054011318</v>
      </c>
      <c r="N62">
        <v>4.0206420478040608</v>
      </c>
      <c r="O62">
        <v>-3.0123082909552421</v>
      </c>
      <c r="P62">
        <v>-0.74890689171842217</v>
      </c>
      <c r="Q62">
        <v>-3.0123082909552421</v>
      </c>
      <c r="R62">
        <v>-2.4764606704163814</v>
      </c>
      <c r="S62">
        <v>-1.619968844417103</v>
      </c>
      <c r="T62">
        <v>-3.9827371294729854</v>
      </c>
      <c r="U62">
        <v>-2.6339619101012639</v>
      </c>
      <c r="V62">
        <v>0</v>
      </c>
      <c r="W62">
        <v>-1.6922314356211627</v>
      </c>
      <c r="X62">
        <v>-1.5579502021373584</v>
      </c>
      <c r="Y62">
        <v>-1.616833959658837</v>
      </c>
      <c r="Z62">
        <v>-3.8636739054011318</v>
      </c>
      <c r="AA62">
        <v>-3.0123082909552421</v>
      </c>
      <c r="AB62">
        <v>-0.74890689171842217</v>
      </c>
      <c r="AC62">
        <v>-2.4764606704163814</v>
      </c>
      <c r="AD62">
        <v>-1.619968844417103</v>
      </c>
      <c r="AE62">
        <v>-3.9827371294729854</v>
      </c>
      <c r="AF62">
        <v>-3.0123082909552421</v>
      </c>
      <c r="AG62">
        <v>-0.74890689171842217</v>
      </c>
      <c r="AH62">
        <v>-2.4764606704163814</v>
      </c>
      <c r="AI62">
        <v>-1.619968844417103</v>
      </c>
      <c r="AJ62">
        <v>-3.9827371294729854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</row>
    <row r="63" spans="1:42" x14ac:dyDescent="0.25">
      <c r="A63" s="2">
        <v>44262</v>
      </c>
      <c r="B63">
        <v>1.0262638530438728</v>
      </c>
      <c r="C63">
        <v>2.2012222725214952</v>
      </c>
      <c r="D63">
        <v>0.61401908930635252</v>
      </c>
      <c r="E63">
        <v>2.5278362925067812</v>
      </c>
      <c r="F63">
        <v>3.1343807258976231</v>
      </c>
      <c r="G63">
        <v>-0.66699005578463666</v>
      </c>
      <c r="H63">
        <v>1.0315662494389237</v>
      </c>
      <c r="I63">
        <v>2.2258106699460267</v>
      </c>
      <c r="J63">
        <v>0.6159119387990325</v>
      </c>
      <c r="K63">
        <v>2.5603349183265043</v>
      </c>
      <c r="L63">
        <v>3.1845536302815356</v>
      </c>
      <c r="M63">
        <v>-0.66477551881904506</v>
      </c>
      <c r="N63">
        <v>-3.5703752207670756</v>
      </c>
      <c r="O63">
        <v>1.1748279001094761</v>
      </c>
      <c r="P63">
        <v>4.4184034120596527</v>
      </c>
      <c r="Q63">
        <v>1.1748279001094761</v>
      </c>
      <c r="R63">
        <v>0.80464664929585927</v>
      </c>
      <c r="S63">
        <v>3.2710572508599101</v>
      </c>
      <c r="T63">
        <v>-0.64113364547534468</v>
      </c>
      <c r="U63">
        <v>0</v>
      </c>
      <c r="V63">
        <v>-0.95589809977371654</v>
      </c>
      <c r="W63">
        <v>0</v>
      </c>
      <c r="X63">
        <v>0</v>
      </c>
      <c r="Y63">
        <v>0</v>
      </c>
      <c r="Z63">
        <v>-0.66477551881904506</v>
      </c>
      <c r="AA63">
        <v>0</v>
      </c>
      <c r="AB63">
        <v>0</v>
      </c>
      <c r="AC63">
        <v>0</v>
      </c>
      <c r="AD63">
        <v>0</v>
      </c>
      <c r="AE63">
        <v>-0.64113364547534468</v>
      </c>
      <c r="AF63">
        <v>1.1748279001094761</v>
      </c>
      <c r="AG63">
        <v>4.4184034120596527</v>
      </c>
      <c r="AH63">
        <v>0.80464664929585927</v>
      </c>
      <c r="AI63">
        <v>3.2710572508599101</v>
      </c>
      <c r="AJ63">
        <v>-0.64113364547534468</v>
      </c>
      <c r="AK63">
        <v>1.0315662494389237</v>
      </c>
      <c r="AL63">
        <v>2.2258106699460267</v>
      </c>
      <c r="AM63">
        <v>0.6159119387990325</v>
      </c>
      <c r="AN63">
        <v>2.5603349183265043</v>
      </c>
      <c r="AO63">
        <v>3.1845536302815356</v>
      </c>
      <c r="AP63">
        <v>0</v>
      </c>
    </row>
    <row r="64" spans="1:42" x14ac:dyDescent="0.25">
      <c r="A64" s="1">
        <v>44269</v>
      </c>
      <c r="B64">
        <v>3.0011191612181176</v>
      </c>
      <c r="C64">
        <v>2.9544206479956046</v>
      </c>
      <c r="D64">
        <v>3.2013181898428749</v>
      </c>
      <c r="E64">
        <v>1.9887919774154126</v>
      </c>
      <c r="F64">
        <v>1.9382215765731299</v>
      </c>
      <c r="G64">
        <v>2.0199619771863153</v>
      </c>
      <c r="H64">
        <v>3.0470745295785471</v>
      </c>
      <c r="I64">
        <v>2.9989427621700488</v>
      </c>
      <c r="J64">
        <v>3.2536809461947307</v>
      </c>
      <c r="K64">
        <v>2.0088346279598479</v>
      </c>
      <c r="L64">
        <v>1.9572513855354454</v>
      </c>
      <c r="M64">
        <v>2.0406421710645892</v>
      </c>
      <c r="N64">
        <v>-0.96440677707884059</v>
      </c>
      <c r="O64">
        <v>3.0741530528773491</v>
      </c>
      <c r="P64">
        <v>1.0606383709855958</v>
      </c>
      <c r="Q64">
        <v>3.0741530528773491</v>
      </c>
      <c r="R64">
        <v>2.6050632579627071</v>
      </c>
      <c r="S64">
        <v>2.0336313019165662</v>
      </c>
      <c r="T64">
        <v>2.0974241576331298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3.0741530528773491</v>
      </c>
      <c r="AG64">
        <v>1.0606383709855958</v>
      </c>
      <c r="AH64">
        <v>2.6050632579627071</v>
      </c>
      <c r="AI64">
        <v>2.0336313019165662</v>
      </c>
      <c r="AJ64">
        <v>2.0974241576331298</v>
      </c>
      <c r="AK64">
        <v>3.0470745295785471</v>
      </c>
      <c r="AL64">
        <v>2.9989427621700488</v>
      </c>
      <c r="AM64">
        <v>3.2536809461947307</v>
      </c>
      <c r="AN64">
        <v>2.0088346279598479</v>
      </c>
      <c r="AO64">
        <v>1.9572513855354454</v>
      </c>
      <c r="AP64">
        <v>2.0406421710645892</v>
      </c>
    </row>
    <row r="65" spans="1:42" x14ac:dyDescent="0.25">
      <c r="A65" s="2">
        <v>44276</v>
      </c>
      <c r="B65">
        <v>-2.24952570241215</v>
      </c>
      <c r="C65">
        <v>-1.6477179106937519E-2</v>
      </c>
      <c r="D65">
        <v>-2.1643720315036341</v>
      </c>
      <c r="E65">
        <v>-0.91419338379114112</v>
      </c>
      <c r="F65">
        <v>-3.0592734225615328E-2</v>
      </c>
      <c r="G65">
        <v>-0.38167938931296891</v>
      </c>
      <c r="H65">
        <v>-2.2245970316845289</v>
      </c>
      <c r="I65">
        <v>-1.6475821768874195E-2</v>
      </c>
      <c r="J65">
        <v>-2.1412820743570506</v>
      </c>
      <c r="K65">
        <v>-0.91003993061450406</v>
      </c>
      <c r="L65">
        <v>-3.0588055602869962E-2</v>
      </c>
      <c r="M65">
        <v>-0.38095284166676185</v>
      </c>
      <c r="N65">
        <v>4.2288959238285688</v>
      </c>
      <c r="O65">
        <v>-3.1583262428737142</v>
      </c>
      <c r="P65">
        <v>-0.21938016963097512</v>
      </c>
      <c r="Q65">
        <v>-3.1583262428737142</v>
      </c>
      <c r="R65">
        <v>-0.76981811965920321</v>
      </c>
      <c r="S65">
        <v>-2.6254040811739765E-2</v>
      </c>
      <c r="T65">
        <v>-0.38650365355261235</v>
      </c>
      <c r="U65">
        <v>-2.2245970316845289</v>
      </c>
      <c r="V65">
        <v>0</v>
      </c>
      <c r="W65">
        <v>-2.1412820743570506</v>
      </c>
      <c r="X65">
        <v>-0.91003993061450406</v>
      </c>
      <c r="Y65">
        <v>-3.0588055602869962E-2</v>
      </c>
      <c r="Z65">
        <v>-0.38095284166676185</v>
      </c>
      <c r="AA65">
        <v>-3.1583262428737142</v>
      </c>
      <c r="AB65">
        <v>-0.21938016963097512</v>
      </c>
      <c r="AC65">
        <v>-0.76981811965920321</v>
      </c>
      <c r="AD65">
        <v>-2.6254040811739765E-2</v>
      </c>
      <c r="AE65">
        <v>-0.38650365355261235</v>
      </c>
      <c r="AF65">
        <v>-3.1583262428737142</v>
      </c>
      <c r="AG65">
        <v>-0.21938016963097512</v>
      </c>
      <c r="AH65">
        <v>-0.76981811965920321</v>
      </c>
      <c r="AI65">
        <v>-2.6254040811739765E-2</v>
      </c>
      <c r="AJ65">
        <v>-0.38650365355261235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</row>
    <row r="66" spans="1:42" x14ac:dyDescent="0.25">
      <c r="A66" s="1">
        <v>44283</v>
      </c>
      <c r="B66">
        <v>-0.17496757066577695</v>
      </c>
      <c r="C66">
        <v>0.58968058968059656</v>
      </c>
      <c r="D66">
        <v>0.45484469447602549</v>
      </c>
      <c r="E66">
        <v>2.6653422729906455</v>
      </c>
      <c r="F66">
        <v>2.0525882088546026</v>
      </c>
      <c r="G66">
        <v>1.6654937837203867</v>
      </c>
      <c r="H66">
        <v>-0.17481468072441461</v>
      </c>
      <c r="I66">
        <v>0.59142607089500199</v>
      </c>
      <c r="J66">
        <v>0.45588226036084389</v>
      </c>
      <c r="K66">
        <v>2.7015065696148048</v>
      </c>
      <c r="L66">
        <v>2.0739465722608732</v>
      </c>
      <c r="M66">
        <v>1.6795190764332362</v>
      </c>
      <c r="N66">
        <v>0.42896301263059394</v>
      </c>
      <c r="O66">
        <v>-0.12058650519002503</v>
      </c>
      <c r="P66">
        <v>1.8951216988251887</v>
      </c>
      <c r="Q66">
        <v>-0.12058650519002503</v>
      </c>
      <c r="R66">
        <v>1.5579119398160879</v>
      </c>
      <c r="S66">
        <v>2.1559626607652325</v>
      </c>
      <c r="T66">
        <v>1.7208853922368286</v>
      </c>
      <c r="U66">
        <v>-0.17481468072441461</v>
      </c>
      <c r="V66">
        <v>-1.6475821768874195E-2</v>
      </c>
      <c r="W66">
        <v>0</v>
      </c>
      <c r="X66">
        <v>0</v>
      </c>
      <c r="Y66">
        <v>0</v>
      </c>
      <c r="Z66">
        <v>0</v>
      </c>
      <c r="AA66">
        <v>-0.12058650519002503</v>
      </c>
      <c r="AB66">
        <v>0</v>
      </c>
      <c r="AC66">
        <v>0</v>
      </c>
      <c r="AD66">
        <v>0</v>
      </c>
      <c r="AE66">
        <v>0</v>
      </c>
      <c r="AF66">
        <v>-0.12058650519002503</v>
      </c>
      <c r="AG66">
        <v>1.8951216988251887</v>
      </c>
      <c r="AH66">
        <v>1.5579119398160879</v>
      </c>
      <c r="AI66">
        <v>2.1559626607652325</v>
      </c>
      <c r="AJ66">
        <v>1.7208853922368286</v>
      </c>
      <c r="AK66">
        <v>0</v>
      </c>
      <c r="AL66">
        <v>0.59142607089500199</v>
      </c>
      <c r="AM66">
        <v>0.45588226036084389</v>
      </c>
      <c r="AN66">
        <v>2.7015065696148048</v>
      </c>
      <c r="AO66">
        <v>2.0739465722608732</v>
      </c>
      <c r="AP66">
        <v>1.6795190764332362</v>
      </c>
    </row>
    <row r="67" spans="1:42" x14ac:dyDescent="0.25">
      <c r="A67" s="2">
        <v>44290</v>
      </c>
      <c r="B67">
        <v>1.7574536186355305</v>
      </c>
      <c r="C67">
        <v>0.90894335335173237</v>
      </c>
      <c r="D67">
        <v>1.5554115359688838</v>
      </c>
      <c r="E67">
        <v>4.1370180373984079E-2</v>
      </c>
      <c r="F67">
        <v>0.70294194220254635</v>
      </c>
      <c r="G67">
        <v>2.1686746987951815</v>
      </c>
      <c r="H67">
        <v>1.773080191943065</v>
      </c>
      <c r="I67">
        <v>0.9130994469765632</v>
      </c>
      <c r="J67">
        <v>1.5676349767387916</v>
      </c>
      <c r="K67">
        <v>4.1378740194005691E-2</v>
      </c>
      <c r="L67">
        <v>0.70542421855403303</v>
      </c>
      <c r="M67">
        <v>2.1925360628965684</v>
      </c>
      <c r="N67">
        <v>-0.98888321292470871</v>
      </c>
      <c r="O67">
        <v>1.7013234139356097</v>
      </c>
      <c r="P67">
        <v>-7.3340670687479417E-2</v>
      </c>
      <c r="Q67">
        <v>1.7013234139356097</v>
      </c>
      <c r="R67">
        <v>1.1340545660177004</v>
      </c>
      <c r="S67">
        <v>0.77593561108758957</v>
      </c>
      <c r="T67">
        <v>2.2960425912493236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-7.3340670687479417E-2</v>
      </c>
      <c r="AC67">
        <v>0</v>
      </c>
      <c r="AD67">
        <v>0</v>
      </c>
      <c r="AE67">
        <v>0</v>
      </c>
      <c r="AF67">
        <v>1.7013234139356097</v>
      </c>
      <c r="AG67">
        <v>-7.3340670687479417E-2</v>
      </c>
      <c r="AH67">
        <v>1.1340545660177004</v>
      </c>
      <c r="AI67">
        <v>0.77593561108758957</v>
      </c>
      <c r="AJ67">
        <v>2.2960425912493236</v>
      </c>
      <c r="AK67">
        <v>1.773080191943065</v>
      </c>
      <c r="AL67">
        <v>0.9130994469765632</v>
      </c>
      <c r="AM67">
        <v>1.5676349767387916</v>
      </c>
      <c r="AN67">
        <v>4.1378740194005691E-2</v>
      </c>
      <c r="AO67">
        <v>0.70542421855403303</v>
      </c>
      <c r="AP67">
        <v>2.1925360628965684</v>
      </c>
    </row>
    <row r="68" spans="1:42" x14ac:dyDescent="0.25">
      <c r="A68" s="1">
        <v>44297</v>
      </c>
      <c r="B68">
        <v>0.73254685063693592</v>
      </c>
      <c r="C68">
        <v>0.55953085489858079</v>
      </c>
      <c r="D68">
        <v>0.70204177148541336</v>
      </c>
      <c r="E68">
        <v>1.2501021325271682</v>
      </c>
      <c r="F68">
        <v>0.23746799747689751</v>
      </c>
      <c r="G68">
        <v>0.85324232081911267</v>
      </c>
      <c r="H68">
        <v>0.73524315092395742</v>
      </c>
      <c r="I68">
        <v>0.56110209256724375</v>
      </c>
      <c r="J68">
        <v>0.70451767947368416</v>
      </c>
      <c r="K68">
        <v>1.2579816460834659</v>
      </c>
      <c r="L68">
        <v>0.23775039989150554</v>
      </c>
      <c r="M68">
        <v>0.85690327251013665</v>
      </c>
      <c r="N68">
        <v>4.9109545282528524</v>
      </c>
      <c r="O68">
        <v>1.4881361295633497</v>
      </c>
      <c r="P68">
        <v>0.43259859151643193</v>
      </c>
      <c r="Q68">
        <v>1.4881361295633497</v>
      </c>
      <c r="R68">
        <v>2.673724405280272</v>
      </c>
      <c r="S68">
        <v>0.30551866422668178</v>
      </c>
      <c r="T68">
        <v>0.94365051487528084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1.4881361295633497</v>
      </c>
      <c r="AG68">
        <v>0.43259859151643193</v>
      </c>
      <c r="AH68">
        <v>2.673724405280272</v>
      </c>
      <c r="AI68">
        <v>0.30551866422668178</v>
      </c>
      <c r="AJ68">
        <v>0.94365051487528084</v>
      </c>
      <c r="AK68">
        <v>0.73524315092395742</v>
      </c>
      <c r="AL68">
        <v>0.56110209256724375</v>
      </c>
      <c r="AM68">
        <v>0.70451767947368416</v>
      </c>
      <c r="AN68">
        <v>1.2579816460834659</v>
      </c>
      <c r="AO68">
        <v>0.23775039989150554</v>
      </c>
      <c r="AP68">
        <v>0.85690327251013665</v>
      </c>
    </row>
    <row r="69" spans="1:42" x14ac:dyDescent="0.25">
      <c r="A69" s="2">
        <v>44304</v>
      </c>
      <c r="B69">
        <v>0.84016453222089182</v>
      </c>
      <c r="C69">
        <v>0.78466958471228732</v>
      </c>
      <c r="D69">
        <v>0.49481895447665292</v>
      </c>
      <c r="E69">
        <v>1.1549022774995903</v>
      </c>
      <c r="F69">
        <v>0.2516747473999803</v>
      </c>
      <c r="G69">
        <v>0.22701475595912446</v>
      </c>
      <c r="H69">
        <v>0.84371380824711384</v>
      </c>
      <c r="I69">
        <v>0.78776431607229613</v>
      </c>
      <c r="J69">
        <v>0.49604723699018316</v>
      </c>
      <c r="K69">
        <v>1.1616230696838901</v>
      </c>
      <c r="L69">
        <v>0.25199198066816347</v>
      </c>
      <c r="M69">
        <v>0.22727282510023972</v>
      </c>
      <c r="N69">
        <v>5.6335438857424407</v>
      </c>
      <c r="O69">
        <v>1.2861045927393167</v>
      </c>
      <c r="P69">
        <v>1.0722841773232059</v>
      </c>
      <c r="Q69">
        <v>1.2861045927393167</v>
      </c>
      <c r="R69">
        <v>1.3632195637469313</v>
      </c>
      <c r="S69">
        <v>0.29666786256790523</v>
      </c>
      <c r="T69">
        <v>0.24591444477322627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1.2861045927393167</v>
      </c>
      <c r="AG69">
        <v>1.0722841773232059</v>
      </c>
      <c r="AH69">
        <v>1.3632195637469313</v>
      </c>
      <c r="AI69">
        <v>0.29666786256790523</v>
      </c>
      <c r="AJ69">
        <v>0.24591444477322627</v>
      </c>
      <c r="AK69">
        <v>0.84371380824711384</v>
      </c>
      <c r="AL69">
        <v>0.78776431607229613</v>
      </c>
      <c r="AM69">
        <v>0.49604723699018316</v>
      </c>
      <c r="AN69">
        <v>1.1616230696838901</v>
      </c>
      <c r="AO69">
        <v>0.25199198066816347</v>
      </c>
      <c r="AP69">
        <v>0.22727282510023972</v>
      </c>
    </row>
    <row r="70" spans="1:42" x14ac:dyDescent="0.25">
      <c r="A70" s="1">
        <v>44311</v>
      </c>
      <c r="B70">
        <v>-1.5975103734439964</v>
      </c>
      <c r="C70">
        <v>-0.95381796626610471</v>
      </c>
      <c r="D70">
        <v>-1.6209181258873693</v>
      </c>
      <c r="E70">
        <v>0.26580749093839107</v>
      </c>
      <c r="F70">
        <v>-1.2023372537268631</v>
      </c>
      <c r="G70">
        <v>0.19259091424040073</v>
      </c>
      <c r="H70">
        <v>-1.5848844657671501</v>
      </c>
      <c r="I70">
        <v>-0.94929784247370452</v>
      </c>
      <c r="J70">
        <v>-1.6079215030277441</v>
      </c>
      <c r="K70">
        <v>0.26616138630896174</v>
      </c>
      <c r="L70">
        <v>-1.1951665991137215</v>
      </c>
      <c r="M70">
        <v>0.19277660900076737</v>
      </c>
      <c r="N70">
        <v>-9.1235854653133099</v>
      </c>
      <c r="O70">
        <v>-1.3438751364897323</v>
      </c>
      <c r="P70">
        <v>-0.72092977695395244</v>
      </c>
      <c r="Q70">
        <v>-1.3438751364897323</v>
      </c>
      <c r="R70">
        <v>-0.12670879237216007</v>
      </c>
      <c r="S70">
        <v>-1.1967984254640882</v>
      </c>
      <c r="T70">
        <v>0.19499835555397271</v>
      </c>
      <c r="U70">
        <v>-1.5848844657671501</v>
      </c>
      <c r="V70">
        <v>0</v>
      </c>
      <c r="W70">
        <v>-1.6079215030277441</v>
      </c>
      <c r="X70">
        <v>0</v>
      </c>
      <c r="Y70">
        <v>-1.1951665991137215</v>
      </c>
      <c r="Z70">
        <v>0</v>
      </c>
      <c r="AA70">
        <v>-1.3438751364897323</v>
      </c>
      <c r="AB70">
        <v>-0.72092977695395244</v>
      </c>
      <c r="AC70">
        <v>-0.12670879237216007</v>
      </c>
      <c r="AD70">
        <v>-1.1967984254640882</v>
      </c>
      <c r="AE70">
        <v>0</v>
      </c>
      <c r="AF70">
        <v>-1.3438751364897323</v>
      </c>
      <c r="AG70">
        <v>-0.72092977695395244</v>
      </c>
      <c r="AH70">
        <v>-0.12670879237216007</v>
      </c>
      <c r="AI70">
        <v>-1.1967984254640882</v>
      </c>
      <c r="AJ70">
        <v>0.19499835555397271</v>
      </c>
      <c r="AK70">
        <v>0</v>
      </c>
      <c r="AL70">
        <v>0</v>
      </c>
      <c r="AM70">
        <v>0</v>
      </c>
      <c r="AN70">
        <v>0.26616138630896174</v>
      </c>
      <c r="AO70">
        <v>0</v>
      </c>
      <c r="AP70">
        <v>0.19277660900076737</v>
      </c>
    </row>
    <row r="71" spans="1:42" x14ac:dyDescent="0.25">
      <c r="A71" s="2">
        <v>44318</v>
      </c>
      <c r="B71">
        <v>2.1660335778699298</v>
      </c>
      <c r="C71">
        <v>0.16140313122075181</v>
      </c>
      <c r="D71">
        <v>1.5262728649656325</v>
      </c>
      <c r="E71">
        <v>-0.15731515469324142</v>
      </c>
      <c r="F71">
        <v>-0.22900476780418727</v>
      </c>
      <c r="G71">
        <v>-1.2735199632859102</v>
      </c>
      <c r="H71">
        <v>2.1898364313961154</v>
      </c>
      <c r="I71">
        <v>0.16153352640141286</v>
      </c>
      <c r="J71">
        <v>1.5380402982272638</v>
      </c>
      <c r="K71">
        <v>-0.15719154402564978</v>
      </c>
      <c r="L71">
        <v>-0.22874295152412316</v>
      </c>
      <c r="M71">
        <v>-1.2654788955722325</v>
      </c>
      <c r="N71">
        <v>0.36673961057771753</v>
      </c>
      <c r="O71">
        <v>2.4215642201562861</v>
      </c>
      <c r="P71">
        <v>-0.45323476620579473</v>
      </c>
      <c r="Q71">
        <v>2.4215642201562861</v>
      </c>
      <c r="R71">
        <v>2.3919611085483558E-2</v>
      </c>
      <c r="S71">
        <v>-0.19899226645352899</v>
      </c>
      <c r="T71">
        <v>-1.2957168327790107</v>
      </c>
      <c r="U71">
        <v>0</v>
      </c>
      <c r="V71">
        <v>-0.94929784247370452</v>
      </c>
      <c r="W71">
        <v>0</v>
      </c>
      <c r="X71">
        <v>-0.15719154402564978</v>
      </c>
      <c r="Y71">
        <v>-0.22874295152412316</v>
      </c>
      <c r="Z71">
        <v>-1.2654788955722325</v>
      </c>
      <c r="AA71">
        <v>0</v>
      </c>
      <c r="AB71">
        <v>-0.45323476620579473</v>
      </c>
      <c r="AC71">
        <v>0</v>
      </c>
      <c r="AD71">
        <v>-0.19899226645352899</v>
      </c>
      <c r="AE71">
        <v>-1.2957168327790107</v>
      </c>
      <c r="AF71">
        <v>2.4215642201562861</v>
      </c>
      <c r="AG71">
        <v>-0.45323476620579473</v>
      </c>
      <c r="AH71">
        <v>2.3919611085483558E-2</v>
      </c>
      <c r="AI71">
        <v>-0.19899226645352899</v>
      </c>
      <c r="AJ71">
        <v>-1.2957168327790107</v>
      </c>
      <c r="AK71">
        <v>2.1898364313961154</v>
      </c>
      <c r="AL71">
        <v>0.16153352640141286</v>
      </c>
      <c r="AM71">
        <v>1.5380402982272638</v>
      </c>
      <c r="AN71">
        <v>0</v>
      </c>
      <c r="AO71">
        <v>0</v>
      </c>
      <c r="AP71">
        <v>0</v>
      </c>
    </row>
    <row r="72" spans="1:42" x14ac:dyDescent="0.25">
      <c r="A72" s="1">
        <v>44325</v>
      </c>
      <c r="B72">
        <v>2.5708393366669555</v>
      </c>
      <c r="C72">
        <v>2.2611347741494363</v>
      </c>
      <c r="D72">
        <v>0.89486750187634156</v>
      </c>
      <c r="E72">
        <v>2.4667558423164726</v>
      </c>
      <c r="F72">
        <v>1.5886503860789931</v>
      </c>
      <c r="G72">
        <v>-1.6917512542293816</v>
      </c>
      <c r="H72">
        <v>2.6044629354108744</v>
      </c>
      <c r="I72">
        <v>2.2870904343922995</v>
      </c>
      <c r="J72">
        <v>0.89889548921148388</v>
      </c>
      <c r="K72">
        <v>2.4976900380059974</v>
      </c>
      <c r="L72">
        <v>1.6014046976326808</v>
      </c>
      <c r="M72">
        <v>-1.6776005165627721</v>
      </c>
      <c r="N72">
        <v>-6.1030429447830974</v>
      </c>
      <c r="O72">
        <v>2.1127612318529025</v>
      </c>
      <c r="P72">
        <v>2.7990509502897303</v>
      </c>
      <c r="Q72">
        <v>2.1127612318529025</v>
      </c>
      <c r="R72">
        <v>1.222534976723322</v>
      </c>
      <c r="S72">
        <v>1.6789448045246513</v>
      </c>
      <c r="T72">
        <v>-1.6983856012176044</v>
      </c>
      <c r="U72">
        <v>0</v>
      </c>
      <c r="V72">
        <v>0</v>
      </c>
      <c r="W72">
        <v>0</v>
      </c>
      <c r="X72">
        <v>0</v>
      </c>
      <c r="Y72">
        <v>0</v>
      </c>
      <c r="Z72">
        <v>-1.6776005165627721</v>
      </c>
      <c r="AA72">
        <v>0</v>
      </c>
      <c r="AB72">
        <v>0</v>
      </c>
      <c r="AC72">
        <v>0</v>
      </c>
      <c r="AD72">
        <v>0</v>
      </c>
      <c r="AE72">
        <v>-1.6983856012176044</v>
      </c>
      <c r="AF72">
        <v>2.1127612318529025</v>
      </c>
      <c r="AG72">
        <v>2.7990509502897303</v>
      </c>
      <c r="AH72">
        <v>1.222534976723322</v>
      </c>
      <c r="AI72">
        <v>1.6789448045246513</v>
      </c>
      <c r="AJ72">
        <v>-1.6983856012176044</v>
      </c>
      <c r="AK72">
        <v>2.6044629354108744</v>
      </c>
      <c r="AL72">
        <v>2.2870904343922995</v>
      </c>
      <c r="AM72">
        <v>0.89889548921148388</v>
      </c>
      <c r="AN72">
        <v>2.4976900380059974</v>
      </c>
      <c r="AO72">
        <v>1.6014046976326808</v>
      </c>
      <c r="AP72">
        <v>0</v>
      </c>
    </row>
    <row r="73" spans="1:42" x14ac:dyDescent="0.25">
      <c r="A73" s="2">
        <v>44332</v>
      </c>
      <c r="B73">
        <v>-0.41417264758447603</v>
      </c>
      <c r="C73">
        <v>0.13128873017540177</v>
      </c>
      <c r="D73">
        <v>0.58543304826951836</v>
      </c>
      <c r="E73">
        <v>-0.43464517148727444</v>
      </c>
      <c r="F73">
        <v>-0.70692413587827296</v>
      </c>
      <c r="G73">
        <v>-1.4199503017394257</v>
      </c>
      <c r="H73">
        <v>-0.41331731356747065</v>
      </c>
      <c r="I73">
        <v>0.13137498933606814</v>
      </c>
      <c r="J73">
        <v>0.58715342526250081</v>
      </c>
      <c r="K73">
        <v>-0.43370331752407654</v>
      </c>
      <c r="L73">
        <v>-0.70443714110752609</v>
      </c>
      <c r="M73">
        <v>-1.4099634354400365</v>
      </c>
      <c r="N73">
        <v>-2.6922073944155684</v>
      </c>
      <c r="O73">
        <v>0.20676093674658144</v>
      </c>
      <c r="P73">
        <v>0.15717349372482686</v>
      </c>
      <c r="Q73">
        <v>0.20676093674658144</v>
      </c>
      <c r="R73">
        <v>-1.3977590186265443</v>
      </c>
      <c r="S73">
        <v>-0.68951032820944003</v>
      </c>
      <c r="T73">
        <v>-1.4591911674208642</v>
      </c>
      <c r="U73">
        <v>-0.41331731356747065</v>
      </c>
      <c r="V73">
        <v>0</v>
      </c>
      <c r="W73">
        <v>0</v>
      </c>
      <c r="X73">
        <v>-0.43370331752407654</v>
      </c>
      <c r="Y73">
        <v>-0.70443714110752609</v>
      </c>
      <c r="Z73">
        <v>-1.4099634354400365</v>
      </c>
      <c r="AA73">
        <v>0</v>
      </c>
      <c r="AB73">
        <v>0</v>
      </c>
      <c r="AC73">
        <v>-1.3977590186265443</v>
      </c>
      <c r="AD73">
        <v>-0.68951032820944003</v>
      </c>
      <c r="AE73">
        <v>-1.4591911674208642</v>
      </c>
      <c r="AF73">
        <v>0.20676093674658144</v>
      </c>
      <c r="AG73">
        <v>0.15717349372482686</v>
      </c>
      <c r="AH73">
        <v>-1.3977590186265443</v>
      </c>
      <c r="AI73">
        <v>-0.68951032820944003</v>
      </c>
      <c r="AJ73">
        <v>-1.4591911674208642</v>
      </c>
      <c r="AK73">
        <v>0</v>
      </c>
      <c r="AL73">
        <v>0.13137498933606814</v>
      </c>
      <c r="AM73">
        <v>0.58715342526250081</v>
      </c>
      <c r="AN73">
        <v>0</v>
      </c>
      <c r="AO73">
        <v>0</v>
      </c>
      <c r="AP73">
        <v>0</v>
      </c>
    </row>
    <row r="74" spans="1:42" x14ac:dyDescent="0.25">
      <c r="A74" s="1">
        <v>44339</v>
      </c>
      <c r="B74">
        <v>1.6598783685766862</v>
      </c>
      <c r="C74">
        <v>-0.19468560905023738</v>
      </c>
      <c r="D74">
        <v>2.3702790541297869</v>
      </c>
      <c r="E74">
        <v>-0.71633237822350027</v>
      </c>
      <c r="F74">
        <v>-0.71573109495614484</v>
      </c>
      <c r="G74">
        <v>1.8238847583643043</v>
      </c>
      <c r="H74">
        <v>1.6738087159188293</v>
      </c>
      <c r="I74">
        <v>-0.19449634222874396</v>
      </c>
      <c r="J74">
        <v>2.3988221037191515</v>
      </c>
      <c r="K74">
        <v>-0.71377890482925177</v>
      </c>
      <c r="L74">
        <v>-0.7131818963322023</v>
      </c>
      <c r="M74">
        <v>1.840722585708324</v>
      </c>
      <c r="N74">
        <v>-4.8483756925166235</v>
      </c>
      <c r="O74">
        <v>2.2066662693513739</v>
      </c>
      <c r="P74">
        <v>-0.19596659765960289</v>
      </c>
      <c r="Q74">
        <v>2.2066662693513739</v>
      </c>
      <c r="R74">
        <v>-0.4319484825130171</v>
      </c>
      <c r="S74">
        <v>-0.69429760097488824</v>
      </c>
      <c r="T74">
        <v>1.904819497069463</v>
      </c>
      <c r="U74">
        <v>0</v>
      </c>
      <c r="V74">
        <v>0</v>
      </c>
      <c r="W74">
        <v>0</v>
      </c>
      <c r="X74">
        <v>-0.71377890482925177</v>
      </c>
      <c r="Y74">
        <v>-0.7131818963322023</v>
      </c>
      <c r="Z74">
        <v>0</v>
      </c>
      <c r="AA74">
        <v>0</v>
      </c>
      <c r="AB74">
        <v>-0.19596659765960289</v>
      </c>
      <c r="AC74">
        <v>-0.4319484825130171</v>
      </c>
      <c r="AD74">
        <v>-0.69429760097488824</v>
      </c>
      <c r="AE74">
        <v>0</v>
      </c>
      <c r="AF74">
        <v>2.2066662693513739</v>
      </c>
      <c r="AG74">
        <v>-0.19596659765960289</v>
      </c>
      <c r="AH74">
        <v>-0.4319484825130171</v>
      </c>
      <c r="AI74">
        <v>-0.69429760097488824</v>
      </c>
      <c r="AJ74">
        <v>1.904819497069463</v>
      </c>
      <c r="AK74">
        <v>1.6738087159188293</v>
      </c>
      <c r="AL74">
        <v>0</v>
      </c>
      <c r="AM74">
        <v>2.3988221037191515</v>
      </c>
      <c r="AN74">
        <v>0</v>
      </c>
      <c r="AO74">
        <v>0</v>
      </c>
      <c r="AP74">
        <v>1.840722585708324</v>
      </c>
    </row>
    <row r="75" spans="1:42" x14ac:dyDescent="0.25">
      <c r="A75" s="2">
        <v>44346</v>
      </c>
      <c r="B75">
        <v>3.4034870247109854</v>
      </c>
      <c r="C75">
        <v>0.66900120211153558</v>
      </c>
      <c r="D75">
        <v>2.9053318824809593</v>
      </c>
      <c r="E75">
        <v>0.2738421240623875</v>
      </c>
      <c r="F75">
        <v>0.92444774457026513</v>
      </c>
      <c r="G75">
        <v>1.7239410891654354</v>
      </c>
      <c r="H75">
        <v>3.4627542985447688</v>
      </c>
      <c r="I75">
        <v>0.67124904616536374</v>
      </c>
      <c r="J75">
        <v>2.9483723449581403</v>
      </c>
      <c r="K75">
        <v>0.27421775752542848</v>
      </c>
      <c r="L75">
        <v>0.92874728122682582</v>
      </c>
      <c r="M75">
        <v>1.7389739761523355</v>
      </c>
      <c r="N75">
        <v>-4.4324625071457078</v>
      </c>
      <c r="O75">
        <v>3.958685356290665</v>
      </c>
      <c r="P75">
        <v>0.18305754193909504</v>
      </c>
      <c r="Q75">
        <v>3.958685356290665</v>
      </c>
      <c r="R75">
        <v>1.1543231796184377</v>
      </c>
      <c r="S75">
        <v>0.98336104675029801</v>
      </c>
      <c r="T75">
        <v>1.7874565067598998</v>
      </c>
      <c r="U75">
        <v>0</v>
      </c>
      <c r="V75">
        <v>-0.19449634222874396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3.958685356290665</v>
      </c>
      <c r="AG75">
        <v>0.18305754193909504</v>
      </c>
      <c r="AH75">
        <v>1.1543231796184377</v>
      </c>
      <c r="AI75">
        <v>0.98336104675029801</v>
      </c>
      <c r="AJ75">
        <v>1.7874565067598998</v>
      </c>
      <c r="AK75">
        <v>3.4627542985447688</v>
      </c>
      <c r="AL75">
        <v>0.67124904616536374</v>
      </c>
      <c r="AM75">
        <v>2.9483723449581403</v>
      </c>
      <c r="AN75">
        <v>0.27421775752542848</v>
      </c>
      <c r="AO75">
        <v>0.92874728122682582</v>
      </c>
      <c r="AP75">
        <v>1.7389739761523355</v>
      </c>
    </row>
    <row r="76" spans="1:42" x14ac:dyDescent="0.25">
      <c r="A76" s="1">
        <v>44353</v>
      </c>
      <c r="B76">
        <v>1.0136306649950684</v>
      </c>
      <c r="C76">
        <v>1.003777099394628</v>
      </c>
      <c r="D76">
        <v>0.91110032885869729</v>
      </c>
      <c r="E76">
        <v>0.77577380483578751</v>
      </c>
      <c r="F76">
        <v>1.2719008870317317</v>
      </c>
      <c r="G76">
        <v>1.141552511414487E-2</v>
      </c>
      <c r="H76">
        <v>1.0188028817541308</v>
      </c>
      <c r="I76">
        <v>1.0088489100464937</v>
      </c>
      <c r="J76">
        <v>0.91527623170002492</v>
      </c>
      <c r="K76">
        <v>0.77879858359998899</v>
      </c>
      <c r="L76">
        <v>1.2800587938431256</v>
      </c>
      <c r="M76">
        <v>1.141617673480962E-2</v>
      </c>
      <c r="N76">
        <v>-3.6445619920456322</v>
      </c>
      <c r="O76">
        <v>1.0245771217133834</v>
      </c>
      <c r="P76">
        <v>1.5839125505406098</v>
      </c>
      <c r="Q76">
        <v>1.0245771217133834</v>
      </c>
      <c r="R76">
        <v>0.61133697629203709</v>
      </c>
      <c r="S76">
        <v>1.36566588943495</v>
      </c>
      <c r="T76">
        <v>5.2332048031490629E-2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1.0245771217133834</v>
      </c>
      <c r="AG76">
        <v>1.5839125505406098</v>
      </c>
      <c r="AH76">
        <v>0.61133697629203709</v>
      </c>
      <c r="AI76">
        <v>1.36566588943495</v>
      </c>
      <c r="AJ76">
        <v>5.2332048031490629E-2</v>
      </c>
      <c r="AK76">
        <v>1.0188028817541308</v>
      </c>
      <c r="AL76">
        <v>1.0088489100464937</v>
      </c>
      <c r="AM76">
        <v>0.91527623170002492</v>
      </c>
      <c r="AN76">
        <v>0.77879858359998899</v>
      </c>
      <c r="AO76">
        <v>1.2800587938431256</v>
      </c>
      <c r="AP76">
        <v>1.141617673480962E-2</v>
      </c>
    </row>
    <row r="77" spans="1:42" x14ac:dyDescent="0.25">
      <c r="A77" s="2">
        <v>44360</v>
      </c>
      <c r="B77">
        <v>-0.80126912425048036</v>
      </c>
      <c r="C77">
        <v>1.0444933695151257</v>
      </c>
      <c r="D77">
        <v>-0.22152582666954646</v>
      </c>
      <c r="E77">
        <v>-0.28829825046403762</v>
      </c>
      <c r="F77">
        <v>0.29602017322662072</v>
      </c>
      <c r="G77">
        <v>0.71404284257056516</v>
      </c>
      <c r="H77">
        <v>-0.79807600882748653</v>
      </c>
      <c r="I77">
        <v>1.0499864851423435</v>
      </c>
      <c r="J77">
        <v>-0.22128081997882204</v>
      </c>
      <c r="K77">
        <v>-0.28788346807361398</v>
      </c>
      <c r="L77">
        <v>0.29645917952025574</v>
      </c>
      <c r="M77">
        <v>0.71660432916677452</v>
      </c>
      <c r="N77">
        <v>-7.805334053473727</v>
      </c>
      <c r="O77">
        <v>-1.0016778745242343</v>
      </c>
      <c r="P77">
        <v>1.0617331673811781</v>
      </c>
      <c r="Q77">
        <v>-1.0016778745242343</v>
      </c>
      <c r="R77">
        <v>0.41404605158071189</v>
      </c>
      <c r="S77">
        <v>0.31084304037639754</v>
      </c>
      <c r="T77">
        <v>0.70219172680324571</v>
      </c>
      <c r="U77">
        <v>-0.79807600882748653</v>
      </c>
      <c r="V77">
        <v>0</v>
      </c>
      <c r="W77">
        <v>-0.22128081997882204</v>
      </c>
      <c r="X77">
        <v>-0.28788346807361398</v>
      </c>
      <c r="Y77">
        <v>0</v>
      </c>
      <c r="Z77">
        <v>0</v>
      </c>
      <c r="AA77">
        <v>-1.0016778745242343</v>
      </c>
      <c r="AB77">
        <v>0</v>
      </c>
      <c r="AC77">
        <v>0</v>
      </c>
      <c r="AD77">
        <v>0</v>
      </c>
      <c r="AE77">
        <v>0</v>
      </c>
      <c r="AF77">
        <v>-1.0016778745242343</v>
      </c>
      <c r="AG77">
        <v>1.0617331673811781</v>
      </c>
      <c r="AH77">
        <v>0.41404605158071189</v>
      </c>
      <c r="AI77">
        <v>0.31084304037639754</v>
      </c>
      <c r="AJ77">
        <v>0.70219172680324571</v>
      </c>
      <c r="AK77">
        <v>0</v>
      </c>
      <c r="AL77">
        <v>1.0499864851423435</v>
      </c>
      <c r="AM77">
        <v>0</v>
      </c>
      <c r="AN77">
        <v>0</v>
      </c>
      <c r="AO77">
        <v>0.29645917952025574</v>
      </c>
      <c r="AP77">
        <v>0.71660432916677452</v>
      </c>
    </row>
    <row r="78" spans="1:42" x14ac:dyDescent="0.25">
      <c r="A78" s="1">
        <v>44367</v>
      </c>
      <c r="B78">
        <v>-0.23177469343754581</v>
      </c>
      <c r="C78">
        <v>-0.92496899545266231</v>
      </c>
      <c r="D78">
        <v>-1.0807305738684877E-2</v>
      </c>
      <c r="E78">
        <v>-3.7958598073375773</v>
      </c>
      <c r="F78">
        <v>-1.0562469992983026</v>
      </c>
      <c r="G78">
        <v>1.2976843047320692</v>
      </c>
      <c r="H78">
        <v>-0.23150651020226756</v>
      </c>
      <c r="I78">
        <v>-0.92071735470280291</v>
      </c>
      <c r="J78">
        <v>-1.0806721791466654E-2</v>
      </c>
      <c r="K78">
        <v>-3.7255897699062976</v>
      </c>
      <c r="L78">
        <v>-1.0507076824515194</v>
      </c>
      <c r="M78">
        <v>1.3061777865747801</v>
      </c>
      <c r="N78">
        <v>2.4292692569044485</v>
      </c>
      <c r="O78">
        <v>-0.33546295470153004</v>
      </c>
      <c r="P78">
        <v>-0.22446698538239729</v>
      </c>
      <c r="Q78">
        <v>-0.33546295470153004</v>
      </c>
      <c r="R78">
        <v>-1.9252094219633884</v>
      </c>
      <c r="S78">
        <v>-1.1071844119319354</v>
      </c>
      <c r="T78">
        <v>1.2872391181675742</v>
      </c>
      <c r="U78">
        <v>-0.23150651020226756</v>
      </c>
      <c r="V78">
        <v>0</v>
      </c>
      <c r="W78">
        <v>-1.0806721791466654E-2</v>
      </c>
      <c r="X78">
        <v>-3.7255897699062976</v>
      </c>
      <c r="Y78">
        <v>-1.0507076824515194</v>
      </c>
      <c r="Z78">
        <v>0</v>
      </c>
      <c r="AA78">
        <v>-0.33546295470153004</v>
      </c>
      <c r="AB78">
        <v>-0.22446698538239729</v>
      </c>
      <c r="AC78">
        <v>-1.9252094219633884</v>
      </c>
      <c r="AD78">
        <v>-1.1071844119319354</v>
      </c>
      <c r="AE78">
        <v>0</v>
      </c>
      <c r="AF78">
        <v>-0.33546295470153004</v>
      </c>
      <c r="AG78">
        <v>-0.22446698538239729</v>
      </c>
      <c r="AH78">
        <v>-1.9252094219633884</v>
      </c>
      <c r="AI78">
        <v>-1.1071844119319354</v>
      </c>
      <c r="AJ78">
        <v>1.2872391181675742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1.3061777865747801</v>
      </c>
    </row>
    <row r="79" spans="1:42" x14ac:dyDescent="0.25">
      <c r="A79" s="2">
        <v>44374</v>
      </c>
      <c r="B79">
        <v>2.4194608809993396</v>
      </c>
      <c r="C79">
        <v>0.91141833077317014</v>
      </c>
      <c r="D79">
        <v>2.1881606765327626</v>
      </c>
      <c r="E79">
        <v>2.4473147518694787</v>
      </c>
      <c r="F79">
        <v>0.94022097022023599</v>
      </c>
      <c r="G79">
        <v>1.0844306738962088</v>
      </c>
      <c r="H79">
        <v>2.4492106723259672</v>
      </c>
      <c r="I79">
        <v>0.9155971580861394</v>
      </c>
      <c r="J79">
        <v>2.2124559796893637</v>
      </c>
      <c r="K79">
        <v>2.4777592407715963</v>
      </c>
      <c r="L79">
        <v>0.94466895009928364</v>
      </c>
      <c r="M79">
        <v>1.0903534814103308</v>
      </c>
      <c r="N79">
        <v>5.7513906200606844</v>
      </c>
      <c r="O79">
        <v>2.925130839464344</v>
      </c>
      <c r="P79">
        <v>0.20770182334974568</v>
      </c>
      <c r="Q79">
        <v>2.925130839464344</v>
      </c>
      <c r="R79">
        <v>2.7052193334403389</v>
      </c>
      <c r="S79">
        <v>1.0369777674999074</v>
      </c>
      <c r="T79">
        <v>1.1346916114980792</v>
      </c>
      <c r="U79">
        <v>0</v>
      </c>
      <c r="V79">
        <v>-0.92071735470280291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2.925130839464344</v>
      </c>
      <c r="AG79">
        <v>0.20770182334974568</v>
      </c>
      <c r="AH79">
        <v>2.7052193334403389</v>
      </c>
      <c r="AI79">
        <v>1.0369777674999074</v>
      </c>
      <c r="AJ79">
        <v>1.1346916114980792</v>
      </c>
      <c r="AK79">
        <v>2.4492106723259672</v>
      </c>
      <c r="AL79">
        <v>0.9155971580861394</v>
      </c>
      <c r="AM79">
        <v>2.2124559796893637</v>
      </c>
      <c r="AN79">
        <v>2.4777592407715963</v>
      </c>
      <c r="AO79">
        <v>0.94466895009928364</v>
      </c>
      <c r="AP79">
        <v>1.0903534814103308</v>
      </c>
    </row>
    <row r="80" spans="1:42" x14ac:dyDescent="0.25">
      <c r="A80" s="1">
        <v>44381</v>
      </c>
      <c r="B80">
        <v>-1.289257078927033</v>
      </c>
      <c r="C80">
        <v>-0.24638127502310758</v>
      </c>
      <c r="D80">
        <v>-0.59549128030623988</v>
      </c>
      <c r="E80">
        <v>1.2829622611716407</v>
      </c>
      <c r="F80">
        <v>1.1285538595095148</v>
      </c>
      <c r="G80">
        <v>2.0803987430924278</v>
      </c>
      <c r="H80">
        <v>-1.2810169089255088</v>
      </c>
      <c r="I80">
        <v>-0.24607825398237126</v>
      </c>
      <c r="J80">
        <v>-0.59372523859637427</v>
      </c>
      <c r="K80">
        <v>1.2912632978667387</v>
      </c>
      <c r="L80">
        <v>1.1349703499556922</v>
      </c>
      <c r="M80">
        <v>2.1023439363620904</v>
      </c>
      <c r="N80">
        <v>-1.5220994010355242</v>
      </c>
      <c r="O80">
        <v>-1.3628901486168699</v>
      </c>
      <c r="P80">
        <v>7.3326841956033589E-2</v>
      </c>
      <c r="Q80">
        <v>-1.3628901486168699</v>
      </c>
      <c r="R80">
        <v>1.6597083879540477</v>
      </c>
      <c r="S80">
        <v>1.18686087524279</v>
      </c>
      <c r="T80">
        <v>2.1508565350817959</v>
      </c>
      <c r="U80">
        <v>-1.2810169089255088</v>
      </c>
      <c r="V80">
        <v>0</v>
      </c>
      <c r="W80">
        <v>-0.59372523859637427</v>
      </c>
      <c r="X80">
        <v>0</v>
      </c>
      <c r="Y80">
        <v>0</v>
      </c>
      <c r="Z80">
        <v>0</v>
      </c>
      <c r="AA80">
        <v>-1.3628901486168699</v>
      </c>
      <c r="AB80">
        <v>0</v>
      </c>
      <c r="AC80">
        <v>0</v>
      </c>
      <c r="AD80">
        <v>0</v>
      </c>
      <c r="AE80">
        <v>0</v>
      </c>
      <c r="AF80">
        <v>-1.3628901486168699</v>
      </c>
      <c r="AG80">
        <v>7.3326841956033589E-2</v>
      </c>
      <c r="AH80">
        <v>1.6597083879540477</v>
      </c>
      <c r="AI80">
        <v>1.18686087524279</v>
      </c>
      <c r="AJ80">
        <v>2.1508565350817959</v>
      </c>
      <c r="AK80">
        <v>0</v>
      </c>
      <c r="AL80">
        <v>0</v>
      </c>
      <c r="AM80">
        <v>0</v>
      </c>
      <c r="AN80">
        <v>1.2912632978667387</v>
      </c>
      <c r="AO80">
        <v>1.1349703499556922</v>
      </c>
      <c r="AP80">
        <v>2.1023439363620904</v>
      </c>
    </row>
    <row r="81" spans="1:42" x14ac:dyDescent="0.25">
      <c r="A81" s="2">
        <v>44388</v>
      </c>
      <c r="B81">
        <v>-0.40385129713828505</v>
      </c>
      <c r="C81">
        <v>-1.4740351059950956</v>
      </c>
      <c r="D81">
        <v>-0.21846858847979167</v>
      </c>
      <c r="E81">
        <v>-0.86402548277921054</v>
      </c>
      <c r="F81">
        <v>-1.4904552129221742</v>
      </c>
      <c r="G81">
        <v>-0.32612240460920905</v>
      </c>
      <c r="H81">
        <v>-0.40303800670792062</v>
      </c>
      <c r="I81">
        <v>-1.4632768004745211</v>
      </c>
      <c r="J81">
        <v>-0.21823029286329346</v>
      </c>
      <c r="K81">
        <v>-0.86031414521758276</v>
      </c>
      <c r="L81">
        <v>-1.4794570760853922</v>
      </c>
      <c r="M81">
        <v>-0.32559177884195817</v>
      </c>
      <c r="N81">
        <v>-7.6470363991838024</v>
      </c>
      <c r="O81">
        <v>0.15043605955215117</v>
      </c>
      <c r="P81">
        <v>-0.61973035337318316</v>
      </c>
      <c r="Q81">
        <v>0.15043605955215117</v>
      </c>
      <c r="R81">
        <v>0.39463974748093411</v>
      </c>
      <c r="S81">
        <v>-0.37702657576263238</v>
      </c>
      <c r="T81">
        <v>-2.1715526686853354E-2</v>
      </c>
      <c r="U81">
        <v>-0.40303800670792062</v>
      </c>
      <c r="V81">
        <v>-0.24607825398237126</v>
      </c>
      <c r="W81">
        <v>-0.21823029286329346</v>
      </c>
      <c r="X81">
        <v>-0.86031414521758276</v>
      </c>
      <c r="Y81">
        <v>-1.4794570760853922</v>
      </c>
      <c r="Z81">
        <v>-0.32559177884195817</v>
      </c>
      <c r="AA81">
        <v>0</v>
      </c>
      <c r="AB81">
        <v>-0.61973035337318316</v>
      </c>
      <c r="AC81">
        <v>0</v>
      </c>
      <c r="AD81">
        <v>-0.37702657576263238</v>
      </c>
      <c r="AE81">
        <v>-2.1715526686853354E-2</v>
      </c>
      <c r="AF81">
        <v>0.15043605955215117</v>
      </c>
      <c r="AG81">
        <v>-0.61973035337318316</v>
      </c>
      <c r="AH81">
        <v>0.39463974748093411</v>
      </c>
      <c r="AI81">
        <v>-0.37702657576263238</v>
      </c>
      <c r="AJ81">
        <v>-2.1715526686853354E-2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</row>
    <row r="82" spans="1:42" x14ac:dyDescent="0.25">
      <c r="A82" s="1">
        <v>44395</v>
      </c>
      <c r="B82">
        <v>0.97987288135594419</v>
      </c>
      <c r="C82">
        <v>0.5593826073444782</v>
      </c>
      <c r="D82">
        <v>1.2834674662037904</v>
      </c>
      <c r="E82">
        <v>1.0908947700062941</v>
      </c>
      <c r="F82">
        <v>1.286464939300602</v>
      </c>
      <c r="G82">
        <v>-0.11972137570744389</v>
      </c>
      <c r="H82">
        <v>0.98470522882776934</v>
      </c>
      <c r="I82">
        <v>0.56095301096609429</v>
      </c>
      <c r="J82">
        <v>1.2917750700354251</v>
      </c>
      <c r="K82">
        <v>1.0968886582045212</v>
      </c>
      <c r="L82">
        <v>1.294811561015295</v>
      </c>
      <c r="M82">
        <v>-0.11964976681684164</v>
      </c>
      <c r="N82">
        <v>0.7455581660113102</v>
      </c>
      <c r="O82">
        <v>0.29844232517304009</v>
      </c>
      <c r="P82">
        <v>-0.80399891455709793</v>
      </c>
      <c r="Q82">
        <v>0.29844232517304009</v>
      </c>
      <c r="R82">
        <v>-0.97485912973343003</v>
      </c>
      <c r="S82">
        <v>-0.41575586174294726</v>
      </c>
      <c r="T82">
        <v>-0.6005930609765866</v>
      </c>
      <c r="U82">
        <v>0</v>
      </c>
      <c r="V82">
        <v>-1.4632768004745211</v>
      </c>
      <c r="W82">
        <v>0</v>
      </c>
      <c r="X82">
        <v>0</v>
      </c>
      <c r="Y82">
        <v>0</v>
      </c>
      <c r="Z82">
        <v>-0.11964976681684164</v>
      </c>
      <c r="AA82">
        <v>0</v>
      </c>
      <c r="AB82">
        <v>-0.80399891455709793</v>
      </c>
      <c r="AC82">
        <v>-0.97485912973343003</v>
      </c>
      <c r="AD82">
        <v>-0.41575586174294726</v>
      </c>
      <c r="AE82">
        <v>-0.6005930609765866</v>
      </c>
      <c r="AF82">
        <v>0.29844232517304009</v>
      </c>
      <c r="AG82">
        <v>-0.80399891455709793</v>
      </c>
      <c r="AH82">
        <v>-0.97485912973343003</v>
      </c>
      <c r="AI82">
        <v>-0.41575586174294726</v>
      </c>
      <c r="AJ82">
        <v>-0.6005930609765866</v>
      </c>
      <c r="AK82">
        <v>0.98470522882776934</v>
      </c>
      <c r="AL82">
        <v>0.56095301096609429</v>
      </c>
      <c r="AM82">
        <v>1.2917750700354251</v>
      </c>
      <c r="AN82">
        <v>1.0968886582045212</v>
      </c>
      <c r="AO82">
        <v>1.294811561015295</v>
      </c>
      <c r="AP82">
        <v>0</v>
      </c>
    </row>
    <row r="83" spans="1:42" x14ac:dyDescent="0.25">
      <c r="A83" s="2">
        <v>44402</v>
      </c>
      <c r="B83">
        <v>-0.58336219067153183</v>
      </c>
      <c r="C83">
        <v>-1.0097310871612468</v>
      </c>
      <c r="D83">
        <v>-0.47566196289836987</v>
      </c>
      <c r="E83">
        <v>-0.39538193895302864</v>
      </c>
      <c r="F83">
        <v>-0.5941965587634862</v>
      </c>
      <c r="G83">
        <v>1.5747188002142463</v>
      </c>
      <c r="H83">
        <v>-0.58166722211985045</v>
      </c>
      <c r="I83">
        <v>-1.0046673609691832</v>
      </c>
      <c r="J83">
        <v>-0.47453426598657561</v>
      </c>
      <c r="K83">
        <v>-0.39460235876864314</v>
      </c>
      <c r="L83">
        <v>-0.59243817308454094</v>
      </c>
      <c r="M83">
        <v>1.5872492166834111</v>
      </c>
      <c r="N83">
        <v>4.101917484229805</v>
      </c>
      <c r="O83">
        <v>-0.20624425241898731</v>
      </c>
      <c r="P83">
        <v>0.22492423597648467</v>
      </c>
      <c r="Q83">
        <v>-0.20624425241898731</v>
      </c>
      <c r="R83">
        <v>1.9369065117474709</v>
      </c>
      <c r="S83">
        <v>0.94689179316126537</v>
      </c>
      <c r="T83">
        <v>2.8720411826149008</v>
      </c>
      <c r="U83">
        <v>-0.58166722211985045</v>
      </c>
      <c r="V83">
        <v>0</v>
      </c>
      <c r="W83">
        <v>-0.47453426598657561</v>
      </c>
      <c r="X83">
        <v>-0.39460235876864314</v>
      </c>
      <c r="Y83">
        <v>-0.59243817308454094</v>
      </c>
      <c r="Z83">
        <v>0</v>
      </c>
      <c r="AA83">
        <v>-0.20624425241898731</v>
      </c>
      <c r="AB83">
        <v>0</v>
      </c>
      <c r="AC83">
        <v>0</v>
      </c>
      <c r="AD83">
        <v>0</v>
      </c>
      <c r="AE83">
        <v>0</v>
      </c>
      <c r="AF83">
        <v>-0.20624425241898731</v>
      </c>
      <c r="AG83">
        <v>0.22492423597648467</v>
      </c>
      <c r="AH83">
        <v>1.9369065117474709</v>
      </c>
      <c r="AI83">
        <v>0.94689179316126537</v>
      </c>
      <c r="AJ83">
        <v>2.8720411826149008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1.5872492166834111</v>
      </c>
    </row>
    <row r="84" spans="1:42" x14ac:dyDescent="0.25">
      <c r="A84" s="1">
        <v>44409</v>
      </c>
      <c r="B84">
        <v>1.129839346852769</v>
      </c>
      <c r="C84">
        <v>1.1225492731881515</v>
      </c>
      <c r="D84">
        <v>1.0614934114202055</v>
      </c>
      <c r="E84">
        <v>1.2879556631020372</v>
      </c>
      <c r="F84">
        <v>0.7848385113385713</v>
      </c>
      <c r="G84">
        <v>0.93388517457286391</v>
      </c>
      <c r="H84">
        <v>1.1362705187609359</v>
      </c>
      <c r="I84">
        <v>1.1288974095566882</v>
      </c>
      <c r="J84">
        <v>1.0671674414233125</v>
      </c>
      <c r="K84">
        <v>1.296321723787538</v>
      </c>
      <c r="L84">
        <v>0.78793457884255869</v>
      </c>
      <c r="M84">
        <v>0.93827322309333727</v>
      </c>
      <c r="N84">
        <v>-3.446735949021912</v>
      </c>
      <c r="O84">
        <v>0.66340733057654044</v>
      </c>
      <c r="P84">
        <v>0.1270917349632518</v>
      </c>
      <c r="Q84">
        <v>0.66340733057654044</v>
      </c>
      <c r="R84">
        <v>-0.37538152753817278</v>
      </c>
      <c r="S84">
        <v>-5.5452012326487908E-2</v>
      </c>
      <c r="T84">
        <v>-7.5850668846951394E-2</v>
      </c>
      <c r="U84">
        <v>0</v>
      </c>
      <c r="V84">
        <v>-1.0046673609691832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-0.37538152753817278</v>
      </c>
      <c r="AD84">
        <v>-5.5452012326487908E-2</v>
      </c>
      <c r="AE84">
        <v>-7.5850668846951394E-2</v>
      </c>
      <c r="AF84">
        <v>0.66340733057654044</v>
      </c>
      <c r="AG84">
        <v>0.1270917349632518</v>
      </c>
      <c r="AH84">
        <v>-0.37538152753817278</v>
      </c>
      <c r="AI84">
        <v>-5.5452012326487908E-2</v>
      </c>
      <c r="AJ84">
        <v>-7.5850668846951394E-2</v>
      </c>
      <c r="AK84">
        <v>1.1362705187609359</v>
      </c>
      <c r="AL84">
        <v>1.1288974095566882</v>
      </c>
      <c r="AM84">
        <v>1.0671674414233125</v>
      </c>
      <c r="AN84">
        <v>1.296321723787538</v>
      </c>
      <c r="AO84">
        <v>0.78793457884255869</v>
      </c>
      <c r="AP84">
        <v>0.93827322309333727</v>
      </c>
    </row>
    <row r="85" spans="1:42" x14ac:dyDescent="0.25">
      <c r="A85" s="2">
        <v>44416</v>
      </c>
      <c r="B85">
        <v>0.97538076361360548</v>
      </c>
      <c r="C85">
        <v>1.7933346880715306</v>
      </c>
      <c r="D85">
        <v>0.76280421358517914</v>
      </c>
      <c r="E85">
        <v>0.28410196536289606</v>
      </c>
      <c r="F85">
        <v>2.0511548816777538</v>
      </c>
      <c r="G85">
        <v>2.2713130056004958</v>
      </c>
      <c r="H85">
        <v>0.98016876136191311</v>
      </c>
      <c r="I85">
        <v>1.8096098064176918</v>
      </c>
      <c r="J85">
        <v>0.76572844519266392</v>
      </c>
      <c r="K85">
        <v>0.28450630099507779</v>
      </c>
      <c r="L85">
        <v>2.072483218953896</v>
      </c>
      <c r="M85">
        <v>2.2975046758811279</v>
      </c>
      <c r="N85">
        <v>-2.4793838898195566</v>
      </c>
      <c r="O85">
        <v>1.1015286742746841</v>
      </c>
      <c r="P85">
        <v>2.158997492997579</v>
      </c>
      <c r="Q85">
        <v>1.1015286742746841</v>
      </c>
      <c r="R85">
        <v>0.93435978196378666</v>
      </c>
      <c r="S85">
        <v>2.1431786982231973</v>
      </c>
      <c r="T85">
        <v>2.3413318568323396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1.1015286742746841</v>
      </c>
      <c r="AG85">
        <v>2.158997492997579</v>
      </c>
      <c r="AH85">
        <v>0.93435978196378666</v>
      </c>
      <c r="AI85">
        <v>2.1431786982231973</v>
      </c>
      <c r="AJ85">
        <v>2.3413318568323396</v>
      </c>
      <c r="AK85">
        <v>0.98016876136191311</v>
      </c>
      <c r="AL85">
        <v>1.8096098064176918</v>
      </c>
      <c r="AM85">
        <v>0.76572844519266392</v>
      </c>
      <c r="AN85">
        <v>0.28450630099507779</v>
      </c>
      <c r="AO85">
        <v>2.072483218953896</v>
      </c>
      <c r="AP85">
        <v>2.2975046758811279</v>
      </c>
    </row>
    <row r="86" spans="1:42" x14ac:dyDescent="0.25">
      <c r="A86" s="1">
        <v>44423</v>
      </c>
      <c r="B86">
        <v>1.4824901724004989</v>
      </c>
      <c r="C86">
        <v>1.7813482361159589</v>
      </c>
      <c r="D86">
        <v>1.3918026915007926</v>
      </c>
      <c r="E86">
        <v>1.0817677856482917</v>
      </c>
      <c r="F86">
        <v>0.74891881438769803</v>
      </c>
      <c r="G86">
        <v>0.20699648105982493</v>
      </c>
      <c r="H86">
        <v>1.4935888861125544</v>
      </c>
      <c r="I86">
        <v>1.7974052167559398</v>
      </c>
      <c r="J86">
        <v>1.4015790832156281</v>
      </c>
      <c r="K86">
        <v>1.0876614356351815</v>
      </c>
      <c r="L86">
        <v>0.75173729223194141</v>
      </c>
      <c r="M86">
        <v>0.20721101487844243</v>
      </c>
      <c r="N86">
        <v>4.7392941161649951</v>
      </c>
      <c r="O86">
        <v>1.2602178151642143</v>
      </c>
      <c r="P86">
        <v>1.2987329180816087</v>
      </c>
      <c r="Q86">
        <v>1.2602178151642143</v>
      </c>
      <c r="R86">
        <v>0.70705958657061696</v>
      </c>
      <c r="S86">
        <v>0.7961107928722545</v>
      </c>
      <c r="T86">
        <v>0.21176879216531919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1.2602178151642143</v>
      </c>
      <c r="AG86">
        <v>1.2987329180816087</v>
      </c>
      <c r="AH86">
        <v>0.70705958657061696</v>
      </c>
      <c r="AI86">
        <v>0.7961107928722545</v>
      </c>
      <c r="AJ86">
        <v>0.21176879216531919</v>
      </c>
      <c r="AK86">
        <v>1.4935888861125544</v>
      </c>
      <c r="AL86">
        <v>1.7974052167559398</v>
      </c>
      <c r="AM86">
        <v>1.4015790832156281</v>
      </c>
      <c r="AN86">
        <v>1.0876614356351815</v>
      </c>
      <c r="AO86">
        <v>0.75173729223194141</v>
      </c>
      <c r="AP86">
        <v>0.20721101487844243</v>
      </c>
    </row>
    <row r="87" spans="1:42" x14ac:dyDescent="0.25">
      <c r="A87" s="2">
        <v>44430</v>
      </c>
      <c r="B87">
        <v>-1.6798160823449519</v>
      </c>
      <c r="C87">
        <v>-1.736128737499359</v>
      </c>
      <c r="D87">
        <v>-1.6382359059704625</v>
      </c>
      <c r="E87">
        <v>-0.24312121329062458</v>
      </c>
      <c r="F87">
        <v>-0.67967007681688407</v>
      </c>
      <c r="G87">
        <v>1.6990538203276038</v>
      </c>
      <c r="H87">
        <v>-1.6658632102574362</v>
      </c>
      <c r="I87">
        <v>-1.7212302137072761</v>
      </c>
      <c r="J87">
        <v>-1.6249616016225537</v>
      </c>
      <c r="K87">
        <v>-0.24282615181012915</v>
      </c>
      <c r="L87">
        <v>-0.67737073250737467</v>
      </c>
      <c r="M87">
        <v>1.7136533452277476</v>
      </c>
      <c r="N87">
        <v>-2.5869644163540069</v>
      </c>
      <c r="O87">
        <v>-1.8777040969378715</v>
      </c>
      <c r="P87">
        <v>-1.4998839009351572</v>
      </c>
      <c r="Q87">
        <v>-1.8777040969378715</v>
      </c>
      <c r="R87">
        <v>-0.59104493543941627</v>
      </c>
      <c r="S87">
        <v>-0.6634867775320511</v>
      </c>
      <c r="T87">
        <v>1.7552671067346366</v>
      </c>
      <c r="U87">
        <v>-1.6658632102574362</v>
      </c>
      <c r="V87">
        <v>0</v>
      </c>
      <c r="W87">
        <v>-1.6249616016225537</v>
      </c>
      <c r="X87">
        <v>-0.24282615181012915</v>
      </c>
      <c r="Y87">
        <v>-0.67737073250737467</v>
      </c>
      <c r="Z87">
        <v>0</v>
      </c>
      <c r="AA87">
        <v>-1.8777040969378715</v>
      </c>
      <c r="AB87">
        <v>-1.4998839009351572</v>
      </c>
      <c r="AC87">
        <v>-0.59104493543941627</v>
      </c>
      <c r="AD87">
        <v>-0.6634867775320511</v>
      </c>
      <c r="AE87">
        <v>0</v>
      </c>
      <c r="AF87">
        <v>-1.8777040969378715</v>
      </c>
      <c r="AG87">
        <v>-1.4998839009351572</v>
      </c>
      <c r="AH87">
        <v>-0.59104493543941627</v>
      </c>
      <c r="AI87">
        <v>-0.6634867775320511</v>
      </c>
      <c r="AJ87">
        <v>1.7552671067346366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1.7136533452277476</v>
      </c>
    </row>
    <row r="88" spans="1:42" x14ac:dyDescent="0.25">
      <c r="A88" s="1">
        <v>44437</v>
      </c>
      <c r="B88">
        <v>2.2398161154386509</v>
      </c>
      <c r="C88">
        <v>0.37928593102053199</v>
      </c>
      <c r="D88">
        <v>1.6520894071914427</v>
      </c>
      <c r="E88">
        <v>0.46477683029883221</v>
      </c>
      <c r="F88">
        <v>0.53519242280200763</v>
      </c>
      <c r="G88">
        <v>0.46582278481012024</v>
      </c>
      <c r="H88">
        <v>2.2652809587019758</v>
      </c>
      <c r="I88">
        <v>0.38000704407227925</v>
      </c>
      <c r="J88">
        <v>1.6658885986638765</v>
      </c>
      <c r="K88">
        <v>0.46586027618251347</v>
      </c>
      <c r="L88">
        <v>0.53662970790345332</v>
      </c>
      <c r="M88">
        <v>0.46691112026931325</v>
      </c>
      <c r="N88">
        <v>1.3794219637674847</v>
      </c>
      <c r="O88">
        <v>2.6264132985312614</v>
      </c>
      <c r="P88">
        <v>0.3233029426390816</v>
      </c>
      <c r="Q88">
        <v>2.6264132985312614</v>
      </c>
      <c r="R88">
        <v>1.5127022325814909</v>
      </c>
      <c r="S88">
        <v>0.58865215853987241</v>
      </c>
      <c r="T88">
        <v>0.31348443012705124</v>
      </c>
      <c r="U88">
        <v>0</v>
      </c>
      <c r="V88">
        <v>-1.7212302137072761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2.6264132985312614</v>
      </c>
      <c r="AG88">
        <v>0.3233029426390816</v>
      </c>
      <c r="AH88">
        <v>1.5127022325814909</v>
      </c>
      <c r="AI88">
        <v>0.58865215853987241</v>
      </c>
      <c r="AJ88">
        <v>0.31348443012705124</v>
      </c>
      <c r="AK88">
        <v>2.2652809587019758</v>
      </c>
      <c r="AL88">
        <v>0.38000704407227925</v>
      </c>
      <c r="AM88">
        <v>1.6658885986638765</v>
      </c>
      <c r="AN88">
        <v>0.46586027618251347</v>
      </c>
      <c r="AO88">
        <v>0.53662970790345332</v>
      </c>
      <c r="AP88">
        <v>0.46691112026931325</v>
      </c>
    </row>
    <row r="89" spans="1:42" x14ac:dyDescent="0.25">
      <c r="A89" s="2">
        <v>44444</v>
      </c>
      <c r="B89">
        <v>1.8966726798957687</v>
      </c>
      <c r="C89">
        <v>-0.64640912098539738</v>
      </c>
      <c r="D89">
        <v>1.5955305013086447</v>
      </c>
      <c r="E89">
        <v>9.2102233479165366E-2</v>
      </c>
      <c r="F89">
        <v>-0.47405101354935963</v>
      </c>
      <c r="G89">
        <v>0.56389084684322055</v>
      </c>
      <c r="H89">
        <v>1.914890235583518</v>
      </c>
      <c r="I89">
        <v>-0.644328857091508</v>
      </c>
      <c r="J89">
        <v>1.6083961226751056</v>
      </c>
      <c r="K89">
        <v>9.2144673647116843E-2</v>
      </c>
      <c r="L89">
        <v>-0.47293093018163324</v>
      </c>
      <c r="M89">
        <v>0.56548671340359147</v>
      </c>
      <c r="N89">
        <v>-4.2034360803325583</v>
      </c>
      <c r="O89">
        <v>1.9900736364931153</v>
      </c>
      <c r="P89">
        <v>-0.58519746160181774</v>
      </c>
      <c r="Q89">
        <v>1.9900736364931153</v>
      </c>
      <c r="R89">
        <v>0.5762442975362384</v>
      </c>
      <c r="S89">
        <v>-0.4140979046033163</v>
      </c>
      <c r="T89">
        <v>1.013524624772927</v>
      </c>
      <c r="U89">
        <v>0</v>
      </c>
      <c r="V89">
        <v>0</v>
      </c>
      <c r="W89">
        <v>0</v>
      </c>
      <c r="X89">
        <v>0</v>
      </c>
      <c r="Y89">
        <v>-0.47293093018163324</v>
      </c>
      <c r="Z89">
        <v>0</v>
      </c>
      <c r="AA89">
        <v>0</v>
      </c>
      <c r="AB89">
        <v>-0.58519746160181774</v>
      </c>
      <c r="AC89">
        <v>0</v>
      </c>
      <c r="AD89">
        <v>-0.4140979046033163</v>
      </c>
      <c r="AE89">
        <v>0</v>
      </c>
      <c r="AF89">
        <v>1.9900736364931153</v>
      </c>
      <c r="AG89">
        <v>-0.58519746160181774</v>
      </c>
      <c r="AH89">
        <v>0.5762442975362384</v>
      </c>
      <c r="AI89">
        <v>-0.4140979046033163</v>
      </c>
      <c r="AJ89">
        <v>1.013524624772927</v>
      </c>
      <c r="AK89">
        <v>1.914890235583518</v>
      </c>
      <c r="AL89">
        <v>0</v>
      </c>
      <c r="AM89">
        <v>1.6083961226751056</v>
      </c>
      <c r="AN89">
        <v>9.2144673647116843E-2</v>
      </c>
      <c r="AO89">
        <v>0</v>
      </c>
      <c r="AP89">
        <v>0.56548671340359147</v>
      </c>
    </row>
    <row r="90" spans="1:42" x14ac:dyDescent="0.25">
      <c r="A90" s="1">
        <v>44451</v>
      </c>
      <c r="B90">
        <v>-0.19832801948133971</v>
      </c>
      <c r="C90">
        <v>-1.3149752475247585</v>
      </c>
      <c r="D90">
        <v>-4.028197381672332E-2</v>
      </c>
      <c r="E90">
        <v>-1.9204443227598063</v>
      </c>
      <c r="F90">
        <v>-1.1016130762902969</v>
      </c>
      <c r="G90">
        <v>-0.1613716591023667</v>
      </c>
      <c r="H90">
        <v>-0.19813160911310712</v>
      </c>
      <c r="I90">
        <v>-1.3064045017122323</v>
      </c>
      <c r="J90">
        <v>-4.027386280776496E-2</v>
      </c>
      <c r="K90">
        <v>-1.9022365350982573</v>
      </c>
      <c r="L90">
        <v>-1.0955895166147498</v>
      </c>
      <c r="M90">
        <v>-0.16124159494621232</v>
      </c>
      <c r="N90">
        <v>0.67168441675407686</v>
      </c>
      <c r="O90">
        <v>-0.12105275327544632</v>
      </c>
      <c r="P90">
        <v>-0.93887586276411217</v>
      </c>
      <c r="Q90">
        <v>-0.12105275327544632</v>
      </c>
      <c r="R90">
        <v>-1.7089567467460893</v>
      </c>
      <c r="S90">
        <v>-1.1127184124628564</v>
      </c>
      <c r="T90">
        <v>-0.40244973398117873</v>
      </c>
      <c r="U90">
        <v>-0.19813160911310712</v>
      </c>
      <c r="V90">
        <v>-0.644328857091508</v>
      </c>
      <c r="W90">
        <v>-4.027386280776496E-2</v>
      </c>
      <c r="X90">
        <v>-1.9022365350982573</v>
      </c>
      <c r="Y90">
        <v>-1.0955895166147498</v>
      </c>
      <c r="Z90">
        <v>-0.16124159494621232</v>
      </c>
      <c r="AA90">
        <v>-0.12105275327544632</v>
      </c>
      <c r="AB90">
        <v>-0.93887586276411217</v>
      </c>
      <c r="AC90">
        <v>-1.7089567467460893</v>
      </c>
      <c r="AD90">
        <v>-1.1127184124628564</v>
      </c>
      <c r="AE90">
        <v>-0.40244973398117873</v>
      </c>
      <c r="AF90">
        <v>-0.12105275327544632</v>
      </c>
      <c r="AG90">
        <v>-0.93887586276411217</v>
      </c>
      <c r="AH90">
        <v>-1.7089567467460893</v>
      </c>
      <c r="AI90">
        <v>-1.1127184124628564</v>
      </c>
      <c r="AJ90">
        <v>-0.40244973398117873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</row>
    <row r="91" spans="1:42" x14ac:dyDescent="0.25">
      <c r="A91" s="2">
        <v>44458</v>
      </c>
      <c r="B91">
        <v>-7.5320110469426849E-3</v>
      </c>
      <c r="C91">
        <v>-0.70627336933941898</v>
      </c>
      <c r="D91">
        <v>-1.0071507704694234E-2</v>
      </c>
      <c r="E91">
        <v>-0.8361269966475946</v>
      </c>
      <c r="F91">
        <v>6.4338563820283384E-2</v>
      </c>
      <c r="G91">
        <v>0.11082006850695086</v>
      </c>
      <c r="H91">
        <v>-7.5317274052318526E-3</v>
      </c>
      <c r="I91">
        <v>-0.70379094061330516</v>
      </c>
      <c r="J91">
        <v>-1.0071000562410753E-2</v>
      </c>
      <c r="K91">
        <v>-0.83265081827747556</v>
      </c>
      <c r="L91">
        <v>6.4359269956093215E-2</v>
      </c>
      <c r="M91">
        <v>0.11088151934897726</v>
      </c>
      <c r="N91">
        <v>1.9030511661085687</v>
      </c>
      <c r="O91">
        <v>2.3080352288094491E-2</v>
      </c>
      <c r="P91">
        <v>-1.0496289647471817</v>
      </c>
      <c r="Q91">
        <v>2.3080352288094491E-2</v>
      </c>
      <c r="R91">
        <v>-0.57560297346119493</v>
      </c>
      <c r="S91">
        <v>8.0542832623115804E-2</v>
      </c>
      <c r="T91">
        <v>0.11658955325385156</v>
      </c>
      <c r="U91">
        <v>-7.5317274052318526E-3</v>
      </c>
      <c r="V91">
        <v>-1.3064045017122323</v>
      </c>
      <c r="W91">
        <v>-1.0071000562410753E-2</v>
      </c>
      <c r="X91">
        <v>-0.83265081827747556</v>
      </c>
      <c r="Y91">
        <v>0</v>
      </c>
      <c r="Z91">
        <v>0</v>
      </c>
      <c r="AA91">
        <v>0</v>
      </c>
      <c r="AB91">
        <v>-1.0496289647471817</v>
      </c>
      <c r="AC91">
        <v>-0.57560297346119493</v>
      </c>
      <c r="AD91">
        <v>0</v>
      </c>
      <c r="AE91">
        <v>0</v>
      </c>
      <c r="AF91">
        <v>2.3080352288094491E-2</v>
      </c>
      <c r="AG91">
        <v>-1.0496289647471817</v>
      </c>
      <c r="AH91">
        <v>-0.57560297346119493</v>
      </c>
      <c r="AI91">
        <v>8.0542832623115804E-2</v>
      </c>
      <c r="AJ91">
        <v>0.11658955325385156</v>
      </c>
      <c r="AK91">
        <v>0</v>
      </c>
      <c r="AL91">
        <v>0</v>
      </c>
      <c r="AM91">
        <v>0</v>
      </c>
      <c r="AN91">
        <v>0</v>
      </c>
      <c r="AO91">
        <v>6.4359269956093215E-2</v>
      </c>
      <c r="AP91">
        <v>0.11088151934897726</v>
      </c>
    </row>
    <row r="92" spans="1:42" x14ac:dyDescent="0.25">
      <c r="A92" s="1">
        <v>44465</v>
      </c>
      <c r="B92">
        <v>-0.96580394940302716</v>
      </c>
      <c r="C92">
        <v>0.92611648487343645</v>
      </c>
      <c r="D92">
        <v>-0.89934454550074194</v>
      </c>
      <c r="E92">
        <v>0.24393122713143806</v>
      </c>
      <c r="F92">
        <v>0.65338588828522848</v>
      </c>
      <c r="G92">
        <v>-5.0398145348262646E-2</v>
      </c>
      <c r="H92">
        <v>-0.96116987654081865</v>
      </c>
      <c r="I92">
        <v>0.93043160628859001</v>
      </c>
      <c r="J92">
        <v>-0.89532452701021426</v>
      </c>
      <c r="K92">
        <v>0.24422922405294609</v>
      </c>
      <c r="L92">
        <v>0.65552979765036057</v>
      </c>
      <c r="M92">
        <v>-5.0385449748378157E-2</v>
      </c>
      <c r="N92">
        <v>2.0349822932268218</v>
      </c>
      <c r="O92">
        <v>-1.3379522322129767</v>
      </c>
      <c r="P92">
        <v>0.98448032898803972</v>
      </c>
      <c r="Q92">
        <v>-1.3379522322129767</v>
      </c>
      <c r="R92">
        <v>0.5060499274872533</v>
      </c>
      <c r="S92">
        <v>0.70539020669560926</v>
      </c>
      <c r="T92">
        <v>-2.5897045004167153E-2</v>
      </c>
      <c r="U92">
        <v>-0.96116987654081865</v>
      </c>
      <c r="V92">
        <v>-0.70379094061330516</v>
      </c>
      <c r="W92">
        <v>-0.89532452701021426</v>
      </c>
      <c r="X92">
        <v>0</v>
      </c>
      <c r="Y92">
        <v>0</v>
      </c>
      <c r="Z92">
        <v>-5.0385449748378157E-2</v>
      </c>
      <c r="AA92">
        <v>-1.3379522322129767</v>
      </c>
      <c r="AB92">
        <v>0</v>
      </c>
      <c r="AC92">
        <v>0</v>
      </c>
      <c r="AD92">
        <v>0</v>
      </c>
      <c r="AE92">
        <v>-2.5897045004167153E-2</v>
      </c>
      <c r="AF92">
        <v>-1.3379522322129767</v>
      </c>
      <c r="AG92">
        <v>0.98448032898803972</v>
      </c>
      <c r="AH92">
        <v>0.5060499274872533</v>
      </c>
      <c r="AI92">
        <v>0.70539020669560926</v>
      </c>
      <c r="AJ92">
        <v>-2.5897045004167153E-2</v>
      </c>
      <c r="AK92">
        <v>0</v>
      </c>
      <c r="AL92">
        <v>0.93043160628859001</v>
      </c>
      <c r="AM92">
        <v>0</v>
      </c>
      <c r="AN92">
        <v>0.24422922405294609</v>
      </c>
      <c r="AO92">
        <v>0.65552979765036057</v>
      </c>
      <c r="AP92">
        <v>0</v>
      </c>
    </row>
    <row r="93" spans="1:42" x14ac:dyDescent="0.25">
      <c r="A93" s="2">
        <v>44472</v>
      </c>
      <c r="B93">
        <v>0.74474776701471368</v>
      </c>
      <c r="C93">
        <v>-0.66815144766148049</v>
      </c>
      <c r="D93">
        <v>0.49044392759631855</v>
      </c>
      <c r="E93">
        <v>-1.4407726692209391</v>
      </c>
      <c r="F93">
        <v>-5.3293540822864395E-2</v>
      </c>
      <c r="G93">
        <v>-4.0482433141059255</v>
      </c>
      <c r="H93">
        <v>0.74753485969313005</v>
      </c>
      <c r="I93">
        <v>-0.66592920899769603</v>
      </c>
      <c r="J93">
        <v>0.49165055064987212</v>
      </c>
      <c r="K93">
        <v>-1.4304921679119429</v>
      </c>
      <c r="L93">
        <v>-5.3279344858864687E-2</v>
      </c>
      <c r="M93">
        <v>-3.9684483615382993</v>
      </c>
      <c r="N93">
        <v>1.0372075826033427</v>
      </c>
      <c r="O93">
        <v>0.92127912019354286</v>
      </c>
      <c r="P93">
        <v>-0.73215573554395819</v>
      </c>
      <c r="Q93">
        <v>0.92127912019354286</v>
      </c>
      <c r="R93">
        <v>-2.2341871504500737</v>
      </c>
      <c r="S93">
        <v>-9.050729344122075E-3</v>
      </c>
      <c r="T93">
        <v>-4.0464129442358754</v>
      </c>
      <c r="U93">
        <v>0</v>
      </c>
      <c r="V93">
        <v>0</v>
      </c>
      <c r="W93">
        <v>0</v>
      </c>
      <c r="X93">
        <v>-1.4304921679119429</v>
      </c>
      <c r="Y93">
        <v>-5.3279344858864687E-2</v>
      </c>
      <c r="Z93">
        <v>-3.9684483615382993</v>
      </c>
      <c r="AA93">
        <v>0</v>
      </c>
      <c r="AB93">
        <v>-0.73215573554395819</v>
      </c>
      <c r="AC93">
        <v>-2.2341871504500737</v>
      </c>
      <c r="AD93">
        <v>-9.050729344122075E-3</v>
      </c>
      <c r="AE93">
        <v>-4.0464129442358754</v>
      </c>
      <c r="AF93">
        <v>0.92127912019354286</v>
      </c>
      <c r="AG93">
        <v>-0.73215573554395819</v>
      </c>
      <c r="AH93">
        <v>-2.2341871504500737</v>
      </c>
      <c r="AI93">
        <v>-9.050729344122075E-3</v>
      </c>
      <c r="AJ93">
        <v>-4.0464129442358754</v>
      </c>
      <c r="AK93">
        <v>0.74753485969313005</v>
      </c>
      <c r="AL93">
        <v>0</v>
      </c>
      <c r="AM93">
        <v>0.49165055064987212</v>
      </c>
      <c r="AN93">
        <v>0</v>
      </c>
      <c r="AO93">
        <v>0</v>
      </c>
      <c r="AP93">
        <v>0</v>
      </c>
    </row>
    <row r="94" spans="1:42" x14ac:dyDescent="0.25">
      <c r="A94" s="1">
        <v>44479</v>
      </c>
      <c r="B94">
        <v>3.5853770953108772</v>
      </c>
      <c r="C94">
        <v>1.5652085245232963</v>
      </c>
      <c r="D94">
        <v>3.1961235377612458</v>
      </c>
      <c r="E94">
        <v>1.365980396016218</v>
      </c>
      <c r="F94">
        <v>1.0372349776730934</v>
      </c>
      <c r="G94">
        <v>-1.3606888487296707</v>
      </c>
      <c r="H94">
        <v>3.651230599267103</v>
      </c>
      <c r="I94">
        <v>1.577587251644895</v>
      </c>
      <c r="J94">
        <v>3.2483146409875858</v>
      </c>
      <c r="K94">
        <v>1.3753957477854044</v>
      </c>
      <c r="L94">
        <v>1.0426517486527127</v>
      </c>
      <c r="M94">
        <v>-1.3515146062568051</v>
      </c>
      <c r="N94">
        <v>-0.31897953681001495</v>
      </c>
      <c r="O94">
        <v>3.4910655094018548</v>
      </c>
      <c r="P94">
        <v>1.6695579797709044</v>
      </c>
      <c r="Q94">
        <v>3.4910655094018548</v>
      </c>
      <c r="R94">
        <v>0.7841491968997224</v>
      </c>
      <c r="S94">
        <v>1.0728187218891538</v>
      </c>
      <c r="T94">
        <v>-1.3652655547284542</v>
      </c>
      <c r="U94">
        <v>0</v>
      </c>
      <c r="V94">
        <v>-0.66592920899769603</v>
      </c>
      <c r="W94">
        <v>0</v>
      </c>
      <c r="X94">
        <v>0</v>
      </c>
      <c r="Y94">
        <v>0</v>
      </c>
      <c r="Z94">
        <v>-1.3515146062568051</v>
      </c>
      <c r="AA94">
        <v>0</v>
      </c>
      <c r="AB94">
        <v>0</v>
      </c>
      <c r="AC94">
        <v>0</v>
      </c>
      <c r="AD94">
        <v>0</v>
      </c>
      <c r="AE94">
        <v>-1.3652655547284542</v>
      </c>
      <c r="AF94">
        <v>3.4910655094018548</v>
      </c>
      <c r="AG94">
        <v>1.6695579797709044</v>
      </c>
      <c r="AH94">
        <v>0.7841491968997224</v>
      </c>
      <c r="AI94">
        <v>1.0728187218891538</v>
      </c>
      <c r="AJ94">
        <v>-1.3652655547284542</v>
      </c>
      <c r="AK94">
        <v>3.651230599267103</v>
      </c>
      <c r="AL94">
        <v>1.577587251644895</v>
      </c>
      <c r="AM94">
        <v>3.2483146409875858</v>
      </c>
      <c r="AN94">
        <v>1.3753957477854044</v>
      </c>
      <c r="AO94">
        <v>1.0426517486527127</v>
      </c>
      <c r="AP94">
        <v>0</v>
      </c>
    </row>
    <row r="95" spans="1:42" x14ac:dyDescent="0.25">
      <c r="A95" s="2">
        <v>44486</v>
      </c>
      <c r="B95">
        <v>1.2599104170159743</v>
      </c>
      <c r="C95">
        <v>1.7039190137315856</v>
      </c>
      <c r="D95">
        <v>1.1132084603843044</v>
      </c>
      <c r="E95">
        <v>1.2094578828653595</v>
      </c>
      <c r="F95">
        <v>0.90934429656468441</v>
      </c>
      <c r="G95">
        <v>2.7700258397932886</v>
      </c>
      <c r="H95">
        <v>1.267914589645307</v>
      </c>
      <c r="I95">
        <v>1.718602752118676</v>
      </c>
      <c r="J95">
        <v>1.1194509972996078</v>
      </c>
      <c r="K95">
        <v>1.2168313375810373</v>
      </c>
      <c r="L95">
        <v>0.91350406878370427</v>
      </c>
      <c r="M95">
        <v>2.8091145926031107</v>
      </c>
      <c r="N95">
        <v>2.5237932589862755</v>
      </c>
      <c r="O95">
        <v>1.5119604839904885</v>
      </c>
      <c r="P95">
        <v>1.2315554046540471</v>
      </c>
      <c r="Q95">
        <v>1.5119604839904885</v>
      </c>
      <c r="R95">
        <v>1.8060429672433862</v>
      </c>
      <c r="S95">
        <v>1.031893644603779</v>
      </c>
      <c r="T95">
        <v>2.2780644112366426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1.5119604839904885</v>
      </c>
      <c r="AG95">
        <v>1.2315554046540471</v>
      </c>
      <c r="AH95">
        <v>1.8060429672433862</v>
      </c>
      <c r="AI95">
        <v>1.031893644603779</v>
      </c>
      <c r="AJ95">
        <v>2.2780644112366426</v>
      </c>
      <c r="AK95">
        <v>1.267914589645307</v>
      </c>
      <c r="AL95">
        <v>1.718602752118676</v>
      </c>
      <c r="AM95">
        <v>1.1194509972996078</v>
      </c>
      <c r="AN95">
        <v>1.2168313375810373</v>
      </c>
      <c r="AO95">
        <v>0.91350406878370427</v>
      </c>
      <c r="AP95">
        <v>2.8091145926031107</v>
      </c>
    </row>
    <row r="96" spans="1:42" x14ac:dyDescent="0.25">
      <c r="A96" s="1">
        <v>44493</v>
      </c>
      <c r="B96">
        <v>-0.56365169215946809</v>
      </c>
      <c r="C96">
        <v>-0.13549455512620154</v>
      </c>
      <c r="D96">
        <v>-3.3891740098780675E-2</v>
      </c>
      <c r="E96">
        <v>1.509115979776313</v>
      </c>
      <c r="F96">
        <v>0.43016721015749987</v>
      </c>
      <c r="G96">
        <v>2.3910411622276073</v>
      </c>
      <c r="H96">
        <v>-0.56206912002062293</v>
      </c>
      <c r="I96">
        <v>-0.13540284408681633</v>
      </c>
      <c r="J96">
        <v>-3.3885998145878254E-2</v>
      </c>
      <c r="K96">
        <v>1.5206190110913937</v>
      </c>
      <c r="L96">
        <v>0.43109509121709394</v>
      </c>
      <c r="M96">
        <v>2.420090541099583</v>
      </c>
      <c r="N96">
        <v>6.9200534243382394</v>
      </c>
      <c r="O96">
        <v>-1.1385299666281612</v>
      </c>
      <c r="P96">
        <v>1.5229757047664947</v>
      </c>
      <c r="Q96">
        <v>-1.1385299666281612</v>
      </c>
      <c r="R96">
        <v>1.6310875823702589</v>
      </c>
      <c r="S96">
        <v>0.42303305107382833</v>
      </c>
      <c r="T96">
        <v>3.0947559410601713</v>
      </c>
      <c r="U96">
        <v>-0.56206912002062293</v>
      </c>
      <c r="V96">
        <v>0</v>
      </c>
      <c r="W96">
        <v>-3.3885998145878254E-2</v>
      </c>
      <c r="X96">
        <v>0</v>
      </c>
      <c r="Y96">
        <v>0</v>
      </c>
      <c r="Z96">
        <v>0</v>
      </c>
      <c r="AA96">
        <v>-1.1385299666281612</v>
      </c>
      <c r="AB96">
        <v>0</v>
      </c>
      <c r="AC96">
        <v>0</v>
      </c>
      <c r="AD96">
        <v>0</v>
      </c>
      <c r="AE96">
        <v>0</v>
      </c>
      <c r="AF96">
        <v>-1.1385299666281612</v>
      </c>
      <c r="AG96">
        <v>1.5229757047664947</v>
      </c>
      <c r="AH96">
        <v>1.6310875823702589</v>
      </c>
      <c r="AI96">
        <v>0.42303305107382833</v>
      </c>
      <c r="AJ96">
        <v>3.0947559410601713</v>
      </c>
      <c r="AK96">
        <v>0</v>
      </c>
      <c r="AL96">
        <v>0</v>
      </c>
      <c r="AM96">
        <v>0</v>
      </c>
      <c r="AN96">
        <v>1.5206190110913937</v>
      </c>
      <c r="AO96">
        <v>0.43109509121709394</v>
      </c>
      <c r="AP96">
        <v>2.420090541099583</v>
      </c>
    </row>
    <row r="97" spans="1:42" x14ac:dyDescent="0.25">
      <c r="A97" s="2">
        <v>44500</v>
      </c>
      <c r="B97">
        <v>0.21152320746099934</v>
      </c>
      <c r="C97">
        <v>0.90506738276393306</v>
      </c>
      <c r="D97">
        <v>0.32815365312228878</v>
      </c>
      <c r="E97">
        <v>1.5318627450988227E-2</v>
      </c>
      <c r="F97">
        <v>0.56571231459123372</v>
      </c>
      <c r="G97">
        <v>1.3338642245669812</v>
      </c>
      <c r="H97">
        <v>0.2117472337649759</v>
      </c>
      <c r="I97">
        <v>0.9091879993483255</v>
      </c>
      <c r="J97">
        <v>0.32869325803478772</v>
      </c>
      <c r="K97">
        <v>1.5319800872569206E-2</v>
      </c>
      <c r="L97">
        <v>0.56731852726530996</v>
      </c>
      <c r="M97">
        <v>1.3428401001011623</v>
      </c>
      <c r="N97">
        <v>15.581043124562278</v>
      </c>
      <c r="O97">
        <v>-2.1387557985203167E-2</v>
      </c>
      <c r="P97">
        <v>-0.15409885650443711</v>
      </c>
      <c r="Q97">
        <v>-2.1387557985203167E-2</v>
      </c>
      <c r="R97">
        <v>1.3219460116680357</v>
      </c>
      <c r="S97">
        <v>0.61147920218397778</v>
      </c>
      <c r="T97">
        <v>1.3965649340724342</v>
      </c>
      <c r="U97">
        <v>0</v>
      </c>
      <c r="V97">
        <v>-0.13540284408681633</v>
      </c>
      <c r="W97">
        <v>0</v>
      </c>
      <c r="X97">
        <v>0</v>
      </c>
      <c r="Y97">
        <v>0</v>
      </c>
      <c r="Z97">
        <v>0</v>
      </c>
      <c r="AA97">
        <v>-2.1387557985203167E-2</v>
      </c>
      <c r="AB97">
        <v>-0.15409885650443711</v>
      </c>
      <c r="AC97">
        <v>0</v>
      </c>
      <c r="AD97">
        <v>0</v>
      </c>
      <c r="AE97">
        <v>0</v>
      </c>
      <c r="AF97">
        <v>-2.1387557985203167E-2</v>
      </c>
      <c r="AG97">
        <v>-0.15409885650443711</v>
      </c>
      <c r="AH97">
        <v>1.3219460116680357</v>
      </c>
      <c r="AI97">
        <v>0.61147920218397778</v>
      </c>
      <c r="AJ97">
        <v>1.3965649340724342</v>
      </c>
      <c r="AK97">
        <v>0.2117472337649759</v>
      </c>
      <c r="AL97">
        <v>0.9091879993483255</v>
      </c>
      <c r="AM97">
        <v>0.32869325803478772</v>
      </c>
      <c r="AN97">
        <v>1.5319800872569206E-2</v>
      </c>
      <c r="AO97">
        <v>0.56731852726530996</v>
      </c>
      <c r="AP97">
        <v>1.3428401001011623</v>
      </c>
    </row>
    <row r="98" spans="1:42" x14ac:dyDescent="0.25">
      <c r="A98" s="1">
        <v>44507</v>
      </c>
      <c r="B98">
        <v>1.6640272295364884</v>
      </c>
      <c r="C98">
        <v>1.5567631076516408</v>
      </c>
      <c r="D98">
        <v>1.9309039280643692</v>
      </c>
      <c r="E98">
        <v>0.88818036893645158</v>
      </c>
      <c r="F98">
        <v>1.4481914604297141</v>
      </c>
      <c r="G98">
        <v>-1.2905827787860324</v>
      </c>
      <c r="H98">
        <v>1.6780276943086856</v>
      </c>
      <c r="I98">
        <v>1.5690079125008991</v>
      </c>
      <c r="J98">
        <v>1.9497893798405403</v>
      </c>
      <c r="K98">
        <v>0.8921482025938734</v>
      </c>
      <c r="L98">
        <v>1.4587801065406969</v>
      </c>
      <c r="M98">
        <v>-1.2823257260910763</v>
      </c>
      <c r="N98">
        <v>9.4314659562823238</v>
      </c>
      <c r="O98">
        <v>1.6535735770702145</v>
      </c>
      <c r="P98">
        <v>1.4684374203639783</v>
      </c>
      <c r="Q98">
        <v>1.6535735770702145</v>
      </c>
      <c r="R98">
        <v>1.9811653356971703</v>
      </c>
      <c r="S98">
        <v>1.5175766749545574</v>
      </c>
      <c r="T98">
        <v>-1.3001669034864169</v>
      </c>
      <c r="U98">
        <v>0</v>
      </c>
      <c r="V98">
        <v>0</v>
      </c>
      <c r="W98">
        <v>0</v>
      </c>
      <c r="X98">
        <v>0</v>
      </c>
      <c r="Y98">
        <v>0</v>
      </c>
      <c r="Z98">
        <v>-1.2823257260910763</v>
      </c>
      <c r="AA98">
        <v>0</v>
      </c>
      <c r="AB98">
        <v>0</v>
      </c>
      <c r="AC98">
        <v>0</v>
      </c>
      <c r="AD98">
        <v>0</v>
      </c>
      <c r="AE98">
        <v>-1.3001669034864169</v>
      </c>
      <c r="AF98">
        <v>1.6535735770702145</v>
      </c>
      <c r="AG98">
        <v>1.4684374203639783</v>
      </c>
      <c r="AH98">
        <v>1.9811653356971703</v>
      </c>
      <c r="AI98">
        <v>1.5175766749545574</v>
      </c>
      <c r="AJ98">
        <v>-1.3001669034864169</v>
      </c>
      <c r="AK98">
        <v>1.6780276943086856</v>
      </c>
      <c r="AL98">
        <v>1.5690079125008991</v>
      </c>
      <c r="AM98">
        <v>1.9497893798405403</v>
      </c>
      <c r="AN98">
        <v>0.8921482025938734</v>
      </c>
      <c r="AO98">
        <v>1.4587801065406969</v>
      </c>
      <c r="AP98">
        <v>0</v>
      </c>
    </row>
    <row r="99" spans="1:42" x14ac:dyDescent="0.25">
      <c r="A99" s="2">
        <v>44514</v>
      </c>
      <c r="B99">
        <v>-2.9417489902184961</v>
      </c>
      <c r="C99">
        <v>8.3153981608289712E-2</v>
      </c>
      <c r="D99">
        <v>-2.747386336007783</v>
      </c>
      <c r="E99">
        <v>0.18564121992802013</v>
      </c>
      <c r="F99">
        <v>0.9161950956615369</v>
      </c>
      <c r="G99">
        <v>1.9863622887637027</v>
      </c>
      <c r="H99">
        <v>-2.899309847705188</v>
      </c>
      <c r="I99">
        <v>8.3188573709387356E-2</v>
      </c>
      <c r="J99">
        <v>-2.7103229945577962</v>
      </c>
      <c r="K99">
        <v>0.1858137467944154</v>
      </c>
      <c r="L99">
        <v>0.92041797593254304</v>
      </c>
      <c r="M99">
        <v>2.0063556680680659</v>
      </c>
      <c r="N99">
        <v>2.2915431650386866</v>
      </c>
      <c r="O99">
        <v>-3.038084083395229</v>
      </c>
      <c r="P99">
        <v>0.21372864608201025</v>
      </c>
      <c r="Q99">
        <v>-3.038084083395229</v>
      </c>
      <c r="R99">
        <v>-0.31299397219323899</v>
      </c>
      <c r="S99">
        <v>0.94583680185235608</v>
      </c>
      <c r="T99">
        <v>2.0525073632830035</v>
      </c>
      <c r="U99">
        <v>-2.899309847705188</v>
      </c>
      <c r="V99">
        <v>0</v>
      </c>
      <c r="W99">
        <v>-2.7103229945577962</v>
      </c>
      <c r="X99">
        <v>0</v>
      </c>
      <c r="Y99">
        <v>0</v>
      </c>
      <c r="Z99">
        <v>0</v>
      </c>
      <c r="AA99">
        <v>-3.038084083395229</v>
      </c>
      <c r="AB99">
        <v>0</v>
      </c>
      <c r="AC99">
        <v>-0.31299397219323899</v>
      </c>
      <c r="AD99">
        <v>0</v>
      </c>
      <c r="AE99">
        <v>0</v>
      </c>
      <c r="AF99">
        <v>-3.038084083395229</v>
      </c>
      <c r="AG99">
        <v>0.21372864608201025</v>
      </c>
      <c r="AH99">
        <v>-0.31299397219323899</v>
      </c>
      <c r="AI99">
        <v>0.94583680185235608</v>
      </c>
      <c r="AJ99">
        <v>2.0525073632830035</v>
      </c>
      <c r="AK99">
        <v>0</v>
      </c>
      <c r="AL99">
        <v>8.3188573709387356E-2</v>
      </c>
      <c r="AM99">
        <v>0</v>
      </c>
      <c r="AN99">
        <v>0.1858137467944154</v>
      </c>
      <c r="AO99">
        <v>0.92041797593254304</v>
      </c>
      <c r="AP99">
        <v>2.0063556680680659</v>
      </c>
    </row>
    <row r="100" spans="1:42" x14ac:dyDescent="0.25">
      <c r="A100" s="1">
        <v>44521</v>
      </c>
      <c r="B100">
        <v>-3.7828282828282878</v>
      </c>
      <c r="C100">
        <v>-0.34357514479237689</v>
      </c>
      <c r="D100">
        <v>-3.3001808318263977</v>
      </c>
      <c r="E100">
        <v>-1.3127087091697756</v>
      </c>
      <c r="F100">
        <v>-1.0139503232392033</v>
      </c>
      <c r="G100">
        <v>1.1333659013190003</v>
      </c>
      <c r="H100">
        <v>-3.7130340257243608</v>
      </c>
      <c r="I100">
        <v>-0.34298627381584224</v>
      </c>
      <c r="J100">
        <v>-3.2468940686079639</v>
      </c>
      <c r="K100">
        <v>-1.3041673559177185</v>
      </c>
      <c r="L100">
        <v>-1.0088443327470504</v>
      </c>
      <c r="M100">
        <v>1.1398374365629846</v>
      </c>
      <c r="N100">
        <v>1.4845017664090485</v>
      </c>
      <c r="O100">
        <v>-4.4501399297803035</v>
      </c>
      <c r="P100">
        <v>-0.26773242765912003</v>
      </c>
      <c r="Q100">
        <v>-4.4501399297803035</v>
      </c>
      <c r="R100">
        <v>0.32214730001968123</v>
      </c>
      <c r="S100">
        <v>-1.0394731395902534</v>
      </c>
      <c r="T100">
        <v>1.1040701729780491</v>
      </c>
      <c r="U100">
        <v>-3.7130340257243608</v>
      </c>
      <c r="V100">
        <v>0</v>
      </c>
      <c r="W100">
        <v>-3.2468940686079639</v>
      </c>
      <c r="X100">
        <v>-1.3041673559177185</v>
      </c>
      <c r="Y100">
        <v>-1.0088443327470504</v>
      </c>
      <c r="Z100">
        <v>0</v>
      </c>
      <c r="AA100">
        <v>-4.4501399297803035</v>
      </c>
      <c r="AB100">
        <v>-0.26773242765912003</v>
      </c>
      <c r="AC100">
        <v>0</v>
      </c>
      <c r="AD100">
        <v>-1.0394731395902534</v>
      </c>
      <c r="AE100">
        <v>0</v>
      </c>
      <c r="AF100">
        <v>-4.4501399297803035</v>
      </c>
      <c r="AG100">
        <v>-0.26773242765912003</v>
      </c>
      <c r="AH100">
        <v>0.32214730001968123</v>
      </c>
      <c r="AI100">
        <v>-1.0394731395902534</v>
      </c>
      <c r="AJ100">
        <v>1.1040701729780491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1.1398374365629846</v>
      </c>
    </row>
    <row r="101" spans="1:42" x14ac:dyDescent="0.25">
      <c r="A101" s="2">
        <v>44528</v>
      </c>
      <c r="B101">
        <v>-4.3808318835995586</v>
      </c>
      <c r="C101">
        <v>-4.0285933112075645</v>
      </c>
      <c r="D101">
        <v>-3.9853747714808172</v>
      </c>
      <c r="E101">
        <v>-1.2907740756580199</v>
      </c>
      <c r="F101">
        <v>-2.0025682851490583</v>
      </c>
      <c r="G101">
        <v>-2.8023302531136922</v>
      </c>
      <c r="H101">
        <v>-4.2875869955903729</v>
      </c>
      <c r="I101">
        <v>-3.9495611050080015</v>
      </c>
      <c r="J101">
        <v>-3.9080076067050022</v>
      </c>
      <c r="K101">
        <v>-1.2825145853967375</v>
      </c>
      <c r="L101">
        <v>-1.9827806245354556</v>
      </c>
      <c r="M101">
        <v>-2.7637834607907172</v>
      </c>
      <c r="N101">
        <v>6.9951518995986426</v>
      </c>
      <c r="O101">
        <v>-4.3801007901065834</v>
      </c>
      <c r="P101">
        <v>-4.7842291113442821</v>
      </c>
      <c r="Q101">
        <v>-4.3801007901065834</v>
      </c>
      <c r="R101">
        <v>-2.224231813657183</v>
      </c>
      <c r="S101">
        <v>-2.0074769245254109</v>
      </c>
      <c r="T101">
        <v>-2.8449993645849276</v>
      </c>
      <c r="U101">
        <v>-4.2875869955903729</v>
      </c>
      <c r="V101">
        <v>-0.34298627381584224</v>
      </c>
      <c r="W101">
        <v>-3.9080076067050022</v>
      </c>
      <c r="X101">
        <v>-1.2825145853967375</v>
      </c>
      <c r="Y101">
        <v>-1.9827806245354556</v>
      </c>
      <c r="Z101">
        <v>-2.7637834607907172</v>
      </c>
      <c r="AA101">
        <v>-4.3801007901065834</v>
      </c>
      <c r="AB101">
        <v>-4.7842291113442821</v>
      </c>
      <c r="AC101">
        <v>-2.224231813657183</v>
      </c>
      <c r="AD101">
        <v>-2.0074769245254109</v>
      </c>
      <c r="AE101">
        <v>-2.8449993645849276</v>
      </c>
      <c r="AF101">
        <v>-4.3801007901065834</v>
      </c>
      <c r="AG101">
        <v>-4.7842291113442821</v>
      </c>
      <c r="AH101">
        <v>-2.224231813657183</v>
      </c>
      <c r="AI101">
        <v>-2.0074769245254109</v>
      </c>
      <c r="AJ101">
        <v>-2.8449993645849276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</row>
    <row r="102" spans="1:42" x14ac:dyDescent="0.25">
      <c r="A102" s="1">
        <v>44535</v>
      </c>
      <c r="B102">
        <v>1.0046186363280596</v>
      </c>
      <c r="C102">
        <v>0.54336786512288915</v>
      </c>
      <c r="D102">
        <v>0.67444876783398777</v>
      </c>
      <c r="E102">
        <v>-0.61414489125332228</v>
      </c>
      <c r="F102">
        <v>-0.67083609936760291</v>
      </c>
      <c r="G102">
        <v>-3.0641821946169858</v>
      </c>
      <c r="H102">
        <v>1.009698983398402</v>
      </c>
      <c r="I102">
        <v>0.54484947781595139</v>
      </c>
      <c r="J102">
        <v>0.67673345201354307</v>
      </c>
      <c r="K102">
        <v>-0.61226670743995359</v>
      </c>
      <c r="L102">
        <v>-0.66859600665967767</v>
      </c>
      <c r="M102">
        <v>-3.0181736280919069</v>
      </c>
      <c r="N102">
        <v>9.7266874722822632</v>
      </c>
      <c r="O102">
        <v>1.9217734240256756</v>
      </c>
      <c r="P102">
        <v>1.193321625142638</v>
      </c>
      <c r="Q102">
        <v>1.9217734240256756</v>
      </c>
      <c r="R102">
        <v>-1.2304916535019952</v>
      </c>
      <c r="S102">
        <v>-0.70091848672322454</v>
      </c>
      <c r="T102">
        <v>-3.0464823702809269</v>
      </c>
      <c r="U102">
        <v>0</v>
      </c>
      <c r="V102">
        <v>-3.9495611050080015</v>
      </c>
      <c r="W102">
        <v>0</v>
      </c>
      <c r="X102">
        <v>-0.61226670743995359</v>
      </c>
      <c r="Y102">
        <v>-0.66859600665967767</v>
      </c>
      <c r="Z102">
        <v>-3.0181736280919069</v>
      </c>
      <c r="AA102">
        <v>0</v>
      </c>
      <c r="AB102">
        <v>0</v>
      </c>
      <c r="AC102">
        <v>-1.2304916535019952</v>
      </c>
      <c r="AD102">
        <v>-0.70091848672322454</v>
      </c>
      <c r="AE102">
        <v>-3.0464823702809269</v>
      </c>
      <c r="AF102">
        <v>1.9217734240256756</v>
      </c>
      <c r="AG102">
        <v>1.193321625142638</v>
      </c>
      <c r="AH102">
        <v>-1.2304916535019952</v>
      </c>
      <c r="AI102">
        <v>-0.70091848672322454</v>
      </c>
      <c r="AJ102">
        <v>-3.0464823702809269</v>
      </c>
      <c r="AK102">
        <v>1.009698983398402</v>
      </c>
      <c r="AL102">
        <v>0.54484947781595139</v>
      </c>
      <c r="AM102">
        <v>0.67673345201354307</v>
      </c>
      <c r="AN102">
        <v>0</v>
      </c>
      <c r="AO102">
        <v>0</v>
      </c>
      <c r="AP102">
        <v>0</v>
      </c>
    </row>
    <row r="103" spans="1:42" x14ac:dyDescent="0.25">
      <c r="A103" s="2">
        <v>44542</v>
      </c>
      <c r="B103">
        <v>1.0585289030025988</v>
      </c>
      <c r="C103">
        <v>2.5293273276246171</v>
      </c>
      <c r="D103">
        <v>1.153846153846154</v>
      </c>
      <c r="E103">
        <v>3.2802391131625801</v>
      </c>
      <c r="F103">
        <v>2.6662132290426905</v>
      </c>
      <c r="G103">
        <v>2.3354564755838663</v>
      </c>
      <c r="H103">
        <v>1.0641711722176057</v>
      </c>
      <c r="I103">
        <v>2.5618646335451474</v>
      </c>
      <c r="J103">
        <v>1.160554612030789</v>
      </c>
      <c r="K103">
        <v>3.3352451905066882</v>
      </c>
      <c r="L103">
        <v>2.7024013793044905</v>
      </c>
      <c r="M103">
        <v>2.363160453327704</v>
      </c>
      <c r="N103">
        <v>6.1229748493983056</v>
      </c>
      <c r="O103">
        <v>0.93876581386567792</v>
      </c>
      <c r="P103">
        <v>2.0383943485538283</v>
      </c>
      <c r="Q103">
        <v>0.93876581386567792</v>
      </c>
      <c r="R103">
        <v>3.753555355495608</v>
      </c>
      <c r="S103">
        <v>2.6175564422965971</v>
      </c>
      <c r="T103">
        <v>2.2346400486117788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0.93876581386567792</v>
      </c>
      <c r="AG103">
        <v>2.0383943485538283</v>
      </c>
      <c r="AH103">
        <v>3.753555355495608</v>
      </c>
      <c r="AI103">
        <v>2.6175564422965971</v>
      </c>
      <c r="AJ103">
        <v>2.2346400486117788</v>
      </c>
      <c r="AK103">
        <v>1.0641711722176057</v>
      </c>
      <c r="AL103">
        <v>2.5618646335451474</v>
      </c>
      <c r="AM103">
        <v>1.160554612030789</v>
      </c>
      <c r="AN103">
        <v>3.3352451905066882</v>
      </c>
      <c r="AO103">
        <v>2.7024013793044905</v>
      </c>
      <c r="AP103">
        <v>2.363160453327704</v>
      </c>
    </row>
    <row r="104" spans="1:42" x14ac:dyDescent="0.25">
      <c r="A104" s="1">
        <v>44549</v>
      </c>
      <c r="B104">
        <v>-1.3024715574735088</v>
      </c>
      <c r="C104">
        <v>0.35020222945645063</v>
      </c>
      <c r="D104">
        <v>-1.6101297483195265</v>
      </c>
      <c r="E104">
        <v>-0.60520706455541062</v>
      </c>
      <c r="F104">
        <v>0.49742826204655199</v>
      </c>
      <c r="G104">
        <v>-1.9585609730955484</v>
      </c>
      <c r="H104">
        <v>-1.2940623364502724</v>
      </c>
      <c r="I104">
        <v>0.35081687288024782</v>
      </c>
      <c r="J104">
        <v>-1.5973046433590852</v>
      </c>
      <c r="K104">
        <v>-0.60338304230843165</v>
      </c>
      <c r="L104">
        <v>0.49866955449646438</v>
      </c>
      <c r="M104">
        <v>-1.9396279778557082</v>
      </c>
      <c r="N104">
        <v>8.1575990197852057</v>
      </c>
      <c r="O104">
        <v>-1.7941931805293669</v>
      </c>
      <c r="P104">
        <v>0.72885144387234724</v>
      </c>
      <c r="Q104">
        <v>-1.7941931805293669</v>
      </c>
      <c r="R104">
        <v>-1.9583467184411976</v>
      </c>
      <c r="S104">
        <v>0.5194069444963122</v>
      </c>
      <c r="T104">
        <v>-2.0013951834939299</v>
      </c>
      <c r="U104">
        <v>-1.2940623364502724</v>
      </c>
      <c r="V104">
        <v>0</v>
      </c>
      <c r="W104">
        <v>-1.5973046433590852</v>
      </c>
      <c r="X104">
        <v>-0.60338304230843165</v>
      </c>
      <c r="Y104">
        <v>0</v>
      </c>
      <c r="Z104">
        <v>-1.9396279778557082</v>
      </c>
      <c r="AA104">
        <v>-1.7941931805293669</v>
      </c>
      <c r="AB104">
        <v>0</v>
      </c>
      <c r="AC104">
        <v>-1.9583467184411976</v>
      </c>
      <c r="AD104">
        <v>0</v>
      </c>
      <c r="AE104">
        <v>-2.0013951834939299</v>
      </c>
      <c r="AF104">
        <v>-1.7941931805293669</v>
      </c>
      <c r="AG104">
        <v>0.72885144387234724</v>
      </c>
      <c r="AH104">
        <v>-1.9583467184411976</v>
      </c>
      <c r="AI104">
        <v>0.5194069444963122</v>
      </c>
      <c r="AJ104">
        <v>-2.0013951834939299</v>
      </c>
      <c r="AK104">
        <v>0</v>
      </c>
      <c r="AL104">
        <v>0.35081687288024782</v>
      </c>
      <c r="AM104">
        <v>0</v>
      </c>
      <c r="AN104">
        <v>0</v>
      </c>
      <c r="AO104">
        <v>0.49866955449646438</v>
      </c>
      <c r="AP104">
        <v>0</v>
      </c>
    </row>
    <row r="105" spans="1:42" x14ac:dyDescent="0.25">
      <c r="A105" s="2">
        <v>44556</v>
      </c>
      <c r="B105">
        <v>1.9841575021148843</v>
      </c>
      <c r="C105">
        <v>1.4437800787516399</v>
      </c>
      <c r="D105">
        <v>2.0317525141661084</v>
      </c>
      <c r="E105">
        <v>1.0731633844184079</v>
      </c>
      <c r="F105">
        <v>0.79892581403155272</v>
      </c>
      <c r="G105">
        <v>1.5326837190418097</v>
      </c>
      <c r="H105">
        <v>2.0041062241103829</v>
      </c>
      <c r="I105">
        <v>1.4543040010129087</v>
      </c>
      <c r="J105">
        <v>2.0526765065153056</v>
      </c>
      <c r="K105">
        <v>1.0789633151450639</v>
      </c>
      <c r="L105">
        <v>0.80213432683068109</v>
      </c>
      <c r="M105">
        <v>1.5445507279144928</v>
      </c>
      <c r="N105">
        <v>9.305489530105989</v>
      </c>
      <c r="O105">
        <v>1.4298117382745448</v>
      </c>
      <c r="P105">
        <v>1.7714794661883824</v>
      </c>
      <c r="Q105">
        <v>1.4298117382745448</v>
      </c>
      <c r="R105">
        <v>2.2501519099208247</v>
      </c>
      <c r="S105">
        <v>0.77337473674615964</v>
      </c>
      <c r="T105">
        <v>1.507330906515465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1.4298117382745448</v>
      </c>
      <c r="AG105">
        <v>1.7714794661883824</v>
      </c>
      <c r="AH105">
        <v>2.2501519099208247</v>
      </c>
      <c r="AI105">
        <v>0.77337473674615964</v>
      </c>
      <c r="AJ105">
        <v>1.507330906515465</v>
      </c>
      <c r="AK105">
        <v>2.0041062241103829</v>
      </c>
      <c r="AL105">
        <v>1.4543040010129087</v>
      </c>
      <c r="AM105">
        <v>2.0526765065153056</v>
      </c>
      <c r="AN105">
        <v>1.0789633151450639</v>
      </c>
      <c r="AO105">
        <v>0.80213432683068109</v>
      </c>
      <c r="AP105">
        <v>1.5445507279144928</v>
      </c>
    </row>
    <row r="106" spans="1:42" x14ac:dyDescent="0.25">
      <c r="A106" s="1">
        <v>44563</v>
      </c>
      <c r="B106">
        <v>0.97981977408300902</v>
      </c>
      <c r="C106">
        <v>0.9199499084866567</v>
      </c>
      <c r="D106">
        <v>1.0256669361358131</v>
      </c>
      <c r="E106">
        <v>1.3337791648090471</v>
      </c>
      <c r="F106">
        <v>0.86522462562396762</v>
      </c>
      <c r="G106">
        <v>1.0644707772645132</v>
      </c>
      <c r="H106">
        <v>0.98465159603588936</v>
      </c>
      <c r="I106">
        <v>0.92420758007165582</v>
      </c>
      <c r="J106">
        <v>1.0309631448868659</v>
      </c>
      <c r="K106">
        <v>1.3427538904603338</v>
      </c>
      <c r="L106">
        <v>0.86898942560256953</v>
      </c>
      <c r="M106">
        <v>1.0701767961699475</v>
      </c>
      <c r="N106">
        <v>-1.3196672454169809</v>
      </c>
      <c r="O106">
        <v>1.7117731897579511</v>
      </c>
      <c r="P106">
        <v>2.5900784733491169</v>
      </c>
      <c r="Q106">
        <v>1.7117731897579511</v>
      </c>
      <c r="R106">
        <v>0.8510402746061253</v>
      </c>
      <c r="S106">
        <v>0.51558586208706769</v>
      </c>
      <c r="T106">
        <v>0.63704626972276002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1.7117731897579511</v>
      </c>
      <c r="AG106">
        <v>2.5900784733491169</v>
      </c>
      <c r="AH106">
        <v>0.8510402746061253</v>
      </c>
      <c r="AI106">
        <v>0.51558586208706769</v>
      </c>
      <c r="AJ106">
        <v>0.63704626972276002</v>
      </c>
      <c r="AK106">
        <v>0.98465159603588936</v>
      </c>
      <c r="AL106">
        <v>0.92420758007165582</v>
      </c>
      <c r="AM106">
        <v>1.0309631448868659</v>
      </c>
      <c r="AN106">
        <v>1.3427538904603338</v>
      </c>
      <c r="AO106">
        <v>0.86898942560256953</v>
      </c>
      <c r="AP106">
        <v>1.0701767961699475</v>
      </c>
    </row>
    <row r="107" spans="1:42" x14ac:dyDescent="0.25">
      <c r="A107" s="2">
        <v>44570</v>
      </c>
      <c r="B107">
        <v>1.6379116626301471</v>
      </c>
      <c r="C107">
        <v>1.6578249336870026</v>
      </c>
      <c r="D107">
        <v>1.0993403957625509</v>
      </c>
      <c r="E107">
        <v>0.77416500774163755</v>
      </c>
      <c r="F107">
        <v>1.8455005716152142</v>
      </c>
      <c r="G107">
        <v>-8.3333333333333304</v>
      </c>
      <c r="H107">
        <v>1.651473729401558</v>
      </c>
      <c r="I107">
        <v>1.6717206429969231</v>
      </c>
      <c r="J107">
        <v>1.1054277975826503</v>
      </c>
      <c r="K107">
        <v>0.77717722144513157</v>
      </c>
      <c r="L107">
        <v>1.8627423948701074</v>
      </c>
      <c r="M107">
        <v>-8.0042707673536366</v>
      </c>
      <c r="N107">
        <v>10.546973478545123</v>
      </c>
      <c r="O107">
        <v>2.2188002736295496</v>
      </c>
      <c r="P107">
        <v>-0.31139718601420313</v>
      </c>
      <c r="Q107">
        <v>2.2188002736295496</v>
      </c>
      <c r="R107">
        <v>-1.8881852391946623</v>
      </c>
      <c r="S107">
        <v>2.3078701414595888</v>
      </c>
      <c r="T107">
        <v>-7.8325535837865061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-8.0042707673536366</v>
      </c>
      <c r="AA107">
        <v>0</v>
      </c>
      <c r="AB107">
        <v>-0.31139718601420313</v>
      </c>
      <c r="AC107">
        <v>-1.8881852391946623</v>
      </c>
      <c r="AD107">
        <v>0</v>
      </c>
      <c r="AE107">
        <v>-7.8325535837865061</v>
      </c>
      <c r="AF107">
        <v>2.2188002736295496</v>
      </c>
      <c r="AG107">
        <v>-0.31139718601420313</v>
      </c>
      <c r="AH107">
        <v>-1.8881852391946623</v>
      </c>
      <c r="AI107">
        <v>2.3078701414595888</v>
      </c>
      <c r="AJ107">
        <v>-7.8325535837865061</v>
      </c>
      <c r="AK107">
        <v>1.651473729401558</v>
      </c>
      <c r="AL107">
        <v>1.6717206429969231</v>
      </c>
      <c r="AM107">
        <v>1.1054277975826503</v>
      </c>
      <c r="AN107">
        <v>0.77717722144513157</v>
      </c>
      <c r="AO107">
        <v>1.8627423948701074</v>
      </c>
      <c r="AP107">
        <v>0</v>
      </c>
    </row>
    <row r="108" spans="1:42" x14ac:dyDescent="0.25">
      <c r="A108" s="1">
        <v>44577</v>
      </c>
      <c r="B108">
        <v>2.3408353856282518</v>
      </c>
      <c r="C108">
        <v>0.68680026343024181</v>
      </c>
      <c r="D108">
        <v>1.8008734481574109</v>
      </c>
      <c r="E108">
        <v>8.1037277147497894E-2</v>
      </c>
      <c r="F108">
        <v>-7.51830543932928E-2</v>
      </c>
      <c r="G108">
        <v>-3.397075365579298</v>
      </c>
      <c r="H108">
        <v>2.3686681411521979</v>
      </c>
      <c r="I108">
        <v>0.68916959103671127</v>
      </c>
      <c r="J108">
        <v>1.8172865251315822</v>
      </c>
      <c r="K108">
        <v>8.1070130098886126E-2</v>
      </c>
      <c r="L108">
        <v>-7.5154806092685544E-2</v>
      </c>
      <c r="M108">
        <v>-3.3406491020641278</v>
      </c>
      <c r="N108">
        <v>4.8153657921760118</v>
      </c>
      <c r="O108">
        <v>2.3880207343235331</v>
      </c>
      <c r="P108">
        <v>1.34116556039177</v>
      </c>
      <c r="Q108">
        <v>2.3880207343235331</v>
      </c>
      <c r="R108">
        <v>-0.30364439146871808</v>
      </c>
      <c r="S108">
        <v>-6.3701326033787725E-2</v>
      </c>
      <c r="T108">
        <v>-3.4214302238665235</v>
      </c>
      <c r="U108">
        <v>0</v>
      </c>
      <c r="V108">
        <v>0</v>
      </c>
      <c r="W108">
        <v>0</v>
      </c>
      <c r="X108">
        <v>0</v>
      </c>
      <c r="Y108">
        <v>-7.5154806092685544E-2</v>
      </c>
      <c r="Z108">
        <v>-3.3406491020641278</v>
      </c>
      <c r="AA108">
        <v>0</v>
      </c>
      <c r="AB108">
        <v>0</v>
      </c>
      <c r="AC108">
        <v>-0.30364439146871808</v>
      </c>
      <c r="AD108">
        <v>-6.3701326033787725E-2</v>
      </c>
      <c r="AE108">
        <v>-3.4214302238665235</v>
      </c>
      <c r="AF108">
        <v>2.3880207343235331</v>
      </c>
      <c r="AG108">
        <v>1.34116556039177</v>
      </c>
      <c r="AH108">
        <v>-0.30364439146871808</v>
      </c>
      <c r="AI108">
        <v>-6.3701326033787725E-2</v>
      </c>
      <c r="AJ108">
        <v>-3.4214302238665235</v>
      </c>
      <c r="AK108">
        <v>2.3686681411521979</v>
      </c>
      <c r="AL108">
        <v>0.68916959103671127</v>
      </c>
      <c r="AM108">
        <v>1.8172865251315822</v>
      </c>
      <c r="AN108">
        <v>8.1070130098886126E-2</v>
      </c>
      <c r="AO108">
        <v>0</v>
      </c>
      <c r="AP108">
        <v>0</v>
      </c>
    </row>
    <row r="109" spans="1:42" x14ac:dyDescent="0.25">
      <c r="A109" s="2">
        <v>44584</v>
      </c>
      <c r="B109">
        <v>-4.0756249206953434</v>
      </c>
      <c r="C109">
        <v>-1.0985875303181634</v>
      </c>
      <c r="D109">
        <v>-4.0700643448064548</v>
      </c>
      <c r="E109">
        <v>-3.5077016928473563</v>
      </c>
      <c r="F109">
        <v>-2.8060624390899696</v>
      </c>
      <c r="G109">
        <v>-3.3480585910253549</v>
      </c>
      <c r="H109">
        <v>-3.9947611597575921</v>
      </c>
      <c r="I109">
        <v>-1.0925968925092562</v>
      </c>
      <c r="J109">
        <v>-3.98941819453949</v>
      </c>
      <c r="K109">
        <v>-3.4475836440139109</v>
      </c>
      <c r="L109">
        <v>-2.7674138437024527</v>
      </c>
      <c r="M109">
        <v>-3.2932315164268733</v>
      </c>
      <c r="N109">
        <v>11.790679733654983</v>
      </c>
      <c r="O109">
        <v>-4.6514365410906056</v>
      </c>
      <c r="P109">
        <v>-1.7779788817420279</v>
      </c>
      <c r="Q109">
        <v>-4.6514365410906056</v>
      </c>
      <c r="R109">
        <v>-5.8490599701968122</v>
      </c>
      <c r="S109">
        <v>-2.8281307485529132</v>
      </c>
      <c r="T109">
        <v>-3.4122126641985417</v>
      </c>
      <c r="U109">
        <v>-3.9947611597575921</v>
      </c>
      <c r="V109">
        <v>0</v>
      </c>
      <c r="W109">
        <v>-3.98941819453949</v>
      </c>
      <c r="X109">
        <v>-3.4475836440139109</v>
      </c>
      <c r="Y109">
        <v>-2.7674138437024527</v>
      </c>
      <c r="Z109">
        <v>-3.2932315164268733</v>
      </c>
      <c r="AA109">
        <v>-4.6514365410906056</v>
      </c>
      <c r="AB109">
        <v>-1.7779788817420279</v>
      </c>
      <c r="AC109">
        <v>-5.8490599701968122</v>
      </c>
      <c r="AD109">
        <v>-2.8281307485529132</v>
      </c>
      <c r="AE109">
        <v>-3.4122126641985417</v>
      </c>
      <c r="AF109">
        <v>-4.6514365410906056</v>
      </c>
      <c r="AG109">
        <v>-1.7779788817420279</v>
      </c>
      <c r="AH109">
        <v>-5.8490599701968122</v>
      </c>
      <c r="AI109">
        <v>-2.8281307485529132</v>
      </c>
      <c r="AJ109">
        <v>-3.4122126641985417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</row>
    <row r="110" spans="1:42" x14ac:dyDescent="0.25">
      <c r="A110" s="1">
        <v>44591</v>
      </c>
      <c r="B110">
        <v>-3.2274120451628092</v>
      </c>
      <c r="C110">
        <v>-0.78125000000001144</v>
      </c>
      <c r="D110">
        <v>-2.8142392103328704</v>
      </c>
      <c r="E110">
        <v>0.51962829508818686</v>
      </c>
      <c r="F110">
        <v>0.96185848365838611</v>
      </c>
      <c r="G110">
        <v>-1.3430725730442985</v>
      </c>
      <c r="H110">
        <v>-3.1764252381129947</v>
      </c>
      <c r="I110">
        <v>-0.77821404420550744</v>
      </c>
      <c r="J110">
        <v>-2.7753671160025313</v>
      </c>
      <c r="K110">
        <v>0.5209830581060082</v>
      </c>
      <c r="L110">
        <v>0.96651422082654392</v>
      </c>
      <c r="M110">
        <v>-1.3341333049862536</v>
      </c>
      <c r="N110">
        <v>18.440819613365193</v>
      </c>
      <c r="O110">
        <v>-3.4863758194864261</v>
      </c>
      <c r="P110">
        <v>-0.83229614555733522</v>
      </c>
      <c r="Q110">
        <v>-3.4863758194864261</v>
      </c>
      <c r="R110">
        <v>0.76808546321862514</v>
      </c>
      <c r="S110">
        <v>1.0024258222101305</v>
      </c>
      <c r="T110">
        <v>-1.3866440101945103</v>
      </c>
      <c r="U110">
        <v>-3.1764252381129947</v>
      </c>
      <c r="V110">
        <v>-1.0925968925092562</v>
      </c>
      <c r="W110">
        <v>-2.7753671160025313</v>
      </c>
      <c r="X110">
        <v>0</v>
      </c>
      <c r="Y110">
        <v>0</v>
      </c>
      <c r="Z110">
        <v>-1.3341333049862536</v>
      </c>
      <c r="AA110">
        <v>-3.4863758194864261</v>
      </c>
      <c r="AB110">
        <v>-0.83229614555733522</v>
      </c>
      <c r="AC110">
        <v>0</v>
      </c>
      <c r="AD110">
        <v>0</v>
      </c>
      <c r="AE110">
        <v>-1.3866440101945103</v>
      </c>
      <c r="AF110">
        <v>-3.4863758194864261</v>
      </c>
      <c r="AG110">
        <v>-0.83229614555733522</v>
      </c>
      <c r="AH110">
        <v>0.76808546321862514</v>
      </c>
      <c r="AI110">
        <v>1.0024258222101305</v>
      </c>
      <c r="AJ110">
        <v>-1.3866440101945103</v>
      </c>
      <c r="AK110">
        <v>0</v>
      </c>
      <c r="AL110">
        <v>0</v>
      </c>
      <c r="AM110">
        <v>0</v>
      </c>
      <c r="AN110">
        <v>0.5209830581060082</v>
      </c>
      <c r="AO110">
        <v>0.96651422082654392</v>
      </c>
      <c r="AP110">
        <v>0</v>
      </c>
    </row>
    <row r="111" spans="1:42" x14ac:dyDescent="0.25">
      <c r="A111" s="2">
        <v>44598</v>
      </c>
      <c r="B111">
        <v>0.21695943120033043</v>
      </c>
      <c r="C111">
        <v>-0.51548875078286516</v>
      </c>
      <c r="D111">
        <v>0.15726567414551423</v>
      </c>
      <c r="E111">
        <v>0.77901550504292105</v>
      </c>
      <c r="F111">
        <v>-1.267273340074146</v>
      </c>
      <c r="G111">
        <v>0</v>
      </c>
      <c r="H111">
        <v>0.21719512914860217</v>
      </c>
      <c r="I111">
        <v>-0.51416465594587268</v>
      </c>
      <c r="J111">
        <v>0.15738946641236107</v>
      </c>
      <c r="K111">
        <v>0.7820656820561761</v>
      </c>
      <c r="L111">
        <v>-1.2593106337501501</v>
      </c>
      <c r="M111">
        <v>0</v>
      </c>
      <c r="N111">
        <v>3.8541830166845843</v>
      </c>
      <c r="O111">
        <v>0.38400072014232345</v>
      </c>
      <c r="P111">
        <v>0.582943747837117</v>
      </c>
      <c r="Q111">
        <v>0.38400072014232345</v>
      </c>
      <c r="R111">
        <v>1.5378063511901108</v>
      </c>
      <c r="S111">
        <v>-1.3021220691328255</v>
      </c>
      <c r="T111">
        <v>2.3720772730668624E-2</v>
      </c>
      <c r="U111">
        <v>0</v>
      </c>
      <c r="V111">
        <v>-0.77821404420550744</v>
      </c>
      <c r="W111">
        <v>0</v>
      </c>
      <c r="X111">
        <v>0</v>
      </c>
      <c r="Y111">
        <v>-1.2593106337501501</v>
      </c>
      <c r="Z111">
        <v>0</v>
      </c>
      <c r="AA111">
        <v>0</v>
      </c>
      <c r="AB111">
        <v>0</v>
      </c>
      <c r="AC111">
        <v>0</v>
      </c>
      <c r="AD111">
        <v>-1.3021220691328255</v>
      </c>
      <c r="AE111">
        <v>0</v>
      </c>
      <c r="AF111">
        <v>0.38400072014232345</v>
      </c>
      <c r="AG111">
        <v>0.582943747837117</v>
      </c>
      <c r="AH111">
        <v>1.5378063511901108</v>
      </c>
      <c r="AI111">
        <v>-1.3021220691328255</v>
      </c>
      <c r="AJ111">
        <v>2.3720772730668624E-2</v>
      </c>
      <c r="AK111">
        <v>0.21719512914860217</v>
      </c>
      <c r="AL111">
        <v>0</v>
      </c>
      <c r="AM111">
        <v>0.15738946641236107</v>
      </c>
      <c r="AN111">
        <v>0.7820656820561761</v>
      </c>
      <c r="AO111">
        <v>0</v>
      </c>
      <c r="AP111">
        <v>0</v>
      </c>
    </row>
    <row r="112" spans="1:42" x14ac:dyDescent="0.25">
      <c r="A112" s="1">
        <v>44605</v>
      </c>
      <c r="B112">
        <v>0.22950135614437603</v>
      </c>
      <c r="C112">
        <v>2.2325844284301297</v>
      </c>
      <c r="D112">
        <v>-0.21012817818868312</v>
      </c>
      <c r="E112">
        <v>-0.75838010010617318</v>
      </c>
      <c r="F112">
        <v>1.1362500416514028</v>
      </c>
      <c r="G112">
        <v>-1.3371537726838472</v>
      </c>
      <c r="H112">
        <v>0.22976511413612694</v>
      </c>
      <c r="I112">
        <v>2.2578838576973603</v>
      </c>
      <c r="J112">
        <v>-0.20990771771137451</v>
      </c>
      <c r="K112">
        <v>-0.75551885519415685</v>
      </c>
      <c r="L112">
        <v>1.142754682029715</v>
      </c>
      <c r="M112">
        <v>-1.3282927743446167</v>
      </c>
      <c r="N112">
        <v>41.417107708254889</v>
      </c>
      <c r="O112">
        <v>0.69531896333854171</v>
      </c>
      <c r="P112">
        <v>1.1557907861975909</v>
      </c>
      <c r="Q112">
        <v>0.69531896333854171</v>
      </c>
      <c r="R112">
        <v>-1.8363211183869861</v>
      </c>
      <c r="S112">
        <v>1.1086588056340549</v>
      </c>
      <c r="T112">
        <v>-1.398934392597444</v>
      </c>
      <c r="U112">
        <v>0</v>
      </c>
      <c r="V112">
        <v>-0.51416465594587268</v>
      </c>
      <c r="W112">
        <v>-0.20990771771137451</v>
      </c>
      <c r="X112">
        <v>-0.75551885519415685</v>
      </c>
      <c r="Y112">
        <v>0</v>
      </c>
      <c r="Z112">
        <v>-1.3282927743446167</v>
      </c>
      <c r="AA112">
        <v>0</v>
      </c>
      <c r="AB112">
        <v>0</v>
      </c>
      <c r="AC112">
        <v>-1.8363211183869861</v>
      </c>
      <c r="AD112">
        <v>0</v>
      </c>
      <c r="AE112">
        <v>-1.398934392597444</v>
      </c>
      <c r="AF112">
        <v>0.69531896333854171</v>
      </c>
      <c r="AG112">
        <v>1.1557907861975909</v>
      </c>
      <c r="AH112">
        <v>-1.8363211183869861</v>
      </c>
      <c r="AI112">
        <v>1.1086588056340549</v>
      </c>
      <c r="AJ112">
        <v>-1.398934392597444</v>
      </c>
      <c r="AK112">
        <v>0.22976511413612694</v>
      </c>
      <c r="AL112">
        <v>2.2578838576973603</v>
      </c>
      <c r="AM112">
        <v>0</v>
      </c>
      <c r="AN112">
        <v>0</v>
      </c>
      <c r="AO112">
        <v>1.142754682029715</v>
      </c>
      <c r="AP112">
        <v>0</v>
      </c>
    </row>
    <row r="113" spans="1:42" x14ac:dyDescent="0.25">
      <c r="A113" s="2">
        <v>44612</v>
      </c>
      <c r="B113">
        <v>-2.9313862342961494</v>
      </c>
      <c r="C113">
        <v>-1.2156750572082435</v>
      </c>
      <c r="D113">
        <v>-3.2825131571808428</v>
      </c>
      <c r="E113">
        <v>-0.76802567727639293</v>
      </c>
      <c r="F113">
        <v>-0.95196447793327532</v>
      </c>
      <c r="G113">
        <v>-2.7351895007972575</v>
      </c>
      <c r="H113">
        <v>-2.8892427197918837</v>
      </c>
      <c r="I113">
        <v>-1.2083450740413377</v>
      </c>
      <c r="J113">
        <v>-3.2297893689378467</v>
      </c>
      <c r="K113">
        <v>-0.76509137462690358</v>
      </c>
      <c r="L113">
        <v>-0.94746184915995102</v>
      </c>
      <c r="M113">
        <v>-2.6984515887462033</v>
      </c>
      <c r="N113">
        <v>-7.2967265880782479</v>
      </c>
      <c r="O113">
        <v>-2.8827654882869869</v>
      </c>
      <c r="P113">
        <v>-2.4811196696287454</v>
      </c>
      <c r="Q113">
        <v>-2.8827654882869869</v>
      </c>
      <c r="R113">
        <v>-1.5915915195374413</v>
      </c>
      <c r="S113">
        <v>-0.9743980053250586</v>
      </c>
      <c r="T113">
        <v>-2.8279362685345157</v>
      </c>
      <c r="U113">
        <v>-2.8892427197918837</v>
      </c>
      <c r="V113">
        <v>0</v>
      </c>
      <c r="W113">
        <v>-3.2297893689378467</v>
      </c>
      <c r="X113">
        <v>-0.76509137462690358</v>
      </c>
      <c r="Y113">
        <v>-0.94746184915995102</v>
      </c>
      <c r="Z113">
        <v>-2.6984515887462033</v>
      </c>
      <c r="AA113">
        <v>-2.8827654882869869</v>
      </c>
      <c r="AB113">
        <v>-2.4811196696287454</v>
      </c>
      <c r="AC113">
        <v>-1.5915915195374413</v>
      </c>
      <c r="AD113">
        <v>-0.9743980053250586</v>
      </c>
      <c r="AE113">
        <v>-2.8279362685345157</v>
      </c>
      <c r="AF113">
        <v>-2.8827654882869869</v>
      </c>
      <c r="AG113">
        <v>-2.4811196696287454</v>
      </c>
      <c r="AH113">
        <v>-1.5915915195374413</v>
      </c>
      <c r="AI113">
        <v>-0.9743980053250586</v>
      </c>
      <c r="AJ113">
        <v>-2.8279362685345157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</row>
    <row r="114" spans="1:42" x14ac:dyDescent="0.25">
      <c r="A114" s="1">
        <v>44619</v>
      </c>
      <c r="B114">
        <v>-8.1963404008132361</v>
      </c>
      <c r="C114">
        <v>-2.406873993067411</v>
      </c>
      <c r="D114">
        <v>-7.7395218331677142</v>
      </c>
      <c r="E114">
        <v>0.91246403150084232</v>
      </c>
      <c r="F114">
        <v>0.23826302896071558</v>
      </c>
      <c r="G114">
        <v>2.4060330380656034</v>
      </c>
      <c r="H114">
        <v>-7.8777357308978848</v>
      </c>
      <c r="I114">
        <v>-2.3783653202825286</v>
      </c>
      <c r="J114">
        <v>-7.4546293099330878</v>
      </c>
      <c r="K114">
        <v>0.91665248275405664</v>
      </c>
      <c r="L114">
        <v>0.23854732699007219</v>
      </c>
      <c r="M114">
        <v>2.4354508394209975</v>
      </c>
      <c r="N114">
        <v>5.8923875135291119</v>
      </c>
      <c r="O114">
        <v>-8.3822553788263932</v>
      </c>
      <c r="P114">
        <v>-1.113021785460059</v>
      </c>
      <c r="Q114">
        <v>-8.3822553788263932</v>
      </c>
      <c r="R114">
        <v>0.81937638391426226</v>
      </c>
      <c r="S114">
        <v>0.39459583811758586</v>
      </c>
      <c r="T114">
        <v>2.6043456556233089</v>
      </c>
      <c r="U114">
        <v>-7.8777357308978848</v>
      </c>
      <c r="V114">
        <v>-1.2083450740413377</v>
      </c>
      <c r="W114">
        <v>-7.4546293099330878</v>
      </c>
      <c r="X114">
        <v>0</v>
      </c>
      <c r="Y114">
        <v>0</v>
      </c>
      <c r="Z114">
        <v>0</v>
      </c>
      <c r="AA114">
        <v>-8.3822553788263932</v>
      </c>
      <c r="AB114">
        <v>-1.113021785460059</v>
      </c>
      <c r="AC114">
        <v>0</v>
      </c>
      <c r="AD114">
        <v>0</v>
      </c>
      <c r="AE114">
        <v>0</v>
      </c>
      <c r="AF114">
        <v>-8.3822553788263932</v>
      </c>
      <c r="AG114">
        <v>-1.113021785460059</v>
      </c>
      <c r="AH114">
        <v>0.81937638391426226</v>
      </c>
      <c r="AI114">
        <v>0.39459583811758586</v>
      </c>
      <c r="AJ114">
        <v>2.6043456556233089</v>
      </c>
      <c r="AK114">
        <v>0</v>
      </c>
      <c r="AL114">
        <v>0</v>
      </c>
      <c r="AM114">
        <v>0</v>
      </c>
      <c r="AN114">
        <v>0.91665248275405664</v>
      </c>
      <c r="AO114">
        <v>0.23854732699007219</v>
      </c>
      <c r="AP114">
        <v>2.4354508394209975</v>
      </c>
    </row>
    <row r="115" spans="1:42" x14ac:dyDescent="0.25">
      <c r="A115" s="2">
        <v>44626</v>
      </c>
      <c r="B115">
        <v>-5.4679123908715033</v>
      </c>
      <c r="C115">
        <v>-8.3068950930626091</v>
      </c>
      <c r="D115">
        <v>-8.0055559063072206</v>
      </c>
      <c r="E115">
        <v>0.45978744252655857</v>
      </c>
      <c r="F115">
        <v>-0.66889632107024022</v>
      </c>
      <c r="G115">
        <v>-0.51738659607749582</v>
      </c>
      <c r="H115">
        <v>-5.3236572711835635</v>
      </c>
      <c r="I115">
        <v>-7.9798632594830927</v>
      </c>
      <c r="J115">
        <v>-7.7012483389871562</v>
      </c>
      <c r="K115">
        <v>0.46084771624000864</v>
      </c>
      <c r="L115">
        <v>-0.6666691358189345</v>
      </c>
      <c r="M115">
        <v>-0.51605275040943377</v>
      </c>
      <c r="N115">
        <v>12.540303348558417</v>
      </c>
      <c r="O115">
        <v>-3.4144793128991644</v>
      </c>
      <c r="P115">
        <v>-9.4507048748910396</v>
      </c>
      <c r="Q115">
        <v>-3.4144793128991644</v>
      </c>
      <c r="R115">
        <v>-1.2803267099789142</v>
      </c>
      <c r="S115">
        <v>-0.69192580729177933</v>
      </c>
      <c r="T115">
        <v>-0.51097143749450047</v>
      </c>
      <c r="U115">
        <v>-5.3236572711835635</v>
      </c>
      <c r="V115">
        <v>-2.3783653202825286</v>
      </c>
      <c r="W115">
        <v>-7.7012483389871562</v>
      </c>
      <c r="X115">
        <v>0</v>
      </c>
      <c r="Y115">
        <v>-0.6666691358189345</v>
      </c>
      <c r="Z115">
        <v>-0.51605275040943377</v>
      </c>
      <c r="AA115">
        <v>-3.4144793128991644</v>
      </c>
      <c r="AB115">
        <v>-9.4507048748910396</v>
      </c>
      <c r="AC115">
        <v>-1.2803267099789142</v>
      </c>
      <c r="AD115">
        <v>-0.69192580729177933</v>
      </c>
      <c r="AE115">
        <v>-0.51097143749450047</v>
      </c>
      <c r="AF115">
        <v>-3.4144793128991644</v>
      </c>
      <c r="AG115">
        <v>-9.4507048748910396</v>
      </c>
      <c r="AH115">
        <v>-1.2803267099789142</v>
      </c>
      <c r="AI115">
        <v>-0.69192580729177933</v>
      </c>
      <c r="AJ115">
        <v>-0.51097143749450047</v>
      </c>
      <c r="AK115">
        <v>0</v>
      </c>
      <c r="AL115">
        <v>0</v>
      </c>
      <c r="AM115">
        <v>0</v>
      </c>
      <c r="AN115">
        <v>0.46084771624000864</v>
      </c>
      <c r="AO115">
        <v>0</v>
      </c>
      <c r="AP115">
        <v>0</v>
      </c>
    </row>
    <row r="116" spans="1:42" x14ac:dyDescent="0.25">
      <c r="A116" s="1">
        <v>44633</v>
      </c>
      <c r="B116">
        <v>4.6387988198521883</v>
      </c>
      <c r="C116">
        <v>2.1776237521336612</v>
      </c>
      <c r="D116">
        <v>4.5268233875828932</v>
      </c>
      <c r="E116">
        <v>-2.0263775137462923</v>
      </c>
      <c r="F116">
        <v>-1.0238558410975735</v>
      </c>
      <c r="G116">
        <v>-1.5766316304082211</v>
      </c>
      <c r="H116">
        <v>4.7498386482055492</v>
      </c>
      <c r="I116">
        <v>2.2016839126677392</v>
      </c>
      <c r="J116">
        <v>4.6324851122070054</v>
      </c>
      <c r="K116">
        <v>-2.0061196940111903</v>
      </c>
      <c r="L116">
        <v>-1.018649940968962</v>
      </c>
      <c r="M116">
        <v>-1.5643319063682499</v>
      </c>
      <c r="N116">
        <v>18.520390094492374</v>
      </c>
      <c r="O116">
        <v>4.9078204553246456</v>
      </c>
      <c r="P116">
        <v>4.8118363750503299</v>
      </c>
      <c r="Q116">
        <v>4.9078204553246456</v>
      </c>
      <c r="R116">
        <v>-2.9196348386897877</v>
      </c>
      <c r="S116">
        <v>-1.1214801722763357</v>
      </c>
      <c r="T116">
        <v>-1.6806824982066149</v>
      </c>
      <c r="U116">
        <v>0</v>
      </c>
      <c r="V116">
        <v>-7.9798632594830927</v>
      </c>
      <c r="W116">
        <v>0</v>
      </c>
      <c r="X116">
        <v>-2.0061196940111903</v>
      </c>
      <c r="Y116">
        <v>-1.018649940968962</v>
      </c>
      <c r="Z116">
        <v>-1.5643319063682499</v>
      </c>
      <c r="AA116">
        <v>0</v>
      </c>
      <c r="AB116">
        <v>0</v>
      </c>
      <c r="AC116">
        <v>-2.9196348386897877</v>
      </c>
      <c r="AD116">
        <v>-1.1214801722763357</v>
      </c>
      <c r="AE116">
        <v>-1.6806824982066149</v>
      </c>
      <c r="AF116">
        <v>4.9078204553246456</v>
      </c>
      <c r="AG116">
        <v>4.8118363750503299</v>
      </c>
      <c r="AH116">
        <v>-2.9196348386897877</v>
      </c>
      <c r="AI116">
        <v>-1.1214801722763357</v>
      </c>
      <c r="AJ116">
        <v>-1.6806824982066149</v>
      </c>
      <c r="AK116">
        <v>4.7498386482055492</v>
      </c>
      <c r="AL116">
        <v>2.2016839126677392</v>
      </c>
      <c r="AM116">
        <v>4.6324851122070054</v>
      </c>
      <c r="AN116">
        <v>0</v>
      </c>
      <c r="AO116">
        <v>0</v>
      </c>
      <c r="AP116">
        <v>0</v>
      </c>
    </row>
    <row r="117" spans="1:42" x14ac:dyDescent="0.25">
      <c r="A117" s="2">
        <v>44640</v>
      </c>
      <c r="B117">
        <v>3.6043139132148823</v>
      </c>
      <c r="C117">
        <v>3.925855985688008</v>
      </c>
      <c r="D117">
        <v>3.8762384842690754</v>
      </c>
      <c r="E117">
        <v>3.1829350011168231</v>
      </c>
      <c r="F117">
        <v>2.832034488476213</v>
      </c>
      <c r="G117">
        <v>7.2440766353021218</v>
      </c>
      <c r="H117">
        <v>3.6708735509992478</v>
      </c>
      <c r="I117">
        <v>4.0049959133866126</v>
      </c>
      <c r="J117">
        <v>3.9533642346913012</v>
      </c>
      <c r="K117">
        <v>3.2346915932270419</v>
      </c>
      <c r="L117">
        <v>2.8729101769500507</v>
      </c>
      <c r="M117">
        <v>7.5198622769423062</v>
      </c>
      <c r="N117">
        <v>13.00347906862582</v>
      </c>
      <c r="O117">
        <v>3.7380777337356612</v>
      </c>
      <c r="P117">
        <v>2.882721872513387</v>
      </c>
      <c r="Q117">
        <v>3.7380777337356612</v>
      </c>
      <c r="R117">
        <v>5.9737883437328874</v>
      </c>
      <c r="S117">
        <v>2.8979677662329415</v>
      </c>
      <c r="T117">
        <v>7.5763520564729445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3.7380777337356612</v>
      </c>
      <c r="AG117">
        <v>2.882721872513387</v>
      </c>
      <c r="AH117">
        <v>5.9737883437328874</v>
      </c>
      <c r="AI117">
        <v>2.8979677662329415</v>
      </c>
      <c r="AJ117">
        <v>7.5763520564729445</v>
      </c>
      <c r="AK117">
        <v>3.6708735509992478</v>
      </c>
      <c r="AL117">
        <v>4.0049959133866126</v>
      </c>
      <c r="AM117">
        <v>3.9533642346913012</v>
      </c>
      <c r="AN117">
        <v>3.2346915932270419</v>
      </c>
      <c r="AO117">
        <v>2.8729101769500507</v>
      </c>
      <c r="AP117">
        <v>7.5198622769423062</v>
      </c>
    </row>
    <row r="118" spans="1:42" x14ac:dyDescent="0.25">
      <c r="A118" s="1">
        <v>44647</v>
      </c>
      <c r="B118">
        <v>1.8706825089803765</v>
      </c>
      <c r="C118">
        <v>0.45510759337126677</v>
      </c>
      <c r="D118">
        <v>1.6637228647940219</v>
      </c>
      <c r="E118">
        <v>1.938451429197241</v>
      </c>
      <c r="F118">
        <v>1.6503049476533713</v>
      </c>
      <c r="G118">
        <v>-1.8120960295475452</v>
      </c>
      <c r="H118">
        <v>1.8884010945006284</v>
      </c>
      <c r="I118">
        <v>0.45614636085030841</v>
      </c>
      <c r="J118">
        <v>1.677718179628688</v>
      </c>
      <c r="K118">
        <v>1.9574857815429336</v>
      </c>
      <c r="L118">
        <v>1.6640741794875236</v>
      </c>
      <c r="M118">
        <v>-1.795873257794034</v>
      </c>
      <c r="N118">
        <v>11.959273342043133</v>
      </c>
      <c r="O118">
        <v>1.1887962023249246</v>
      </c>
      <c r="P118">
        <v>0.66697322920993174</v>
      </c>
      <c r="Q118">
        <v>1.1887962023249246</v>
      </c>
      <c r="R118">
        <v>1.7752720792570107</v>
      </c>
      <c r="S118">
        <v>1.6569878956227462</v>
      </c>
      <c r="T118">
        <v>-1.8742005421914569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-1.795873257794034</v>
      </c>
      <c r="AA118">
        <v>0</v>
      </c>
      <c r="AB118">
        <v>0</v>
      </c>
      <c r="AC118">
        <v>0</v>
      </c>
      <c r="AD118">
        <v>0</v>
      </c>
      <c r="AE118">
        <v>-1.8742005421914569</v>
      </c>
      <c r="AF118">
        <v>1.1887962023249246</v>
      </c>
      <c r="AG118">
        <v>0.66697322920993174</v>
      </c>
      <c r="AH118">
        <v>1.7752720792570107</v>
      </c>
      <c r="AI118">
        <v>1.6569878956227462</v>
      </c>
      <c r="AJ118">
        <v>-1.8742005421914569</v>
      </c>
      <c r="AK118">
        <v>1.8884010945006284</v>
      </c>
      <c r="AL118">
        <v>0.45614636085030841</v>
      </c>
      <c r="AM118">
        <v>1.677718179628688</v>
      </c>
      <c r="AN118">
        <v>1.9574857815429336</v>
      </c>
      <c r="AO118">
        <v>1.6640741794875236</v>
      </c>
      <c r="AP118">
        <v>0</v>
      </c>
    </row>
    <row r="119" spans="1:42" x14ac:dyDescent="0.25">
      <c r="A119" s="2">
        <v>44654</v>
      </c>
      <c r="B119">
        <v>1.4701878573373357</v>
      </c>
      <c r="C119">
        <v>1.2794842994579305</v>
      </c>
      <c r="D119">
        <v>1.3767138682850173</v>
      </c>
      <c r="E119">
        <v>0.1676445934618534</v>
      </c>
      <c r="F119">
        <v>-0.54105456453306477</v>
      </c>
      <c r="G119">
        <v>2.090631709797711</v>
      </c>
      <c r="H119">
        <v>1.4811022255924922</v>
      </c>
      <c r="I119">
        <v>1.2877401973688913</v>
      </c>
      <c r="J119">
        <v>1.3862784598242326</v>
      </c>
      <c r="K119">
        <v>0.16778527426159132</v>
      </c>
      <c r="L119">
        <v>-0.53959612260338552</v>
      </c>
      <c r="M119">
        <v>2.1127948586523471</v>
      </c>
      <c r="N119">
        <v>2.5849317685831377</v>
      </c>
      <c r="O119">
        <v>1.9919156360988657</v>
      </c>
      <c r="P119">
        <v>1.0431940879965393</v>
      </c>
      <c r="Q119">
        <v>1.9919156360988657</v>
      </c>
      <c r="R119">
        <v>6.1613482978787118E-2</v>
      </c>
      <c r="S119">
        <v>-0.52703237022939808</v>
      </c>
      <c r="T119">
        <v>2.0763130115666923</v>
      </c>
      <c r="U119">
        <v>0</v>
      </c>
      <c r="V119">
        <v>0</v>
      </c>
      <c r="W119">
        <v>0</v>
      </c>
      <c r="X119">
        <v>0</v>
      </c>
      <c r="Y119">
        <v>-0.53959612260338552</v>
      </c>
      <c r="Z119">
        <v>0</v>
      </c>
      <c r="AA119">
        <v>0</v>
      </c>
      <c r="AB119">
        <v>0</v>
      </c>
      <c r="AC119">
        <v>0</v>
      </c>
      <c r="AD119">
        <v>-0.52703237022939808</v>
      </c>
      <c r="AE119">
        <v>0</v>
      </c>
      <c r="AF119">
        <v>1.9919156360988657</v>
      </c>
      <c r="AG119">
        <v>1.0431940879965393</v>
      </c>
      <c r="AH119">
        <v>6.1613482978787118E-2</v>
      </c>
      <c r="AI119">
        <v>-0.52703237022939808</v>
      </c>
      <c r="AJ119">
        <v>2.0763130115666923</v>
      </c>
      <c r="AK119">
        <v>1.4811022255924922</v>
      </c>
      <c r="AL119">
        <v>1.2877401973688913</v>
      </c>
      <c r="AM119">
        <v>1.3862784598242326</v>
      </c>
      <c r="AN119">
        <v>0.16778527426159132</v>
      </c>
      <c r="AO119">
        <v>0</v>
      </c>
      <c r="AP119">
        <v>2.1127948586523471</v>
      </c>
    </row>
    <row r="120" spans="1:42" x14ac:dyDescent="0.25">
      <c r="A120" s="1">
        <v>44661</v>
      </c>
      <c r="B120">
        <v>-2.586303206345657</v>
      </c>
      <c r="C120">
        <v>0.37462294443902977</v>
      </c>
      <c r="D120">
        <v>-2.0471357302597752</v>
      </c>
      <c r="E120">
        <v>0.18915281364811706</v>
      </c>
      <c r="F120">
        <v>1.3999806007307189</v>
      </c>
      <c r="G120">
        <v>-0.38570618264320955</v>
      </c>
      <c r="H120">
        <v>-2.5534240822883341</v>
      </c>
      <c r="I120">
        <v>0.37532641364580799</v>
      </c>
      <c r="J120">
        <v>-2.0264635556472279</v>
      </c>
      <c r="K120">
        <v>0.18933193349178934</v>
      </c>
      <c r="L120">
        <v>1.409872763236814</v>
      </c>
      <c r="M120">
        <v>-0.38496424353794445</v>
      </c>
      <c r="N120">
        <v>3.3862826113772462</v>
      </c>
      <c r="O120">
        <v>-3.0868333771995791</v>
      </c>
      <c r="P120">
        <v>0.24963316906795735</v>
      </c>
      <c r="Q120">
        <v>-3.0868333771995791</v>
      </c>
      <c r="R120">
        <v>-1.2747373785583767</v>
      </c>
      <c r="S120">
        <v>1.4056927725043407</v>
      </c>
      <c r="T120">
        <v>-0.46187197044836065</v>
      </c>
      <c r="U120">
        <v>-2.5534240822883341</v>
      </c>
      <c r="V120">
        <v>0</v>
      </c>
      <c r="W120">
        <v>-2.0264635556472279</v>
      </c>
      <c r="X120">
        <v>0</v>
      </c>
      <c r="Y120">
        <v>0</v>
      </c>
      <c r="Z120">
        <v>-0.38496424353794445</v>
      </c>
      <c r="AA120">
        <v>-3.0868333771995791</v>
      </c>
      <c r="AB120">
        <v>0</v>
      </c>
      <c r="AC120">
        <v>-1.2747373785583767</v>
      </c>
      <c r="AD120">
        <v>0</v>
      </c>
      <c r="AE120">
        <v>-0.46187197044836065</v>
      </c>
      <c r="AF120">
        <v>-3.0868333771995791</v>
      </c>
      <c r="AG120">
        <v>0.24963316906795735</v>
      </c>
      <c r="AH120">
        <v>-1.2747373785583767</v>
      </c>
      <c r="AI120">
        <v>1.4056927725043407</v>
      </c>
      <c r="AJ120">
        <v>-0.46187197044836065</v>
      </c>
      <c r="AK120">
        <v>0</v>
      </c>
      <c r="AL120">
        <v>0.37532641364580799</v>
      </c>
      <c r="AM120">
        <v>0</v>
      </c>
      <c r="AN120">
        <v>0.18933193349178934</v>
      </c>
      <c r="AO120">
        <v>1.409872763236814</v>
      </c>
      <c r="AP120">
        <v>0</v>
      </c>
    </row>
    <row r="121" spans="1:42" x14ac:dyDescent="0.25">
      <c r="A121" s="2">
        <v>44668</v>
      </c>
      <c r="B121">
        <v>8.9295680321462539E-2</v>
      </c>
      <c r="C121">
        <v>0.15544544836297561</v>
      </c>
      <c r="D121">
        <v>-0.17232465965878738</v>
      </c>
      <c r="E121">
        <v>-1.3007590832043736</v>
      </c>
      <c r="F121">
        <v>-0.35041043444406117</v>
      </c>
      <c r="G121">
        <v>-2.4285382291424624</v>
      </c>
      <c r="H121">
        <v>8.9335572663933063E-2</v>
      </c>
      <c r="I121">
        <v>0.15556639014864188</v>
      </c>
      <c r="J121">
        <v>-0.17217635107422025</v>
      </c>
      <c r="K121">
        <v>-1.2923718656085583</v>
      </c>
      <c r="L121">
        <v>-0.34979792752295963</v>
      </c>
      <c r="M121">
        <v>-2.3995181433425739</v>
      </c>
      <c r="N121">
        <v>1.0513021654455879</v>
      </c>
      <c r="O121">
        <v>6.4999101353546987E-2</v>
      </c>
      <c r="P121">
        <v>-0.39570769303613185</v>
      </c>
      <c r="Q121">
        <v>6.4999101353546987E-2</v>
      </c>
      <c r="R121">
        <v>-2.1550524526210619</v>
      </c>
      <c r="S121">
        <v>-0.38742166086143326</v>
      </c>
      <c r="T121">
        <v>-2.5028014236983656</v>
      </c>
      <c r="U121">
        <v>0</v>
      </c>
      <c r="V121">
        <v>0</v>
      </c>
      <c r="W121">
        <v>-0.17217635107422025</v>
      </c>
      <c r="X121">
        <v>-1.2923718656085583</v>
      </c>
      <c r="Y121">
        <v>-0.34979792752295963</v>
      </c>
      <c r="Z121">
        <v>-2.3995181433425739</v>
      </c>
      <c r="AA121">
        <v>0</v>
      </c>
      <c r="AB121">
        <v>-0.39570769303613185</v>
      </c>
      <c r="AC121">
        <v>-2.1550524526210619</v>
      </c>
      <c r="AD121">
        <v>-0.38742166086143326</v>
      </c>
      <c r="AE121">
        <v>-2.5028014236983656</v>
      </c>
      <c r="AF121">
        <v>6.4999101353546987E-2</v>
      </c>
      <c r="AG121">
        <v>-0.39570769303613185</v>
      </c>
      <c r="AH121">
        <v>-2.1550524526210619</v>
      </c>
      <c r="AI121">
        <v>-0.38742166086143326</v>
      </c>
      <c r="AJ121">
        <v>-2.5028014236983656</v>
      </c>
      <c r="AK121">
        <v>8.9335572663933063E-2</v>
      </c>
      <c r="AL121">
        <v>0.15556639014864188</v>
      </c>
      <c r="AM121">
        <v>0</v>
      </c>
      <c r="AN121">
        <v>0</v>
      </c>
      <c r="AO121">
        <v>0</v>
      </c>
      <c r="AP121">
        <v>0</v>
      </c>
    </row>
    <row r="122" spans="1:42" x14ac:dyDescent="0.25">
      <c r="A122" s="1">
        <v>44675</v>
      </c>
      <c r="B122">
        <v>-3.884508348794073</v>
      </c>
      <c r="C122">
        <v>-0.7389283092733151</v>
      </c>
      <c r="D122">
        <v>-3.3727213348376028</v>
      </c>
      <c r="E122">
        <v>-1.2385286876072497</v>
      </c>
      <c r="F122">
        <v>-0.72551390568318253</v>
      </c>
      <c r="G122">
        <v>-3.4374999999999991</v>
      </c>
      <c r="H122">
        <v>-3.8109599448800062</v>
      </c>
      <c r="I122">
        <v>-0.73621160881271386</v>
      </c>
      <c r="J122">
        <v>-3.3170924402663671</v>
      </c>
      <c r="K122">
        <v>-1.2309216667456189</v>
      </c>
      <c r="L122">
        <v>-0.72289471431513186</v>
      </c>
      <c r="M122">
        <v>-3.3797379583290614</v>
      </c>
      <c r="N122">
        <v>15.829826789927671</v>
      </c>
      <c r="O122">
        <v>-4.5832883109813611</v>
      </c>
      <c r="P122">
        <v>-0.2345654099287372</v>
      </c>
      <c r="Q122">
        <v>-4.5832883109813611</v>
      </c>
      <c r="R122">
        <v>-2.7888428135418861</v>
      </c>
      <c r="S122">
        <v>-0.79463661207704228</v>
      </c>
      <c r="T122">
        <v>-3.5458593842264832</v>
      </c>
      <c r="U122">
        <v>-3.8109599448800062</v>
      </c>
      <c r="V122">
        <v>0</v>
      </c>
      <c r="W122">
        <v>-3.3170924402663671</v>
      </c>
      <c r="X122">
        <v>-1.2309216667456189</v>
      </c>
      <c r="Y122">
        <v>-0.72289471431513186</v>
      </c>
      <c r="Z122">
        <v>-3.3797379583290614</v>
      </c>
      <c r="AA122">
        <v>-4.5832883109813611</v>
      </c>
      <c r="AB122">
        <v>-0.2345654099287372</v>
      </c>
      <c r="AC122">
        <v>-2.7888428135418861</v>
      </c>
      <c r="AD122">
        <v>-0.79463661207704228</v>
      </c>
      <c r="AE122">
        <v>-3.5458593842264832</v>
      </c>
      <c r="AF122">
        <v>-4.5832883109813611</v>
      </c>
      <c r="AG122">
        <v>-0.2345654099287372</v>
      </c>
      <c r="AH122">
        <v>-2.7888428135418861</v>
      </c>
      <c r="AI122">
        <v>-0.79463661207704228</v>
      </c>
      <c r="AJ122">
        <v>-3.5458593842264832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</row>
    <row r="123" spans="1:42" x14ac:dyDescent="0.25">
      <c r="A123" s="2">
        <v>44682</v>
      </c>
      <c r="B123">
        <v>-5.0490285644679895</v>
      </c>
      <c r="C123">
        <v>2.4461839530338241E-2</v>
      </c>
      <c r="D123">
        <v>-5.1905059337913819</v>
      </c>
      <c r="E123">
        <v>-2.6224110868649833</v>
      </c>
      <c r="F123">
        <v>-0.40359627247670898</v>
      </c>
      <c r="G123">
        <v>-1.6493585827733765</v>
      </c>
      <c r="H123">
        <v>-4.9256993896695764</v>
      </c>
      <c r="I123">
        <v>2.4464831926312391E-2</v>
      </c>
      <c r="J123">
        <v>-5.060286246529393</v>
      </c>
      <c r="K123">
        <v>-2.5886154541716739</v>
      </c>
      <c r="L123">
        <v>-0.40278400750155591</v>
      </c>
      <c r="M123">
        <v>-1.6359044010019137</v>
      </c>
      <c r="N123">
        <v>4.6602012949962885</v>
      </c>
      <c r="O123">
        <v>-5.3084512950342093</v>
      </c>
      <c r="P123">
        <v>-1.0654498754922057</v>
      </c>
      <c r="Q123">
        <v>-5.3084512950342093</v>
      </c>
      <c r="R123">
        <v>-3.3285992039279169</v>
      </c>
      <c r="S123">
        <v>-0.40596771871071141</v>
      </c>
      <c r="T123">
        <v>-1.6558845511889475</v>
      </c>
      <c r="U123">
        <v>-4.9256993896695764</v>
      </c>
      <c r="V123">
        <v>-0.73621160881271386</v>
      </c>
      <c r="W123">
        <v>-5.060286246529393</v>
      </c>
      <c r="X123">
        <v>-2.5886154541716739</v>
      </c>
      <c r="Y123">
        <v>-0.40278400750155591</v>
      </c>
      <c r="Z123">
        <v>-1.6359044010019137</v>
      </c>
      <c r="AA123">
        <v>-5.3084512950342093</v>
      </c>
      <c r="AB123">
        <v>-1.0654498754922057</v>
      </c>
      <c r="AC123">
        <v>-3.3285992039279169</v>
      </c>
      <c r="AD123">
        <v>-0.40596771871071141</v>
      </c>
      <c r="AE123">
        <v>-1.6558845511889475</v>
      </c>
      <c r="AF123">
        <v>-5.3084512950342093</v>
      </c>
      <c r="AG123">
        <v>-1.0654498754922057</v>
      </c>
      <c r="AH123">
        <v>-3.3285992039279169</v>
      </c>
      <c r="AI123">
        <v>-0.40596771871071141</v>
      </c>
      <c r="AJ123">
        <v>-1.6558845511889475</v>
      </c>
      <c r="AK123">
        <v>0</v>
      </c>
      <c r="AL123">
        <v>2.4464831926312391E-2</v>
      </c>
      <c r="AM123">
        <v>0</v>
      </c>
      <c r="AN123">
        <v>0</v>
      </c>
      <c r="AO123">
        <v>0</v>
      </c>
      <c r="AP123">
        <v>0</v>
      </c>
    </row>
    <row r="124" spans="1:42" x14ac:dyDescent="0.25">
      <c r="A124" s="1">
        <v>44689</v>
      </c>
      <c r="B124">
        <v>-4.0296521573845183</v>
      </c>
      <c r="C124">
        <v>-2.6619789050728335</v>
      </c>
      <c r="D124">
        <v>-3.779088610877023</v>
      </c>
      <c r="E124">
        <v>0.98555778780183567</v>
      </c>
      <c r="F124">
        <v>7.8688524590166911E-2</v>
      </c>
      <c r="G124">
        <v>-4.9089976928992547</v>
      </c>
      <c r="H124">
        <v>-3.950578941311087</v>
      </c>
      <c r="I124">
        <v>-2.6271647259398803</v>
      </c>
      <c r="J124">
        <v>-3.7094305978820761</v>
      </c>
      <c r="K124">
        <v>0.99044655617952004</v>
      </c>
      <c r="L124">
        <v>7.8719500260267777E-2</v>
      </c>
      <c r="M124">
        <v>-4.7923099738633494</v>
      </c>
      <c r="N124">
        <v>2.7798491124425695</v>
      </c>
      <c r="O124">
        <v>-4.4574388401500045</v>
      </c>
      <c r="P124">
        <v>-1.7414877113668878</v>
      </c>
      <c r="Q124">
        <v>-4.4574388401500045</v>
      </c>
      <c r="R124">
        <v>-0.20810956153450633</v>
      </c>
      <c r="S124">
        <v>-3.0653476622899405E-2</v>
      </c>
      <c r="T124">
        <v>-4.9789815567935634</v>
      </c>
      <c r="U124">
        <v>-3.950578941311087</v>
      </c>
      <c r="V124">
        <v>0</v>
      </c>
      <c r="W124">
        <v>-3.7094305978820761</v>
      </c>
      <c r="X124">
        <v>0</v>
      </c>
      <c r="Y124">
        <v>0</v>
      </c>
      <c r="Z124">
        <v>-4.7923099738633494</v>
      </c>
      <c r="AA124">
        <v>-4.4574388401500045</v>
      </c>
      <c r="AB124">
        <v>-1.7414877113668878</v>
      </c>
      <c r="AC124">
        <v>-0.20810956153450633</v>
      </c>
      <c r="AD124">
        <v>-3.0653476622899405E-2</v>
      </c>
      <c r="AE124">
        <v>-4.9789815567935634</v>
      </c>
      <c r="AF124">
        <v>-4.4574388401500045</v>
      </c>
      <c r="AG124">
        <v>-1.7414877113668878</v>
      </c>
      <c r="AH124">
        <v>-0.20810956153450633</v>
      </c>
      <c r="AI124">
        <v>-3.0653476622899405E-2</v>
      </c>
      <c r="AJ124">
        <v>-4.9789815567935634</v>
      </c>
      <c r="AK124">
        <v>0</v>
      </c>
      <c r="AL124">
        <v>0</v>
      </c>
      <c r="AM124">
        <v>0</v>
      </c>
      <c r="AN124">
        <v>0.99044655617952004</v>
      </c>
      <c r="AO124">
        <v>7.8719500260267777E-2</v>
      </c>
      <c r="AP124">
        <v>0</v>
      </c>
    </row>
    <row r="125" spans="1:42" x14ac:dyDescent="0.25">
      <c r="A125" s="2">
        <v>44696</v>
      </c>
      <c r="B125">
        <v>-0.17772135829895341</v>
      </c>
      <c r="C125">
        <v>1.4990352743284032</v>
      </c>
      <c r="D125">
        <v>3.2400207361316068E-2</v>
      </c>
      <c r="E125">
        <v>-1.4653846153846164</v>
      </c>
      <c r="F125">
        <v>0.86459078203212147</v>
      </c>
      <c r="G125">
        <v>0.45930084205154309</v>
      </c>
      <c r="H125">
        <v>-0.17756362075419491</v>
      </c>
      <c r="I125">
        <v>1.5103843688755971</v>
      </c>
      <c r="J125">
        <v>3.2405457362550134E-2</v>
      </c>
      <c r="K125">
        <v>-1.4547516054901346</v>
      </c>
      <c r="L125">
        <v>0.86835005201934568</v>
      </c>
      <c r="M125">
        <v>0.46035886929749453</v>
      </c>
      <c r="N125">
        <v>1.5370658483814021</v>
      </c>
      <c r="O125">
        <v>-0.16955872961864613</v>
      </c>
      <c r="P125">
        <v>1.601410341405431</v>
      </c>
      <c r="Q125">
        <v>-0.16955872961864613</v>
      </c>
      <c r="R125">
        <v>-2.4414418110146752</v>
      </c>
      <c r="S125">
        <v>0.79533492093125935</v>
      </c>
      <c r="T125">
        <v>0.30409250037775049</v>
      </c>
      <c r="U125">
        <v>-0.17756362075419491</v>
      </c>
      <c r="V125">
        <v>-2.6271647259398803</v>
      </c>
      <c r="W125">
        <v>0</v>
      </c>
      <c r="X125">
        <v>-1.4547516054901346</v>
      </c>
      <c r="Y125">
        <v>0</v>
      </c>
      <c r="Z125">
        <v>0</v>
      </c>
      <c r="AA125">
        <v>-0.16955872961864613</v>
      </c>
      <c r="AB125">
        <v>0</v>
      </c>
      <c r="AC125">
        <v>-2.4414418110146752</v>
      </c>
      <c r="AD125">
        <v>0</v>
      </c>
      <c r="AE125">
        <v>0</v>
      </c>
      <c r="AF125">
        <v>-0.16955872961864613</v>
      </c>
      <c r="AG125">
        <v>1.601410341405431</v>
      </c>
      <c r="AH125">
        <v>-2.4414418110146752</v>
      </c>
      <c r="AI125">
        <v>0.79533492093125935</v>
      </c>
      <c r="AJ125">
        <v>0.30409250037775049</v>
      </c>
      <c r="AK125">
        <v>0</v>
      </c>
      <c r="AL125">
        <v>1.5103843688755971</v>
      </c>
      <c r="AM125">
        <v>3.2405457362550134E-2</v>
      </c>
      <c r="AN125">
        <v>0</v>
      </c>
      <c r="AO125">
        <v>0.86835005201934568</v>
      </c>
      <c r="AP125">
        <v>0.46035886929749453</v>
      </c>
    </row>
    <row r="126" spans="1:42" x14ac:dyDescent="0.25">
      <c r="A126" s="1">
        <v>44703</v>
      </c>
      <c r="B126">
        <v>1.4819909954977342</v>
      </c>
      <c r="C126">
        <v>-0.39237111353928278</v>
      </c>
      <c r="D126">
        <v>0.19402405898332128</v>
      </c>
      <c r="E126">
        <v>-2.1892072475730036</v>
      </c>
      <c r="F126">
        <v>-1.6923382032127996</v>
      </c>
      <c r="G126">
        <v>-0.74550128534704152</v>
      </c>
      <c r="H126">
        <v>1.4930821988860916</v>
      </c>
      <c r="I126">
        <v>-0.39160334576292039</v>
      </c>
      <c r="J126">
        <v>0.19421252948550621</v>
      </c>
      <c r="K126">
        <v>-2.1655881973809326</v>
      </c>
      <c r="L126">
        <v>-1.678177699355178</v>
      </c>
      <c r="M126">
        <v>-0.74273615871394538</v>
      </c>
      <c r="N126">
        <v>3.4762167037848575</v>
      </c>
      <c r="O126">
        <v>0.98177176388054443</v>
      </c>
      <c r="P126">
        <v>-0.65425651459268308</v>
      </c>
      <c r="Q126">
        <v>0.98177176388054443</v>
      </c>
      <c r="R126">
        <v>-3.0923886143361452</v>
      </c>
      <c r="S126">
        <v>-1.8234703782481594</v>
      </c>
      <c r="T126">
        <v>-0.8833076185543598</v>
      </c>
      <c r="U126">
        <v>0</v>
      </c>
      <c r="V126">
        <v>0</v>
      </c>
      <c r="W126">
        <v>0</v>
      </c>
      <c r="X126">
        <v>-2.1655881973809326</v>
      </c>
      <c r="Y126">
        <v>-1.678177699355178</v>
      </c>
      <c r="Z126">
        <v>-0.74273615871394538</v>
      </c>
      <c r="AA126">
        <v>0</v>
      </c>
      <c r="AB126">
        <v>-0.65425651459268308</v>
      </c>
      <c r="AC126">
        <v>-3.0923886143361452</v>
      </c>
      <c r="AD126">
        <v>-1.8234703782481594</v>
      </c>
      <c r="AE126">
        <v>-0.8833076185543598</v>
      </c>
      <c r="AF126">
        <v>0.98177176388054443</v>
      </c>
      <c r="AG126">
        <v>-0.65425651459268308</v>
      </c>
      <c r="AH126">
        <v>-3.0923886143361452</v>
      </c>
      <c r="AI126">
        <v>-1.8234703782481594</v>
      </c>
      <c r="AJ126">
        <v>-0.8833076185543598</v>
      </c>
      <c r="AK126">
        <v>1.4930821988860916</v>
      </c>
      <c r="AL126">
        <v>0</v>
      </c>
      <c r="AM126">
        <v>0.19421252948550621</v>
      </c>
      <c r="AN126">
        <v>0</v>
      </c>
      <c r="AO126">
        <v>0</v>
      </c>
      <c r="AP126">
        <v>0</v>
      </c>
    </row>
    <row r="127" spans="1:42" x14ac:dyDescent="0.25">
      <c r="A127" s="2">
        <v>44710</v>
      </c>
      <c r="B127">
        <v>1.219926495568129</v>
      </c>
      <c r="C127">
        <v>2.9406093328191258</v>
      </c>
      <c r="D127">
        <v>1.0305319080842252</v>
      </c>
      <c r="E127">
        <v>5.0988437150317107</v>
      </c>
      <c r="F127">
        <v>2.9574031306132826</v>
      </c>
      <c r="G127">
        <v>3.3780427223050165</v>
      </c>
      <c r="H127">
        <v>1.2274286753274897</v>
      </c>
      <c r="I127">
        <v>2.9847119929131729</v>
      </c>
      <c r="J127">
        <v>1.0358786531482893</v>
      </c>
      <c r="K127">
        <v>5.23342962001953</v>
      </c>
      <c r="L127">
        <v>3.0020160896400521</v>
      </c>
      <c r="M127">
        <v>3.436416958724489</v>
      </c>
      <c r="N127">
        <v>0.99092510408150414</v>
      </c>
      <c r="O127">
        <v>1.6426030240532437</v>
      </c>
      <c r="P127">
        <v>2.9656275974584609</v>
      </c>
      <c r="Q127">
        <v>1.6426030240532437</v>
      </c>
      <c r="R127">
        <v>6.3766697531456318</v>
      </c>
      <c r="S127">
        <v>2.9876566821668114</v>
      </c>
      <c r="T127">
        <v>3.3718487365425305</v>
      </c>
      <c r="U127">
        <v>0</v>
      </c>
      <c r="V127">
        <v>-0.39160334576292039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1.6426030240532437</v>
      </c>
      <c r="AG127">
        <v>2.9656275974584609</v>
      </c>
      <c r="AH127">
        <v>6.3766697531456318</v>
      </c>
      <c r="AI127">
        <v>2.9876566821668114</v>
      </c>
      <c r="AJ127">
        <v>3.3718487365425305</v>
      </c>
      <c r="AK127">
        <v>1.2274286753274897</v>
      </c>
      <c r="AL127">
        <v>2.9847119929131729</v>
      </c>
      <c r="AM127">
        <v>1.0358786531482893</v>
      </c>
      <c r="AN127">
        <v>5.23342962001953</v>
      </c>
      <c r="AO127">
        <v>3.0020160896400521</v>
      </c>
      <c r="AP127">
        <v>3.436416958724489</v>
      </c>
    </row>
    <row r="128" spans="1:42" x14ac:dyDescent="0.25">
      <c r="A128" s="1">
        <v>44717</v>
      </c>
      <c r="B128">
        <v>0.88769169549113136</v>
      </c>
      <c r="C128">
        <v>-0.59160120259916538</v>
      </c>
      <c r="D128">
        <v>0.90072946400254728</v>
      </c>
      <c r="E128">
        <v>-1.230931883401317</v>
      </c>
      <c r="F128">
        <v>-0.73346473230152243</v>
      </c>
      <c r="G128">
        <v>-0.81382246149992665</v>
      </c>
      <c r="H128">
        <v>0.89165515116728744</v>
      </c>
      <c r="I128">
        <v>-0.58985811406114597</v>
      </c>
      <c r="J128">
        <v>0.90481055672580868</v>
      </c>
      <c r="K128">
        <v>-1.2234175185268421</v>
      </c>
      <c r="L128">
        <v>-0.73078796054939632</v>
      </c>
      <c r="M128">
        <v>-0.81052878422930297</v>
      </c>
      <c r="N128">
        <v>1.1035929550053483</v>
      </c>
      <c r="O128">
        <v>0.43674241554642979</v>
      </c>
      <c r="P128">
        <v>0.12696650980538576</v>
      </c>
      <c r="Q128">
        <v>0.43674241554642979</v>
      </c>
      <c r="R128">
        <v>-1.2024173572740582</v>
      </c>
      <c r="S128">
        <v>-0.77920690569154594</v>
      </c>
      <c r="T128">
        <v>-0.87061165860413403</v>
      </c>
      <c r="U128">
        <v>0</v>
      </c>
      <c r="V128">
        <v>0</v>
      </c>
      <c r="W128">
        <v>0</v>
      </c>
      <c r="X128">
        <v>-1.2234175185268421</v>
      </c>
      <c r="Y128">
        <v>-0.73078796054939632</v>
      </c>
      <c r="Z128">
        <v>-0.81052878422930297</v>
      </c>
      <c r="AA128">
        <v>0</v>
      </c>
      <c r="AB128">
        <v>0</v>
      </c>
      <c r="AC128">
        <v>-1.2024173572740582</v>
      </c>
      <c r="AD128">
        <v>-0.77920690569154594</v>
      </c>
      <c r="AE128">
        <v>-0.87061165860413403</v>
      </c>
      <c r="AF128">
        <v>0.43674241554642979</v>
      </c>
      <c r="AG128">
        <v>0.12696650980538576</v>
      </c>
      <c r="AH128">
        <v>-1.2024173572740582</v>
      </c>
      <c r="AI128">
        <v>-0.77920690569154594</v>
      </c>
      <c r="AJ128">
        <v>-0.87061165860413403</v>
      </c>
      <c r="AK128">
        <v>0.89165515116728744</v>
      </c>
      <c r="AL128">
        <v>0</v>
      </c>
      <c r="AM128">
        <v>0.90481055672580868</v>
      </c>
      <c r="AN128">
        <v>0</v>
      </c>
      <c r="AO128">
        <v>0</v>
      </c>
      <c r="AP128">
        <v>0</v>
      </c>
    </row>
    <row r="129" spans="1:42" x14ac:dyDescent="0.25">
      <c r="A129" s="2">
        <v>44724</v>
      </c>
      <c r="B129">
        <v>-4.2705307842073337</v>
      </c>
      <c r="C129">
        <v>-3.8734700045333184</v>
      </c>
      <c r="D129">
        <v>-4.6743244140495266</v>
      </c>
      <c r="E129">
        <v>-3.8018342870580812</v>
      </c>
      <c r="F129">
        <v>-2.5242654122635586</v>
      </c>
      <c r="G129">
        <v>-2.0963824619711113</v>
      </c>
      <c r="H129">
        <v>-4.1818593279089553</v>
      </c>
      <c r="I129">
        <v>-3.8003337880809944</v>
      </c>
      <c r="J129">
        <v>-4.5683671767312521</v>
      </c>
      <c r="K129">
        <v>-3.7313455946501373</v>
      </c>
      <c r="L129">
        <v>-2.4929320302290994</v>
      </c>
      <c r="M129">
        <v>-2.0747107232308362</v>
      </c>
      <c r="N129">
        <v>9.1575549382847239</v>
      </c>
      <c r="O129">
        <v>-4.5883649297482929</v>
      </c>
      <c r="P129">
        <v>-4.7939993340912324</v>
      </c>
      <c r="Q129">
        <v>-4.5883649297482929</v>
      </c>
      <c r="R129">
        <v>-5.1870692608326925</v>
      </c>
      <c r="S129">
        <v>-2.6557704831367608</v>
      </c>
      <c r="T129">
        <v>-2.2661667284654947</v>
      </c>
      <c r="U129">
        <v>-4.1818593279089553</v>
      </c>
      <c r="V129">
        <v>-0.58985811406114597</v>
      </c>
      <c r="W129">
        <v>-4.5683671767312521</v>
      </c>
      <c r="X129">
        <v>-3.7313455946501373</v>
      </c>
      <c r="Y129">
        <v>-2.4929320302290994</v>
      </c>
      <c r="Z129">
        <v>-2.0747107232308362</v>
      </c>
      <c r="AA129">
        <v>-4.5883649297482929</v>
      </c>
      <c r="AB129">
        <v>-4.7939993340912324</v>
      </c>
      <c r="AC129">
        <v>-5.1870692608326925</v>
      </c>
      <c r="AD129">
        <v>-2.6557704831367608</v>
      </c>
      <c r="AE129">
        <v>-2.2661667284654947</v>
      </c>
      <c r="AF129">
        <v>-4.5883649297482929</v>
      </c>
      <c r="AG129">
        <v>-4.7939993340912324</v>
      </c>
      <c r="AH129">
        <v>-5.1870692608326925</v>
      </c>
      <c r="AI129">
        <v>-2.6557704831367608</v>
      </c>
      <c r="AJ129">
        <v>-2.2661667284654947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</row>
    <row r="130" spans="1:42" x14ac:dyDescent="0.25">
      <c r="A130" s="1">
        <v>44731</v>
      </c>
      <c r="B130">
        <v>-3.0252211370885496</v>
      </c>
      <c r="C130">
        <v>-5.2930257226199888</v>
      </c>
      <c r="D130">
        <v>-3.8689655172413886</v>
      </c>
      <c r="E130">
        <v>-5.8408694930722573</v>
      </c>
      <c r="F130">
        <v>-5.3904968055022158</v>
      </c>
      <c r="G130">
        <v>-5.9309410968178877</v>
      </c>
      <c r="H130">
        <v>-2.9803637675530004</v>
      </c>
      <c r="I130">
        <v>-5.1576998504621372</v>
      </c>
      <c r="J130">
        <v>-3.7959971803182966</v>
      </c>
      <c r="K130">
        <v>-5.6766548949946438</v>
      </c>
      <c r="L130">
        <v>-5.2502282918578098</v>
      </c>
      <c r="M130">
        <v>-5.7617196719600603</v>
      </c>
      <c r="N130">
        <v>18.467864464700821</v>
      </c>
      <c r="O130">
        <v>-3.1388807395413942</v>
      </c>
      <c r="P130">
        <v>-4.481392912507097</v>
      </c>
      <c r="Q130">
        <v>-3.1388807395413942</v>
      </c>
      <c r="R130">
        <v>-5.9687447344681885</v>
      </c>
      <c r="S130">
        <v>-5.4358759932449559</v>
      </c>
      <c r="T130">
        <v>-5.9344322191147043</v>
      </c>
      <c r="U130">
        <v>-2.9803637675530004</v>
      </c>
      <c r="V130">
        <v>-3.8003337880809944</v>
      </c>
      <c r="W130">
        <v>-3.7959971803182966</v>
      </c>
      <c r="X130">
        <v>-5.6766548949946438</v>
      </c>
      <c r="Y130">
        <v>-5.2502282918578098</v>
      </c>
      <c r="Z130">
        <v>-5.7617196719600603</v>
      </c>
      <c r="AA130">
        <v>-3.1388807395413942</v>
      </c>
      <c r="AB130">
        <v>-4.481392912507097</v>
      </c>
      <c r="AC130">
        <v>-5.9687447344681885</v>
      </c>
      <c r="AD130">
        <v>-5.4358759932449559</v>
      </c>
      <c r="AE130">
        <v>-5.9344322191147043</v>
      </c>
      <c r="AF130">
        <v>-3.1388807395413942</v>
      </c>
      <c r="AG130">
        <v>-4.481392912507097</v>
      </c>
      <c r="AH130">
        <v>-5.9687447344681885</v>
      </c>
      <c r="AI130">
        <v>-5.4358759932449559</v>
      </c>
      <c r="AJ130">
        <v>-5.9344322191147043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</row>
    <row r="131" spans="1:42" x14ac:dyDescent="0.25">
      <c r="A131" s="2">
        <v>44738</v>
      </c>
      <c r="B131">
        <v>0.89294443539188817</v>
      </c>
      <c r="C131">
        <v>1.7661769302907089</v>
      </c>
      <c r="D131">
        <v>1.7149054429607544</v>
      </c>
      <c r="E131">
        <v>4.8284574993090885</v>
      </c>
      <c r="F131">
        <v>3.2592542556065855</v>
      </c>
      <c r="G131">
        <v>5.3811659192825152</v>
      </c>
      <c r="H131">
        <v>0.89695507726880552</v>
      </c>
      <c r="I131">
        <v>1.7819599485115425</v>
      </c>
      <c r="J131">
        <v>1.7297802508901066</v>
      </c>
      <c r="K131">
        <v>4.9489212189320684</v>
      </c>
      <c r="L131">
        <v>3.3135509873809856</v>
      </c>
      <c r="M131">
        <v>5.5313637984052404</v>
      </c>
      <c r="N131">
        <v>3.0510601092157006</v>
      </c>
      <c r="O131">
        <v>0.72797854408144691</v>
      </c>
      <c r="P131">
        <v>0.75630703658222087</v>
      </c>
      <c r="Q131">
        <v>0.72797854408144691</v>
      </c>
      <c r="R131">
        <v>6.2472693494120639</v>
      </c>
      <c r="S131">
        <v>3.3335441071829788</v>
      </c>
      <c r="T131">
        <v>5.5666577709184217</v>
      </c>
      <c r="U131">
        <v>0</v>
      </c>
      <c r="V131">
        <v>-5.1576998504621372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0.72797854408144691</v>
      </c>
      <c r="AG131">
        <v>0.75630703658222087</v>
      </c>
      <c r="AH131">
        <v>6.2472693494120639</v>
      </c>
      <c r="AI131">
        <v>3.3335441071829788</v>
      </c>
      <c r="AJ131">
        <v>5.5666577709184217</v>
      </c>
      <c r="AK131">
        <v>0.89695507726880552</v>
      </c>
      <c r="AL131">
        <v>1.7819599485115425</v>
      </c>
      <c r="AM131">
        <v>1.7297802508901066</v>
      </c>
      <c r="AN131">
        <v>4.9489212189320684</v>
      </c>
      <c r="AO131">
        <v>3.3135509873809856</v>
      </c>
      <c r="AP131">
        <v>5.5313637984052404</v>
      </c>
    </row>
    <row r="132" spans="1:42" x14ac:dyDescent="0.25">
      <c r="A132" s="1">
        <v>44745</v>
      </c>
      <c r="B132">
        <v>0.71507150715070844</v>
      </c>
      <c r="C132">
        <v>-1.603938383357155</v>
      </c>
      <c r="D132">
        <v>1.1921505592391677</v>
      </c>
      <c r="E132">
        <v>-0.60772163965681647</v>
      </c>
      <c r="F132">
        <v>0.14165261382799862</v>
      </c>
      <c r="G132">
        <v>-0.11544381734223116</v>
      </c>
      <c r="H132">
        <v>0.71764039704428251</v>
      </c>
      <c r="I132">
        <v>-1.5912112020720632</v>
      </c>
      <c r="J132">
        <v>1.1993136609096879</v>
      </c>
      <c r="K132">
        <v>-0.60588245933667972</v>
      </c>
      <c r="L132">
        <v>0.14175303598797595</v>
      </c>
      <c r="M132">
        <v>-0.11537723220810467</v>
      </c>
      <c r="N132">
        <v>1.1349686338499085</v>
      </c>
      <c r="O132">
        <v>0.78807213009919641</v>
      </c>
      <c r="P132">
        <v>-1.6302283968144857</v>
      </c>
      <c r="Q132">
        <v>0.78807213009919641</v>
      </c>
      <c r="R132">
        <v>-2.2337549729302362</v>
      </c>
      <c r="S132">
        <v>3.1769870877210157E-2</v>
      </c>
      <c r="T132">
        <v>-0.2509364612649535</v>
      </c>
      <c r="U132">
        <v>0</v>
      </c>
      <c r="V132">
        <v>0</v>
      </c>
      <c r="W132">
        <v>0</v>
      </c>
      <c r="X132">
        <v>-0.60588245933667972</v>
      </c>
      <c r="Y132">
        <v>0</v>
      </c>
      <c r="Z132">
        <v>-0.11537723220810467</v>
      </c>
      <c r="AA132">
        <v>0</v>
      </c>
      <c r="AB132">
        <v>-1.6302283968144857</v>
      </c>
      <c r="AC132">
        <v>-2.2337549729302362</v>
      </c>
      <c r="AD132">
        <v>0</v>
      </c>
      <c r="AE132">
        <v>-0.2509364612649535</v>
      </c>
      <c r="AF132">
        <v>0.78807213009919641</v>
      </c>
      <c r="AG132">
        <v>-1.6302283968144857</v>
      </c>
      <c r="AH132">
        <v>-2.2337549729302362</v>
      </c>
      <c r="AI132">
        <v>3.1769870877210157E-2</v>
      </c>
      <c r="AJ132">
        <v>-0.2509364612649535</v>
      </c>
      <c r="AK132">
        <v>0.71764039704428251</v>
      </c>
      <c r="AL132">
        <v>0</v>
      </c>
      <c r="AM132">
        <v>1.1993136609096879</v>
      </c>
      <c r="AN132">
        <v>0</v>
      </c>
      <c r="AO132">
        <v>0.14175303598797595</v>
      </c>
      <c r="AP132">
        <v>0</v>
      </c>
    </row>
    <row r="133" spans="1:42" x14ac:dyDescent="0.25">
      <c r="A133" s="2">
        <v>44752</v>
      </c>
      <c r="B133">
        <v>2.3136734306846174</v>
      </c>
      <c r="C133">
        <v>2.0379589296826421</v>
      </c>
      <c r="D133">
        <v>2.8878048780487791</v>
      </c>
      <c r="E133">
        <v>1.9856240816493138E-2</v>
      </c>
      <c r="F133">
        <v>2.2999868195597792</v>
      </c>
      <c r="G133">
        <v>5.6060055696815709</v>
      </c>
      <c r="H133">
        <v>2.3408589964884547</v>
      </c>
      <c r="I133">
        <v>2.0590118368660657</v>
      </c>
      <c r="J133">
        <v>2.930322514805471</v>
      </c>
      <c r="K133">
        <v>1.9858212428982971E-2</v>
      </c>
      <c r="L133">
        <v>2.3268492032093926</v>
      </c>
      <c r="M133">
        <v>5.7692733183265617</v>
      </c>
      <c r="N133">
        <v>5.0160824558530663</v>
      </c>
      <c r="O133">
        <v>2.1796868051208849</v>
      </c>
      <c r="P133">
        <v>1.2625411652266219</v>
      </c>
      <c r="Q133">
        <v>2.1796868051208849</v>
      </c>
      <c r="R133">
        <v>1.9172828071991925</v>
      </c>
      <c r="S133">
        <v>2.2838886481776952</v>
      </c>
      <c r="T133">
        <v>5.6870870706497625</v>
      </c>
      <c r="U133">
        <v>0</v>
      </c>
      <c r="V133">
        <v>-1.5912112020720632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2.1796868051208849</v>
      </c>
      <c r="AG133">
        <v>1.2625411652266219</v>
      </c>
      <c r="AH133">
        <v>1.9172828071991925</v>
      </c>
      <c r="AI133">
        <v>2.2838886481776952</v>
      </c>
      <c r="AJ133">
        <v>5.6870870706497625</v>
      </c>
      <c r="AK133">
        <v>2.3408589964884547</v>
      </c>
      <c r="AL133">
        <v>2.0590118368660657</v>
      </c>
      <c r="AM133">
        <v>2.930322514805471</v>
      </c>
      <c r="AN133">
        <v>1.9858212428982971E-2</v>
      </c>
      <c r="AO133">
        <v>2.3268492032093926</v>
      </c>
      <c r="AP133">
        <v>5.7692733183265617</v>
      </c>
    </row>
    <row r="134" spans="1:42" x14ac:dyDescent="0.25">
      <c r="A134" s="1">
        <v>44759</v>
      </c>
      <c r="B134">
        <v>-5.0468158576266644</v>
      </c>
      <c r="C134">
        <v>-1.0162388685175472</v>
      </c>
      <c r="D134">
        <v>-4.8200163621488903</v>
      </c>
      <c r="E134">
        <v>-0.64348521183054097</v>
      </c>
      <c r="F134">
        <v>-2.6367831245893519E-2</v>
      </c>
      <c r="G134">
        <v>-2.1142433234421465</v>
      </c>
      <c r="H134">
        <v>-4.9235930111760018</v>
      </c>
      <c r="I134">
        <v>-1.0111098805719563</v>
      </c>
      <c r="J134">
        <v>-4.7074563483501954</v>
      </c>
      <c r="K134">
        <v>-0.64142368476305522</v>
      </c>
      <c r="L134">
        <v>-2.6364355544238837E-2</v>
      </c>
      <c r="M134">
        <v>-2.0922033110409748</v>
      </c>
      <c r="N134">
        <v>8.27111375717935</v>
      </c>
      <c r="O134">
        <v>-5.6064619903639255</v>
      </c>
      <c r="P134">
        <v>-0.33642660197406382</v>
      </c>
      <c r="Q134">
        <v>-5.6064619903639255</v>
      </c>
      <c r="R134">
        <v>-0.93320647258546652</v>
      </c>
      <c r="S134">
        <v>-6.4938734000413084E-2</v>
      </c>
      <c r="T134">
        <v>-2.1901757401744586</v>
      </c>
      <c r="U134">
        <v>-4.9235930111760018</v>
      </c>
      <c r="V134">
        <v>0</v>
      </c>
      <c r="W134">
        <v>-4.7074563483501954</v>
      </c>
      <c r="X134">
        <v>-0.64142368476305522</v>
      </c>
      <c r="Y134">
        <v>-2.6364355544238837E-2</v>
      </c>
      <c r="Z134">
        <v>-2.0922033110409748</v>
      </c>
      <c r="AA134">
        <v>-5.6064619903639255</v>
      </c>
      <c r="AB134">
        <v>-0.33642660197406382</v>
      </c>
      <c r="AC134">
        <v>-0.93320647258546652</v>
      </c>
      <c r="AD134">
        <v>-6.4938734000413084E-2</v>
      </c>
      <c r="AE134">
        <v>-2.1901757401744586</v>
      </c>
      <c r="AF134">
        <v>-5.6064619903639255</v>
      </c>
      <c r="AG134">
        <v>-0.33642660197406382</v>
      </c>
      <c r="AH134">
        <v>-0.93320647258546652</v>
      </c>
      <c r="AI134">
        <v>-6.4938734000413084E-2</v>
      </c>
      <c r="AJ134">
        <v>-2.1901757401744586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</row>
    <row r="135" spans="1:42" x14ac:dyDescent="0.25">
      <c r="A135" s="2">
        <v>44766</v>
      </c>
      <c r="B135">
        <v>4.0553024752317599</v>
      </c>
      <c r="C135">
        <v>2.2629531026008536</v>
      </c>
      <c r="D135">
        <v>4.0115175708396018</v>
      </c>
      <c r="E135">
        <v>1.2121451415485536</v>
      </c>
      <c r="F135">
        <v>0.26626343644193234</v>
      </c>
      <c r="G135">
        <v>4.2613636363636465</v>
      </c>
      <c r="H135">
        <v>4.1398227961190619</v>
      </c>
      <c r="I135">
        <v>2.2889508461757533</v>
      </c>
      <c r="J135">
        <v>4.0941976414040449</v>
      </c>
      <c r="K135">
        <v>1.219551532424711</v>
      </c>
      <c r="L135">
        <v>0.2666185480247909</v>
      </c>
      <c r="M135">
        <v>4.3548245245735462</v>
      </c>
      <c r="N135">
        <v>0.34880163186838092</v>
      </c>
      <c r="O135">
        <v>4.6771978400856113</v>
      </c>
      <c r="P135">
        <v>2.6962286157152828</v>
      </c>
      <c r="Q135">
        <v>4.6771978400856113</v>
      </c>
      <c r="R135">
        <v>2.5170055324303306</v>
      </c>
      <c r="S135">
        <v>0.17636564454695522</v>
      </c>
      <c r="T135">
        <v>4.3836764392113485</v>
      </c>
      <c r="U135">
        <v>0</v>
      </c>
      <c r="V135">
        <v>-1.0111098805719563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4.6771978400856113</v>
      </c>
      <c r="AG135">
        <v>2.6962286157152828</v>
      </c>
      <c r="AH135">
        <v>2.5170055324303306</v>
      </c>
      <c r="AI135">
        <v>0.17636564454695522</v>
      </c>
      <c r="AJ135">
        <v>4.3836764392113485</v>
      </c>
      <c r="AK135">
        <v>4.1398227961190619</v>
      </c>
      <c r="AL135">
        <v>2.2889508461757533</v>
      </c>
      <c r="AM135">
        <v>4.0941976414040449</v>
      </c>
      <c r="AN135">
        <v>1.219551532424711</v>
      </c>
      <c r="AO135">
        <v>0.2666185480247909</v>
      </c>
      <c r="AP135">
        <v>4.3548245245735462</v>
      </c>
    </row>
    <row r="136" spans="1:42" x14ac:dyDescent="0.25">
      <c r="A136" s="1">
        <v>44773</v>
      </c>
      <c r="B136">
        <v>1.8080015014545254</v>
      </c>
      <c r="C136">
        <v>2.9851487607410814</v>
      </c>
      <c r="D136">
        <v>2.0385922174498408</v>
      </c>
      <c r="E136">
        <v>4.0498560387937452</v>
      </c>
      <c r="F136">
        <v>2.6341057483036803</v>
      </c>
      <c r="G136">
        <v>6.0498220640569365</v>
      </c>
      <c r="H136">
        <v>1.8245455632356851</v>
      </c>
      <c r="I136">
        <v>3.0306113644798112</v>
      </c>
      <c r="J136">
        <v>2.0596583013611429</v>
      </c>
      <c r="K136">
        <v>4.1341463158162934</v>
      </c>
      <c r="L136">
        <v>2.6694198347416673</v>
      </c>
      <c r="M136">
        <v>6.2405566187429651</v>
      </c>
      <c r="N136">
        <v>0.2104403186455874</v>
      </c>
      <c r="O136">
        <v>1.6523942076764737</v>
      </c>
      <c r="P136">
        <v>2.6295595264708385</v>
      </c>
      <c r="Q136">
        <v>1.6523942076764737</v>
      </c>
      <c r="R136">
        <v>4.1692065688141913</v>
      </c>
      <c r="S136">
        <v>2.7542979948593795</v>
      </c>
      <c r="T136">
        <v>6.4326215650843288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1.6523942076764737</v>
      </c>
      <c r="AG136">
        <v>2.6295595264708385</v>
      </c>
      <c r="AH136">
        <v>4.1692065688141913</v>
      </c>
      <c r="AI136">
        <v>2.7542979948593795</v>
      </c>
      <c r="AJ136">
        <v>6.4326215650843288</v>
      </c>
      <c r="AK136">
        <v>1.8245455632356851</v>
      </c>
      <c r="AL136">
        <v>3.0306113644798112</v>
      </c>
      <c r="AM136">
        <v>2.0596583013611429</v>
      </c>
      <c r="AN136">
        <v>4.1341463158162934</v>
      </c>
      <c r="AO136">
        <v>2.6694198347416673</v>
      </c>
      <c r="AP136">
        <v>6.2405566187429651</v>
      </c>
    </row>
    <row r="137" spans="1:42" x14ac:dyDescent="0.25">
      <c r="A137" s="2">
        <v>44780</v>
      </c>
      <c r="B137">
        <v>-1.9257133747808135</v>
      </c>
      <c r="C137">
        <v>0.70526731110671659</v>
      </c>
      <c r="D137">
        <v>-1.1411528237048691</v>
      </c>
      <c r="E137">
        <v>-0.3841034417189545</v>
      </c>
      <c r="F137">
        <v>0.18210280821698768</v>
      </c>
      <c r="G137">
        <v>1.2085255987694949</v>
      </c>
      <c r="H137">
        <v>-1.9074061709468741</v>
      </c>
      <c r="I137">
        <v>0.70776607658908941</v>
      </c>
      <c r="J137">
        <v>-1.1346907895254406</v>
      </c>
      <c r="K137">
        <v>-0.38336764798675921</v>
      </c>
      <c r="L137">
        <v>0.18226881694911493</v>
      </c>
      <c r="M137">
        <v>1.215887644311481</v>
      </c>
      <c r="N137">
        <v>2.8337620158503185</v>
      </c>
      <c r="O137">
        <v>-2.1008727587408127</v>
      </c>
      <c r="P137">
        <v>0.47094718460782437</v>
      </c>
      <c r="Q137">
        <v>-2.1008727587408127</v>
      </c>
      <c r="R137">
        <v>0.36010034707275368</v>
      </c>
      <c r="S137">
        <v>-8.0944447720731991E-2</v>
      </c>
      <c r="T137">
        <v>0.99921606156939302</v>
      </c>
      <c r="U137">
        <v>-1.9074061709468741</v>
      </c>
      <c r="V137">
        <v>0</v>
      </c>
      <c r="W137">
        <v>-1.1346907895254406</v>
      </c>
      <c r="X137">
        <v>-0.38336764798675921</v>
      </c>
      <c r="Y137">
        <v>0</v>
      </c>
      <c r="Z137">
        <v>0</v>
      </c>
      <c r="AA137">
        <v>-2.1008727587408127</v>
      </c>
      <c r="AB137">
        <v>0</v>
      </c>
      <c r="AC137">
        <v>0</v>
      </c>
      <c r="AD137">
        <v>-8.0944447720731991E-2</v>
      </c>
      <c r="AE137">
        <v>0</v>
      </c>
      <c r="AF137">
        <v>-2.1008727587408127</v>
      </c>
      <c r="AG137">
        <v>0.47094718460782437</v>
      </c>
      <c r="AH137">
        <v>0.36010034707275368</v>
      </c>
      <c r="AI137">
        <v>-8.0944447720731991E-2</v>
      </c>
      <c r="AJ137">
        <v>0.99921606156939302</v>
      </c>
      <c r="AK137">
        <v>0</v>
      </c>
      <c r="AL137">
        <v>0.70776607658908941</v>
      </c>
      <c r="AM137">
        <v>0</v>
      </c>
      <c r="AN137">
        <v>0</v>
      </c>
      <c r="AO137">
        <v>0.18226881694911493</v>
      </c>
      <c r="AP137">
        <v>1.215887644311481</v>
      </c>
    </row>
    <row r="138" spans="1:42" x14ac:dyDescent="0.25">
      <c r="A138" s="1">
        <v>44787</v>
      </c>
      <c r="B138">
        <v>3.5516605166051698</v>
      </c>
      <c r="C138">
        <v>1.193898932800554</v>
      </c>
      <c r="D138">
        <v>3.5519979988743713</v>
      </c>
      <c r="E138">
        <v>2.9418278458585658</v>
      </c>
      <c r="F138">
        <v>2.3826602214252262</v>
      </c>
      <c r="G138">
        <v>0.98988360709236445</v>
      </c>
      <c r="H138">
        <v>3.6162663130903288</v>
      </c>
      <c r="I138">
        <v>1.2010831448524357</v>
      </c>
      <c r="J138">
        <v>3.6166162235827706</v>
      </c>
      <c r="K138">
        <v>2.9859674311349909</v>
      </c>
      <c r="L138">
        <v>2.4115046683284089</v>
      </c>
      <c r="M138">
        <v>0.99481552871675749</v>
      </c>
      <c r="N138">
        <v>2.4145856589275949</v>
      </c>
      <c r="O138">
        <v>4.0150133870203693</v>
      </c>
      <c r="P138">
        <v>1.3288419562743397</v>
      </c>
      <c r="Q138">
        <v>4.0150133870203693</v>
      </c>
      <c r="R138">
        <v>3.203942981237315</v>
      </c>
      <c r="S138">
        <v>2.3828571705663402</v>
      </c>
      <c r="T138">
        <v>0.9447174484404216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4.0150133870203693</v>
      </c>
      <c r="AG138">
        <v>1.3288419562743397</v>
      </c>
      <c r="AH138">
        <v>3.203942981237315</v>
      </c>
      <c r="AI138">
        <v>2.3828571705663402</v>
      </c>
      <c r="AJ138">
        <v>0.9447174484404216</v>
      </c>
      <c r="AK138">
        <v>3.6162663130903288</v>
      </c>
      <c r="AL138">
        <v>1.2010831448524357</v>
      </c>
      <c r="AM138">
        <v>3.6166162235827706</v>
      </c>
      <c r="AN138">
        <v>2.9859674311349909</v>
      </c>
      <c r="AO138">
        <v>2.4115046683284089</v>
      </c>
      <c r="AP138">
        <v>0.99481552871675749</v>
      </c>
    </row>
    <row r="139" spans="1:42" x14ac:dyDescent="0.25">
      <c r="A139" s="2">
        <v>44794</v>
      </c>
      <c r="B139">
        <v>-2.9439696106362812</v>
      </c>
      <c r="C139">
        <v>-2.9246892517671107E-2</v>
      </c>
      <c r="D139">
        <v>-2.2834847128054196</v>
      </c>
      <c r="E139">
        <v>-0.22195915951465772</v>
      </c>
      <c r="F139">
        <v>1.0736432912720262</v>
      </c>
      <c r="G139">
        <v>-1.8050941306755368</v>
      </c>
      <c r="H139">
        <v>-2.9014669865616018</v>
      </c>
      <c r="I139">
        <v>-2.9242616447789169E-2</v>
      </c>
      <c r="J139">
        <v>-2.2578034179166311</v>
      </c>
      <c r="K139">
        <v>-0.22171319406685286</v>
      </c>
      <c r="L139">
        <v>1.0794484292294566</v>
      </c>
      <c r="M139">
        <v>-1.7889957452723655</v>
      </c>
      <c r="N139">
        <v>1.0849124248863911</v>
      </c>
      <c r="O139">
        <v>-3.0268328054635667</v>
      </c>
      <c r="P139">
        <v>-0.40371308065556227</v>
      </c>
      <c r="Q139">
        <v>-3.0268328054635667</v>
      </c>
      <c r="R139">
        <v>-1.2145465289225972</v>
      </c>
      <c r="S139">
        <v>0.89523962704055449</v>
      </c>
      <c r="T139">
        <v>-2.0170834299620002</v>
      </c>
      <c r="U139">
        <v>-2.9014669865616018</v>
      </c>
      <c r="V139">
        <v>0</v>
      </c>
      <c r="W139">
        <v>-2.2578034179166311</v>
      </c>
      <c r="X139">
        <v>-0.22171319406685286</v>
      </c>
      <c r="Y139">
        <v>0</v>
      </c>
      <c r="Z139">
        <v>-1.7889957452723655</v>
      </c>
      <c r="AA139">
        <v>-3.0268328054635667</v>
      </c>
      <c r="AB139">
        <v>-0.40371308065556227</v>
      </c>
      <c r="AC139">
        <v>-1.2145465289225972</v>
      </c>
      <c r="AD139">
        <v>0</v>
      </c>
      <c r="AE139">
        <v>-2.0170834299620002</v>
      </c>
      <c r="AF139">
        <v>-3.0268328054635667</v>
      </c>
      <c r="AG139">
        <v>-0.40371308065556227</v>
      </c>
      <c r="AH139">
        <v>-1.2145465289225972</v>
      </c>
      <c r="AI139">
        <v>0.89523962704055449</v>
      </c>
      <c r="AJ139">
        <v>-2.0170834299620002</v>
      </c>
      <c r="AK139">
        <v>0</v>
      </c>
      <c r="AL139">
        <v>0</v>
      </c>
      <c r="AM139">
        <v>0</v>
      </c>
      <c r="AN139">
        <v>0</v>
      </c>
      <c r="AO139">
        <v>1.0794484292294566</v>
      </c>
      <c r="AP139">
        <v>0</v>
      </c>
    </row>
    <row r="140" spans="1:42" x14ac:dyDescent="0.25">
      <c r="A140" s="1">
        <v>44801</v>
      </c>
      <c r="B140">
        <v>-3.2656663724624733</v>
      </c>
      <c r="C140">
        <v>-2.1510730468555459</v>
      </c>
      <c r="D140">
        <v>-3.2151581171189045</v>
      </c>
      <c r="E140">
        <v>-3.4361368332440572</v>
      </c>
      <c r="F140">
        <v>-3.2359779596776663</v>
      </c>
      <c r="G140">
        <v>-3.7334865020103392</v>
      </c>
      <c r="H140">
        <v>-3.2134766763795368</v>
      </c>
      <c r="I140">
        <v>-2.1282639839608377</v>
      </c>
      <c r="J140">
        <v>-3.1645537253250375</v>
      </c>
      <c r="K140">
        <v>-3.3784200845034538</v>
      </c>
      <c r="L140">
        <v>-3.1847229944557145</v>
      </c>
      <c r="M140">
        <v>-3.6654794208741723</v>
      </c>
      <c r="N140">
        <v>0.53022333948023215</v>
      </c>
      <c r="O140">
        <v>-3.9681617214366396</v>
      </c>
      <c r="P140">
        <v>-3.0086455503251344</v>
      </c>
      <c r="Q140">
        <v>-3.9681617214366396</v>
      </c>
      <c r="R140">
        <v>-4.1236137641695567</v>
      </c>
      <c r="S140">
        <v>-3.3577332203736954</v>
      </c>
      <c r="T140">
        <v>-3.9657266677544518</v>
      </c>
      <c r="U140">
        <v>-3.2134766763795368</v>
      </c>
      <c r="V140">
        <v>-2.9242616447789169E-2</v>
      </c>
      <c r="W140">
        <v>-3.1645537253250375</v>
      </c>
      <c r="X140">
        <v>-3.3784200845034538</v>
      </c>
      <c r="Y140">
        <v>-3.1847229944557145</v>
      </c>
      <c r="Z140">
        <v>-3.6654794208741723</v>
      </c>
      <c r="AA140">
        <v>-3.9681617214366396</v>
      </c>
      <c r="AB140">
        <v>-3.0086455503251344</v>
      </c>
      <c r="AC140">
        <v>-4.1236137641695567</v>
      </c>
      <c r="AD140">
        <v>-3.3577332203736954</v>
      </c>
      <c r="AE140">
        <v>-3.9657266677544518</v>
      </c>
      <c r="AF140">
        <v>-3.9681617214366396</v>
      </c>
      <c r="AG140">
        <v>-3.0086455503251344</v>
      </c>
      <c r="AH140">
        <v>-4.1236137641695567</v>
      </c>
      <c r="AI140">
        <v>-3.3577332203736954</v>
      </c>
      <c r="AJ140">
        <v>-3.9657266677544518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</row>
    <row r="141" spans="1:42" x14ac:dyDescent="0.25">
      <c r="A141" s="2">
        <v>44808</v>
      </c>
      <c r="B141">
        <v>-4.509582863585134</v>
      </c>
      <c r="C141">
        <v>-1.7685213337387298</v>
      </c>
      <c r="D141">
        <v>-4.5053125431212928</v>
      </c>
      <c r="E141">
        <v>-2.58684985279685</v>
      </c>
      <c r="F141">
        <v>-2.3036819811013522</v>
      </c>
      <c r="G141">
        <v>-3.4954226608013292</v>
      </c>
      <c r="H141">
        <v>-4.4108583256275864</v>
      </c>
      <c r="I141">
        <v>-1.753064961956619</v>
      </c>
      <c r="J141">
        <v>-4.4067721857798636</v>
      </c>
      <c r="K141">
        <v>-2.5539569458165796</v>
      </c>
      <c r="L141">
        <v>-2.2775478316918689</v>
      </c>
      <c r="M141">
        <v>-3.4357200239852053</v>
      </c>
      <c r="N141">
        <v>4.6602982864223037</v>
      </c>
      <c r="O141">
        <v>-5.1227731464729889</v>
      </c>
      <c r="P141">
        <v>-1.6986443539131861</v>
      </c>
      <c r="Q141">
        <v>-5.1227731464729889</v>
      </c>
      <c r="R141">
        <v>-3.3428654350072056</v>
      </c>
      <c r="S141">
        <v>-2.4176619806941471</v>
      </c>
      <c r="T141">
        <v>-3.6615825118620555</v>
      </c>
      <c r="U141">
        <v>-4.4108583256275864</v>
      </c>
      <c r="V141">
        <v>-2.1282639839608377</v>
      </c>
      <c r="W141">
        <v>-4.4067721857798636</v>
      </c>
      <c r="X141">
        <v>-2.5539569458165796</v>
      </c>
      <c r="Y141">
        <v>-2.2775478316918689</v>
      </c>
      <c r="Z141">
        <v>-3.4357200239852053</v>
      </c>
      <c r="AA141">
        <v>-5.1227731464729889</v>
      </c>
      <c r="AB141">
        <v>-1.6986443539131861</v>
      </c>
      <c r="AC141">
        <v>-3.3428654350072056</v>
      </c>
      <c r="AD141">
        <v>-2.4176619806941471</v>
      </c>
      <c r="AE141">
        <v>-3.6615825118620555</v>
      </c>
      <c r="AF141">
        <v>-5.1227731464729889</v>
      </c>
      <c r="AG141">
        <v>-1.6986443539131861</v>
      </c>
      <c r="AH141">
        <v>-3.3428654350072056</v>
      </c>
      <c r="AI141">
        <v>-2.4176619806941471</v>
      </c>
      <c r="AJ141">
        <v>-3.6615825118620555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</row>
    <row r="142" spans="1:42" x14ac:dyDescent="0.25">
      <c r="A142" s="1">
        <v>44815</v>
      </c>
      <c r="B142">
        <v>1.6266173752310642</v>
      </c>
      <c r="C142">
        <v>0.85908063300678617</v>
      </c>
      <c r="D142">
        <v>1.4415884672922648</v>
      </c>
      <c r="E142">
        <v>2.9190960710338878</v>
      </c>
      <c r="F142">
        <v>2.1146301789302444</v>
      </c>
      <c r="G142">
        <v>4.9174768256839192</v>
      </c>
      <c r="H142">
        <v>1.6399920302892754</v>
      </c>
      <c r="I142">
        <v>0.86279200173055881</v>
      </c>
      <c r="J142">
        <v>1.4520803086940801</v>
      </c>
      <c r="K142">
        <v>2.9625493997039118</v>
      </c>
      <c r="L142">
        <v>2.1373087648831417</v>
      </c>
      <c r="M142">
        <v>5.0425006465834628</v>
      </c>
      <c r="N142">
        <v>1.9760278659685382</v>
      </c>
      <c r="O142">
        <v>2.066499465364005</v>
      </c>
      <c r="P142">
        <v>0.31698444812113347</v>
      </c>
      <c r="Q142">
        <v>2.066499465364005</v>
      </c>
      <c r="R142">
        <v>3.5816341914742664</v>
      </c>
      <c r="S142">
        <v>1.9757651003231249</v>
      </c>
      <c r="T142">
        <v>4.9292311675157485</v>
      </c>
      <c r="U142">
        <v>0</v>
      </c>
      <c r="V142">
        <v>-1.753064961956619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2.066499465364005</v>
      </c>
      <c r="AG142">
        <v>0.31698444812113347</v>
      </c>
      <c r="AH142">
        <v>3.5816341914742664</v>
      </c>
      <c r="AI142">
        <v>1.9757651003231249</v>
      </c>
      <c r="AJ142">
        <v>4.9292311675157485</v>
      </c>
      <c r="AK142">
        <v>1.6399920302892754</v>
      </c>
      <c r="AL142">
        <v>0.86279200173055881</v>
      </c>
      <c r="AM142">
        <v>1.4520803086940801</v>
      </c>
      <c r="AN142">
        <v>2.9625493997039118</v>
      </c>
      <c r="AO142">
        <v>2.1373087648831417</v>
      </c>
      <c r="AP142">
        <v>5.0425006465834628</v>
      </c>
    </row>
    <row r="143" spans="1:42" x14ac:dyDescent="0.25">
      <c r="A143" s="2">
        <v>44822</v>
      </c>
      <c r="B143">
        <v>-2.9834215900045007</v>
      </c>
      <c r="C143">
        <v>-2.0873935788286091</v>
      </c>
      <c r="D143">
        <v>-2.8032156588605317</v>
      </c>
      <c r="E143">
        <v>-3.5311291722559841</v>
      </c>
      <c r="F143">
        <v>-2.8338089146905396</v>
      </c>
      <c r="G143">
        <v>-5.8387173965063353</v>
      </c>
      <c r="H143">
        <v>-2.9397833849978481</v>
      </c>
      <c r="I143">
        <v>-2.0659060245200802</v>
      </c>
      <c r="J143">
        <v>-2.7646447271956833</v>
      </c>
      <c r="K143">
        <v>-3.4702146445955222</v>
      </c>
      <c r="L143">
        <v>-2.7943993456737251</v>
      </c>
      <c r="M143">
        <v>-5.6746215420411312</v>
      </c>
      <c r="N143">
        <v>7.8723031402505708</v>
      </c>
      <c r="O143">
        <v>-2.7156534345937717</v>
      </c>
      <c r="P143">
        <v>-1.3557934941444674</v>
      </c>
      <c r="Q143">
        <v>-2.7156534345937717</v>
      </c>
      <c r="R143">
        <v>-4.8879538172216934</v>
      </c>
      <c r="S143">
        <v>-2.9756390778961381</v>
      </c>
      <c r="T143">
        <v>-5.9098213779312525</v>
      </c>
      <c r="U143">
        <v>-2.9397833849978481</v>
      </c>
      <c r="V143">
        <v>0</v>
      </c>
      <c r="W143">
        <v>-2.7646447271956833</v>
      </c>
      <c r="X143">
        <v>-3.4702146445955222</v>
      </c>
      <c r="Y143">
        <v>-2.7943993456737251</v>
      </c>
      <c r="Z143">
        <v>-5.6746215420411312</v>
      </c>
      <c r="AA143">
        <v>-2.7156534345937717</v>
      </c>
      <c r="AB143">
        <v>-1.3557934941444674</v>
      </c>
      <c r="AC143">
        <v>-4.8879538172216934</v>
      </c>
      <c r="AD143">
        <v>-2.9756390778961381</v>
      </c>
      <c r="AE143">
        <v>-5.9098213779312525</v>
      </c>
      <c r="AF143">
        <v>-2.7156534345937717</v>
      </c>
      <c r="AG143">
        <v>-1.3557934941444674</v>
      </c>
      <c r="AH143">
        <v>-4.8879538172216934</v>
      </c>
      <c r="AI143">
        <v>-2.9756390778961381</v>
      </c>
      <c r="AJ143">
        <v>-5.9098213779312525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</row>
    <row r="144" spans="1:42" x14ac:dyDescent="0.25">
      <c r="A144" s="1">
        <v>44829</v>
      </c>
      <c r="B144">
        <v>-2.6868536091267736</v>
      </c>
      <c r="C144">
        <v>-4.1170502483045759</v>
      </c>
      <c r="D144">
        <v>-2.7141523659079492</v>
      </c>
      <c r="E144">
        <v>-4.0604343720491087</v>
      </c>
      <c r="F144">
        <v>-1.6808404202100928</v>
      </c>
      <c r="G144">
        <v>-3.3638387336136519</v>
      </c>
      <c r="H144">
        <v>-2.6513915051925796</v>
      </c>
      <c r="I144">
        <v>-4.0345563428708306</v>
      </c>
      <c r="J144">
        <v>-2.6779724431118637</v>
      </c>
      <c r="K144">
        <v>-3.980164411145338</v>
      </c>
      <c r="L144">
        <v>-1.6668706203265917</v>
      </c>
      <c r="M144">
        <v>-3.3084992807144511</v>
      </c>
      <c r="N144">
        <v>1.874023260337589</v>
      </c>
      <c r="O144">
        <v>-2.604876792638009</v>
      </c>
      <c r="P144">
        <v>-4.2935998829689437</v>
      </c>
      <c r="Q144">
        <v>-2.604876792638009</v>
      </c>
      <c r="R144">
        <v>-4.761318824981041</v>
      </c>
      <c r="S144">
        <v>-1.7984393855252943</v>
      </c>
      <c r="T144">
        <v>-3.4988150389582402</v>
      </c>
      <c r="U144">
        <v>-2.6513915051925796</v>
      </c>
      <c r="V144">
        <v>-2.0659060245200802</v>
      </c>
      <c r="W144">
        <v>-2.6779724431118637</v>
      </c>
      <c r="X144">
        <v>-3.980164411145338</v>
      </c>
      <c r="Y144">
        <v>-1.6668706203265917</v>
      </c>
      <c r="Z144">
        <v>-3.3084992807144511</v>
      </c>
      <c r="AA144">
        <v>-2.604876792638009</v>
      </c>
      <c r="AB144">
        <v>-4.2935998829689437</v>
      </c>
      <c r="AC144">
        <v>-4.761318824981041</v>
      </c>
      <c r="AD144">
        <v>-1.7984393855252943</v>
      </c>
      <c r="AE144">
        <v>-3.4988150389582402</v>
      </c>
      <c r="AF144">
        <v>-2.604876792638009</v>
      </c>
      <c r="AG144">
        <v>-4.2935998829689437</v>
      </c>
      <c r="AH144">
        <v>-4.761318824981041</v>
      </c>
      <c r="AI144">
        <v>-1.7984393855252943</v>
      </c>
      <c r="AJ144">
        <v>-3.4988150389582402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</row>
    <row r="145" spans="1:42" x14ac:dyDescent="0.25">
      <c r="A145" s="2">
        <v>44836</v>
      </c>
      <c r="B145">
        <v>-3.5171627239615915</v>
      </c>
      <c r="C145">
        <v>-0.68820904349696277</v>
      </c>
      <c r="D145">
        <v>-3.3850493653032458</v>
      </c>
      <c r="E145">
        <v>-3.0112074434341318</v>
      </c>
      <c r="F145">
        <v>-3.2079303342167935</v>
      </c>
      <c r="G145">
        <v>-2.5881755899517969</v>
      </c>
      <c r="H145">
        <v>-3.4567236390067575</v>
      </c>
      <c r="I145">
        <v>-0.68585169453816286</v>
      </c>
      <c r="J145">
        <v>-3.3290175354523983</v>
      </c>
      <c r="K145">
        <v>-2.9667606452580015</v>
      </c>
      <c r="L145">
        <v>-3.1575508430803376</v>
      </c>
      <c r="M145">
        <v>-2.5552492445767254</v>
      </c>
      <c r="N145">
        <v>0.72830735682440739</v>
      </c>
      <c r="O145">
        <v>-4.4887484547472285</v>
      </c>
      <c r="P145">
        <v>-8.5441264332165631E-2</v>
      </c>
      <c r="Q145">
        <v>-4.4887484547472285</v>
      </c>
      <c r="R145">
        <v>-2.9570012004283939</v>
      </c>
      <c r="S145">
        <v>-3.2683705138379162</v>
      </c>
      <c r="T145">
        <v>-2.7068650467868105</v>
      </c>
      <c r="U145">
        <v>-3.4567236390067575</v>
      </c>
      <c r="V145">
        <v>-4.0345563428708306</v>
      </c>
      <c r="W145">
        <v>-3.3290175354523983</v>
      </c>
      <c r="X145">
        <v>-2.9667606452580015</v>
      </c>
      <c r="Y145">
        <v>-3.1575508430803376</v>
      </c>
      <c r="Z145">
        <v>-2.5552492445767254</v>
      </c>
      <c r="AA145">
        <v>-4.4887484547472285</v>
      </c>
      <c r="AB145">
        <v>-8.5441264332165631E-2</v>
      </c>
      <c r="AC145">
        <v>-2.9570012004283939</v>
      </c>
      <c r="AD145">
        <v>-3.2683705138379162</v>
      </c>
      <c r="AE145">
        <v>-2.7068650467868105</v>
      </c>
      <c r="AF145">
        <v>-4.4887484547472285</v>
      </c>
      <c r="AG145">
        <v>-8.5441264332165631E-2</v>
      </c>
      <c r="AH145">
        <v>-2.9570012004283939</v>
      </c>
      <c r="AI145">
        <v>-3.2683705138379162</v>
      </c>
      <c r="AJ145">
        <v>-2.7068650467868105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</row>
    <row r="146" spans="1:42" x14ac:dyDescent="0.25">
      <c r="A146" s="1">
        <v>44843</v>
      </c>
      <c r="B146">
        <v>1.8878140340745082</v>
      </c>
      <c r="C146">
        <v>0.78416728902165733</v>
      </c>
      <c r="D146">
        <v>2.093175376117447</v>
      </c>
      <c r="E146">
        <v>1.6185404010984499</v>
      </c>
      <c r="F146">
        <v>1.6652563885598295</v>
      </c>
      <c r="G146">
        <v>1.0917304555151268</v>
      </c>
      <c r="H146">
        <v>1.9058607295277388</v>
      </c>
      <c r="I146">
        <v>0.78725804913044128</v>
      </c>
      <c r="J146">
        <v>2.115392872924851</v>
      </c>
      <c r="K146">
        <v>1.631781839326897</v>
      </c>
      <c r="L146">
        <v>1.6792776607968001</v>
      </c>
      <c r="M146">
        <v>1.0977335642799204</v>
      </c>
      <c r="N146">
        <v>3.544879453156133</v>
      </c>
      <c r="O146">
        <v>2.0250323532661696</v>
      </c>
      <c r="P146">
        <v>-3.1496771841299669E-2</v>
      </c>
      <c r="Q146">
        <v>2.0250323532661696</v>
      </c>
      <c r="R146">
        <v>1.4958868776582199</v>
      </c>
      <c r="S146">
        <v>1.5253879171941032</v>
      </c>
      <c r="T146">
        <v>0.92913921240728348</v>
      </c>
      <c r="U146">
        <v>0</v>
      </c>
      <c r="V146">
        <v>-0.68585169453816286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-3.1496771841299669E-2</v>
      </c>
      <c r="AC146">
        <v>0</v>
      </c>
      <c r="AD146">
        <v>0</v>
      </c>
      <c r="AE146">
        <v>0</v>
      </c>
      <c r="AF146">
        <v>2.0250323532661696</v>
      </c>
      <c r="AG146">
        <v>-3.1496771841299669E-2</v>
      </c>
      <c r="AH146">
        <v>1.4958868776582199</v>
      </c>
      <c r="AI146">
        <v>1.5253879171941032</v>
      </c>
      <c r="AJ146">
        <v>0.92913921240728348</v>
      </c>
      <c r="AK146">
        <v>1.9058607295277388</v>
      </c>
      <c r="AL146">
        <v>0.78725804913044128</v>
      </c>
      <c r="AM146">
        <v>2.115392872924851</v>
      </c>
      <c r="AN146">
        <v>1.631781839326897</v>
      </c>
      <c r="AO146">
        <v>1.6792776607968001</v>
      </c>
      <c r="AP146">
        <v>1.0977335642799204</v>
      </c>
    </row>
    <row r="147" spans="1:42" x14ac:dyDescent="0.25">
      <c r="A147" s="2">
        <v>44850</v>
      </c>
      <c r="B147">
        <v>-1.1021093350850446</v>
      </c>
      <c r="C147">
        <v>0.48837456205541324</v>
      </c>
      <c r="D147">
        <v>-0.40134267367192894</v>
      </c>
      <c r="E147">
        <v>-2.0808190103629519E-2</v>
      </c>
      <c r="F147">
        <v>0.68573733570877016</v>
      </c>
      <c r="G147">
        <v>-2.5611325611325544</v>
      </c>
      <c r="H147">
        <v>-1.0960803669204038</v>
      </c>
      <c r="I147">
        <v>0.4895710076331331</v>
      </c>
      <c r="J147">
        <v>-0.40053944238607431</v>
      </c>
      <c r="K147">
        <v>-2.0806025500019892E-2</v>
      </c>
      <c r="L147">
        <v>0.68809931836782567</v>
      </c>
      <c r="M147">
        <v>-2.5288850036054988</v>
      </c>
      <c r="N147">
        <v>6.6304324366948952</v>
      </c>
      <c r="O147">
        <v>-0.7288323927775292</v>
      </c>
      <c r="P147">
        <v>0.41316805531043793</v>
      </c>
      <c r="Q147">
        <v>-0.7288323927775292</v>
      </c>
      <c r="R147">
        <v>-1.5670295859508774</v>
      </c>
      <c r="S147">
        <v>0.60779751081358746</v>
      </c>
      <c r="T147">
        <v>-2.7368873355512795</v>
      </c>
      <c r="U147">
        <v>-1.0960803669204038</v>
      </c>
      <c r="V147">
        <v>0</v>
      </c>
      <c r="W147">
        <v>-0.40053944238607431</v>
      </c>
      <c r="X147">
        <v>-2.0806025500019892E-2</v>
      </c>
      <c r="Y147">
        <v>0</v>
      </c>
      <c r="Z147">
        <v>-2.5288850036054988</v>
      </c>
      <c r="AA147">
        <v>-0.7288323927775292</v>
      </c>
      <c r="AB147">
        <v>0</v>
      </c>
      <c r="AC147">
        <v>-1.5670295859508774</v>
      </c>
      <c r="AD147">
        <v>0</v>
      </c>
      <c r="AE147">
        <v>-2.7368873355512795</v>
      </c>
      <c r="AF147">
        <v>-0.7288323927775292</v>
      </c>
      <c r="AG147">
        <v>0.41316805531043793</v>
      </c>
      <c r="AH147">
        <v>-1.5670295859508774</v>
      </c>
      <c r="AI147">
        <v>0.60779751081358746</v>
      </c>
      <c r="AJ147">
        <v>-2.7368873355512795</v>
      </c>
      <c r="AK147">
        <v>0</v>
      </c>
      <c r="AL147">
        <v>0.4895710076331331</v>
      </c>
      <c r="AM147">
        <v>0</v>
      </c>
      <c r="AN147">
        <v>0</v>
      </c>
      <c r="AO147">
        <v>0.68809931836782567</v>
      </c>
      <c r="AP147">
        <v>0</v>
      </c>
    </row>
    <row r="148" spans="1:42" x14ac:dyDescent="0.25">
      <c r="A148" s="1">
        <v>44857</v>
      </c>
      <c r="B148">
        <v>0.44686648501363058</v>
      </c>
      <c r="C148">
        <v>1.3665636944342707</v>
      </c>
      <c r="D148">
        <v>0.67405957816917217</v>
      </c>
      <c r="E148">
        <v>3.1869460112812233</v>
      </c>
      <c r="F148">
        <v>2.1736270963498896</v>
      </c>
      <c r="G148">
        <v>1.608205647714317</v>
      </c>
      <c r="H148">
        <v>0.44786791778267987</v>
      </c>
      <c r="I148">
        <v>1.3759871260392071</v>
      </c>
      <c r="J148">
        <v>0.6763416204077799</v>
      </c>
      <c r="K148">
        <v>3.238834554235321</v>
      </c>
      <c r="L148">
        <v>2.1975983707957236</v>
      </c>
      <c r="M148">
        <v>1.621277613588781</v>
      </c>
      <c r="N148">
        <v>3.9692290995301862</v>
      </c>
      <c r="O148">
        <v>0.42391948001385832</v>
      </c>
      <c r="P148">
        <v>2.760365756242293</v>
      </c>
      <c r="Q148">
        <v>0.42391948001385832</v>
      </c>
      <c r="R148">
        <v>4.6268929725082026</v>
      </c>
      <c r="S148">
        <v>2.1502468216397048</v>
      </c>
      <c r="T148">
        <v>1.5188042661278898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0.42391948001385832</v>
      </c>
      <c r="AG148">
        <v>2.760365756242293</v>
      </c>
      <c r="AH148">
        <v>4.6268929725082026</v>
      </c>
      <c r="AI148">
        <v>2.1502468216397048</v>
      </c>
      <c r="AJ148">
        <v>1.5188042661278898</v>
      </c>
      <c r="AK148">
        <v>0.44786791778267987</v>
      </c>
      <c r="AL148">
        <v>1.3759871260392071</v>
      </c>
      <c r="AM148">
        <v>0.6763416204077799</v>
      </c>
      <c r="AN148">
        <v>3.238834554235321</v>
      </c>
      <c r="AO148">
        <v>2.1975983707957236</v>
      </c>
      <c r="AP148">
        <v>1.621277613588781</v>
      </c>
    </row>
    <row r="149" spans="1:42" x14ac:dyDescent="0.25">
      <c r="A149" s="2">
        <v>44864</v>
      </c>
      <c r="B149">
        <v>5.0665654963095808</v>
      </c>
      <c r="C149">
        <v>3.2815111156124925</v>
      </c>
      <c r="D149">
        <v>4.6575910441572859</v>
      </c>
      <c r="E149">
        <v>4.5971709717097307</v>
      </c>
      <c r="F149">
        <v>3.5613484286303114</v>
      </c>
      <c r="G149">
        <v>3.9177515512836094</v>
      </c>
      <c r="H149">
        <v>5.1994229419962075</v>
      </c>
      <c r="I149">
        <v>3.3365603414154927</v>
      </c>
      <c r="J149">
        <v>4.7695469529959293</v>
      </c>
      <c r="K149">
        <v>4.7061953588939076</v>
      </c>
      <c r="L149">
        <v>3.6263114820053683</v>
      </c>
      <c r="M149">
        <v>3.9965606650919057</v>
      </c>
      <c r="N149">
        <v>1.1393310582187965</v>
      </c>
      <c r="O149">
        <v>5.7724651764458104</v>
      </c>
      <c r="P149">
        <v>1.9214753511779807</v>
      </c>
      <c r="Q149">
        <v>5.7724651764458104</v>
      </c>
      <c r="R149">
        <v>3.8759406519712263</v>
      </c>
      <c r="S149">
        <v>3.6541066507645894</v>
      </c>
      <c r="T149">
        <v>3.9584349520924751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5.7724651764458104</v>
      </c>
      <c r="AG149">
        <v>1.9214753511779807</v>
      </c>
      <c r="AH149">
        <v>3.8759406519712263</v>
      </c>
      <c r="AI149">
        <v>3.6541066507645894</v>
      </c>
      <c r="AJ149">
        <v>3.9584349520924751</v>
      </c>
      <c r="AK149">
        <v>5.1994229419962075</v>
      </c>
      <c r="AL149">
        <v>3.3365603414154927</v>
      </c>
      <c r="AM149">
        <v>4.7695469529959293</v>
      </c>
      <c r="AN149">
        <v>4.7061953588939076</v>
      </c>
      <c r="AO149">
        <v>3.6263114820053683</v>
      </c>
      <c r="AP149">
        <v>3.9965606650919057</v>
      </c>
    </row>
    <row r="150" spans="1:42" x14ac:dyDescent="0.25">
      <c r="A150" s="1">
        <v>44871</v>
      </c>
      <c r="B150">
        <v>4.9844338849745959</v>
      </c>
      <c r="C150">
        <v>1.8099547511312288</v>
      </c>
      <c r="D150">
        <v>4.5007589256252842</v>
      </c>
      <c r="E150">
        <v>-0.98986840572959556</v>
      </c>
      <c r="F150">
        <v>1.0729411764705932</v>
      </c>
      <c r="G150">
        <v>-2.0740188772975681</v>
      </c>
      <c r="H150">
        <v>5.1129453967752561</v>
      </c>
      <c r="I150">
        <v>1.8265347977293405</v>
      </c>
      <c r="J150">
        <v>4.6051885398169432</v>
      </c>
      <c r="K150">
        <v>-0.98500130069427838</v>
      </c>
      <c r="L150">
        <v>1.078738696926316</v>
      </c>
      <c r="M150">
        <v>-2.0528039388817971</v>
      </c>
      <c r="N150">
        <v>1.6179951951134</v>
      </c>
      <c r="O150">
        <v>5.4071417141511899</v>
      </c>
      <c r="P150">
        <v>1.7676692726819174</v>
      </c>
      <c r="Q150">
        <v>5.4071417141511899</v>
      </c>
      <c r="R150">
        <v>-3.4027431664483005</v>
      </c>
      <c r="S150">
        <v>0.91835837009087895</v>
      </c>
      <c r="T150">
        <v>-2.2762101295360475</v>
      </c>
      <c r="U150">
        <v>0</v>
      </c>
      <c r="V150">
        <v>0</v>
      </c>
      <c r="W150">
        <v>0</v>
      </c>
      <c r="X150">
        <v>-0.98500130069427838</v>
      </c>
      <c r="Y150">
        <v>0</v>
      </c>
      <c r="Z150">
        <v>-2.0528039388817971</v>
      </c>
      <c r="AA150">
        <v>0</v>
      </c>
      <c r="AB150">
        <v>0</v>
      </c>
      <c r="AC150">
        <v>-3.4027431664483005</v>
      </c>
      <c r="AD150">
        <v>0</v>
      </c>
      <c r="AE150">
        <v>-2.2762101295360475</v>
      </c>
      <c r="AF150">
        <v>5.4071417141511899</v>
      </c>
      <c r="AG150">
        <v>1.7676692726819174</v>
      </c>
      <c r="AH150">
        <v>-3.4027431664483005</v>
      </c>
      <c r="AI150">
        <v>0.91835837009087895</v>
      </c>
      <c r="AJ150">
        <v>-2.2762101295360475</v>
      </c>
      <c r="AK150">
        <v>5.1129453967752561</v>
      </c>
      <c r="AL150">
        <v>1.8265347977293405</v>
      </c>
      <c r="AM150">
        <v>4.6051885398169432</v>
      </c>
      <c r="AN150">
        <v>0</v>
      </c>
      <c r="AO150">
        <v>1.078738696926316</v>
      </c>
      <c r="AP150">
        <v>0</v>
      </c>
    </row>
    <row r="151" spans="1:42" x14ac:dyDescent="0.25">
      <c r="A151" s="2">
        <v>44878</v>
      </c>
      <c r="B151">
        <v>3.7897657407699459</v>
      </c>
      <c r="C151">
        <v>1.9453924914675673</v>
      </c>
      <c r="D151">
        <v>3.7293519695044499</v>
      </c>
      <c r="E151">
        <v>3.6899955136832676</v>
      </c>
      <c r="F151">
        <v>1.1014582686937671</v>
      </c>
      <c r="G151">
        <v>5.270588235294122</v>
      </c>
      <c r="H151">
        <v>3.8634448743856256</v>
      </c>
      <c r="I151">
        <v>1.9645643031823268</v>
      </c>
      <c r="J151">
        <v>3.8006710835231994</v>
      </c>
      <c r="K151">
        <v>3.7597983833274791</v>
      </c>
      <c r="L151">
        <v>1.1075692348756303</v>
      </c>
      <c r="M151">
        <v>5.4145655718725756</v>
      </c>
      <c r="N151">
        <v>1.4404986344075101</v>
      </c>
      <c r="O151">
        <v>3.9752302409022811</v>
      </c>
      <c r="P151">
        <v>1.7142503289307154</v>
      </c>
      <c r="Q151">
        <v>3.9752302409022811</v>
      </c>
      <c r="R151">
        <v>5.7304417835354604</v>
      </c>
      <c r="S151">
        <v>0.57448287521287544</v>
      </c>
      <c r="T151">
        <v>6.1748563865877459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3.9752302409022811</v>
      </c>
      <c r="AG151">
        <v>1.7142503289307154</v>
      </c>
      <c r="AH151">
        <v>5.7304417835354604</v>
      </c>
      <c r="AI151">
        <v>0.57448287521287544</v>
      </c>
      <c r="AJ151">
        <v>6.1748563865877459</v>
      </c>
      <c r="AK151">
        <v>3.8634448743856256</v>
      </c>
      <c r="AL151">
        <v>1.9645643031823268</v>
      </c>
      <c r="AM151">
        <v>3.8006710835231994</v>
      </c>
      <c r="AN151">
        <v>3.7597983833274791</v>
      </c>
      <c r="AO151">
        <v>1.1075692348756303</v>
      </c>
      <c r="AP151">
        <v>5.4145655718725756</v>
      </c>
    </row>
    <row r="152" spans="1:42" x14ac:dyDescent="0.25">
      <c r="A152" s="1">
        <v>44885</v>
      </c>
      <c r="B152">
        <v>0.67330577477138209</v>
      </c>
      <c r="C152">
        <v>1.0469436001350971</v>
      </c>
      <c r="D152">
        <v>0.65012939468535069</v>
      </c>
      <c r="E152">
        <v>0.38359837622433901</v>
      </c>
      <c r="F152">
        <v>-0.77858728620118478</v>
      </c>
      <c r="G152">
        <v>-0.43719721139076517</v>
      </c>
      <c r="H152">
        <v>0.67558270432379985</v>
      </c>
      <c r="I152">
        <v>1.0524626090478419</v>
      </c>
      <c r="J152">
        <v>0.65225194036486411</v>
      </c>
      <c r="K152">
        <v>0.38433600174612437</v>
      </c>
      <c r="L152">
        <v>-0.77557193669556435</v>
      </c>
      <c r="M152">
        <v>-0.43624428083019273</v>
      </c>
      <c r="N152">
        <v>1.1481824553172477</v>
      </c>
      <c r="O152">
        <v>0.8601457556498906</v>
      </c>
      <c r="P152">
        <v>1.00480641562368</v>
      </c>
      <c r="Q152">
        <v>0.8601457556498906</v>
      </c>
      <c r="R152">
        <v>-0.69336955230106989</v>
      </c>
      <c r="S152">
        <v>-0.45139415374467662</v>
      </c>
      <c r="T152">
        <v>-1.3305604699685505</v>
      </c>
      <c r="U152">
        <v>0</v>
      </c>
      <c r="V152">
        <v>0</v>
      </c>
      <c r="W152">
        <v>0</v>
      </c>
      <c r="X152">
        <v>0</v>
      </c>
      <c r="Y152">
        <v>-0.77557193669556435</v>
      </c>
      <c r="Z152">
        <v>-0.43624428083019273</v>
      </c>
      <c r="AA152">
        <v>0</v>
      </c>
      <c r="AB152">
        <v>0</v>
      </c>
      <c r="AC152">
        <v>-0.69336955230106989</v>
      </c>
      <c r="AD152">
        <v>-0.45139415374467662</v>
      </c>
      <c r="AE152">
        <v>-1.3305604699685505</v>
      </c>
      <c r="AF152">
        <v>0.8601457556498906</v>
      </c>
      <c r="AG152">
        <v>1.00480641562368</v>
      </c>
      <c r="AH152">
        <v>-0.69336955230106989</v>
      </c>
      <c r="AI152">
        <v>-0.45139415374467662</v>
      </c>
      <c r="AJ152">
        <v>-1.3305604699685505</v>
      </c>
      <c r="AK152">
        <v>0.67558270432379985</v>
      </c>
      <c r="AL152">
        <v>1.0524626090478419</v>
      </c>
      <c r="AM152">
        <v>0.65225194036486411</v>
      </c>
      <c r="AN152">
        <v>0.38433600174612437</v>
      </c>
      <c r="AO152">
        <v>0</v>
      </c>
      <c r="AP152">
        <v>0</v>
      </c>
    </row>
    <row r="153" spans="1:42" x14ac:dyDescent="0.25">
      <c r="A153" s="2">
        <v>44892</v>
      </c>
      <c r="B153">
        <v>2.5036638983878814</v>
      </c>
      <c r="C153">
        <v>1.3704496788008544</v>
      </c>
      <c r="D153">
        <v>2.6782971927022454</v>
      </c>
      <c r="E153">
        <v>1.651893634165992</v>
      </c>
      <c r="F153">
        <v>1.4635198422479665</v>
      </c>
      <c r="G153">
        <v>1.4095992544268499</v>
      </c>
      <c r="H153">
        <v>2.5355387135381262</v>
      </c>
      <c r="I153">
        <v>1.3799270282312397</v>
      </c>
      <c r="J153">
        <v>2.7148171233467018</v>
      </c>
      <c r="K153">
        <v>1.6656895371592386</v>
      </c>
      <c r="L153">
        <v>1.4743349443755149</v>
      </c>
      <c r="M153">
        <v>1.4196284640428414</v>
      </c>
      <c r="N153">
        <v>1.4670067036616166</v>
      </c>
      <c r="O153">
        <v>2.4994694280697378</v>
      </c>
      <c r="P153">
        <v>0.72521656640904963</v>
      </c>
      <c r="Q153">
        <v>2.4994694280697378</v>
      </c>
      <c r="R153">
        <v>1.5211531306994792</v>
      </c>
      <c r="S153">
        <v>1.4451608785935555</v>
      </c>
      <c r="T153">
        <v>1.3515383907838958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2.4994694280697378</v>
      </c>
      <c r="AG153">
        <v>0.72521656640904963</v>
      </c>
      <c r="AH153">
        <v>1.5211531306994792</v>
      </c>
      <c r="AI153">
        <v>1.4451608785935555</v>
      </c>
      <c r="AJ153">
        <v>1.3515383907838958</v>
      </c>
      <c r="AK153">
        <v>2.5355387135381262</v>
      </c>
      <c r="AL153">
        <v>1.3799270282312397</v>
      </c>
      <c r="AM153">
        <v>2.7148171233467018</v>
      </c>
      <c r="AN153">
        <v>1.6656895371592386</v>
      </c>
      <c r="AO153">
        <v>1.4743349443755149</v>
      </c>
      <c r="AP153">
        <v>1.4196284640428414</v>
      </c>
    </row>
    <row r="154" spans="1:42" x14ac:dyDescent="0.25">
      <c r="A154" s="1">
        <v>44899</v>
      </c>
      <c r="B154">
        <v>-9.168143756492711E-2</v>
      </c>
      <c r="C154">
        <v>0.27996583467780362</v>
      </c>
      <c r="D154">
        <v>-1.2287276525147023E-2</v>
      </c>
      <c r="E154">
        <v>-4.0306328093494846E-2</v>
      </c>
      <c r="F154">
        <v>-0.28116792831763482</v>
      </c>
      <c r="G154">
        <v>0.84324823841976426</v>
      </c>
      <c r="H154">
        <v>-9.1639435804872701E-2</v>
      </c>
      <c r="I154">
        <v>0.28035847202557657</v>
      </c>
      <c r="J154">
        <v>-1.228652170115677E-2</v>
      </c>
      <c r="K154">
        <v>-4.0298207275140337E-2</v>
      </c>
      <c r="L154">
        <v>-0.28077339066726753</v>
      </c>
      <c r="M154">
        <v>0.84682369052392836</v>
      </c>
      <c r="N154">
        <v>-1.342053447704455</v>
      </c>
      <c r="O154">
        <v>-0.13021856117283215</v>
      </c>
      <c r="P154">
        <v>0.88108077309306843</v>
      </c>
      <c r="Q154">
        <v>-0.13021856117283215</v>
      </c>
      <c r="R154">
        <v>1.1257469631118191</v>
      </c>
      <c r="S154">
        <v>-0.26980374665905327</v>
      </c>
      <c r="T154">
        <v>0.87365679261168649</v>
      </c>
      <c r="U154">
        <v>-9.1639435804872701E-2</v>
      </c>
      <c r="V154">
        <v>0</v>
      </c>
      <c r="W154">
        <v>-1.228652170115677E-2</v>
      </c>
      <c r="X154">
        <v>-4.0298207275140337E-2</v>
      </c>
      <c r="Y154">
        <v>-0.28077339066726753</v>
      </c>
      <c r="Z154">
        <v>0</v>
      </c>
      <c r="AA154">
        <v>-0.13021856117283215</v>
      </c>
      <c r="AB154">
        <v>0</v>
      </c>
      <c r="AC154">
        <v>0</v>
      </c>
      <c r="AD154">
        <v>-0.26980374665905327</v>
      </c>
      <c r="AE154">
        <v>0</v>
      </c>
      <c r="AF154">
        <v>-0.13021856117283215</v>
      </c>
      <c r="AG154">
        <v>0.88108077309306843</v>
      </c>
      <c r="AH154">
        <v>1.1257469631118191</v>
      </c>
      <c r="AI154">
        <v>-0.26980374665905327</v>
      </c>
      <c r="AJ154">
        <v>0.87365679261168649</v>
      </c>
      <c r="AK154">
        <v>0</v>
      </c>
      <c r="AL154">
        <v>0.28035847202557657</v>
      </c>
      <c r="AM154">
        <v>0</v>
      </c>
      <c r="AN154">
        <v>0</v>
      </c>
      <c r="AO154">
        <v>0</v>
      </c>
      <c r="AP154">
        <v>0.84682369052392836</v>
      </c>
    </row>
    <row r="155" spans="1:42" x14ac:dyDescent="0.25">
      <c r="A155" s="2">
        <v>44906</v>
      </c>
      <c r="B155">
        <v>-0.90040086339809311</v>
      </c>
      <c r="C155">
        <v>-0.56308455812178215</v>
      </c>
      <c r="D155">
        <v>-0.86132110546537044</v>
      </c>
      <c r="E155">
        <v>-1.8662983837855993</v>
      </c>
      <c r="F155">
        <v>-2.2784730122614016</v>
      </c>
      <c r="G155">
        <v>-1.7273795534665088</v>
      </c>
      <c r="H155">
        <v>-0.89637142416582349</v>
      </c>
      <c r="I155">
        <v>-0.56150516313626009</v>
      </c>
      <c r="J155">
        <v>-0.85763289830464573</v>
      </c>
      <c r="K155">
        <v>-1.8490967287210174</v>
      </c>
      <c r="L155">
        <v>-2.2529034838323465</v>
      </c>
      <c r="M155">
        <v>-1.7126299648353902</v>
      </c>
      <c r="N155">
        <v>-0.18330527980221406</v>
      </c>
      <c r="O155">
        <v>-0.6621372801636225</v>
      </c>
      <c r="P155">
        <v>-1.6062973395021114</v>
      </c>
      <c r="Q155">
        <v>-0.6621372801636225</v>
      </c>
      <c r="R155">
        <v>-3.4307293564186394</v>
      </c>
      <c r="S155">
        <v>-2.7346818106337727</v>
      </c>
      <c r="T155">
        <v>-2.211022094524302</v>
      </c>
      <c r="U155">
        <v>-0.89637142416582349</v>
      </c>
      <c r="V155">
        <v>0</v>
      </c>
      <c r="W155">
        <v>-0.85763289830464573</v>
      </c>
      <c r="X155">
        <v>-1.8490967287210174</v>
      </c>
      <c r="Y155">
        <v>-2.2529034838323465</v>
      </c>
      <c r="Z155">
        <v>-1.7126299648353902</v>
      </c>
      <c r="AA155">
        <v>-0.6621372801636225</v>
      </c>
      <c r="AB155">
        <v>-1.6062973395021114</v>
      </c>
      <c r="AC155">
        <v>-3.4307293564186394</v>
      </c>
      <c r="AD155">
        <v>-2.7346818106337727</v>
      </c>
      <c r="AE155">
        <v>-2.211022094524302</v>
      </c>
      <c r="AF155">
        <v>-0.6621372801636225</v>
      </c>
      <c r="AG155">
        <v>-1.6062973395021114</v>
      </c>
      <c r="AH155">
        <v>-3.4307293564186394</v>
      </c>
      <c r="AI155">
        <v>-2.7346818106337727</v>
      </c>
      <c r="AJ155">
        <v>-2.211022094524302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</row>
    <row r="156" spans="1:42" x14ac:dyDescent="0.25">
      <c r="A156" s="1">
        <v>44913</v>
      </c>
      <c r="B156">
        <v>0.45429430904290063</v>
      </c>
      <c r="C156">
        <v>-2.8616305895057246</v>
      </c>
      <c r="D156">
        <v>0.42574196334916869</v>
      </c>
      <c r="E156">
        <v>-1.2432922681581213</v>
      </c>
      <c r="F156">
        <v>-2.140021303379489</v>
      </c>
      <c r="G156">
        <v>-3.2641669700279068</v>
      </c>
      <c r="H156">
        <v>0.45532936161866328</v>
      </c>
      <c r="I156">
        <v>-2.8214506746209249</v>
      </c>
      <c r="J156">
        <v>0.42665082496676093</v>
      </c>
      <c r="K156">
        <v>-1.2356268600605158</v>
      </c>
      <c r="L156">
        <v>-2.1174443801773348</v>
      </c>
      <c r="M156">
        <v>-3.2120246804036268</v>
      </c>
      <c r="N156">
        <v>0.91318468097759253</v>
      </c>
      <c r="O156">
        <v>0.35000067463025525</v>
      </c>
      <c r="P156">
        <v>-2.2851165426268993</v>
      </c>
      <c r="Q156">
        <v>0.35000067463025525</v>
      </c>
      <c r="R156">
        <v>-2.106736158676545</v>
      </c>
      <c r="S156">
        <v>-2.3997667326203831</v>
      </c>
      <c r="T156">
        <v>-3.5503913805654186</v>
      </c>
      <c r="U156">
        <v>0</v>
      </c>
      <c r="V156">
        <v>-0.56150516313626009</v>
      </c>
      <c r="W156">
        <v>0</v>
      </c>
      <c r="X156">
        <v>-1.2356268600605158</v>
      </c>
      <c r="Y156">
        <v>-2.1174443801773348</v>
      </c>
      <c r="Z156">
        <v>-3.2120246804036268</v>
      </c>
      <c r="AA156">
        <v>0</v>
      </c>
      <c r="AB156">
        <v>-2.2851165426268993</v>
      </c>
      <c r="AC156">
        <v>-2.106736158676545</v>
      </c>
      <c r="AD156">
        <v>-2.3997667326203831</v>
      </c>
      <c r="AE156">
        <v>-3.5503913805654186</v>
      </c>
      <c r="AF156">
        <v>0.35000067463025525</v>
      </c>
      <c r="AG156">
        <v>-2.2851165426268993</v>
      </c>
      <c r="AH156">
        <v>-2.106736158676545</v>
      </c>
      <c r="AI156">
        <v>-2.3997667326203831</v>
      </c>
      <c r="AJ156">
        <v>-3.5503913805654186</v>
      </c>
      <c r="AK156">
        <v>0.45532936161866328</v>
      </c>
      <c r="AL156">
        <v>0</v>
      </c>
      <c r="AM156">
        <v>0.42665082496676093</v>
      </c>
      <c r="AN156">
        <v>0</v>
      </c>
      <c r="AO156">
        <v>0</v>
      </c>
      <c r="AP156">
        <v>0</v>
      </c>
    </row>
    <row r="157" spans="1:42" x14ac:dyDescent="0.25">
      <c r="A157" s="2">
        <v>44920</v>
      </c>
      <c r="B157">
        <v>1.2159252857879399</v>
      </c>
      <c r="C157">
        <v>1.0394909408850317</v>
      </c>
      <c r="D157">
        <v>1.3932830372353493</v>
      </c>
      <c r="E157">
        <v>0.77618208406764155</v>
      </c>
      <c r="F157">
        <v>1.2840938057608886</v>
      </c>
      <c r="G157">
        <v>-0.9679000245037882</v>
      </c>
      <c r="H157">
        <v>1.2233781329423326</v>
      </c>
      <c r="I157">
        <v>1.0449313827407327</v>
      </c>
      <c r="J157">
        <v>1.403080334518092</v>
      </c>
      <c r="K157">
        <v>0.77921005576509095</v>
      </c>
      <c r="L157">
        <v>1.2924095549874832</v>
      </c>
      <c r="M157">
        <v>-0.96324587976324216</v>
      </c>
      <c r="N157">
        <v>-0.65222668350515822</v>
      </c>
      <c r="O157">
        <v>1.7826100530183082</v>
      </c>
      <c r="P157">
        <v>0.79588727719978902</v>
      </c>
      <c r="Q157">
        <v>1.7826100530183082</v>
      </c>
      <c r="R157">
        <v>-0.19591596953003465</v>
      </c>
      <c r="S157">
        <v>1.3208178964547717</v>
      </c>
      <c r="T157">
        <v>-0.99428051839822706</v>
      </c>
      <c r="U157">
        <v>0</v>
      </c>
      <c r="V157">
        <v>-2.8214506746209249</v>
      </c>
      <c r="W157">
        <v>0</v>
      </c>
      <c r="X157">
        <v>0</v>
      </c>
      <c r="Y157">
        <v>0</v>
      </c>
      <c r="Z157">
        <v>-0.96324587976324216</v>
      </c>
      <c r="AA157">
        <v>0</v>
      </c>
      <c r="AB157">
        <v>0</v>
      </c>
      <c r="AC157">
        <v>-0.19591596953003465</v>
      </c>
      <c r="AD157">
        <v>0</v>
      </c>
      <c r="AE157">
        <v>-0.99428051839822706</v>
      </c>
      <c r="AF157">
        <v>1.7826100530183082</v>
      </c>
      <c r="AG157">
        <v>0.79588727719978902</v>
      </c>
      <c r="AH157">
        <v>-0.19591596953003465</v>
      </c>
      <c r="AI157">
        <v>1.3208178964547717</v>
      </c>
      <c r="AJ157">
        <v>-0.99428051839822706</v>
      </c>
      <c r="AK157">
        <v>1.2233781329423326</v>
      </c>
      <c r="AL157">
        <v>1.0449313827407327</v>
      </c>
      <c r="AM157">
        <v>1.403080334518092</v>
      </c>
      <c r="AN157">
        <v>0.77921005576509095</v>
      </c>
      <c r="AO157">
        <v>1.2924095549874832</v>
      </c>
      <c r="AP157">
        <v>0</v>
      </c>
    </row>
    <row r="158" spans="1:42" x14ac:dyDescent="0.25">
      <c r="A158" s="1">
        <v>44927</v>
      </c>
      <c r="B158">
        <v>0.41670441163148703</v>
      </c>
      <c r="C158">
        <v>-0.52736950046389597</v>
      </c>
      <c r="D158">
        <v>0.39391552027148491</v>
      </c>
      <c r="E158">
        <v>0.18339696085036644</v>
      </c>
      <c r="F158">
        <v>-0.25555839509326428</v>
      </c>
      <c r="G158">
        <v>-0.18411685282926929</v>
      </c>
      <c r="H158">
        <v>0.4175750439487903</v>
      </c>
      <c r="I158">
        <v>-0.52598377729960033</v>
      </c>
      <c r="J158">
        <v>0.39469341095045279</v>
      </c>
      <c r="K158">
        <v>0.18356533897502431</v>
      </c>
      <c r="L158">
        <v>-0.25523239991399643</v>
      </c>
      <c r="M158">
        <v>-0.18394756551093058</v>
      </c>
      <c r="N158">
        <v>-0.27749726318618778</v>
      </c>
      <c r="O158">
        <v>0.73844953404594627</v>
      </c>
      <c r="P158">
        <v>0.18452293630392821</v>
      </c>
      <c r="Q158">
        <v>0.73844953404594627</v>
      </c>
      <c r="R158">
        <v>-0.13846380291212801</v>
      </c>
      <c r="S158">
        <v>-0.57421274108187115</v>
      </c>
      <c r="T158">
        <v>-0.51112027783279468</v>
      </c>
      <c r="U158">
        <v>0</v>
      </c>
      <c r="V158">
        <v>0</v>
      </c>
      <c r="W158">
        <v>0</v>
      </c>
      <c r="X158">
        <v>0</v>
      </c>
      <c r="Y158">
        <v>-0.25523239991399643</v>
      </c>
      <c r="Z158">
        <v>-0.18394756551093058</v>
      </c>
      <c r="AA158">
        <v>0</v>
      </c>
      <c r="AB158">
        <v>0</v>
      </c>
      <c r="AC158">
        <v>-0.13846380291212801</v>
      </c>
      <c r="AD158">
        <v>-0.57421274108187115</v>
      </c>
      <c r="AE158">
        <v>-0.51112027783279468</v>
      </c>
      <c r="AF158">
        <v>0.73844953404594627</v>
      </c>
      <c r="AG158">
        <v>0.18452293630392821</v>
      </c>
      <c r="AH158">
        <v>-0.13846380291212801</v>
      </c>
      <c r="AI158">
        <v>-0.57421274108187115</v>
      </c>
      <c r="AJ158">
        <v>-0.51112027783279468</v>
      </c>
      <c r="AK158">
        <v>0.4175750439487903</v>
      </c>
      <c r="AL158">
        <v>0</v>
      </c>
      <c r="AM158">
        <v>0.39469341095045279</v>
      </c>
      <c r="AN158">
        <v>0.18356533897502431</v>
      </c>
      <c r="AO158">
        <v>0</v>
      </c>
      <c r="AP158">
        <v>0</v>
      </c>
    </row>
    <row r="159" spans="1:42" x14ac:dyDescent="0.25">
      <c r="A159" s="2">
        <v>44934</v>
      </c>
      <c r="B159">
        <v>3.4208223972003391</v>
      </c>
      <c r="C159">
        <v>3.4965364497431866</v>
      </c>
      <c r="D159">
        <v>3.2823398393998136</v>
      </c>
      <c r="E159">
        <v>-0.25515947467167233</v>
      </c>
      <c r="F159">
        <v>2.7554285359261916</v>
      </c>
      <c r="G159">
        <v>0.6947830326670007</v>
      </c>
      <c r="H159">
        <v>3.4807020770504633</v>
      </c>
      <c r="I159">
        <v>3.5591286574737486</v>
      </c>
      <c r="J159">
        <v>3.3374171862104602</v>
      </c>
      <c r="K159">
        <v>-0.25483449557668075</v>
      </c>
      <c r="L159">
        <v>2.7941025468388343</v>
      </c>
      <c r="M159">
        <v>0.69720788816295043</v>
      </c>
      <c r="N159">
        <v>1.1250271041513027</v>
      </c>
      <c r="O159">
        <v>4.0785935684204002</v>
      </c>
      <c r="P159">
        <v>3.5947361687508042</v>
      </c>
      <c r="Q159">
        <v>4.0785935684204002</v>
      </c>
      <c r="R159">
        <v>1.4372068476084756</v>
      </c>
      <c r="S159">
        <v>3.9410695648322838</v>
      </c>
      <c r="T159">
        <v>1.2977698268964029</v>
      </c>
      <c r="U159">
        <v>0</v>
      </c>
      <c r="V159">
        <v>-0.52598377729960033</v>
      </c>
      <c r="W159">
        <v>0</v>
      </c>
      <c r="X159">
        <v>-0.25483449557668075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4.0785935684204002</v>
      </c>
      <c r="AG159">
        <v>3.5947361687508042</v>
      </c>
      <c r="AH159">
        <v>1.4372068476084756</v>
      </c>
      <c r="AI159">
        <v>3.9410695648322838</v>
      </c>
      <c r="AJ159">
        <v>1.2977698268964029</v>
      </c>
      <c r="AK159">
        <v>3.4807020770504633</v>
      </c>
      <c r="AL159">
        <v>3.5591286574737486</v>
      </c>
      <c r="AM159">
        <v>3.3374171862104602</v>
      </c>
      <c r="AN159">
        <v>0</v>
      </c>
      <c r="AO159">
        <v>2.7941025468388343</v>
      </c>
      <c r="AP159">
        <v>0.69720788816295043</v>
      </c>
    </row>
    <row r="160" spans="1:42" x14ac:dyDescent="0.25">
      <c r="A160" s="1">
        <v>44941</v>
      </c>
      <c r="B160">
        <v>2.778565352991214</v>
      </c>
      <c r="C160">
        <v>2.5576269629901707</v>
      </c>
      <c r="D160">
        <v>2.3467460362887036</v>
      </c>
      <c r="E160">
        <v>2.8790087463556771</v>
      </c>
      <c r="F160">
        <v>0.98123654260227555</v>
      </c>
      <c r="G160">
        <v>2.7501185395922159</v>
      </c>
      <c r="H160">
        <v>2.8178977773131662</v>
      </c>
      <c r="I160">
        <v>2.5909028494956585</v>
      </c>
      <c r="J160">
        <v>2.3747206499535234</v>
      </c>
      <c r="K160">
        <v>2.9212652245830921</v>
      </c>
      <c r="L160">
        <v>0.98608239393143915</v>
      </c>
      <c r="M160">
        <v>2.78864224063939</v>
      </c>
      <c r="N160">
        <v>-1.8617491863236746</v>
      </c>
      <c r="O160">
        <v>2.818537955063344</v>
      </c>
      <c r="P160">
        <v>1.8079521374138681</v>
      </c>
      <c r="Q160">
        <v>2.818537955063344</v>
      </c>
      <c r="R160">
        <v>2.6352616973294203</v>
      </c>
      <c r="S160">
        <v>-0.21869808696352414</v>
      </c>
      <c r="T160">
        <v>2.0697738079483172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-0.21869808696352414</v>
      </c>
      <c r="AE160">
        <v>0</v>
      </c>
      <c r="AF160">
        <v>2.818537955063344</v>
      </c>
      <c r="AG160">
        <v>1.8079521374138681</v>
      </c>
      <c r="AH160">
        <v>2.6352616973294203</v>
      </c>
      <c r="AI160">
        <v>-0.21869808696352414</v>
      </c>
      <c r="AJ160">
        <v>2.0697738079483172</v>
      </c>
      <c r="AK160">
        <v>2.8178977773131662</v>
      </c>
      <c r="AL160">
        <v>2.5909028494956585</v>
      </c>
      <c r="AM160">
        <v>2.3747206499535234</v>
      </c>
      <c r="AN160">
        <v>2.9212652245830921</v>
      </c>
      <c r="AO160">
        <v>0.98608239393143915</v>
      </c>
      <c r="AP160">
        <v>2.78864224063939</v>
      </c>
    </row>
    <row r="161" spans="1:42" x14ac:dyDescent="0.25">
      <c r="A161" s="2">
        <v>44948</v>
      </c>
      <c r="B161">
        <v>-1.1732308310145938</v>
      </c>
      <c r="C161">
        <v>-0.39183146637163796</v>
      </c>
      <c r="D161">
        <v>-0.79616915709917224</v>
      </c>
      <c r="E161">
        <v>-2.2202354343614883</v>
      </c>
      <c r="F161">
        <v>-1.6795421136584006</v>
      </c>
      <c r="G161">
        <v>-0.92116281851895676</v>
      </c>
      <c r="H161">
        <v>-1.1664018394261655</v>
      </c>
      <c r="I161">
        <v>-0.3910658062944673</v>
      </c>
      <c r="J161">
        <v>-0.79301645331341863</v>
      </c>
      <c r="K161">
        <v>-2.1959470561691519</v>
      </c>
      <c r="L161">
        <v>-1.6655937673471308</v>
      </c>
      <c r="M161">
        <v>-0.91694598995090504</v>
      </c>
      <c r="N161">
        <v>1.6857555655155936E-2</v>
      </c>
      <c r="O161">
        <v>-1.2713785238197479</v>
      </c>
      <c r="P161">
        <v>-0.57073287253981286</v>
      </c>
      <c r="Q161">
        <v>-1.2713785238197479</v>
      </c>
      <c r="R161">
        <v>-0.66435258211746273</v>
      </c>
      <c r="S161">
        <v>-1.7227380201275788</v>
      </c>
      <c r="T161">
        <v>-0.96857002612460819</v>
      </c>
      <c r="U161">
        <v>-1.1664018394261655</v>
      </c>
      <c r="V161">
        <v>0</v>
      </c>
      <c r="W161">
        <v>-0.79301645331341863</v>
      </c>
      <c r="X161">
        <v>-2.1959470561691519</v>
      </c>
      <c r="Y161">
        <v>-1.6655937673471308</v>
      </c>
      <c r="Z161">
        <v>-0.91694598995090504</v>
      </c>
      <c r="AA161">
        <v>-1.2713785238197479</v>
      </c>
      <c r="AB161">
        <v>-0.57073287253981286</v>
      </c>
      <c r="AC161">
        <v>-0.66435258211746273</v>
      </c>
      <c r="AD161">
        <v>-1.7227380201275788</v>
      </c>
      <c r="AE161">
        <v>-0.96857002612460819</v>
      </c>
      <c r="AF161">
        <v>-1.2713785238197479</v>
      </c>
      <c r="AG161">
        <v>-0.57073287253981286</v>
      </c>
      <c r="AH161">
        <v>-0.66435258211746273</v>
      </c>
      <c r="AI161">
        <v>-1.7227380201275788</v>
      </c>
      <c r="AJ161">
        <v>-0.96857002612460819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</row>
    <row r="162" spans="1:42" x14ac:dyDescent="0.25">
      <c r="A162" s="1">
        <v>44955</v>
      </c>
      <c r="B162">
        <v>0.68939976640172052</v>
      </c>
      <c r="C162">
        <v>0.42687964748003615</v>
      </c>
      <c r="D162">
        <v>0.68756087778604746</v>
      </c>
      <c r="E162">
        <v>0.97022909211642583</v>
      </c>
      <c r="F162">
        <v>1.5245780460761329</v>
      </c>
      <c r="G162">
        <v>1.2638790455941331</v>
      </c>
      <c r="H162">
        <v>0.69178710512314767</v>
      </c>
      <c r="I162">
        <v>0.42779337993292793</v>
      </c>
      <c r="J162">
        <v>0.68993546835261388</v>
      </c>
      <c r="K162">
        <v>0.97496648183194412</v>
      </c>
      <c r="L162">
        <v>1.5363192256586502</v>
      </c>
      <c r="M162">
        <v>1.2719339381712762</v>
      </c>
      <c r="N162">
        <v>5.6838839366214946E-3</v>
      </c>
      <c r="O162">
        <v>0.78922067634206727</v>
      </c>
      <c r="P162">
        <v>0.12426404747047481</v>
      </c>
      <c r="Q162">
        <v>0.78922067634206727</v>
      </c>
      <c r="R162">
        <v>2.4357272710500348</v>
      </c>
      <c r="S162">
        <v>1.4844789676006689</v>
      </c>
      <c r="T162">
        <v>1.1809416481572819</v>
      </c>
      <c r="U162">
        <v>0</v>
      </c>
      <c r="V162">
        <v>-0.3910658062944673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0.78922067634206727</v>
      </c>
      <c r="AG162">
        <v>0.12426404747047481</v>
      </c>
      <c r="AH162">
        <v>2.4357272710500348</v>
      </c>
      <c r="AI162">
        <v>1.4844789676006689</v>
      </c>
      <c r="AJ162">
        <v>1.1809416481572819</v>
      </c>
      <c r="AK162">
        <v>0.69178710512314767</v>
      </c>
      <c r="AL162">
        <v>0.42779337993292793</v>
      </c>
      <c r="AM162">
        <v>0.68993546835261388</v>
      </c>
      <c r="AN162">
        <v>0.97496648183194412</v>
      </c>
      <c r="AO162">
        <v>1.5363192256586502</v>
      </c>
      <c r="AP162">
        <v>1.2719339381712762</v>
      </c>
    </row>
    <row r="163" spans="1:42" x14ac:dyDescent="0.25">
      <c r="A163" s="2">
        <v>44962</v>
      </c>
      <c r="B163">
        <v>0.58342065762270312</v>
      </c>
      <c r="C163">
        <v>0.74263064376508969</v>
      </c>
      <c r="D163">
        <v>0.95902848711837352</v>
      </c>
      <c r="E163">
        <v>1.4541753008325153</v>
      </c>
      <c r="F163">
        <v>0.96388482186431435</v>
      </c>
      <c r="G163">
        <v>1.4320642682500919</v>
      </c>
      <c r="H163">
        <v>0.58512920452606998</v>
      </c>
      <c r="I163">
        <v>0.74540187365650734</v>
      </c>
      <c r="J163">
        <v>0.96365678018384671</v>
      </c>
      <c r="K163">
        <v>1.4648520621561099</v>
      </c>
      <c r="L163">
        <v>0.9685602597614581</v>
      </c>
      <c r="M163">
        <v>1.4424172685355787</v>
      </c>
      <c r="N163">
        <v>-0.88310094254573623</v>
      </c>
      <c r="O163">
        <v>0.31963056668595158</v>
      </c>
      <c r="P163">
        <v>-2.1685773232085467E-2</v>
      </c>
      <c r="Q163">
        <v>0.31963056668595158</v>
      </c>
      <c r="R163">
        <v>1.6064602503806622</v>
      </c>
      <c r="S163">
        <v>0.91453710043623437</v>
      </c>
      <c r="T163">
        <v>1.3659829034001714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-2.1685773232085467E-2</v>
      </c>
      <c r="AC163">
        <v>0</v>
      </c>
      <c r="AD163">
        <v>0</v>
      </c>
      <c r="AE163">
        <v>0</v>
      </c>
      <c r="AF163">
        <v>0.31963056668595158</v>
      </c>
      <c r="AG163">
        <v>-2.1685773232085467E-2</v>
      </c>
      <c r="AH163">
        <v>1.6064602503806622</v>
      </c>
      <c r="AI163">
        <v>0.91453710043623437</v>
      </c>
      <c r="AJ163">
        <v>1.3659829034001714</v>
      </c>
      <c r="AK163">
        <v>0.58512920452606998</v>
      </c>
      <c r="AL163">
        <v>0.74540187365650734</v>
      </c>
      <c r="AM163">
        <v>0.96365678018384671</v>
      </c>
      <c r="AN163">
        <v>1.4648520621561099</v>
      </c>
      <c r="AO163">
        <v>0.9685602597614581</v>
      </c>
      <c r="AP163">
        <v>1.4424172685355787</v>
      </c>
    </row>
    <row r="164" spans="1:42" x14ac:dyDescent="0.25">
      <c r="A164" s="1">
        <v>44969</v>
      </c>
      <c r="B164">
        <v>-2.2471259375090469</v>
      </c>
      <c r="C164">
        <v>0.53473512484704688</v>
      </c>
      <c r="D164">
        <v>-1.9850685803576635</v>
      </c>
      <c r="E164">
        <v>-0.54830573527799098</v>
      </c>
      <c r="F164">
        <v>0.84684248729736611</v>
      </c>
      <c r="G164">
        <v>-1.3092710544939836</v>
      </c>
      <c r="H164">
        <v>-2.2222500349156595</v>
      </c>
      <c r="I164">
        <v>0.53616995041246829</v>
      </c>
      <c r="J164">
        <v>-1.965623011355341</v>
      </c>
      <c r="K164">
        <v>-0.54680801162352388</v>
      </c>
      <c r="L164">
        <v>0.85044857128872531</v>
      </c>
      <c r="M164">
        <v>-1.3007741853642305</v>
      </c>
      <c r="N164">
        <v>1.3689549712229625</v>
      </c>
      <c r="O164">
        <v>-2.398935140289955</v>
      </c>
      <c r="P164">
        <v>1.1351171215682485</v>
      </c>
      <c r="Q164">
        <v>-2.398935140289955</v>
      </c>
      <c r="R164">
        <v>-1.1187751462822215</v>
      </c>
      <c r="S164">
        <v>0.78303035735220716</v>
      </c>
      <c r="T164">
        <v>-1.4271284857386639</v>
      </c>
      <c r="U164">
        <v>-2.2222500349156595</v>
      </c>
      <c r="V164">
        <v>0</v>
      </c>
      <c r="W164">
        <v>-1.965623011355341</v>
      </c>
      <c r="X164">
        <v>-0.54680801162352388</v>
      </c>
      <c r="Y164">
        <v>0</v>
      </c>
      <c r="Z164">
        <v>-1.3007741853642305</v>
      </c>
      <c r="AA164">
        <v>-2.398935140289955</v>
      </c>
      <c r="AB164">
        <v>0</v>
      </c>
      <c r="AC164">
        <v>-1.1187751462822215</v>
      </c>
      <c r="AD164">
        <v>0</v>
      </c>
      <c r="AE164">
        <v>-1.4271284857386639</v>
      </c>
      <c r="AF164">
        <v>-2.398935140289955</v>
      </c>
      <c r="AG164">
        <v>1.1351171215682485</v>
      </c>
      <c r="AH164">
        <v>-1.1187751462822215</v>
      </c>
      <c r="AI164">
        <v>0.78303035735220716</v>
      </c>
      <c r="AJ164">
        <v>-1.4271284857386639</v>
      </c>
      <c r="AK164">
        <v>0</v>
      </c>
      <c r="AL164">
        <v>0.53616995041246829</v>
      </c>
      <c r="AM164">
        <v>0</v>
      </c>
      <c r="AN164">
        <v>0</v>
      </c>
      <c r="AO164">
        <v>0.85044857128872531</v>
      </c>
      <c r="AP164">
        <v>0</v>
      </c>
    </row>
    <row r="165" spans="1:42" x14ac:dyDescent="0.25">
      <c r="A165" s="2">
        <v>44976</v>
      </c>
      <c r="B165">
        <v>0.80999569151227724</v>
      </c>
      <c r="C165">
        <v>1.4734116176273659</v>
      </c>
      <c r="D165">
        <v>0.95723948182965479</v>
      </c>
      <c r="E165">
        <v>4.3845226350982702E-2</v>
      </c>
      <c r="F165">
        <v>0.55640771151012747</v>
      </c>
      <c r="G165">
        <v>0.36432013162534055</v>
      </c>
      <c r="H165">
        <v>0.81329397934753844</v>
      </c>
      <c r="I165">
        <v>1.4843741419390113</v>
      </c>
      <c r="J165">
        <v>0.96185046800420781</v>
      </c>
      <c r="K165">
        <v>4.3854841180894021E-2</v>
      </c>
      <c r="L165">
        <v>0.55796142521944148</v>
      </c>
      <c r="M165">
        <v>0.36498539369749772</v>
      </c>
      <c r="N165">
        <v>2.2345854744637772</v>
      </c>
      <c r="O165">
        <v>0.74758765432332841</v>
      </c>
      <c r="P165">
        <v>1.5455600465582027</v>
      </c>
      <c r="Q165">
        <v>0.74758765432332841</v>
      </c>
      <c r="R165">
        <v>-0.27835088447110934</v>
      </c>
      <c r="S165">
        <v>0.51196818127632637</v>
      </c>
      <c r="T165">
        <v>0.2963869927290097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-0.27835088447110934</v>
      </c>
      <c r="AD165">
        <v>0</v>
      </c>
      <c r="AE165">
        <v>0</v>
      </c>
      <c r="AF165">
        <v>0.74758765432332841</v>
      </c>
      <c r="AG165">
        <v>1.5455600465582027</v>
      </c>
      <c r="AH165">
        <v>-0.27835088447110934</v>
      </c>
      <c r="AI165">
        <v>0.51196818127632637</v>
      </c>
      <c r="AJ165">
        <v>0.2963869927290097</v>
      </c>
      <c r="AK165">
        <v>0.81329397934753844</v>
      </c>
      <c r="AL165">
        <v>1.4843741419390113</v>
      </c>
      <c r="AM165">
        <v>0.96185046800420781</v>
      </c>
      <c r="AN165">
        <v>4.3854841180894021E-2</v>
      </c>
      <c r="AO165">
        <v>0.55796142521944148</v>
      </c>
      <c r="AP165">
        <v>0.36498539369749772</v>
      </c>
    </row>
    <row r="166" spans="1:42" x14ac:dyDescent="0.25">
      <c r="A166" s="1">
        <v>44983</v>
      </c>
      <c r="B166">
        <v>-2.1237276700595324</v>
      </c>
      <c r="C166">
        <v>-1.0330205701912631</v>
      </c>
      <c r="D166">
        <v>-1.9697235373195419</v>
      </c>
      <c r="E166">
        <v>-2.0507848913084006</v>
      </c>
      <c r="F166">
        <v>-0.95032790867136119</v>
      </c>
      <c r="G166">
        <v>-1.8188345099916361</v>
      </c>
      <c r="H166">
        <v>-2.1014908559358529</v>
      </c>
      <c r="I166">
        <v>-1.027721375965631</v>
      </c>
      <c r="J166">
        <v>-1.9505755168515355</v>
      </c>
      <c r="K166">
        <v>-2.0300394480795454</v>
      </c>
      <c r="L166">
        <v>-0.9458406994022075</v>
      </c>
      <c r="M166">
        <v>-1.8024915848121295</v>
      </c>
      <c r="N166">
        <v>-0.15002665500315621</v>
      </c>
      <c r="O166">
        <v>-2.3561026153137905</v>
      </c>
      <c r="P166">
        <v>-1.1972259555948841</v>
      </c>
      <c r="Q166">
        <v>-2.3561026153137905</v>
      </c>
      <c r="R166">
        <v>-2.7097754108347698</v>
      </c>
      <c r="S166">
        <v>-0.99424643223301068</v>
      </c>
      <c r="T166">
        <v>-1.8976107622872411</v>
      </c>
      <c r="U166">
        <v>-2.1014908559358529</v>
      </c>
      <c r="V166">
        <v>0</v>
      </c>
      <c r="W166">
        <v>-1.9505755168515355</v>
      </c>
      <c r="X166">
        <v>-2.0300394480795454</v>
      </c>
      <c r="Y166">
        <v>-0.9458406994022075</v>
      </c>
      <c r="Z166">
        <v>-1.8024915848121295</v>
      </c>
      <c r="AA166">
        <v>-2.3561026153137905</v>
      </c>
      <c r="AB166">
        <v>-1.1972259555948841</v>
      </c>
      <c r="AC166">
        <v>-2.7097754108347698</v>
      </c>
      <c r="AD166">
        <v>-0.99424643223301068</v>
      </c>
      <c r="AE166">
        <v>-1.8976107622872411</v>
      </c>
      <c r="AF166">
        <v>-2.3561026153137905</v>
      </c>
      <c r="AG166">
        <v>-1.1972259555948841</v>
      </c>
      <c r="AH166">
        <v>-2.7097754108347698</v>
      </c>
      <c r="AI166">
        <v>-0.99424643223301068</v>
      </c>
      <c r="AJ166">
        <v>-1.8976107622872411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</row>
    <row r="167" spans="1:42" x14ac:dyDescent="0.25">
      <c r="A167" s="2">
        <v>44990</v>
      </c>
      <c r="B167">
        <v>2.0120146014773934</v>
      </c>
      <c r="C167">
        <v>1.514949575725264</v>
      </c>
      <c r="D167">
        <v>2.0495792065036835</v>
      </c>
      <c r="E167">
        <v>0.79529481393799573</v>
      </c>
      <c r="F167">
        <v>-0.15813161415887322</v>
      </c>
      <c r="G167">
        <v>2.245876710726403</v>
      </c>
      <c r="H167">
        <v>2.0325312807524458</v>
      </c>
      <c r="I167">
        <v>1.5265421671024144</v>
      </c>
      <c r="J167">
        <v>2.0708745603744259</v>
      </c>
      <c r="K167">
        <v>0.79847415109843378</v>
      </c>
      <c r="L167">
        <v>-0.15800671777167385</v>
      </c>
      <c r="M167">
        <v>2.271480602479746</v>
      </c>
      <c r="N167">
        <v>1.5273000027645565</v>
      </c>
      <c r="O167">
        <v>1.936262084753843</v>
      </c>
      <c r="P167">
        <v>1.5536164458649278</v>
      </c>
      <c r="Q167">
        <v>1.936262084753843</v>
      </c>
      <c r="R167">
        <v>1.8863587804617388</v>
      </c>
      <c r="S167">
        <v>-0.16037847358393839</v>
      </c>
      <c r="T167">
        <v>2.3021507476312952</v>
      </c>
      <c r="U167">
        <v>0</v>
      </c>
      <c r="V167">
        <v>-1.027721375965631</v>
      </c>
      <c r="W167">
        <v>0</v>
      </c>
      <c r="X167">
        <v>0</v>
      </c>
      <c r="Y167">
        <v>-0.15800671777167385</v>
      </c>
      <c r="Z167">
        <v>0</v>
      </c>
      <c r="AA167">
        <v>0</v>
      </c>
      <c r="AB167">
        <v>0</v>
      </c>
      <c r="AC167">
        <v>0</v>
      </c>
      <c r="AD167">
        <v>-0.16037847358393839</v>
      </c>
      <c r="AE167">
        <v>0</v>
      </c>
      <c r="AF167">
        <v>1.936262084753843</v>
      </c>
      <c r="AG167">
        <v>1.5536164458649278</v>
      </c>
      <c r="AH167">
        <v>1.8863587804617388</v>
      </c>
      <c r="AI167">
        <v>-0.16037847358393839</v>
      </c>
      <c r="AJ167">
        <v>2.3021507476312952</v>
      </c>
      <c r="AK167">
        <v>2.0325312807524458</v>
      </c>
      <c r="AL167">
        <v>1.5265421671024144</v>
      </c>
      <c r="AM167">
        <v>2.0708745603744259</v>
      </c>
      <c r="AN167">
        <v>0.79847415109843378</v>
      </c>
      <c r="AO167">
        <v>0</v>
      </c>
      <c r="AP167">
        <v>2.271480602479746</v>
      </c>
    </row>
    <row r="168" spans="1:42" x14ac:dyDescent="0.25">
      <c r="A168" s="1">
        <v>44997</v>
      </c>
      <c r="B168">
        <v>-0.6509286582190591</v>
      </c>
      <c r="C168">
        <v>-1.6299440130034377</v>
      </c>
      <c r="D168">
        <v>-0.4601138781848409</v>
      </c>
      <c r="E168">
        <v>-4.2214426153668185</v>
      </c>
      <c r="F168">
        <v>-3.18491323857039</v>
      </c>
      <c r="G168">
        <v>-5.4260697989887667</v>
      </c>
      <c r="H168">
        <v>-0.648819266437478</v>
      </c>
      <c r="I168">
        <v>-1.6168030270980733</v>
      </c>
      <c r="J168">
        <v>-0.45905859006029615</v>
      </c>
      <c r="K168">
        <v>-4.1347705417584324</v>
      </c>
      <c r="L168">
        <v>-3.1352466823900862</v>
      </c>
      <c r="M168">
        <v>-5.2839761081676349</v>
      </c>
      <c r="N168">
        <v>2.0957580153951092</v>
      </c>
      <c r="O168">
        <v>-1.0617764226201289</v>
      </c>
      <c r="P168">
        <v>-4.3089480538103802</v>
      </c>
      <c r="Q168">
        <v>-1.0617764226201289</v>
      </c>
      <c r="R168">
        <v>-4.6560742259081485</v>
      </c>
      <c r="S168">
        <v>-3.2572240165448201</v>
      </c>
      <c r="T168">
        <v>-5.4797920808572025</v>
      </c>
      <c r="U168">
        <v>-0.648819266437478</v>
      </c>
      <c r="V168">
        <v>0</v>
      </c>
      <c r="W168">
        <v>-0.45905859006029615</v>
      </c>
      <c r="X168">
        <v>-4.1347705417584324</v>
      </c>
      <c r="Y168">
        <v>-3.1352466823900862</v>
      </c>
      <c r="Z168">
        <v>-5.2839761081676349</v>
      </c>
      <c r="AA168">
        <v>-1.0617764226201289</v>
      </c>
      <c r="AB168">
        <v>-4.3089480538103802</v>
      </c>
      <c r="AC168">
        <v>-4.6560742259081485</v>
      </c>
      <c r="AD168">
        <v>-3.2572240165448201</v>
      </c>
      <c r="AE168">
        <v>-5.4797920808572025</v>
      </c>
      <c r="AF168">
        <v>-1.0617764226201289</v>
      </c>
      <c r="AG168">
        <v>-4.3089480538103802</v>
      </c>
      <c r="AH168">
        <v>-4.6560742259081485</v>
      </c>
      <c r="AI168">
        <v>-3.2572240165448201</v>
      </c>
      <c r="AJ168">
        <v>-5.4797920808572025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</row>
    <row r="169" spans="1:42" x14ac:dyDescent="0.25">
      <c r="A169" s="2">
        <v>45004</v>
      </c>
      <c r="B169">
        <v>-5.2013269622911498</v>
      </c>
      <c r="C169">
        <v>-3.8836772983114458</v>
      </c>
      <c r="D169">
        <v>-4.9559338403959963</v>
      </c>
      <c r="E169">
        <v>0.61685823754789793</v>
      </c>
      <c r="F169">
        <v>-1.0527317119573811</v>
      </c>
      <c r="G169">
        <v>0.12316787781745819</v>
      </c>
      <c r="H169">
        <v>-5.0705727945957859</v>
      </c>
      <c r="I169">
        <v>-3.8101599663076975</v>
      </c>
      <c r="J169">
        <v>-4.8370398369580423</v>
      </c>
      <c r="K169">
        <v>0.61876866845960887</v>
      </c>
      <c r="L169">
        <v>-1.0472290766382719</v>
      </c>
      <c r="M169">
        <v>0.1232437917889052</v>
      </c>
      <c r="N169">
        <v>-7.1782561372496385</v>
      </c>
      <c r="O169">
        <v>-5.6758667543693848</v>
      </c>
      <c r="P169">
        <v>-1.3813568531008216</v>
      </c>
      <c r="Q169">
        <v>-5.6758667543693848</v>
      </c>
      <c r="R169">
        <v>1.4155127627614563</v>
      </c>
      <c r="S169">
        <v>-1.1308897788871848</v>
      </c>
      <c r="T169">
        <v>5.8480085425197302E-2</v>
      </c>
      <c r="U169">
        <v>-5.0705727945957859</v>
      </c>
      <c r="V169">
        <v>-1.6168030270980733</v>
      </c>
      <c r="W169">
        <v>-4.8370398369580423</v>
      </c>
      <c r="X169">
        <v>0</v>
      </c>
      <c r="Y169">
        <v>-1.0472290766382719</v>
      </c>
      <c r="Z169">
        <v>0</v>
      </c>
      <c r="AA169">
        <v>-5.6758667543693848</v>
      </c>
      <c r="AB169">
        <v>-1.3813568531008216</v>
      </c>
      <c r="AC169">
        <v>0</v>
      </c>
      <c r="AD169">
        <v>-1.1308897788871848</v>
      </c>
      <c r="AE169">
        <v>0</v>
      </c>
      <c r="AF169">
        <v>-5.6758667543693848</v>
      </c>
      <c r="AG169">
        <v>-1.3813568531008216</v>
      </c>
      <c r="AH169">
        <v>1.4155127627614563</v>
      </c>
      <c r="AI169">
        <v>-1.1308897788871848</v>
      </c>
      <c r="AJ169">
        <v>5.8480085425197302E-2</v>
      </c>
      <c r="AK169">
        <v>0</v>
      </c>
      <c r="AL169">
        <v>0</v>
      </c>
      <c r="AM169">
        <v>0</v>
      </c>
      <c r="AN169">
        <v>0.61876866845960887</v>
      </c>
      <c r="AO169">
        <v>0</v>
      </c>
      <c r="AP169">
        <v>0.1232437917889052</v>
      </c>
    </row>
    <row r="170" spans="1:42" x14ac:dyDescent="0.25">
      <c r="A170" s="1">
        <v>45011</v>
      </c>
      <c r="B170">
        <v>-0.71419813634133889</v>
      </c>
      <c r="C170">
        <v>0.73563646522023118</v>
      </c>
      <c r="D170">
        <v>-0.45479352374022197</v>
      </c>
      <c r="E170">
        <v>1.027644002881946</v>
      </c>
      <c r="F170">
        <v>0.20252523654314308</v>
      </c>
      <c r="G170">
        <v>0.7942326490713657</v>
      </c>
      <c r="H170">
        <v>-0.71165982002439165</v>
      </c>
      <c r="I170">
        <v>0.73835561383810722</v>
      </c>
      <c r="J170">
        <v>-0.45376246294393779</v>
      </c>
      <c r="K170">
        <v>1.0329607198456463</v>
      </c>
      <c r="L170">
        <v>0.20273059621727327</v>
      </c>
      <c r="M170">
        <v>0.79740347690159907</v>
      </c>
      <c r="N170">
        <v>-1.2948929783092094</v>
      </c>
      <c r="O170">
        <v>-0.46064709593205333</v>
      </c>
      <c r="P170">
        <v>1.4113056408979237</v>
      </c>
      <c r="Q170">
        <v>-0.46064709593205333</v>
      </c>
      <c r="R170">
        <v>1.3781290500335599</v>
      </c>
      <c r="S170">
        <v>0.14083120893412354</v>
      </c>
      <c r="T170">
        <v>0.72157706400891175</v>
      </c>
      <c r="U170">
        <v>-0.71165982002439165</v>
      </c>
      <c r="V170">
        <v>-3.8101599663076975</v>
      </c>
      <c r="W170">
        <v>-0.45376246294393779</v>
      </c>
      <c r="X170">
        <v>0</v>
      </c>
      <c r="Y170">
        <v>0</v>
      </c>
      <c r="Z170">
        <v>0</v>
      </c>
      <c r="AA170">
        <v>-0.46064709593205333</v>
      </c>
      <c r="AB170">
        <v>0</v>
      </c>
      <c r="AC170">
        <v>0</v>
      </c>
      <c r="AD170">
        <v>0</v>
      </c>
      <c r="AE170">
        <v>0</v>
      </c>
      <c r="AF170">
        <v>-0.46064709593205333</v>
      </c>
      <c r="AG170">
        <v>1.4113056408979237</v>
      </c>
      <c r="AH170">
        <v>1.3781290500335599</v>
      </c>
      <c r="AI170">
        <v>0.14083120893412354</v>
      </c>
      <c r="AJ170">
        <v>0.72157706400891175</v>
      </c>
      <c r="AK170">
        <v>0</v>
      </c>
      <c r="AL170">
        <v>0.73835561383810722</v>
      </c>
      <c r="AM170">
        <v>0</v>
      </c>
      <c r="AN170">
        <v>1.0329607198456463</v>
      </c>
      <c r="AO170">
        <v>0.20273059621727327</v>
      </c>
      <c r="AP170">
        <v>0.79740347690159907</v>
      </c>
    </row>
    <row r="171" spans="1:42" x14ac:dyDescent="0.25">
      <c r="A171" s="2">
        <v>45018</v>
      </c>
      <c r="B171">
        <v>4.0301229628757982</v>
      </c>
      <c r="C171">
        <v>3.1693791984130568</v>
      </c>
      <c r="D171">
        <v>3.7752363169564704</v>
      </c>
      <c r="E171">
        <v>3.4418366226062882</v>
      </c>
      <c r="F171">
        <v>2.5893159890262427</v>
      </c>
      <c r="G171">
        <v>2.8028503562945359</v>
      </c>
      <c r="H171">
        <v>4.1135824623060326</v>
      </c>
      <c r="I171">
        <v>3.2206911132627516</v>
      </c>
      <c r="J171">
        <v>3.8483442700293997</v>
      </c>
      <c r="K171">
        <v>3.5024629912084562</v>
      </c>
      <c r="L171">
        <v>2.6234289250887621</v>
      </c>
      <c r="M171">
        <v>2.8428799604909978</v>
      </c>
      <c r="N171">
        <v>6.3263971402433743</v>
      </c>
      <c r="O171">
        <v>4.5097220327766907</v>
      </c>
      <c r="P171">
        <v>2.7137264499288181</v>
      </c>
      <c r="Q171">
        <v>4.5097220327766907</v>
      </c>
      <c r="R171">
        <v>3.4239697313923032</v>
      </c>
      <c r="S171">
        <v>2.6182232944104546</v>
      </c>
      <c r="T171">
        <v>2.8134989736851073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4.5097220327766907</v>
      </c>
      <c r="AG171">
        <v>2.7137264499288181</v>
      </c>
      <c r="AH171">
        <v>3.4239697313923032</v>
      </c>
      <c r="AI171">
        <v>2.6182232944104546</v>
      </c>
      <c r="AJ171">
        <v>2.8134989736851073</v>
      </c>
      <c r="AK171">
        <v>4.1135824623060326</v>
      </c>
      <c r="AL171">
        <v>3.2206911132627516</v>
      </c>
      <c r="AM171">
        <v>3.8483442700293997</v>
      </c>
      <c r="AN171">
        <v>3.5024629912084562</v>
      </c>
      <c r="AO171">
        <v>2.6234289250887621</v>
      </c>
      <c r="AP171">
        <v>2.8428799604909978</v>
      </c>
    </row>
    <row r="172" spans="1:42" x14ac:dyDescent="0.25">
      <c r="A172" s="1">
        <v>45025</v>
      </c>
      <c r="B172">
        <v>-0.13845111497333207</v>
      </c>
      <c r="C172">
        <v>1.3695584507981611</v>
      </c>
      <c r="D172">
        <v>0.15147984152877589</v>
      </c>
      <c r="E172">
        <v>-3.2964617976716667E-2</v>
      </c>
      <c r="F172">
        <v>0.57922157523750728</v>
      </c>
      <c r="G172">
        <v>-2.1348859776807441</v>
      </c>
      <c r="H172">
        <v>-0.13835535978969662</v>
      </c>
      <c r="I172">
        <v>1.3790234207695893</v>
      </c>
      <c r="J172">
        <v>0.15159468823510652</v>
      </c>
      <c r="K172">
        <v>-3.2959185840277475E-2</v>
      </c>
      <c r="L172">
        <v>0.580905569256564</v>
      </c>
      <c r="M172">
        <v>-2.1124165226022877</v>
      </c>
      <c r="N172">
        <v>-1.4325727464995834</v>
      </c>
      <c r="O172">
        <v>-0.11931954285708135</v>
      </c>
      <c r="P172">
        <v>1.1263099022309324</v>
      </c>
      <c r="Q172">
        <v>-0.11931954285708135</v>
      </c>
      <c r="R172">
        <v>-0.10445162027913513</v>
      </c>
      <c r="S172">
        <v>0.54279226244293932</v>
      </c>
      <c r="T172">
        <v>-2.2384735854905911</v>
      </c>
      <c r="U172">
        <v>-0.13835535978969662</v>
      </c>
      <c r="V172">
        <v>0</v>
      </c>
      <c r="W172">
        <v>0</v>
      </c>
      <c r="X172">
        <v>-3.2959185840277475E-2</v>
      </c>
      <c r="Y172">
        <v>0</v>
      </c>
      <c r="Z172">
        <v>-2.1124165226022877</v>
      </c>
      <c r="AA172">
        <v>-0.11931954285708135</v>
      </c>
      <c r="AB172">
        <v>0</v>
      </c>
      <c r="AC172">
        <v>-0.10445162027913513</v>
      </c>
      <c r="AD172">
        <v>0</v>
      </c>
      <c r="AE172">
        <v>-2.2384735854905911</v>
      </c>
      <c r="AF172">
        <v>-0.11931954285708135</v>
      </c>
      <c r="AG172">
        <v>1.1263099022309324</v>
      </c>
      <c r="AH172">
        <v>-0.10445162027913513</v>
      </c>
      <c r="AI172">
        <v>0.54279226244293932</v>
      </c>
      <c r="AJ172">
        <v>-2.2384735854905911</v>
      </c>
      <c r="AK172">
        <v>0</v>
      </c>
      <c r="AL172">
        <v>1.3790234207695893</v>
      </c>
      <c r="AM172">
        <v>0.15159468823510652</v>
      </c>
      <c r="AN172">
        <v>0</v>
      </c>
      <c r="AO172">
        <v>0.580905569256564</v>
      </c>
      <c r="AP172">
        <v>0</v>
      </c>
    </row>
    <row r="173" spans="1:42" x14ac:dyDescent="0.25">
      <c r="A173" s="2">
        <v>45032</v>
      </c>
      <c r="B173">
        <v>4.0665800033911674</v>
      </c>
      <c r="C173">
        <v>1.0080112685975968</v>
      </c>
      <c r="D173">
        <v>3.7784504989348635</v>
      </c>
      <c r="E173">
        <v>0.80296479308216273</v>
      </c>
      <c r="F173">
        <v>8.5737032273860231E-2</v>
      </c>
      <c r="G173">
        <v>1.6698473282442814</v>
      </c>
      <c r="H173">
        <v>4.1515776833548372</v>
      </c>
      <c r="I173">
        <v>1.0131261032881764</v>
      </c>
      <c r="J173">
        <v>3.8516846114737366</v>
      </c>
      <c r="K173">
        <v>0.80620591709281797</v>
      </c>
      <c r="L173">
        <v>8.5773807488870937E-2</v>
      </c>
      <c r="M173">
        <v>1.6839464550473922</v>
      </c>
      <c r="N173">
        <v>1.2873515978027719</v>
      </c>
      <c r="O173">
        <v>4.5975644793133412</v>
      </c>
      <c r="P173">
        <v>0.97117839110780335</v>
      </c>
      <c r="Q173">
        <v>4.5975644793133412</v>
      </c>
      <c r="R173">
        <v>0.79149619890244716</v>
      </c>
      <c r="S173">
        <v>6.2702763702101066E-2</v>
      </c>
      <c r="T173">
        <v>1.6487491191281833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4.5975644793133412</v>
      </c>
      <c r="AG173">
        <v>0.97117839110780335</v>
      </c>
      <c r="AH173">
        <v>0.79149619890244716</v>
      </c>
      <c r="AI173">
        <v>6.2702763702101066E-2</v>
      </c>
      <c r="AJ173">
        <v>1.6487491191281833</v>
      </c>
      <c r="AK173">
        <v>4.1515776833548372</v>
      </c>
      <c r="AL173">
        <v>1.0131261032881764</v>
      </c>
      <c r="AM173">
        <v>3.8516846114737366</v>
      </c>
      <c r="AN173">
        <v>0.80620591709281797</v>
      </c>
      <c r="AO173">
        <v>8.5773807488870937E-2</v>
      </c>
      <c r="AP173">
        <v>1.6839464550473922</v>
      </c>
    </row>
    <row r="174" spans="1:42" x14ac:dyDescent="0.25">
      <c r="A174" s="1">
        <v>45039</v>
      </c>
      <c r="B174">
        <v>1.5606309288675031</v>
      </c>
      <c r="C174">
        <v>1.0841642356424352</v>
      </c>
      <c r="D174">
        <v>1.7514871116986157</v>
      </c>
      <c r="E174">
        <v>-0.27324395220052461</v>
      </c>
      <c r="F174">
        <v>0.3387347798223973</v>
      </c>
      <c r="G174">
        <v>9.5328884652047544E-2</v>
      </c>
      <c r="H174">
        <v>1.5729369759114935</v>
      </c>
      <c r="I174">
        <v>1.0900841225047844</v>
      </c>
      <c r="J174">
        <v>1.7670071350203636</v>
      </c>
      <c r="K174">
        <v>-0.27287131955656141</v>
      </c>
      <c r="L174">
        <v>0.33930978493977704</v>
      </c>
      <c r="M174">
        <v>9.5374351530963491E-2</v>
      </c>
      <c r="N174">
        <v>2.4075964626106332</v>
      </c>
      <c r="O174">
        <v>1.8046237808076391</v>
      </c>
      <c r="P174">
        <v>1.1293997329134209</v>
      </c>
      <c r="Q174">
        <v>1.8046237808076391</v>
      </c>
      <c r="R174">
        <v>-9.9623277527000731E-2</v>
      </c>
      <c r="S174">
        <v>0.33465776458532659</v>
      </c>
      <c r="T174">
        <v>4.393834056993981E-2</v>
      </c>
      <c r="U174">
        <v>0</v>
      </c>
      <c r="V174">
        <v>0</v>
      </c>
      <c r="W174">
        <v>0</v>
      </c>
      <c r="X174">
        <v>-0.27287131955656141</v>
      </c>
      <c r="Y174">
        <v>0</v>
      </c>
      <c r="Z174">
        <v>0</v>
      </c>
      <c r="AA174">
        <v>0</v>
      </c>
      <c r="AB174">
        <v>0</v>
      </c>
      <c r="AC174">
        <v>-9.9623277527000731E-2</v>
      </c>
      <c r="AD174">
        <v>0</v>
      </c>
      <c r="AE174">
        <v>0</v>
      </c>
      <c r="AF174">
        <v>1.8046237808076391</v>
      </c>
      <c r="AG174">
        <v>1.1293997329134209</v>
      </c>
      <c r="AH174">
        <v>-9.9623277527000731E-2</v>
      </c>
      <c r="AI174">
        <v>0.33465776458532659</v>
      </c>
      <c r="AJ174">
        <v>4.393834056993981E-2</v>
      </c>
      <c r="AK174">
        <v>1.5729369759114935</v>
      </c>
      <c r="AL174">
        <v>1.0900841225047844</v>
      </c>
      <c r="AM174">
        <v>1.7670071350203636</v>
      </c>
      <c r="AN174">
        <v>0</v>
      </c>
      <c r="AO174">
        <v>0.33930978493977704</v>
      </c>
      <c r="AP174">
        <v>9.5374351530963491E-2</v>
      </c>
    </row>
    <row r="175" spans="1:42" x14ac:dyDescent="0.25">
      <c r="A175" s="2">
        <v>45046</v>
      </c>
      <c r="B175">
        <v>1.0378812906067565</v>
      </c>
      <c r="C175">
        <v>-0.23129964214017684</v>
      </c>
      <c r="D175">
        <v>1.154181184668992</v>
      </c>
      <c r="E175">
        <v>0.30509952055788719</v>
      </c>
      <c r="F175">
        <v>-9.7748724684605548E-2</v>
      </c>
      <c r="G175">
        <v>-0.79269757386499706</v>
      </c>
      <c r="H175">
        <v>1.0433048377655962</v>
      </c>
      <c r="I175">
        <v>-0.23103255628437719</v>
      </c>
      <c r="J175">
        <v>1.1608935542936816</v>
      </c>
      <c r="K175">
        <v>0.30556589799691525</v>
      </c>
      <c r="L175">
        <v>-9.7700981728277389E-2</v>
      </c>
      <c r="M175">
        <v>-0.78957223212122951</v>
      </c>
      <c r="N175">
        <v>-0.50859902080764852</v>
      </c>
      <c r="O175">
        <v>0.86040711332008957</v>
      </c>
      <c r="P175">
        <v>-1.5354587594576445</v>
      </c>
      <c r="Q175">
        <v>0.86040711332008957</v>
      </c>
      <c r="R175">
        <v>0.86619835817166035</v>
      </c>
      <c r="S175">
        <v>-0.11278784174202508</v>
      </c>
      <c r="T175">
        <v>-0.86029942361274125</v>
      </c>
      <c r="U175">
        <v>0</v>
      </c>
      <c r="V175">
        <v>0</v>
      </c>
      <c r="W175">
        <v>0</v>
      </c>
      <c r="X175">
        <v>0</v>
      </c>
      <c r="Y175">
        <v>-9.7700981728277389E-2</v>
      </c>
      <c r="Z175">
        <v>-0.78957223212122951</v>
      </c>
      <c r="AA175">
        <v>0</v>
      </c>
      <c r="AB175">
        <v>-1.5354587594576445</v>
      </c>
      <c r="AC175">
        <v>0</v>
      </c>
      <c r="AD175">
        <v>-0.11278784174202508</v>
      </c>
      <c r="AE175">
        <v>-0.86029942361274125</v>
      </c>
      <c r="AF175">
        <v>0.86040711332008957</v>
      </c>
      <c r="AG175">
        <v>-1.5354587594576445</v>
      </c>
      <c r="AH175">
        <v>0.86619835817166035</v>
      </c>
      <c r="AI175">
        <v>-0.11278784174202508</v>
      </c>
      <c r="AJ175">
        <v>-0.86029942361274125</v>
      </c>
      <c r="AK175">
        <v>1.0433048377655962</v>
      </c>
      <c r="AL175">
        <v>0</v>
      </c>
      <c r="AM175">
        <v>1.1608935542936816</v>
      </c>
      <c r="AN175">
        <v>0.30556589799691525</v>
      </c>
      <c r="AO175">
        <v>0</v>
      </c>
      <c r="AP175">
        <v>0</v>
      </c>
    </row>
    <row r="176" spans="1:42" x14ac:dyDescent="0.25">
      <c r="A176" s="1">
        <v>45053</v>
      </c>
      <c r="B176">
        <v>-0.6428017289149931</v>
      </c>
      <c r="C176">
        <v>4.3639537420987673E-3</v>
      </c>
      <c r="D176">
        <v>-0.61349693251533988</v>
      </c>
      <c r="E176">
        <v>-0.10544304257718085</v>
      </c>
      <c r="F176">
        <v>-0.23883156250957766</v>
      </c>
      <c r="G176">
        <v>-0.50700144857556939</v>
      </c>
      <c r="H176">
        <v>-0.64074456953276449</v>
      </c>
      <c r="I176">
        <v>4.3640489653357026E-3</v>
      </c>
      <c r="J176">
        <v>-0.61162270174360944</v>
      </c>
      <c r="K176">
        <v>-0.10538749044818679</v>
      </c>
      <c r="L176">
        <v>-0.23854681322398372</v>
      </c>
      <c r="M176">
        <v>-0.50572052394459355</v>
      </c>
      <c r="N176">
        <v>-1.0063412889385976</v>
      </c>
      <c r="O176">
        <v>-0.40677711380176895</v>
      </c>
      <c r="P176">
        <v>1.213263788467112</v>
      </c>
      <c r="Q176">
        <v>-0.40677711380176895</v>
      </c>
      <c r="R176">
        <v>-0.80017475414956596</v>
      </c>
      <c r="S176">
        <v>-0.32003077818056497</v>
      </c>
      <c r="T176">
        <v>-0.60924422034044001</v>
      </c>
      <c r="U176">
        <v>-0.64074456953276449</v>
      </c>
      <c r="V176">
        <v>-0.23103255628437719</v>
      </c>
      <c r="W176">
        <v>-0.61162270174360944</v>
      </c>
      <c r="X176">
        <v>-0.10538749044818679</v>
      </c>
      <c r="Y176">
        <v>-0.23854681322398372</v>
      </c>
      <c r="Z176">
        <v>-0.50572052394459355</v>
      </c>
      <c r="AA176">
        <v>-0.40677711380176895</v>
      </c>
      <c r="AB176">
        <v>0</v>
      </c>
      <c r="AC176">
        <v>-0.80017475414956596</v>
      </c>
      <c r="AD176">
        <v>-0.32003077818056497</v>
      </c>
      <c r="AE176">
        <v>-0.60924422034044001</v>
      </c>
      <c r="AF176">
        <v>-0.40677711380176895</v>
      </c>
      <c r="AG176">
        <v>1.213263788467112</v>
      </c>
      <c r="AH176">
        <v>-0.80017475414956596</v>
      </c>
      <c r="AI176">
        <v>-0.32003077818056497</v>
      </c>
      <c r="AJ176">
        <v>-0.60924422034044001</v>
      </c>
      <c r="AK176">
        <v>0</v>
      </c>
      <c r="AL176">
        <v>4.3640489653357026E-3</v>
      </c>
      <c r="AM176">
        <v>0</v>
      </c>
      <c r="AN176">
        <v>0</v>
      </c>
      <c r="AO176">
        <v>0</v>
      </c>
      <c r="AP176">
        <v>0</v>
      </c>
    </row>
    <row r="177" spans="1:42" x14ac:dyDescent="0.25">
      <c r="A177" s="2">
        <v>45060</v>
      </c>
      <c r="B177">
        <v>1.4418350628072019</v>
      </c>
      <c r="C177">
        <v>3.926016402024228E-2</v>
      </c>
      <c r="D177">
        <v>1.3669025879301968</v>
      </c>
      <c r="E177">
        <v>-0.27344319673326528</v>
      </c>
      <c r="F177">
        <v>0.52692495126706207</v>
      </c>
      <c r="G177">
        <v>1.0747551946500975</v>
      </c>
      <c r="H177">
        <v>1.4523305114110212</v>
      </c>
      <c r="I177">
        <v>3.9267872840373579E-2</v>
      </c>
      <c r="J177">
        <v>1.3763307154859832</v>
      </c>
      <c r="K177">
        <v>-0.27307002095180255</v>
      </c>
      <c r="L177">
        <v>0.52831809683110076</v>
      </c>
      <c r="M177">
        <v>1.0805724063613857</v>
      </c>
      <c r="N177">
        <v>-0.18175023701728393</v>
      </c>
      <c r="O177">
        <v>1.5454752699640719</v>
      </c>
      <c r="P177">
        <v>1.8870416903500411E-2</v>
      </c>
      <c r="Q177">
        <v>1.5454752699640719</v>
      </c>
      <c r="R177">
        <v>-0.29466156450275427</v>
      </c>
      <c r="S177">
        <v>0.50748753465127405</v>
      </c>
      <c r="T177">
        <v>1.0053865018661463</v>
      </c>
      <c r="U177">
        <v>0</v>
      </c>
      <c r="V177">
        <v>0</v>
      </c>
      <c r="W177">
        <v>0</v>
      </c>
      <c r="X177">
        <v>-0.27307002095180255</v>
      </c>
      <c r="Y177">
        <v>0</v>
      </c>
      <c r="Z177">
        <v>0</v>
      </c>
      <c r="AA177">
        <v>0</v>
      </c>
      <c r="AB177">
        <v>0</v>
      </c>
      <c r="AC177">
        <v>-0.29466156450275427</v>
      </c>
      <c r="AD177">
        <v>0</v>
      </c>
      <c r="AE177">
        <v>0</v>
      </c>
      <c r="AF177">
        <v>1.5454752699640719</v>
      </c>
      <c r="AG177">
        <v>1.8870416903500411E-2</v>
      </c>
      <c r="AH177">
        <v>-0.29466156450275427</v>
      </c>
      <c r="AI177">
        <v>0.50748753465127405</v>
      </c>
      <c r="AJ177">
        <v>1.0053865018661463</v>
      </c>
      <c r="AK177">
        <v>1.4523305114110212</v>
      </c>
      <c r="AL177">
        <v>3.9267872840373579E-2</v>
      </c>
      <c r="AM177">
        <v>1.3763307154859832</v>
      </c>
      <c r="AN177">
        <v>0</v>
      </c>
      <c r="AO177">
        <v>0.52831809683110076</v>
      </c>
      <c r="AP177">
        <v>1.0805724063613857</v>
      </c>
    </row>
    <row r="178" spans="1:42" x14ac:dyDescent="0.25">
      <c r="A178" s="1">
        <v>45067</v>
      </c>
      <c r="B178">
        <v>1.482338382072043</v>
      </c>
      <c r="C178">
        <v>0.71032571032570446</v>
      </c>
      <c r="D178">
        <v>1.798599320882845</v>
      </c>
      <c r="E178">
        <v>0.92472186100274623</v>
      </c>
      <c r="F178">
        <v>1.1530934818606005</v>
      </c>
      <c r="G178">
        <v>0.62893081761006431</v>
      </c>
      <c r="H178">
        <v>1.4934348117639644</v>
      </c>
      <c r="I178">
        <v>0.71286053420239059</v>
      </c>
      <c r="J178">
        <v>1.8149707194596398</v>
      </c>
      <c r="K178">
        <v>0.92902395574988517</v>
      </c>
      <c r="L178">
        <v>1.1597931568900042</v>
      </c>
      <c r="M178">
        <v>0.63091691932647553</v>
      </c>
      <c r="N178">
        <v>2.2837867938560139</v>
      </c>
      <c r="O178">
        <v>1.9439814453970079</v>
      </c>
      <c r="P178">
        <v>0.5344386074105445</v>
      </c>
      <c r="Q178">
        <v>1.9439814453970079</v>
      </c>
      <c r="R178">
        <v>1.6330211406336101</v>
      </c>
      <c r="S178">
        <v>1.1201045571160146</v>
      </c>
      <c r="T178">
        <v>0.581231753930055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1.9439814453970079</v>
      </c>
      <c r="AG178">
        <v>0.5344386074105445</v>
      </c>
      <c r="AH178">
        <v>1.6330211406336101</v>
      </c>
      <c r="AI178">
        <v>1.1201045571160146</v>
      </c>
      <c r="AJ178">
        <v>0.581231753930055</v>
      </c>
      <c r="AK178">
        <v>1.4934348117639644</v>
      </c>
      <c r="AL178">
        <v>0.71286053420239059</v>
      </c>
      <c r="AM178">
        <v>1.8149707194596398</v>
      </c>
      <c r="AN178">
        <v>0.92902395574988517</v>
      </c>
      <c r="AO178">
        <v>1.1597931568900042</v>
      </c>
      <c r="AP178">
        <v>0.63091691932647553</v>
      </c>
    </row>
    <row r="179" spans="1:42" x14ac:dyDescent="0.25">
      <c r="A179" s="2">
        <v>45074</v>
      </c>
      <c r="B179">
        <v>-0.26704790677599055</v>
      </c>
      <c r="C179">
        <v>-1.5928892017953025</v>
      </c>
      <c r="D179">
        <v>-0.11685966216933967</v>
      </c>
      <c r="E179">
        <v>4.6936491316767984E-2</v>
      </c>
      <c r="F179">
        <v>9.624928564984811E-2</v>
      </c>
      <c r="G179">
        <v>-0.83762115591719866</v>
      </c>
      <c r="H179">
        <v>-0.26669196739837381</v>
      </c>
      <c r="I179">
        <v>-1.5803358535697698</v>
      </c>
      <c r="J179">
        <v>-0.11679143441477025</v>
      </c>
      <c r="K179">
        <v>4.6947509935830488E-2</v>
      </c>
      <c r="L179">
        <v>9.6295635017803055E-2</v>
      </c>
      <c r="M179">
        <v>-0.83413257709172273</v>
      </c>
      <c r="N179">
        <v>2.0716608727427652</v>
      </c>
      <c r="O179">
        <v>-0.20231724130724016</v>
      </c>
      <c r="P179">
        <v>-1.5433222310995496</v>
      </c>
      <c r="Q179">
        <v>-0.20231724130724016</v>
      </c>
      <c r="R179">
        <v>0.32081271419608581</v>
      </c>
      <c r="S179">
        <v>5.6347855576805619E-2</v>
      </c>
      <c r="T179">
        <v>-0.90724392277248012</v>
      </c>
      <c r="U179">
        <v>-0.26669196739837381</v>
      </c>
      <c r="V179">
        <v>0</v>
      </c>
      <c r="W179">
        <v>-0.11679143441477025</v>
      </c>
      <c r="X179">
        <v>0</v>
      </c>
      <c r="Y179">
        <v>0</v>
      </c>
      <c r="Z179">
        <v>-0.83413257709172273</v>
      </c>
      <c r="AA179">
        <v>-0.20231724130724016</v>
      </c>
      <c r="AB179">
        <v>-1.5433222310995496</v>
      </c>
      <c r="AC179">
        <v>0</v>
      </c>
      <c r="AD179">
        <v>0</v>
      </c>
      <c r="AE179">
        <v>-0.90724392277248012</v>
      </c>
      <c r="AF179">
        <v>-0.20231724130724016</v>
      </c>
      <c r="AG179">
        <v>-1.5433222310995496</v>
      </c>
      <c r="AH179">
        <v>0.32081271419608581</v>
      </c>
      <c r="AI179">
        <v>5.6347855576805619E-2</v>
      </c>
      <c r="AJ179">
        <v>-0.90724392277248012</v>
      </c>
      <c r="AK179">
        <v>0</v>
      </c>
      <c r="AL179">
        <v>0</v>
      </c>
      <c r="AM179">
        <v>0</v>
      </c>
      <c r="AN179">
        <v>4.6947509935830488E-2</v>
      </c>
      <c r="AO179">
        <v>9.6295635017803055E-2</v>
      </c>
      <c r="AP179">
        <v>0</v>
      </c>
    </row>
    <row r="180" spans="1:42" x14ac:dyDescent="0.25">
      <c r="A180" s="1">
        <v>45081</v>
      </c>
      <c r="B180">
        <v>1.7439703153988826</v>
      </c>
      <c r="C180">
        <v>-0.30454164275941109</v>
      </c>
      <c r="D180">
        <v>1.4758216453841435</v>
      </c>
      <c r="E180">
        <v>1.1739099407692728</v>
      </c>
      <c r="F180">
        <v>0.66923605509245387</v>
      </c>
      <c r="G180">
        <v>1.9821721792165281</v>
      </c>
      <c r="H180">
        <v>1.7593566286198761</v>
      </c>
      <c r="I180">
        <v>-0.30407885405002472</v>
      </c>
      <c r="J180">
        <v>1.4868202402687145</v>
      </c>
      <c r="K180">
        <v>1.1808546669050886</v>
      </c>
      <c r="L180">
        <v>0.67148548117699269</v>
      </c>
      <c r="M180">
        <v>2.00208073237197</v>
      </c>
      <c r="N180">
        <v>0.75738262143205282</v>
      </c>
      <c r="O180">
        <v>1.3283912903312374</v>
      </c>
      <c r="P180">
        <v>-0.7326740826239001</v>
      </c>
      <c r="Q180">
        <v>1.3283912903312374</v>
      </c>
      <c r="R180">
        <v>1.8125291498019485</v>
      </c>
      <c r="S180">
        <v>0.6737092719049963</v>
      </c>
      <c r="T180">
        <v>2.0199017546119231</v>
      </c>
      <c r="U180">
        <v>0</v>
      </c>
      <c r="V180">
        <v>-1.5803358535697698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-0.7326740826239001</v>
      </c>
      <c r="AC180">
        <v>0</v>
      </c>
      <c r="AD180">
        <v>0</v>
      </c>
      <c r="AE180">
        <v>0</v>
      </c>
      <c r="AF180">
        <v>1.3283912903312374</v>
      </c>
      <c r="AG180">
        <v>-0.7326740826239001</v>
      </c>
      <c r="AH180">
        <v>1.8125291498019485</v>
      </c>
      <c r="AI180">
        <v>0.6737092719049963</v>
      </c>
      <c r="AJ180">
        <v>2.0199017546119231</v>
      </c>
      <c r="AK180">
        <v>1.7593566286198761</v>
      </c>
      <c r="AL180">
        <v>0</v>
      </c>
      <c r="AM180">
        <v>1.4868202402687145</v>
      </c>
      <c r="AN180">
        <v>1.1808546669050886</v>
      </c>
      <c r="AO180">
        <v>0.67148548117699269</v>
      </c>
      <c r="AP180">
        <v>2.00208073237197</v>
      </c>
    </row>
    <row r="181" spans="1:42" x14ac:dyDescent="0.25">
      <c r="A181" s="2">
        <v>45088</v>
      </c>
      <c r="B181">
        <v>1.2510469011725223</v>
      </c>
      <c r="C181">
        <v>-0.71120593856958458</v>
      </c>
      <c r="D181">
        <v>1.4340245538017131</v>
      </c>
      <c r="E181">
        <v>0.28108877423946643</v>
      </c>
      <c r="F181">
        <v>-0.3116851979500595</v>
      </c>
      <c r="G181">
        <v>-1.0189573459715633</v>
      </c>
      <c r="H181">
        <v>1.2589383793917708</v>
      </c>
      <c r="I181">
        <v>-0.70868879679550278</v>
      </c>
      <c r="J181">
        <v>1.4444060542700743</v>
      </c>
      <c r="K181">
        <v>0.28148457060123117</v>
      </c>
      <c r="L181">
        <v>-0.31120046659968431</v>
      </c>
      <c r="M181">
        <v>-1.0138009735152842</v>
      </c>
      <c r="N181">
        <v>0.64308561327105629</v>
      </c>
      <c r="O181">
        <v>1.3271502356489617</v>
      </c>
      <c r="P181">
        <v>-0.19218578744158843</v>
      </c>
      <c r="Q181">
        <v>1.3271502356489617</v>
      </c>
      <c r="R181">
        <v>0.38432766159400245</v>
      </c>
      <c r="S181">
        <v>-0.33896075691343719</v>
      </c>
      <c r="T181">
        <v>-1.0998611077833538</v>
      </c>
      <c r="U181">
        <v>0</v>
      </c>
      <c r="V181">
        <v>-0.30407885405002472</v>
      </c>
      <c r="W181">
        <v>0</v>
      </c>
      <c r="X181">
        <v>0</v>
      </c>
      <c r="Y181">
        <v>-0.31120046659968431</v>
      </c>
      <c r="Z181">
        <v>-1.0138009735152842</v>
      </c>
      <c r="AA181">
        <v>0</v>
      </c>
      <c r="AB181">
        <v>-0.19218578744158843</v>
      </c>
      <c r="AC181">
        <v>0</v>
      </c>
      <c r="AD181">
        <v>-0.33896075691343719</v>
      </c>
      <c r="AE181">
        <v>-1.0998611077833538</v>
      </c>
      <c r="AF181">
        <v>1.3271502356489617</v>
      </c>
      <c r="AG181">
        <v>-0.19218578744158843</v>
      </c>
      <c r="AH181">
        <v>0.38432766159400245</v>
      </c>
      <c r="AI181">
        <v>-0.33896075691343719</v>
      </c>
      <c r="AJ181">
        <v>-1.0998611077833538</v>
      </c>
      <c r="AK181">
        <v>1.2589383793917708</v>
      </c>
      <c r="AL181">
        <v>0</v>
      </c>
      <c r="AM181">
        <v>1.4444060542700743</v>
      </c>
      <c r="AN181">
        <v>0.28148457060123117</v>
      </c>
      <c r="AO181">
        <v>0</v>
      </c>
      <c r="AP181">
        <v>0</v>
      </c>
    </row>
    <row r="182" spans="1:42" x14ac:dyDescent="0.25">
      <c r="A182" s="1">
        <v>45095</v>
      </c>
      <c r="B182">
        <v>2.060904337127043</v>
      </c>
      <c r="C182">
        <v>1.380852183061549</v>
      </c>
      <c r="D182">
        <v>1.8032620808428601</v>
      </c>
      <c r="E182">
        <v>2.5586797489858872</v>
      </c>
      <c r="F182">
        <v>0.8262743349680407</v>
      </c>
      <c r="G182">
        <v>1.3211738571261491</v>
      </c>
      <c r="H182">
        <v>2.0824373339631777</v>
      </c>
      <c r="I182">
        <v>1.3904746306930451</v>
      </c>
      <c r="J182">
        <v>1.8197189925279866</v>
      </c>
      <c r="K182">
        <v>2.5919832744177853</v>
      </c>
      <c r="L182">
        <v>0.8297069027125934</v>
      </c>
      <c r="M182">
        <v>1.3299789990778763</v>
      </c>
      <c r="N182">
        <v>0.11107472549970888</v>
      </c>
      <c r="O182">
        <v>1.9630932199810083</v>
      </c>
      <c r="P182">
        <v>1.1342999801352276</v>
      </c>
      <c r="Q182">
        <v>1.9630932199810083</v>
      </c>
      <c r="R182">
        <v>2.5431843344272282</v>
      </c>
      <c r="S182">
        <v>0.77763374559210052</v>
      </c>
      <c r="T182">
        <v>1.2804969950505276</v>
      </c>
      <c r="U182">
        <v>0</v>
      </c>
      <c r="V182">
        <v>-0.70868879679550278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1.9630932199810083</v>
      </c>
      <c r="AG182">
        <v>1.1342999801352276</v>
      </c>
      <c r="AH182">
        <v>2.5431843344272282</v>
      </c>
      <c r="AI182">
        <v>0.77763374559210052</v>
      </c>
      <c r="AJ182">
        <v>1.2804969950505276</v>
      </c>
      <c r="AK182">
        <v>2.0824373339631777</v>
      </c>
      <c r="AL182">
        <v>1.3904746306930451</v>
      </c>
      <c r="AM182">
        <v>1.8197189925279866</v>
      </c>
      <c r="AN182">
        <v>2.5919832744177853</v>
      </c>
      <c r="AO182">
        <v>0.8297069027125934</v>
      </c>
      <c r="AP182">
        <v>1.3299789990778763</v>
      </c>
    </row>
    <row r="183" spans="1:42" x14ac:dyDescent="0.25">
      <c r="A183" s="2">
        <v>45102</v>
      </c>
      <c r="B183">
        <v>-2.5740804038598113</v>
      </c>
      <c r="C183">
        <v>-1.9895381588948082</v>
      </c>
      <c r="D183">
        <v>-2.3803350101125211</v>
      </c>
      <c r="E183">
        <v>-1.9547543301520076</v>
      </c>
      <c r="F183">
        <v>-1.7018318118614337</v>
      </c>
      <c r="G183">
        <v>-2.7881264271121351</v>
      </c>
      <c r="H183">
        <v>-2.5415087190147605</v>
      </c>
      <c r="I183">
        <v>-1.9700054966159428</v>
      </c>
      <c r="J183">
        <v>-2.352446725822813</v>
      </c>
      <c r="K183">
        <v>-1.9358943884740445</v>
      </c>
      <c r="L183">
        <v>-1.6875128820251903</v>
      </c>
      <c r="M183">
        <v>-2.7499658680351846</v>
      </c>
      <c r="N183">
        <v>0.42778120392455737</v>
      </c>
      <c r="O183">
        <v>-2.3524479296186671</v>
      </c>
      <c r="P183">
        <v>-2.2193645402068682</v>
      </c>
      <c r="Q183">
        <v>-2.3524479296186671</v>
      </c>
      <c r="R183">
        <v>-1.3989851272130334</v>
      </c>
      <c r="S183">
        <v>-1.5115253730962734</v>
      </c>
      <c r="T183">
        <v>-2.5220635023284044</v>
      </c>
      <c r="U183">
        <v>-2.5415087190147605</v>
      </c>
      <c r="V183">
        <v>0</v>
      </c>
      <c r="W183">
        <v>-2.352446725822813</v>
      </c>
      <c r="X183">
        <v>-1.9358943884740445</v>
      </c>
      <c r="Y183">
        <v>-1.6875128820251903</v>
      </c>
      <c r="Z183">
        <v>-2.7499658680351846</v>
      </c>
      <c r="AA183">
        <v>-2.3524479296186671</v>
      </c>
      <c r="AB183">
        <v>-2.2193645402068682</v>
      </c>
      <c r="AC183">
        <v>-1.3989851272130334</v>
      </c>
      <c r="AD183">
        <v>-1.5115253730962734</v>
      </c>
      <c r="AE183">
        <v>-2.5220635023284044</v>
      </c>
      <c r="AF183">
        <v>-2.3524479296186671</v>
      </c>
      <c r="AG183">
        <v>-2.2193645402068682</v>
      </c>
      <c r="AH183">
        <v>-1.3989851272130334</v>
      </c>
      <c r="AI183">
        <v>-1.5115253730962734</v>
      </c>
      <c r="AJ183">
        <v>-2.5220635023284044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</row>
    <row r="184" spans="1:42" x14ac:dyDescent="0.25">
      <c r="A184" s="1">
        <v>45109</v>
      </c>
      <c r="B184">
        <v>1.7971029461127412</v>
      </c>
      <c r="C184">
        <v>1.2363668477061029</v>
      </c>
      <c r="D184">
        <v>1.812719588573743</v>
      </c>
      <c r="E184">
        <v>2.505427852638122</v>
      </c>
      <c r="F184">
        <v>1.775534441805231</v>
      </c>
      <c r="G184">
        <v>2.1058823529411836</v>
      </c>
      <c r="H184">
        <v>1.8134469495753858</v>
      </c>
      <c r="I184">
        <v>1.2440734497464434</v>
      </c>
      <c r="J184">
        <v>1.8293506395617771</v>
      </c>
      <c r="K184">
        <v>2.5373479817405609</v>
      </c>
      <c r="L184">
        <v>1.7914861554096666</v>
      </c>
      <c r="M184">
        <v>2.1283723577977929</v>
      </c>
      <c r="N184">
        <v>1.2573751694882769</v>
      </c>
      <c r="O184">
        <v>1.5128450673163576</v>
      </c>
      <c r="P184">
        <v>1.3501842112506162</v>
      </c>
      <c r="Q184">
        <v>1.5128450673163576</v>
      </c>
      <c r="R184">
        <v>2.3197622447723507</v>
      </c>
      <c r="S184">
        <v>1.5658930190567126</v>
      </c>
      <c r="T184">
        <v>1.7593717373829521</v>
      </c>
      <c r="U184">
        <v>0</v>
      </c>
      <c r="V184">
        <v>-1.9700054966159428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1.5128450673163576</v>
      </c>
      <c r="AG184">
        <v>1.3501842112506162</v>
      </c>
      <c r="AH184">
        <v>2.3197622447723507</v>
      </c>
      <c r="AI184">
        <v>1.5658930190567126</v>
      </c>
      <c r="AJ184">
        <v>1.7593717373829521</v>
      </c>
      <c r="AK184">
        <v>1.8134469495753858</v>
      </c>
      <c r="AL184">
        <v>1.2440734497464434</v>
      </c>
      <c r="AM184">
        <v>1.8293506395617771</v>
      </c>
      <c r="AN184">
        <v>2.5373479817405609</v>
      </c>
      <c r="AO184">
        <v>1.7914861554096666</v>
      </c>
      <c r="AP184">
        <v>2.1283723577977929</v>
      </c>
    </row>
    <row r="185" spans="1:42" x14ac:dyDescent="0.25">
      <c r="A185" s="2">
        <v>45116</v>
      </c>
      <c r="B185">
        <v>-0.20180590411633062</v>
      </c>
      <c r="C185">
        <v>-3.1237193206138087</v>
      </c>
      <c r="D185">
        <v>-0.22454707833630913</v>
      </c>
      <c r="E185">
        <v>-1.6927174598724473</v>
      </c>
      <c r="F185">
        <v>-1.8445721197460001</v>
      </c>
      <c r="G185">
        <v>-3.3057851239669409</v>
      </c>
      <c r="H185">
        <v>-0.20160254954338144</v>
      </c>
      <c r="I185">
        <v>-3.0759239880441465</v>
      </c>
      <c r="J185">
        <v>-0.22429534814911622</v>
      </c>
      <c r="K185">
        <v>-1.6785506438258633</v>
      </c>
      <c r="L185">
        <v>-1.8277662380424653</v>
      </c>
      <c r="M185">
        <v>-3.2523191705560062</v>
      </c>
      <c r="N185">
        <v>1.3953895129396787</v>
      </c>
      <c r="O185">
        <v>-0.15104317462555772</v>
      </c>
      <c r="P185">
        <v>-3.0842410004013501</v>
      </c>
      <c r="Q185">
        <v>-0.15104317462555772</v>
      </c>
      <c r="R185">
        <v>-1.1623609708387799</v>
      </c>
      <c r="S185">
        <v>-1.934192715636869</v>
      </c>
      <c r="T185">
        <v>-3.4466714632971613</v>
      </c>
      <c r="U185">
        <v>-0.20160254954338144</v>
      </c>
      <c r="V185">
        <v>0</v>
      </c>
      <c r="W185">
        <v>-0.22429534814911622</v>
      </c>
      <c r="X185">
        <v>-1.6785506438258633</v>
      </c>
      <c r="Y185">
        <v>-1.8277662380424653</v>
      </c>
      <c r="Z185">
        <v>-3.2523191705560062</v>
      </c>
      <c r="AA185">
        <v>-0.15104317462555772</v>
      </c>
      <c r="AB185">
        <v>-3.0842410004013501</v>
      </c>
      <c r="AC185">
        <v>-1.1623609708387799</v>
      </c>
      <c r="AD185">
        <v>-1.934192715636869</v>
      </c>
      <c r="AE185">
        <v>-3.4466714632971613</v>
      </c>
      <c r="AF185">
        <v>-0.15104317462555772</v>
      </c>
      <c r="AG185">
        <v>-3.0842410004013501</v>
      </c>
      <c r="AH185">
        <v>-1.1623609708387799</v>
      </c>
      <c r="AI185">
        <v>-1.934192715636869</v>
      </c>
      <c r="AJ185">
        <v>-3.4466714632971613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</row>
    <row r="186" spans="1:42" x14ac:dyDescent="0.25">
      <c r="A186" s="1">
        <v>45123</v>
      </c>
      <c r="B186">
        <v>4.3670823436262944</v>
      </c>
      <c r="C186">
        <v>2.3043729703278522</v>
      </c>
      <c r="D186">
        <v>4.2137165762330762</v>
      </c>
      <c r="E186">
        <v>2.1333516257374221</v>
      </c>
      <c r="F186">
        <v>0.10572421084429021</v>
      </c>
      <c r="G186">
        <v>2.4771838331160407</v>
      </c>
      <c r="H186">
        <v>4.4653098248139758</v>
      </c>
      <c r="I186">
        <v>2.3313387105127368</v>
      </c>
      <c r="J186">
        <v>4.3050690555030853</v>
      </c>
      <c r="K186">
        <v>2.1564364827344038</v>
      </c>
      <c r="L186">
        <v>0.10578013831081076</v>
      </c>
      <c r="M186">
        <v>2.5083823392778934</v>
      </c>
      <c r="N186">
        <v>-0.67759848374309994</v>
      </c>
      <c r="O186">
        <v>4.4551532479840317</v>
      </c>
      <c r="P186">
        <v>2.2577502101663129</v>
      </c>
      <c r="Q186">
        <v>4.4551532479840317</v>
      </c>
      <c r="R186">
        <v>2.3915240377015441</v>
      </c>
      <c r="S186">
        <v>0.11481755403246471</v>
      </c>
      <c r="T186">
        <v>2.5350747998174739</v>
      </c>
      <c r="U186">
        <v>0</v>
      </c>
      <c r="V186">
        <v>-3.0759239880441465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4.4551532479840317</v>
      </c>
      <c r="AG186">
        <v>2.2577502101663129</v>
      </c>
      <c r="AH186">
        <v>2.3915240377015441</v>
      </c>
      <c r="AI186">
        <v>0.11481755403246471</v>
      </c>
      <c r="AJ186">
        <v>2.5350747998174739</v>
      </c>
      <c r="AK186">
        <v>4.4653098248139758</v>
      </c>
      <c r="AL186">
        <v>2.3313387105127368</v>
      </c>
      <c r="AM186">
        <v>4.3050690555030853</v>
      </c>
      <c r="AN186">
        <v>2.1564364827344038</v>
      </c>
      <c r="AO186">
        <v>0.10578013831081076</v>
      </c>
      <c r="AP186">
        <v>2.5083823392778934</v>
      </c>
    </row>
    <row r="187" spans="1:42" x14ac:dyDescent="0.25">
      <c r="A187" s="2">
        <v>45130</v>
      </c>
      <c r="B187">
        <v>0.81719796804829181</v>
      </c>
      <c r="C187">
        <v>1.3473185289212768</v>
      </c>
      <c r="D187">
        <v>1.0017421602787424</v>
      </c>
      <c r="E187">
        <v>1.39339826839827</v>
      </c>
      <c r="F187">
        <v>2.3508937525809603</v>
      </c>
      <c r="G187">
        <v>0.95092744775769222</v>
      </c>
      <c r="H187">
        <v>0.82055533403827208</v>
      </c>
      <c r="I187">
        <v>1.3564772225640667</v>
      </c>
      <c r="J187">
        <v>1.0067933586913884</v>
      </c>
      <c r="K187">
        <v>1.4031971939307157</v>
      </c>
      <c r="L187">
        <v>2.3789681319484961</v>
      </c>
      <c r="M187">
        <v>0.95547763175321043</v>
      </c>
      <c r="N187">
        <v>0.90717221522855285</v>
      </c>
      <c r="O187">
        <v>1.4918966459895351</v>
      </c>
      <c r="P187">
        <v>1.3298170525779596</v>
      </c>
      <c r="Q187">
        <v>1.4918966459895351</v>
      </c>
      <c r="R187">
        <v>0.68394030652797344</v>
      </c>
      <c r="S187">
        <v>2.3746163326633067</v>
      </c>
      <c r="T187">
        <v>0.91159666347968293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1.4918966459895351</v>
      </c>
      <c r="AG187">
        <v>1.3298170525779596</v>
      </c>
      <c r="AH187">
        <v>0.68394030652797344</v>
      </c>
      <c r="AI187">
        <v>2.3746163326633067</v>
      </c>
      <c r="AJ187">
        <v>0.91159666347968293</v>
      </c>
      <c r="AK187">
        <v>0.82055533403827208</v>
      </c>
      <c r="AL187">
        <v>1.3564772225640667</v>
      </c>
      <c r="AM187">
        <v>1.0067933586913884</v>
      </c>
      <c r="AN187">
        <v>1.4031971939307157</v>
      </c>
      <c r="AO187">
        <v>2.3789681319484961</v>
      </c>
      <c r="AP187">
        <v>0.95547763175321043</v>
      </c>
    </row>
    <row r="188" spans="1:42" x14ac:dyDescent="0.25">
      <c r="A188" s="1">
        <v>45137</v>
      </c>
      <c r="B188">
        <v>0.39841611263198945</v>
      </c>
      <c r="C188">
        <v>0.83126604865735154</v>
      </c>
      <c r="D188">
        <v>0.26064291920070493</v>
      </c>
      <c r="E188">
        <v>-0.30871526953218614</v>
      </c>
      <c r="F188">
        <v>0.50186364570188602</v>
      </c>
      <c r="G188">
        <v>-0.2471460515476144</v>
      </c>
      <c r="H188">
        <v>0.39921190403674867</v>
      </c>
      <c r="I188">
        <v>0.83474033196421393</v>
      </c>
      <c r="J188">
        <v>0.26098318423709499</v>
      </c>
      <c r="K188">
        <v>-0.30823972241697156</v>
      </c>
      <c r="L188">
        <v>0.50312721065115729</v>
      </c>
      <c r="M188">
        <v>-0.2468411479617546</v>
      </c>
      <c r="N188">
        <v>0.33359075336321425</v>
      </c>
      <c r="O188">
        <v>0.93146455085499924</v>
      </c>
      <c r="P188">
        <v>0.68867389083722452</v>
      </c>
      <c r="Q188">
        <v>0.93146455085499924</v>
      </c>
      <c r="R188">
        <v>1.0065259667596054</v>
      </c>
      <c r="S188">
        <v>0.50890025866864219</v>
      </c>
      <c r="T188">
        <v>-0.29321528606690728</v>
      </c>
      <c r="U188">
        <v>0</v>
      </c>
      <c r="V188">
        <v>0</v>
      </c>
      <c r="W188">
        <v>0</v>
      </c>
      <c r="X188">
        <v>-0.30823972241697156</v>
      </c>
      <c r="Y188">
        <v>0</v>
      </c>
      <c r="Z188">
        <v>-0.2468411479617546</v>
      </c>
      <c r="AA188">
        <v>0</v>
      </c>
      <c r="AB188">
        <v>0</v>
      </c>
      <c r="AC188">
        <v>0</v>
      </c>
      <c r="AD188">
        <v>0</v>
      </c>
      <c r="AE188">
        <v>-0.29321528606690728</v>
      </c>
      <c r="AF188">
        <v>0.93146455085499924</v>
      </c>
      <c r="AG188">
        <v>0.68867389083722452</v>
      </c>
      <c r="AH188">
        <v>1.0065259667596054</v>
      </c>
      <c r="AI188">
        <v>0.50890025866864219</v>
      </c>
      <c r="AJ188">
        <v>-0.29321528606690728</v>
      </c>
      <c r="AK188">
        <v>0.39921190403674867</v>
      </c>
      <c r="AL188">
        <v>0.83474033196421393</v>
      </c>
      <c r="AM188">
        <v>0.26098318423709499</v>
      </c>
      <c r="AN188">
        <v>0</v>
      </c>
      <c r="AO188">
        <v>0.50312721065115729</v>
      </c>
      <c r="AP188">
        <v>0</v>
      </c>
    </row>
    <row r="189" spans="1:42" x14ac:dyDescent="0.25">
      <c r="A189" s="2">
        <v>45144</v>
      </c>
      <c r="B189">
        <v>-0.80820027597083322</v>
      </c>
      <c r="C189">
        <v>-2.6537997587454751</v>
      </c>
      <c r="D189">
        <v>-0.83223828296102009</v>
      </c>
      <c r="E189">
        <v>-1.6833971506433461</v>
      </c>
      <c r="F189">
        <v>-1.8594361902484313</v>
      </c>
      <c r="G189">
        <v>-3.9007092198581534</v>
      </c>
      <c r="H189">
        <v>-0.80495182844419733</v>
      </c>
      <c r="I189">
        <v>-2.6191973438079152</v>
      </c>
      <c r="J189">
        <v>-0.82879427520325144</v>
      </c>
      <c r="K189">
        <v>-1.6693850549822844</v>
      </c>
      <c r="L189">
        <v>-1.8423600309208004</v>
      </c>
      <c r="M189">
        <v>-3.826553807895372</v>
      </c>
      <c r="N189">
        <v>-0.23529001689577617</v>
      </c>
      <c r="O189">
        <v>-0.68849991684392198</v>
      </c>
      <c r="P189">
        <v>-2.5966505967140594</v>
      </c>
      <c r="Q189">
        <v>-0.68849991684392198</v>
      </c>
      <c r="R189">
        <v>-2.3002561618776793</v>
      </c>
      <c r="S189">
        <v>-1.9268929234656749</v>
      </c>
      <c r="T189">
        <v>-3.9870227317643692</v>
      </c>
      <c r="U189">
        <v>-0.80495182844419733</v>
      </c>
      <c r="V189">
        <v>0</v>
      </c>
      <c r="W189">
        <v>-0.82879427520325144</v>
      </c>
      <c r="X189">
        <v>-1.6693850549822844</v>
      </c>
      <c r="Y189">
        <v>-1.8423600309208004</v>
      </c>
      <c r="Z189">
        <v>-3.826553807895372</v>
      </c>
      <c r="AA189">
        <v>-0.68849991684392198</v>
      </c>
      <c r="AB189">
        <v>-2.5966505967140594</v>
      </c>
      <c r="AC189">
        <v>-2.3002561618776793</v>
      </c>
      <c r="AD189">
        <v>-1.9268929234656749</v>
      </c>
      <c r="AE189">
        <v>-3.9870227317643692</v>
      </c>
      <c r="AF189">
        <v>-0.68849991684392198</v>
      </c>
      <c r="AG189">
        <v>-2.5966505967140594</v>
      </c>
      <c r="AH189">
        <v>-2.3002561618776793</v>
      </c>
      <c r="AI189">
        <v>-1.9268929234656749</v>
      </c>
      <c r="AJ189">
        <v>-3.9870227317643692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</row>
    <row r="190" spans="1:42" x14ac:dyDescent="0.25">
      <c r="A190" s="1">
        <v>45151</v>
      </c>
      <c r="B190">
        <v>-1.4853713428357085</v>
      </c>
      <c r="C190">
        <v>0.52442113683835312</v>
      </c>
      <c r="D190">
        <v>-1.2965884440938649</v>
      </c>
      <c r="E190">
        <v>0.66477058561491209</v>
      </c>
      <c r="F190">
        <v>0.32479141835519421</v>
      </c>
      <c r="G190">
        <v>-0.92558311736393917</v>
      </c>
      <c r="H190">
        <v>-1.4744477405661847</v>
      </c>
      <c r="I190">
        <v>0.5258010509706772</v>
      </c>
      <c r="J190">
        <v>-1.2882546951105154</v>
      </c>
      <c r="K190">
        <v>0.66699002686919662</v>
      </c>
      <c r="L190">
        <v>0.325320010540743</v>
      </c>
      <c r="M190">
        <v>-0.92132584638623927</v>
      </c>
      <c r="N190">
        <v>-0.3265053785684523</v>
      </c>
      <c r="O190">
        <v>-1.3635255196791176</v>
      </c>
      <c r="P190">
        <v>0.60137138306383542</v>
      </c>
      <c r="Q190">
        <v>-1.3635255196791176</v>
      </c>
      <c r="R190">
        <v>-0.31267918403774558</v>
      </c>
      <c r="S190">
        <v>0.28441164027920146</v>
      </c>
      <c r="T190">
        <v>-0.99765246099066895</v>
      </c>
      <c r="U190">
        <v>-1.4744477405661847</v>
      </c>
      <c r="V190">
        <v>-2.6191973438079152</v>
      </c>
      <c r="W190">
        <v>-1.2882546951105154</v>
      </c>
      <c r="X190">
        <v>0</v>
      </c>
      <c r="Y190">
        <v>0</v>
      </c>
      <c r="Z190">
        <v>-0.92132584638623927</v>
      </c>
      <c r="AA190">
        <v>-1.3635255196791176</v>
      </c>
      <c r="AB190">
        <v>0</v>
      </c>
      <c r="AC190">
        <v>-0.31267918403774558</v>
      </c>
      <c r="AD190">
        <v>0</v>
      </c>
      <c r="AE190">
        <v>-0.99765246099066895</v>
      </c>
      <c r="AF190">
        <v>-1.3635255196791176</v>
      </c>
      <c r="AG190">
        <v>0.60137138306383542</v>
      </c>
      <c r="AH190">
        <v>-0.31267918403774558</v>
      </c>
      <c r="AI190">
        <v>0.28441164027920146</v>
      </c>
      <c r="AJ190">
        <v>-0.99765246099066895</v>
      </c>
      <c r="AK190">
        <v>0</v>
      </c>
      <c r="AL190">
        <v>0.5258010509706772</v>
      </c>
      <c r="AM190">
        <v>0</v>
      </c>
      <c r="AN190">
        <v>0.66699002686919662</v>
      </c>
      <c r="AO190">
        <v>0.325320010540743</v>
      </c>
      <c r="AP190">
        <v>0</v>
      </c>
    </row>
    <row r="191" spans="1:42" x14ac:dyDescent="0.25">
      <c r="A191" s="2">
        <v>45158</v>
      </c>
      <c r="B191">
        <v>-3.4964672998783595</v>
      </c>
      <c r="C191">
        <v>-1.7730336062237042</v>
      </c>
      <c r="D191">
        <v>-3.3632286995515668</v>
      </c>
      <c r="E191">
        <v>-0.9722510552902921</v>
      </c>
      <c r="F191">
        <v>-1.4295644815184265</v>
      </c>
      <c r="G191">
        <v>-2.7256592292089326</v>
      </c>
      <c r="H191">
        <v>-3.4367293766484783</v>
      </c>
      <c r="I191">
        <v>-1.75749872241113</v>
      </c>
      <c r="J191">
        <v>-3.3079090976584431</v>
      </c>
      <c r="K191">
        <v>-0.96755510778344034</v>
      </c>
      <c r="L191">
        <v>-1.4194425606885936</v>
      </c>
      <c r="M191">
        <v>-2.6891746178253944</v>
      </c>
      <c r="N191">
        <v>0.50289706487397967</v>
      </c>
      <c r="O191">
        <v>-3.4916339264404619</v>
      </c>
      <c r="P191">
        <v>-1.4533383934667017</v>
      </c>
      <c r="Q191">
        <v>-3.4916339264404619</v>
      </c>
      <c r="R191">
        <v>-2.1359780383718938</v>
      </c>
      <c r="S191">
        <v>-1.4735086851750501</v>
      </c>
      <c r="T191">
        <v>-2.7777674005926993</v>
      </c>
      <c r="U191">
        <v>-3.4367293766484783</v>
      </c>
      <c r="V191">
        <v>0</v>
      </c>
      <c r="W191">
        <v>-3.3079090976584431</v>
      </c>
      <c r="X191">
        <v>-0.96755510778344034</v>
      </c>
      <c r="Y191">
        <v>-1.4194425606885936</v>
      </c>
      <c r="Z191">
        <v>-2.6891746178253944</v>
      </c>
      <c r="AA191">
        <v>-3.4916339264404619</v>
      </c>
      <c r="AB191">
        <v>-1.4533383934667017</v>
      </c>
      <c r="AC191">
        <v>-2.1359780383718938</v>
      </c>
      <c r="AD191">
        <v>-1.4735086851750501</v>
      </c>
      <c r="AE191">
        <v>-2.7777674005926993</v>
      </c>
      <c r="AF191">
        <v>-3.4916339264404619</v>
      </c>
      <c r="AG191">
        <v>-1.4533383934667017</v>
      </c>
      <c r="AH191">
        <v>-2.1359780383718938</v>
      </c>
      <c r="AI191">
        <v>-1.4735086851750501</v>
      </c>
      <c r="AJ191">
        <v>-2.7777674005926993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</row>
    <row r="192" spans="1:42" x14ac:dyDescent="0.25">
      <c r="A192" s="1">
        <v>45165</v>
      </c>
      <c r="B192">
        <v>-0.60405655219100507</v>
      </c>
      <c r="C192">
        <v>0.63370786516853783</v>
      </c>
      <c r="D192">
        <v>-0.64105851582132412</v>
      </c>
      <c r="E192">
        <v>0.43406366267052193</v>
      </c>
      <c r="F192">
        <v>1.1029411764705876</v>
      </c>
      <c r="G192">
        <v>0.86716099032298333</v>
      </c>
      <c r="H192">
        <v>-0.6022394445001199</v>
      </c>
      <c r="I192">
        <v>0.63572431691667664</v>
      </c>
      <c r="J192">
        <v>-0.63901247527384297</v>
      </c>
      <c r="K192">
        <v>0.43500845397517285</v>
      </c>
      <c r="L192">
        <v>1.1090686694158138</v>
      </c>
      <c r="M192">
        <v>0.87094270950634234</v>
      </c>
      <c r="N192">
        <v>0.3869699612478168</v>
      </c>
      <c r="O192">
        <v>-0.55678400311472531</v>
      </c>
      <c r="P192">
        <v>9.2190310855495422E-2</v>
      </c>
      <c r="Q192">
        <v>-0.55678400311472531</v>
      </c>
      <c r="R192">
        <v>0.82047815272871716</v>
      </c>
      <c r="S192">
        <v>1.0981283559293611</v>
      </c>
      <c r="T192">
        <v>0.8381390274984708</v>
      </c>
      <c r="U192">
        <v>-0.6022394445001199</v>
      </c>
      <c r="V192">
        <v>-1.75749872241113</v>
      </c>
      <c r="W192">
        <v>-0.63901247527384297</v>
      </c>
      <c r="X192">
        <v>0</v>
      </c>
      <c r="Y192">
        <v>0</v>
      </c>
      <c r="Z192">
        <v>0</v>
      </c>
      <c r="AA192">
        <v>-0.55678400311472531</v>
      </c>
      <c r="AB192">
        <v>0</v>
      </c>
      <c r="AC192">
        <v>0</v>
      </c>
      <c r="AD192">
        <v>0</v>
      </c>
      <c r="AE192">
        <v>0</v>
      </c>
      <c r="AF192">
        <v>-0.55678400311472531</v>
      </c>
      <c r="AG192">
        <v>9.2190310855495422E-2</v>
      </c>
      <c r="AH192">
        <v>0.82047815272871716</v>
      </c>
      <c r="AI192">
        <v>1.0981283559293611</v>
      </c>
      <c r="AJ192">
        <v>0.8381390274984708</v>
      </c>
      <c r="AK192">
        <v>0</v>
      </c>
      <c r="AL192">
        <v>0.63572431691667664</v>
      </c>
      <c r="AM192">
        <v>0</v>
      </c>
      <c r="AN192">
        <v>0.43500845397517285</v>
      </c>
      <c r="AO192">
        <v>1.1090686694158138</v>
      </c>
      <c r="AP192">
        <v>0.87094270950634234</v>
      </c>
    </row>
    <row r="193" spans="1:42" x14ac:dyDescent="0.25">
      <c r="A193" s="2">
        <v>45172</v>
      </c>
      <c r="B193">
        <v>2.1627267169349933</v>
      </c>
      <c r="C193">
        <v>1.1199004532930452</v>
      </c>
      <c r="D193">
        <v>1.9658119658119639</v>
      </c>
      <c r="E193">
        <v>2.3251118812880733</v>
      </c>
      <c r="F193">
        <v>1.1551983927674609</v>
      </c>
      <c r="G193">
        <v>1.7896815601086187</v>
      </c>
      <c r="H193">
        <v>2.1864564140361291</v>
      </c>
      <c r="I193">
        <v>1.1262185536630889</v>
      </c>
      <c r="J193">
        <v>1.9853910662431171</v>
      </c>
      <c r="K193">
        <v>2.3525690492077609</v>
      </c>
      <c r="L193">
        <v>1.1619226451997586</v>
      </c>
      <c r="M193">
        <v>1.8058900385100982</v>
      </c>
      <c r="N193">
        <v>-0.2389390008553704</v>
      </c>
      <c r="O193">
        <v>1.9180536174599205</v>
      </c>
      <c r="P193">
        <v>0.80062915466715801</v>
      </c>
      <c r="Q193">
        <v>1.9180536174599205</v>
      </c>
      <c r="R193">
        <v>2.4674288087169334</v>
      </c>
      <c r="S193">
        <v>1.1775094640389394</v>
      </c>
      <c r="T193">
        <v>1.8187778006509356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1.9180536174599205</v>
      </c>
      <c r="AG193">
        <v>0.80062915466715801</v>
      </c>
      <c r="AH193">
        <v>2.4674288087169334</v>
      </c>
      <c r="AI193">
        <v>1.1775094640389394</v>
      </c>
      <c r="AJ193">
        <v>1.8187778006509356</v>
      </c>
      <c r="AK193">
        <v>2.1864564140361291</v>
      </c>
      <c r="AL193">
        <v>1.1262185536630889</v>
      </c>
      <c r="AM193">
        <v>1.9853910662431171</v>
      </c>
      <c r="AN193">
        <v>2.3525690492077609</v>
      </c>
      <c r="AO193">
        <v>1.1619226451997586</v>
      </c>
      <c r="AP193">
        <v>1.8058900385100982</v>
      </c>
    </row>
    <row r="194" spans="1:42" x14ac:dyDescent="0.25">
      <c r="A194" s="1">
        <v>45179</v>
      </c>
      <c r="B194">
        <v>-2.6193339258639572</v>
      </c>
      <c r="C194">
        <v>-0.49124687388354005</v>
      </c>
      <c r="D194">
        <v>-2.5627803846748822</v>
      </c>
      <c r="E194">
        <v>0.12770104513223626</v>
      </c>
      <c r="F194">
        <v>3.5441093948417768E-2</v>
      </c>
      <c r="G194">
        <v>-1.072854291417165</v>
      </c>
      <c r="H194">
        <v>-2.585616881925989</v>
      </c>
      <c r="I194">
        <v>-0.49004419357278806</v>
      </c>
      <c r="J194">
        <v>-2.5304916651777134</v>
      </c>
      <c r="K194">
        <v>0.12778265239981887</v>
      </c>
      <c r="L194">
        <v>3.5447375788406475E-2</v>
      </c>
      <c r="M194">
        <v>-1.067140043798982</v>
      </c>
      <c r="N194">
        <v>0.3179501784342893</v>
      </c>
      <c r="O194">
        <v>-3.6523252637200758</v>
      </c>
      <c r="P194">
        <v>-0.2551145990699637</v>
      </c>
      <c r="Q194">
        <v>-3.6523252637200758</v>
      </c>
      <c r="R194">
        <v>-1.2989887621206861</v>
      </c>
      <c r="S194">
        <v>2.2483649852361641E-2</v>
      </c>
      <c r="T194">
        <v>-1.2321515483377559</v>
      </c>
      <c r="U194">
        <v>-2.585616881925989</v>
      </c>
      <c r="V194">
        <v>0</v>
      </c>
      <c r="W194">
        <v>-2.5304916651777134</v>
      </c>
      <c r="X194">
        <v>0</v>
      </c>
      <c r="Y194">
        <v>0</v>
      </c>
      <c r="Z194">
        <v>-1.067140043798982</v>
      </c>
      <c r="AA194">
        <v>-3.6523252637200758</v>
      </c>
      <c r="AB194">
        <v>-0.2551145990699637</v>
      </c>
      <c r="AC194">
        <v>-1.2989887621206861</v>
      </c>
      <c r="AD194">
        <v>0</v>
      </c>
      <c r="AE194">
        <v>-1.2321515483377559</v>
      </c>
      <c r="AF194">
        <v>-3.6523252637200758</v>
      </c>
      <c r="AG194">
        <v>-0.2551145990699637</v>
      </c>
      <c r="AH194">
        <v>-1.2989887621206861</v>
      </c>
      <c r="AI194">
        <v>2.2483649852361641E-2</v>
      </c>
      <c r="AJ194">
        <v>-1.2321515483377559</v>
      </c>
      <c r="AK194">
        <v>0</v>
      </c>
      <c r="AL194">
        <v>0</v>
      </c>
      <c r="AM194">
        <v>0</v>
      </c>
      <c r="AN194">
        <v>0.12778265239981887</v>
      </c>
      <c r="AO194">
        <v>3.5447375788406475E-2</v>
      </c>
      <c r="AP194">
        <v>0</v>
      </c>
    </row>
    <row r="195" spans="1:42" x14ac:dyDescent="0.25">
      <c r="A195" s="2">
        <v>45186</v>
      </c>
      <c r="B195">
        <v>0.77298194646191154</v>
      </c>
      <c r="C195">
        <v>1.5563175943023038</v>
      </c>
      <c r="D195">
        <v>0.91457183731861436</v>
      </c>
      <c r="E195">
        <v>-0.70050761421319563</v>
      </c>
      <c r="F195">
        <v>1.6098567401854009</v>
      </c>
      <c r="G195">
        <v>-0.22505626406600726</v>
      </c>
      <c r="H195">
        <v>0.7759849369689269</v>
      </c>
      <c r="I195">
        <v>1.5685553549100548</v>
      </c>
      <c r="J195">
        <v>0.91877972127734109</v>
      </c>
      <c r="K195">
        <v>-0.69806545798592012</v>
      </c>
      <c r="L195">
        <v>1.6229557071080887</v>
      </c>
      <c r="M195">
        <v>-0.22480339178822306</v>
      </c>
      <c r="N195">
        <v>-0.10394826246115597</v>
      </c>
      <c r="O195">
        <v>1.2333323760118431</v>
      </c>
      <c r="P195">
        <v>0.66853482824868937</v>
      </c>
      <c r="Q195">
        <v>1.2333323760118431</v>
      </c>
      <c r="R195">
        <v>-0.16098236375586406</v>
      </c>
      <c r="S195">
        <v>1.5848566509472903</v>
      </c>
      <c r="T195">
        <v>-0.3250452961622044</v>
      </c>
      <c r="U195">
        <v>0</v>
      </c>
      <c r="V195">
        <v>-0.49004419357278806</v>
      </c>
      <c r="W195">
        <v>0</v>
      </c>
      <c r="X195">
        <v>-0.69806545798592012</v>
      </c>
      <c r="Y195">
        <v>0</v>
      </c>
      <c r="Z195">
        <v>-0.22480339178822306</v>
      </c>
      <c r="AA195">
        <v>0</v>
      </c>
      <c r="AB195">
        <v>0</v>
      </c>
      <c r="AC195">
        <v>-0.16098236375586406</v>
      </c>
      <c r="AD195">
        <v>0</v>
      </c>
      <c r="AE195">
        <v>-0.3250452961622044</v>
      </c>
      <c r="AF195">
        <v>1.2333323760118431</v>
      </c>
      <c r="AG195">
        <v>0.66853482824868937</v>
      </c>
      <c r="AH195">
        <v>-0.16098236375586406</v>
      </c>
      <c r="AI195">
        <v>1.5848566509472903</v>
      </c>
      <c r="AJ195">
        <v>-0.3250452961622044</v>
      </c>
      <c r="AK195">
        <v>0.7759849369689269</v>
      </c>
      <c r="AL195">
        <v>1.5685553549100548</v>
      </c>
      <c r="AM195">
        <v>0.91877972127734109</v>
      </c>
      <c r="AN195">
        <v>0</v>
      </c>
      <c r="AO195">
        <v>1.6229557071080887</v>
      </c>
      <c r="AP195">
        <v>0</v>
      </c>
    </row>
    <row r="196" spans="1:42" x14ac:dyDescent="0.25">
      <c r="A196" s="1">
        <v>45193</v>
      </c>
      <c r="B196">
        <v>-1.0934836764127334</v>
      </c>
      <c r="C196">
        <v>-1.0843480579504035</v>
      </c>
      <c r="D196">
        <v>-1.0324179227751393</v>
      </c>
      <c r="E196">
        <v>-2.1572287907073253</v>
      </c>
      <c r="F196">
        <v>-1.4683768244139817</v>
      </c>
      <c r="G196">
        <v>-3.0139103554868667</v>
      </c>
      <c r="H196">
        <v>-1.0875483721829635</v>
      </c>
      <c r="I196">
        <v>-1.0785111613372667</v>
      </c>
      <c r="J196">
        <v>-1.0271248885894437</v>
      </c>
      <c r="K196">
        <v>-2.1342899200567005</v>
      </c>
      <c r="L196">
        <v>-1.4577005569197536</v>
      </c>
      <c r="M196">
        <v>-2.9693845117862789</v>
      </c>
      <c r="N196">
        <v>0.23165830691920697</v>
      </c>
      <c r="O196">
        <v>-1.2679479098338791</v>
      </c>
      <c r="P196">
        <v>-1.3612020076427969</v>
      </c>
      <c r="Q196">
        <v>-1.2679479098338791</v>
      </c>
      <c r="R196">
        <v>-2.9706712656641998</v>
      </c>
      <c r="S196">
        <v>-1.5385826950866628</v>
      </c>
      <c r="T196">
        <v>-3.1065961532115889</v>
      </c>
      <c r="U196">
        <v>-1.0875483721829635</v>
      </c>
      <c r="V196">
        <v>0</v>
      </c>
      <c r="W196">
        <v>-1.0271248885894437</v>
      </c>
      <c r="X196">
        <v>-2.1342899200567005</v>
      </c>
      <c r="Y196">
        <v>-1.4577005569197536</v>
      </c>
      <c r="Z196">
        <v>-2.9693845117862789</v>
      </c>
      <c r="AA196">
        <v>-1.2679479098338791</v>
      </c>
      <c r="AB196">
        <v>-1.3612020076427969</v>
      </c>
      <c r="AC196">
        <v>-2.9706712656641998</v>
      </c>
      <c r="AD196">
        <v>-1.5385826950866628</v>
      </c>
      <c r="AE196">
        <v>-3.1065961532115889</v>
      </c>
      <c r="AF196">
        <v>-1.2679479098338791</v>
      </c>
      <c r="AG196">
        <v>-1.3612020076427969</v>
      </c>
      <c r="AH196">
        <v>-2.9706712656641998</v>
      </c>
      <c r="AI196">
        <v>-1.5385826950866628</v>
      </c>
      <c r="AJ196">
        <v>-3.1065961532115889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</row>
    <row r="197" spans="1:42" x14ac:dyDescent="0.25">
      <c r="A197" s="2">
        <v>45200</v>
      </c>
      <c r="B197">
        <v>-1.6391257995735697</v>
      </c>
      <c r="C197">
        <v>-0.98734404452024838</v>
      </c>
      <c r="D197">
        <v>-1.8346212479629971</v>
      </c>
      <c r="E197">
        <v>-1.1823142577305146</v>
      </c>
      <c r="F197">
        <v>-0.84445898129701014</v>
      </c>
      <c r="G197">
        <v>-0.29711923524093009</v>
      </c>
      <c r="H197">
        <v>-1.6258371478178046</v>
      </c>
      <c r="I197">
        <v>-0.98250165117553934</v>
      </c>
      <c r="J197">
        <v>-1.8179951154978464</v>
      </c>
      <c r="K197">
        <v>-1.1753795293807796</v>
      </c>
      <c r="L197">
        <v>-0.84091337326139204</v>
      </c>
      <c r="M197">
        <v>-0.29667870841875332</v>
      </c>
      <c r="N197">
        <v>-0.20739969987194751</v>
      </c>
      <c r="O197">
        <v>-1.7009320395790024</v>
      </c>
      <c r="P197">
        <v>0</v>
      </c>
      <c r="Q197">
        <v>-1.7009320395790024</v>
      </c>
      <c r="R197">
        <v>-0.7437206900178579</v>
      </c>
      <c r="S197">
        <v>-0.8842213184199359</v>
      </c>
      <c r="T197">
        <v>-0.34448406834008632</v>
      </c>
      <c r="U197">
        <v>-1.6258371478178046</v>
      </c>
      <c r="V197">
        <v>-1.0785111613372667</v>
      </c>
      <c r="W197">
        <v>-1.8179951154978464</v>
      </c>
      <c r="X197">
        <v>-1.1753795293807796</v>
      </c>
      <c r="Y197">
        <v>-0.84091337326139204</v>
      </c>
      <c r="Z197">
        <v>-0.29667870841875332</v>
      </c>
      <c r="AA197">
        <v>-1.7009320395790024</v>
      </c>
      <c r="AB197">
        <v>0</v>
      </c>
      <c r="AC197">
        <v>-0.7437206900178579</v>
      </c>
      <c r="AD197">
        <v>-0.8842213184199359</v>
      </c>
      <c r="AE197">
        <v>-0.34448406834008632</v>
      </c>
      <c r="AF197">
        <v>-1.7009320395790024</v>
      </c>
      <c r="AG197">
        <v>0</v>
      </c>
      <c r="AH197">
        <v>-0.7437206900178579</v>
      </c>
      <c r="AI197">
        <v>-0.8842213184199359</v>
      </c>
      <c r="AJ197">
        <v>-0.34448406834008632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</row>
    <row r="198" spans="1:42" x14ac:dyDescent="0.25">
      <c r="A198" s="1">
        <v>45207</v>
      </c>
      <c r="B198">
        <v>-2.2343324250681169</v>
      </c>
      <c r="C198">
        <v>-1.0888304146629189</v>
      </c>
      <c r="D198">
        <v>-2.0821035685537943</v>
      </c>
      <c r="E198">
        <v>-0.44269552385636668</v>
      </c>
      <c r="F198">
        <v>-0.69764656566260974</v>
      </c>
      <c r="G198">
        <v>-7.7569489334198161E-2</v>
      </c>
      <c r="H198">
        <v>-2.209736907749936</v>
      </c>
      <c r="I198">
        <v>-1.0829453367774611</v>
      </c>
      <c r="J198">
        <v>-2.0607240454782474</v>
      </c>
      <c r="K198">
        <v>-0.44171850962641684</v>
      </c>
      <c r="L198">
        <v>-0.6952242715188115</v>
      </c>
      <c r="M198">
        <v>-7.7539419754691002E-2</v>
      </c>
      <c r="N198">
        <v>-0.21751966634865078</v>
      </c>
      <c r="O198">
        <v>-2.3111175380520668</v>
      </c>
      <c r="P198">
        <v>-1.0500649146245635</v>
      </c>
      <c r="Q198">
        <v>-2.3111175380520668</v>
      </c>
      <c r="R198">
        <v>0.47577315494047739</v>
      </c>
      <c r="S198">
        <v>-0.77780773002054238</v>
      </c>
      <c r="T198">
        <v>-0.15348577211405334</v>
      </c>
      <c r="U198">
        <v>-2.209736907749936</v>
      </c>
      <c r="V198">
        <v>-0.98250165117553934</v>
      </c>
      <c r="W198">
        <v>-2.0607240454782474</v>
      </c>
      <c r="X198">
        <v>-0.44171850962641684</v>
      </c>
      <c r="Y198">
        <v>-0.6952242715188115</v>
      </c>
      <c r="Z198">
        <v>-7.7539419754691002E-2</v>
      </c>
      <c r="AA198">
        <v>-2.3111175380520668</v>
      </c>
      <c r="AB198">
        <v>-1.0500649146245635</v>
      </c>
      <c r="AC198">
        <v>0</v>
      </c>
      <c r="AD198">
        <v>-0.77780773002054238</v>
      </c>
      <c r="AE198">
        <v>-0.15348577211405334</v>
      </c>
      <c r="AF198">
        <v>-2.3111175380520668</v>
      </c>
      <c r="AG198">
        <v>-1.0500649146245635</v>
      </c>
      <c r="AH198">
        <v>0.47577315494047739</v>
      </c>
      <c r="AI198">
        <v>-0.77780773002054238</v>
      </c>
      <c r="AJ198">
        <v>-0.15348577211405334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</row>
    <row r="199" spans="1:42" ht="15.75" thickBot="1" x14ac:dyDescent="0.3">
      <c r="A199" s="16">
        <v>45214</v>
      </c>
      <c r="B199">
        <v>3.1560059109140752</v>
      </c>
      <c r="C199">
        <v>1.4221824686940996</v>
      </c>
      <c r="D199">
        <v>3.1998337748688361</v>
      </c>
      <c r="E199">
        <v>0.96729297146832749</v>
      </c>
      <c r="F199">
        <v>1.2973963412832068</v>
      </c>
      <c r="G199">
        <v>-0.11648977478642142</v>
      </c>
      <c r="H199">
        <v>3.2068810560925995</v>
      </c>
      <c r="I199">
        <v>1.4323924017548246</v>
      </c>
      <c r="J199">
        <v>3.2521474505266124</v>
      </c>
      <c r="K199">
        <v>0.97200163894106617</v>
      </c>
      <c r="L199">
        <v>1.3058860375648746</v>
      </c>
      <c r="M199">
        <v>-0.11642197809397657</v>
      </c>
      <c r="N199">
        <v>-0.24712971222413038</v>
      </c>
      <c r="O199">
        <v>4.8244287798567456</v>
      </c>
      <c r="P199">
        <v>0.7393529775663239</v>
      </c>
      <c r="Q199">
        <v>4.8244287798567456</v>
      </c>
      <c r="R199">
        <v>0.44648927615405576</v>
      </c>
      <c r="S199">
        <v>1.4397185162309414</v>
      </c>
      <c r="T199">
        <v>-0.74247222102991517</v>
      </c>
      <c r="U199">
        <v>0</v>
      </c>
      <c r="V199">
        <v>-1.0829453367774611</v>
      </c>
      <c r="W199">
        <v>0</v>
      </c>
      <c r="X199">
        <v>0</v>
      </c>
      <c r="Y199">
        <v>0</v>
      </c>
      <c r="Z199">
        <v>-0.11642197809397657</v>
      </c>
      <c r="AA199">
        <v>0</v>
      </c>
      <c r="AB199">
        <v>0</v>
      </c>
      <c r="AC199">
        <v>0</v>
      </c>
      <c r="AD199">
        <v>0</v>
      </c>
      <c r="AE199">
        <v>-0.74247222102991517</v>
      </c>
      <c r="AF199">
        <v>4.8244287798567456</v>
      </c>
      <c r="AG199">
        <v>0.7393529775663239</v>
      </c>
      <c r="AH199">
        <v>0.44648927615405576</v>
      </c>
      <c r="AI199">
        <v>1.4397185162309414</v>
      </c>
      <c r="AJ199">
        <v>-0.74247222102991517</v>
      </c>
      <c r="AK199">
        <v>3.2068810560925995</v>
      </c>
      <c r="AL199">
        <v>1.4323924017548246</v>
      </c>
      <c r="AM199">
        <v>3.2521474505266124</v>
      </c>
      <c r="AN199">
        <v>0.97200163894106617</v>
      </c>
      <c r="AO199">
        <v>1.3058860375648746</v>
      </c>
      <c r="AP199">
        <v>0</v>
      </c>
    </row>
    <row r="200" spans="1:42" ht="16.5" thickTop="1" thickBot="1" x14ac:dyDescent="0.3">
      <c r="A200" s="28" t="s">
        <v>7461</v>
      </c>
      <c r="B200" s="18">
        <f t="shared" ref="B200:T200" si="0">SUM(B2:B199)/198</f>
        <v>6.0550801234774299E-2</v>
      </c>
      <c r="C200" s="18">
        <f t="shared" si="0"/>
        <v>6.3829245997593681E-2</v>
      </c>
      <c r="D200" s="18">
        <f t="shared" si="0"/>
        <v>0.10044660807819181</v>
      </c>
      <c r="E200" s="18">
        <f t="shared" si="0"/>
        <v>8.1508221026333871E-2</v>
      </c>
      <c r="F200" s="18">
        <f t="shared" si="0"/>
        <v>0.10451773480291553</v>
      </c>
      <c r="G200" s="18">
        <f t="shared" si="0"/>
        <v>-2.190725800284804E-2</v>
      </c>
      <c r="H200" s="18">
        <f t="shared" si="0"/>
        <v>0.11068370596406231</v>
      </c>
      <c r="I200" s="18">
        <f t="shared" si="0"/>
        <v>0.10169529245215729</v>
      </c>
      <c r="J200" s="18">
        <f t="shared" si="0"/>
        <v>0.14565264868444186</v>
      </c>
      <c r="K200" s="18">
        <f t="shared" si="0"/>
        <v>0.11784303489348584</v>
      </c>
      <c r="L200" s="18">
        <f t="shared" si="0"/>
        <v>0.13203128970176078</v>
      </c>
      <c r="M200" s="18">
        <f t="shared" si="0"/>
        <v>1.810124403384987E-2</v>
      </c>
      <c r="N200" s="18">
        <f t="shared" si="0"/>
        <v>0.56405667075617583</v>
      </c>
      <c r="O200" s="18">
        <f t="shared" si="0"/>
        <v>7.4384853196702461E-2</v>
      </c>
      <c r="P200" s="18">
        <f t="shared" si="0"/>
        <v>7.9584375595280116E-2</v>
      </c>
      <c r="Q200" s="18">
        <f t="shared" si="0"/>
        <v>7.4384853196702461E-2</v>
      </c>
      <c r="R200" s="18">
        <f t="shared" si="0"/>
        <v>0.14619959890632941</v>
      </c>
      <c r="S200" s="18">
        <f t="shared" si="0"/>
        <v>0.12564064468157121</v>
      </c>
      <c r="T200" s="18">
        <f t="shared" si="0"/>
        <v>-2.8061690266394379E-2</v>
      </c>
      <c r="U200" s="18">
        <f>SQRT((SUMSQ(U5,U6,U10,U12,U18,U20,U21,U25,U27,U32,U35,U37,U38,U39,U40,U44,U51,U56,U57,U58,U60,U62,U65,U66,U70,U73,U77,U78,U80,U81,U83,U87,U90,U91,U92,U96,U99,U100,U101,U104,U109,U110,U113,U114,U115,U120,U122,U123,U124,U125,U129,U130,U134,U137,U139,U140,U141,U143,U144,U145,U147,U154,U155,U161,U164,U166,U168,U169,U170,U172,U176,U179,U183,U185,U189,U190,U191,U192,U194,U196,U197,U198))/82)</f>
        <v>3.8287319415871823</v>
      </c>
      <c r="V200" s="18">
        <f>SQRT((SUMSQ(V3,V6,V7,V10,V11,V12,V13,V14,V16,V18,V19,V22,V26,V28,V32,V33,V36,V38,V40,V41,V44,V45,V46,V51,V52,V54,V57,V58,V59,V63,V66,V71,V75,V79,V81,V82,V84,V88,V90,V91,V92,V94,V97,V101,V102,V110,V111,V112,V114,V115,V116,V123,V125,V127,V129,V130,V131,V133,V135,V140,V141,V142,V144,V145,V146,V156,V157,V159,V162,V167,V169,V170,V176,V180,V181,V182,V184,V186,V190,V192,V195,V197,V198,V199))/84)</f>
        <v>3.4097327186445909</v>
      </c>
      <c r="W200" s="18">
        <f>SQRT((SUMSQ(W6,W10,W12,W18,W20,W21,W25,W32,W35,W37,W38,W44,W45,W51,W56,W57,W58,W61,W62,W65,W70,W77,W78,W80,W81,W83,W87,W90,W91,W92,W96,W99,W100,W101,W104,W109,W110,W112,W113,W114,W115,W120,W121,W122,W123,W124,W129,W130,W134,W137,W139,W140,W141,W143,W144,W145,W147,W154,W155,W161,W164,W166,W168,W169,W170,W176,W179,W183,W185,W189,W190,W191,W192,W194,W196,W197,W198))/77)</f>
        <v>3.8500273364040871</v>
      </c>
      <c r="X200" s="18">
        <f>SQRT((SUMSQ(X2,X5,X6,X9,X10,X12,X13,X15,X18,X20,X21,X25,X27,X31,X35,X37,X38,X40,X44,X45,X48,X51,X53,X56,X57,X58,X62,X65,X71,X73,X74,X77,X78,X81,X83,X87,X90,X91,X93,X100,X101,X102,X104,X109,X112,X113,X116,X121,X122,X123,X125,X126,X128,X129,X130,X132,X134,X137,X139,X140,X141,X143,X144,X145,X147,X150,X154,X155,X156,X159,X161,X164,X166,X168,X172,X174,X176,X177,X183,X185,X188,X189,X191,X195,X196,X197,X198))/87)</f>
        <v>3.0362852216648699</v>
      </c>
      <c r="Y200" s="18">
        <f>SQRT((SUMSQ(Y2,Y5,Y6,Y9,Y10,Y11,Y12,Y13,Y18,Y21,Y25,Y27,Y29,Y31,Y32,Y35,Y37,Y38,Y39,Y40,Y44,Y45,Y50,Y51,Y52,Y53,Y57,Y58,Y62,Y65,Y70,Y71,Y73,Y74,Y78,Y81,Y83,Y87,Y89,Y90,Y93,Y100,Y101,Y102,Y108,Y109,Y111,Y113,Y115,Y116,Y119,Y121,Y122,Y123,Y126,Y128,Y129,Y130,Y134,Y140,Y141,Y143,Y144,Y145,Y152,Y154,Y155,Y156,Y158,Y161,Y166,Y167,Y168,Y169,Y175,Y176,Y181,Y183,Y185,Y189,Y191,Y196,Y197,Y198,))/84)</f>
        <v>2.7556011592213068</v>
      </c>
      <c r="Z200" s="18">
        <f>SQRT((SUMSQ(Z6,Z10,Z11,Z12,Z13,Z15,Z18,Z21,Z25,Z27,Z30,Z31,Z32,Z34,Z37,Z38,Z39,Z44,Z45,Z48,Z50,Z56,Z58,Z61,Z62,Z63,Z65,Z71,Z72,Z73,Z81,Z82,Z90,Z92,Z93,Z94,Z98,Z101,Z102,Z104,Z107,Z108,Z109,Z110,Z112,Z113,Z115,Z116,Z118,Z120,Z121,Z122,Z123,Z124,Z126,Z128,Z129,Z130,Z132,Z134,Z139,Z140,Z141,Z143,Z144,Z145,Z147,Z150,Z152,Z155,Z156,Z157,Z158,Z161,Z164,Z166,Z168,Z172,Z175,Z176,Z179,Z181,Z183,Z185,Z188,Z189,Z190,Z191,Z194,Z195,Z196,Z197,Z198,Z199))/94)</f>
        <v>3.0140884469832718</v>
      </c>
      <c r="AA200" s="18">
        <f>SQRT((SUMSQ(AA5,AA6,AA9,AA10,AA12,AA14,AA18,AA20,AA21,AA25,AA27,AA29,AA32,AA35,AA37,AA39,AA40,AA43,AA44,AA45,AA56,AA57,AA58,AA60,AA62,AA65,AA66,AA70,AA77,AA78,AA80,AA83,AA87,AA90,AA92,AA96,AA97,AA99,AA100,AA101,AA104,AA109,AA110,AA113,AA113,AA114,AA115,AA120,AA122,AA123,AA124,AA125,AA129,AA130,AA134,AA137,AA139,AA140,AA141,AA143,AA144,AA145,AA147,AA154,AA155,AA161,AA164,AA166,AA168,AA169,AA170,AA172,AA176,AA179,AA183,AA185,AA189,AA190,AA191,AA192,AA194,AA196,AA197,AA198))/84)</f>
        <v>4.2470683114971743</v>
      </c>
      <c r="AB200" s="18">
        <f>SQRT((SUMSQ(AB3,AB5,AB9,AB10,AB11,AB12,AB13,AB17,AB21,AB25,AB27,AB29,AB31,AB32,AB36,AB37,AB39,AB40,AB43,AB44,AB45,AB50,AB51,AB57,AB58,AB61,AB62,AB65,AB67,AB70,AB71,AB74,AB78,AB81,AB82,AB87,AB89,AB90,AB91,AB93,AB97,AB100,AB101,AB107,AB109,AB110,AB113,AB114,AB115,AB121,AB122,AB123,AB124,AB126,AB129,AB130,AB132,AB134,AB139,AB140,AB141,AB143,AB144,AB145,AB146,AB155,AB156,AB161,AB163,AB166,AB168,AB169,AB175,AB179,AB180,AB181,AB183,AB185,AB189,AB191,AB194,AB196,AB198))/83)</f>
        <v>3.2439362551337703</v>
      </c>
      <c r="AC200" s="18">
        <f>SQRT((SUMSQ(AC2,AC5,AC6,AC9,AC10,AC12,AC13,AC15,AC18,AC19,AC21,AC25,AC27,AC31,AC37,AC38,AC39,AC40,AC44,AC45,AC48,AC51,AC53,AC56,AC58,AC61,AC62,AC65,AC70,AC73,AC74,AC78,AC82,AC84,AC87,AC90,AC91,AC93,AC99,AC101,AC102,AC104,AC107,AC108,AC109,AC112,AC113,AC115,AC116,AC120,AC121,AC122,AC123,AC124,AC125,AC126,AC128,AC129,AC130,AC132,AC134,AC139,AC140,AC141,AC143,AC144,AC145,AC147,AC150,AC152,AC155,AC156,AC157,AC158,AC161,AC164,AC165,AC166,AC168,AC172,AC174,AC176,AC177,AC183,AC185,AC189,AC190,AC191,AC194,AC195,AC196,AC197))/92)</f>
        <v>3.2626930261829887</v>
      </c>
      <c r="AD200" s="18">
        <f>SQRT((SUMSQ(AD2,AD5,AD6,AD9,AD10,AD11,AD12,AD13,AD18,AD19,AD21,AD25,AD27,AD29,AD31,AD32,AD35,AD37,AD38,AD39,AD40,AD44,AD45,AD51,AD52,AD57,AD58,AD62,AD65,AD70,AD71,AD73,AD74,AD78,AD81,AD82,AD84,AD87,AD89,AD90,AD93,AD100,AD101,AD102,AD108,AD109,AD111,AD113,AD115,AD116,AD119,AD121,AD122,AD123,AD124,AD126,AD128,AD129,AD130,AD134,AD137,AD140,AD141,AD143,AD144,AD145,AD152,AD154,AD155,AD156,AD158,AD160,AD161,AD166,AD167,AD168,AD169,AD175,AD176,AD181,AD183,AD185,AD189,AD191,AD196,AD197,AD198))/87)</f>
        <v>2.7413639466481117</v>
      </c>
      <c r="AE200" s="18">
        <f>SQRT((SUMSQ(AE6,AE10,AE11,AE12,AE13,AE15,AE18,AE21,AE25,AE27,AE30,AE31,AE32,AE34,AE37,AE38,AE39,AE44,AE45,AE48,AE50,AE56,AE58,AE61,AE62,AE63,AE65,AE71,AE72,AE73,AE81,AE82,AE84,AE90,AE92,AE93,AE94,AE98,AE101,AE102,AE104,AE107,AE108,AE109,AE110,AE112,AE113,AE115,AE116,AE118,AE120,AE121,AE122,AE123,AE124,AE126,AE128,AE129,AE130,AE132,AE134,AE139,AE140,AE141,AE143,AE144,AE145,AE147,AE150,AE152,AE155,AE156,AE157,AE158,AE161,AE164,AE166,AE168,AE172,AE175,AE176,AE179,AE181,AE183,AE185,AE188,AE189,AE190,AE191,AE194,AE195,AE196,AE197,AE198,AE199))/95)</f>
        <v>3.1734425543134206</v>
      </c>
      <c r="AF200" s="18">
        <f>SUM(AF2:AF199)/198</f>
        <v>7.4384853196702461E-2</v>
      </c>
      <c r="AG200" s="18">
        <f>SUM(AG2:AG199)/197</f>
        <v>7.9988357197286614E-2</v>
      </c>
      <c r="AH200" s="18">
        <f>SUM(AH2:AH199)/198</f>
        <v>0.14619959890632941</v>
      </c>
      <c r="AI200" s="18">
        <f>SUM(AI2:AI199)/198</f>
        <v>0.12564064468157121</v>
      </c>
      <c r="AJ200" s="18">
        <f>SUM(AJ2:AJ199)/198</f>
        <v>-2.8061690266394379E-2</v>
      </c>
      <c r="AK200" s="18">
        <f>SUM(AK2,AK3,AK4,AK7,AK8,AK9,AK11,AK13,AK14,AK15,AK16,AK17,AK19,AK22,AK23,AK24,AK26,AK28,AK29,AK30,AK31,AK33,AK34,AK36,AK41,AK42,AK43,AK46,AK47,AK48,AK49,AK50,AK52,AK53,AK54,AK55,AK59,AK61,AK63,AK64,AK67,AK68,AK69,AK71,AK72,AK74,AK75,AK76,AK79,AK82,AK84,AK85,AK86,AK88,AK89,AK93,AK94,AK95,AK97,AK98,AK102,AK103,AK105,AK106,AK107,AK108,AK111,AK112,AK116,AK117,AK118,AK119,AK121,AK126,AK127,AK128,AK131,AK132,AK133,AK135,AK136,AK138,AK142,AK146,AK148,AK149,AK150,AK151,AK152,AK153,AK156,AK157,AK158,AK159,AK160,AK162,AK163,AK165,AK167,AK171,AK173,AK174,AK175,AK177,AK178,AK180,AK181,AK182,AK184,AK186,AK187,AK188,AK193,AK195,AK199)/115</f>
        <v>1.9225812500696122</v>
      </c>
      <c r="AL200" s="18">
        <f>SUM(AL3,AL4,AL7,AL8,AL14,AL16,AL19,AL20,AL22,AL23,AL24,AL26,AL28,AL29,AL30,AL33,AL34,AL36,AL38,AL41,AL42,AL46,AL47,AL48,AL49,AL52,AL54,AL55,AL59,AL60,AL66,AL61,AL63,AL64,AL67,AL68,AL69,AL71,AL72,AL73,AL75,AL76,AL77,AL79,AL82,AL84,AL85,AL86,AL88,AL92,AL94,AL95,AL97,AL98,AL99,AL102,AL103,AL104,AL105,AL106,AL107,AL108,AL112,AL116,AL117,AL118,AL119,AL120,AL121,AL123,AL125,AL127,AL131,AL133,AL135,AL136,AL137,AL138,AL142,AL146,AL147,AL148,AL149,AL150,AL151,AL152,AL153,AL154,AL157,AL159,AL160,AL162,AL163,AL164,AL165,AL167,AL170,AL171,AL172,AL173,AL174,AL176,AL177,AL178,AL182,AL184,AL186,AL187,AL188,AL190,AL192,AL193,AL195,AL199)/114</f>
        <v>1.5858841247898836</v>
      </c>
      <c r="AM200" s="18">
        <f>SUM(AM2,AM3,AM4,AM5,AM7,AM8,AM9,AM11,AM13,AM14,AM15,AM16,AM17,AM19,AM22,AM23,AM24,AM26,AM28,AM27,AM29,AM30,AM31,AM33,AM34,AM36,AM39,AM40,AM41,AM42,AM43,AM46,AM47,AM48,AM49,AM50,AM52,AM53,AM54,AM55,AM59,AM60,AM63,AM64,AM66,AM67,AM68,AM69,AM71,AM72,AM73,AM74,AM75,AM76,AM79,AM82,AM84,AM85,AM86,AM88,AM89,AM93,AM94,AM95,AM97,AM98,AM102,AM103,AM105,AM106,AM107,AM108,AM111,AM116,AM117,AM118,AM119,AM125,AM126,AM127,AM128,AM131,AM132,AM133,AM135,AM136,AM138,AM142,AM146,AM148,AM149,AM150,AM151,AM152,AM153,AM156,AM157,AM158,AM159,AM160,AM162,AM163,AM165,AM167,AM171,AM172,AM173,AM174,AM175,AM177,AM178,AM180,AM181,AM182,AM184,AM186,AM187,AM188,AM193,AM195,AM199)/106</f>
        <v>2.0017914663219396</v>
      </c>
      <c r="AN200" s="18">
        <f>SUM(AN3,AN4,AN7,AN8,AN11,AN14,AN16,AN17,AN19,AN22,AN23,AN24,AN26,AN28,AN29,AN30,AN32,AN33,AN34,AN36,AN39,AN41,AN42,AN43,AN46,AN47,AN49,AN50,AN52,AN54,AN55,AN59,AN60,AN66,AN61,AN63,AN64,AN67,AN68,AN69,AN70,AN72,AN75,AN76,AN79,AN80,AN82,AN84,AN85,AN86,AN88,AN89,AN92,AN94,AN95,AN96,AN97,AN98,AN99,AN103,AN105,AN106,AN107,AN108,AN110,AN111,AN114,AN115,AN117,AN118,AN119,AN120,AN124,AN127,AN131,AN133,AN135,AN136,AN138,AN142,AN146,AN148,AN149,AN152,AN151,AN153,AN157,AN158,AN160,AN162,AN163,AN165,AN167,AN169,AN170,AN171,AN175,AN173,AN178,AN179,AN180,AN181,AN182,AN184,AN186,AN187,AN190,AN192,AN193,AN194,AN199)/111</f>
        <v>1.6625513658737734</v>
      </c>
      <c r="AO200" s="18">
        <f>SUM(AO3,AO4,AO7,AO8,AO14,AO15,AO16,AO17,AO19,AO20,AO22,AO23,AO24,AO26,AO28,AO30,AO33,AO34,AO36,AO41,AO42,AO43,AO46,AO47,AO48,AO49,AO54,AO55,AO56,AO59,AO60,AO66,AO61,AO63,AO64,AO67,AO68,AO69,AO72,AO75,AO76,AO77,AO79,AO80,AO82,AO84,AO85,AO86,AO88,AO91,AO92,AO94,AO95,AO96,AO97,AO98,AO99,AO103,AO104,AO105,AO106,AO107,AO110,AO112,AO114,AO117,AO118,AO120,AO124,AO125,AO127,AO131,AO132,AO133,AO135,AO136,AO137,AO138,AO139,AO142,AO146,AO147,AO148,AO149,AO150,AO151,AO153,AO157,AO159,AO160,AO162,AO163,AO164,AO165,AO170,AO171,AO172,AO173,AO174,AO177,AO178,AO179,AO180,AO182,AO184,AO186,AO187,AO188,AO190,AO192,AO193,AO194,AO195,AO199)/114</f>
        <v>1.4620358859860927</v>
      </c>
      <c r="AP200" s="19">
        <f>SUM(AP2,AP3,AP4,AP5,AP7,AP8,AP9,AP14,AP16,AP17,AP19,AP20,AP22,AP23,AP24,AP26,AP28,AP29,AP33,AP35,AP36,AP40,AP41,AP42,AP43,AP46,AP47,AP49,AP51,AP52,AP53,AP54,AP55,AP57,AP59,AP60,AP64,AP66,AP67,AP68,AP69,AP70,AP74,AP75,AP76,AP77,AP78,AP79,AP80,AP83,AP84,AP85,AP86,AP87,AP88,AP89,AP91,AP95,AP96,AP97,AP99,AP100,AP103,AP105,AP106,AP114,AP117,AP118,AP119,AP125,AP127,AP131,AP133,AP135,AP136,AP137,AP138,AP142,AP146,AP148,AP149,AP151,AP153,AP154,AP159,AP160,AP162,AP163,AP165,AP167,AP169,AP170,AP171,AP173,AP174,AP177,AP178,AP180,AP182,AP184,AP186,AP187,AP192,AP193)/104</f>
        <v>1.9934696341913858</v>
      </c>
    </row>
    <row r="201" spans="1:42" x14ac:dyDescent="0.25">
      <c r="A201" s="30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 t="s">
        <v>7462</v>
      </c>
      <c r="U201" s="31">
        <f>SUMIF(U2:U199,"&lt;0")/82</f>
        <v>-2.4290423167941575</v>
      </c>
      <c r="V201" s="31">
        <f>SUMIF(V2:V199,"&lt;0")/84</f>
        <v>-1.9125609800061878</v>
      </c>
      <c r="W201" s="31">
        <f>SUMIF(W2:W199,"&lt;0")/77</f>
        <v>-2.3811775453325463</v>
      </c>
      <c r="X201" s="31">
        <f>SUMIF(X2:X199,"&lt;0")/87</f>
        <v>-1.8529917322192953</v>
      </c>
      <c r="Y201" s="31">
        <f>SUMIF(Y2:Y199,"&lt;0")/84</f>
        <v>-1.6729749481126888</v>
      </c>
      <c r="Z201" s="31">
        <f>SUMIF(Z2:Z199,"&lt;0")/94</f>
        <v>-2.1674127195446995</v>
      </c>
      <c r="AA201" s="31"/>
      <c r="AB201" s="31"/>
      <c r="AC201" s="31"/>
      <c r="AD201" s="31"/>
      <c r="AE201" s="31"/>
      <c r="AF201" s="31"/>
      <c r="AG201" s="31"/>
      <c r="AH201" s="31"/>
      <c r="AI201" s="31"/>
      <c r="AJ201" s="31" t="s">
        <v>7463</v>
      </c>
      <c r="AK201" s="31">
        <f>SUMIF(AK2:AK199,"&gt;0")</f>
        <v>221.09684375800541</v>
      </c>
      <c r="AL201" s="31">
        <f>SUMIF(AL2:AL199,"&gt;0")</f>
        <v>180.79079022604674</v>
      </c>
      <c r="AM201" s="31">
        <f>SUMIF(AM2:AM199,"&gt;0")</f>
        <v>212.1898954301256</v>
      </c>
      <c r="AN201" s="31">
        <f>SUMIF(AN2:AN199,"&gt;0")</f>
        <v>184.54320161198885</v>
      </c>
      <c r="AO201" s="31">
        <v>184.54320161198885</v>
      </c>
      <c r="AP201" s="32">
        <f>SUMIF(AP2:AP199,"&gt;0")</f>
        <v>207.32084195590411</v>
      </c>
    </row>
    <row r="202" spans="1:42" x14ac:dyDescent="0.25">
      <c r="A202" s="20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 t="s">
        <v>7463</v>
      </c>
      <c r="U202" s="6">
        <f t="shared" ref="U202:Z202" si="1">SUMIF(U2:U199,"&lt;0")</f>
        <v>-199.18146997712091</v>
      </c>
      <c r="V202" s="6">
        <f t="shared" si="1"/>
        <v>-160.65512232051978</v>
      </c>
      <c r="W202" s="6">
        <f t="shared" si="1"/>
        <v>-183.35067099060606</v>
      </c>
      <c r="X202" s="6">
        <f t="shared" si="1"/>
        <v>-161.21028070307869</v>
      </c>
      <c r="Y202" s="6">
        <f t="shared" si="1"/>
        <v>-140.52989564146586</v>
      </c>
      <c r="Z202" s="6">
        <f t="shared" si="1"/>
        <v>-203.73679563720177</v>
      </c>
      <c r="AA202" s="6"/>
      <c r="AB202" s="6"/>
      <c r="AC202" s="6"/>
      <c r="AD202" s="6"/>
      <c r="AE202" s="6"/>
      <c r="AF202" s="6"/>
      <c r="AG202" s="6"/>
      <c r="AH202" s="6"/>
      <c r="AI202" s="6"/>
      <c r="AJ202" s="6" t="s">
        <v>7465</v>
      </c>
      <c r="AK202" s="6">
        <f t="shared" ref="AK202:AP202" si="2">AVERAGEIF(AK2:AK199,"&gt;="&amp;LARGE(AK2:AK199,10))</f>
        <v>5.302367694494583</v>
      </c>
      <c r="AL202" s="6">
        <f t="shared" si="2"/>
        <v>4.7482425126926371</v>
      </c>
      <c r="AM202" s="6">
        <f t="shared" si="2"/>
        <v>4.9418804138747463</v>
      </c>
      <c r="AN202" s="6">
        <f t="shared" si="2"/>
        <v>5.5599286669306203</v>
      </c>
      <c r="AO202" s="6">
        <f t="shared" si="2"/>
        <v>4.6355761756098746</v>
      </c>
      <c r="AP202" s="21">
        <f t="shared" si="2"/>
        <v>5.9742650865392521</v>
      </c>
    </row>
    <row r="203" spans="1:42" x14ac:dyDescent="0.25">
      <c r="A203" s="20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 t="s">
        <v>7464</v>
      </c>
      <c r="U203" s="6">
        <f t="shared" ref="U203:Z203" si="3">AVERAGEIF(U2:U199,"&lt;="&amp;SMALL(U2:U199,10))</f>
        <v>-8.0946155745879125</v>
      </c>
      <c r="V203" s="6">
        <f t="shared" si="3"/>
        <v>-7.4613470437070077</v>
      </c>
      <c r="W203" s="6">
        <f t="shared" si="3"/>
        <v>-8.012420244552775</v>
      </c>
      <c r="X203" s="6">
        <f t="shared" si="3"/>
        <v>-6.9400946196615765</v>
      </c>
      <c r="Y203" s="6">
        <f t="shared" si="3"/>
        <v>-6.0931857565555223</v>
      </c>
      <c r="Z203" s="6">
        <f t="shared" si="3"/>
        <v>-6.8009613486123772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 t="s">
        <v>7466</v>
      </c>
      <c r="AK203" s="6">
        <f t="shared" ref="AK203:AP203" si="4">SUMIF(AK2:AK199,"&lt;="&amp;LARGE(AK2:AK199,10))</f>
        <v>172.22474449641433</v>
      </c>
      <c r="AL203" s="6">
        <f t="shared" si="4"/>
        <v>136.52905621238313</v>
      </c>
      <c r="AM203" s="6">
        <f t="shared" si="4"/>
        <v>166.86528893278214</v>
      </c>
      <c r="AN203" s="6">
        <f t="shared" si="4"/>
        <v>132.71461048472179</v>
      </c>
      <c r="AO203" s="6">
        <f t="shared" si="4"/>
        <v>123.62309541333134</v>
      </c>
      <c r="AP203" s="21">
        <f t="shared" si="4"/>
        <v>151.93301561508514</v>
      </c>
    </row>
    <row r="204" spans="1:42" ht="15.75" thickBot="1" x14ac:dyDescent="0.3">
      <c r="A204" s="29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 t="s">
        <v>7467</v>
      </c>
      <c r="U204" s="25">
        <f t="shared" ref="U204:Z204" si="5">SUMIF(U2:U199,"&lt;="&amp;SMALL(U2:U199,10))</f>
        <v>-80.946155745879125</v>
      </c>
      <c r="V204" s="25">
        <f t="shared" si="5"/>
        <v>-74.613470437070077</v>
      </c>
      <c r="W204" s="25">
        <f t="shared" si="5"/>
        <v>-80.124202445527757</v>
      </c>
      <c r="X204" s="25">
        <f t="shared" si="5"/>
        <v>-69.400946196615763</v>
      </c>
      <c r="Y204" s="25">
        <f t="shared" si="5"/>
        <v>-60.931857565555227</v>
      </c>
      <c r="Z204" s="25">
        <f t="shared" si="5"/>
        <v>-68.009613486123769</v>
      </c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7"/>
    </row>
    <row r="205" spans="1:42" ht="15.75" thickTop="1" x14ac:dyDescent="0.25"/>
    <row r="220" spans="2:14" x14ac:dyDescent="0.25">
      <c r="B220" t="s">
        <v>7468</v>
      </c>
      <c r="H220" t="s">
        <v>7481</v>
      </c>
      <c r="N220" t="s">
        <v>7470</v>
      </c>
    </row>
    <row r="237" spans="2:14" x14ac:dyDescent="0.25">
      <c r="B237" t="s">
        <v>7471</v>
      </c>
      <c r="H237" t="s">
        <v>7472</v>
      </c>
      <c r="N237" t="s">
        <v>7473</v>
      </c>
    </row>
    <row r="254" spans="2:14" x14ac:dyDescent="0.25">
      <c r="B254" t="s">
        <v>7474</v>
      </c>
      <c r="H254" t="s">
        <v>7475</v>
      </c>
      <c r="N254" t="s">
        <v>7476</v>
      </c>
    </row>
    <row r="271" spans="2:14" x14ac:dyDescent="0.25">
      <c r="B271" t="s">
        <v>7477</v>
      </c>
      <c r="H271" t="s">
        <v>7478</v>
      </c>
      <c r="N271" t="s">
        <v>7479</v>
      </c>
    </row>
    <row r="288" spans="2:2" x14ac:dyDescent="0.25">
      <c r="B288" t="s">
        <v>7480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1843C-1D70-4969-8785-A0C0F6C65DC1}">
  <dimension ref="A1:BH419"/>
  <sheetViews>
    <sheetView topLeftCell="AG1" zoomScale="70" zoomScaleNormal="70" workbookViewId="0">
      <selection activeCell="AL454" sqref="AL454"/>
    </sheetView>
  </sheetViews>
  <sheetFormatPr defaultRowHeight="15" x14ac:dyDescent="0.25"/>
  <cols>
    <col min="1" max="1" width="12.42578125" customWidth="1"/>
    <col min="2" max="2" width="13" customWidth="1"/>
    <col min="3" max="3" width="12" customWidth="1"/>
    <col min="4" max="4" width="11.140625" customWidth="1"/>
    <col min="5" max="5" width="11.85546875" customWidth="1"/>
    <col min="6" max="6" width="11" customWidth="1"/>
    <col min="7" max="7" width="11.7109375" customWidth="1"/>
    <col min="8" max="8" width="12.5703125" customWidth="1"/>
    <col min="9" max="9" width="11.42578125" customWidth="1"/>
    <col min="10" max="10" width="10.42578125" customWidth="1"/>
    <col min="11" max="11" width="11.85546875" customWidth="1"/>
    <col min="12" max="12" width="10.7109375" customWidth="1"/>
    <col min="14" max="14" width="12.5703125" customWidth="1"/>
    <col min="15" max="15" width="14" customWidth="1"/>
    <col min="16" max="16" width="12.85546875" customWidth="1"/>
    <col min="17" max="17" width="12.140625" customWidth="1"/>
    <col min="18" max="18" width="12.42578125" customWidth="1"/>
    <col min="19" max="19" width="11.140625" customWidth="1"/>
    <col min="20" max="20" width="12.5703125" customWidth="1"/>
    <col min="21" max="21" width="13.28515625" customWidth="1"/>
    <col min="22" max="22" width="11.7109375" customWidth="1"/>
    <col min="23" max="23" width="11.28515625" customWidth="1"/>
    <col min="24" max="24" width="11.85546875" customWidth="1"/>
    <col min="25" max="25" width="10.5703125" customWidth="1"/>
    <col min="26" max="26" width="12" customWidth="1"/>
    <col min="27" max="27" width="12.85546875" customWidth="1"/>
    <col min="28" max="28" width="11.5703125" customWidth="1"/>
    <col min="29" max="29" width="10.85546875" customWidth="1"/>
    <col min="30" max="30" width="11.85546875" customWidth="1"/>
    <col min="31" max="31" width="10.7109375" customWidth="1"/>
    <col min="33" max="33" width="13" customWidth="1"/>
    <col min="34" max="34" width="14" customWidth="1"/>
    <col min="35" max="35" width="12.7109375" customWidth="1"/>
    <col min="36" max="36" width="11.7109375" customWidth="1"/>
    <col min="37" max="37" width="12.85546875" customWidth="1"/>
    <col min="38" max="38" width="11.5703125" customWidth="1"/>
    <col min="53" max="53" width="9.140625" customWidth="1"/>
    <col min="54" max="54" width="11" customWidth="1"/>
  </cols>
  <sheetData>
    <row r="1" spans="1:60" x14ac:dyDescent="0.25">
      <c r="A1" t="s">
        <v>6936</v>
      </c>
      <c r="B1" t="s">
        <v>6937</v>
      </c>
      <c r="C1" t="s">
        <v>6938</v>
      </c>
      <c r="D1" t="s">
        <v>6939</v>
      </c>
      <c r="E1" t="s">
        <v>6940</v>
      </c>
      <c r="F1" t="s">
        <v>6941</v>
      </c>
      <c r="G1" t="s">
        <v>6942</v>
      </c>
      <c r="H1" t="s">
        <v>6943</v>
      </c>
      <c r="I1" t="s">
        <v>6944</v>
      </c>
      <c r="J1" t="s">
        <v>6945</v>
      </c>
      <c r="K1" t="s">
        <v>6946</v>
      </c>
      <c r="L1" t="s">
        <v>6947</v>
      </c>
      <c r="M1" t="s">
        <v>3</v>
      </c>
      <c r="N1" t="s">
        <v>6948</v>
      </c>
      <c r="O1" t="s">
        <v>6949</v>
      </c>
      <c r="P1" t="s">
        <v>6950</v>
      </c>
      <c r="Q1" t="s">
        <v>6951</v>
      </c>
      <c r="R1" t="s">
        <v>6952</v>
      </c>
      <c r="S1" t="s">
        <v>6953</v>
      </c>
      <c r="T1" t="s">
        <v>6954</v>
      </c>
      <c r="U1" t="s">
        <v>6955</v>
      </c>
      <c r="V1" t="s">
        <v>6956</v>
      </c>
      <c r="W1" t="s">
        <v>6957</v>
      </c>
      <c r="X1" t="s">
        <v>6958</v>
      </c>
      <c r="Y1" t="s">
        <v>6959</v>
      </c>
      <c r="Z1" t="s">
        <v>6960</v>
      </c>
      <c r="AA1" t="s">
        <v>6961</v>
      </c>
      <c r="AB1" t="s">
        <v>6962</v>
      </c>
      <c r="AC1" t="s">
        <v>6963</v>
      </c>
      <c r="AD1" t="s">
        <v>6964</v>
      </c>
      <c r="AE1" t="s">
        <v>6965</v>
      </c>
      <c r="AF1" t="s">
        <v>4</v>
      </c>
      <c r="AG1" t="s">
        <v>6966</v>
      </c>
      <c r="AH1" t="s">
        <v>6967</v>
      </c>
      <c r="AI1" t="s">
        <v>6968</v>
      </c>
      <c r="AJ1" t="s">
        <v>6969</v>
      </c>
      <c r="AK1" t="s">
        <v>6970</v>
      </c>
      <c r="AL1" t="s">
        <v>6971</v>
      </c>
      <c r="AM1" t="s">
        <v>6972</v>
      </c>
      <c r="AN1" t="s">
        <v>6973</v>
      </c>
      <c r="AO1" t="s">
        <v>6974</v>
      </c>
      <c r="AP1" t="s">
        <v>6975</v>
      </c>
      <c r="AQ1" t="s">
        <v>6976</v>
      </c>
      <c r="AR1" t="s">
        <v>6977</v>
      </c>
      <c r="AS1" t="s">
        <v>6978</v>
      </c>
      <c r="AT1" t="s">
        <v>6979</v>
      </c>
      <c r="AU1" t="s">
        <v>6980</v>
      </c>
      <c r="AV1" t="s">
        <v>6981</v>
      </c>
      <c r="AW1" t="s">
        <v>7410</v>
      </c>
      <c r="AX1" t="s">
        <v>7411</v>
      </c>
      <c r="AY1" t="s">
        <v>7412</v>
      </c>
      <c r="AZ1" t="s">
        <v>7413</v>
      </c>
      <c r="BA1" t="s">
        <v>7414</v>
      </c>
      <c r="BB1" t="s">
        <v>7415</v>
      </c>
      <c r="BC1" t="s">
        <v>7416</v>
      </c>
      <c r="BD1" t="s">
        <v>7417</v>
      </c>
      <c r="BE1" t="s">
        <v>7418</v>
      </c>
      <c r="BF1" t="s">
        <v>7419</v>
      </c>
      <c r="BG1" t="s">
        <v>7420</v>
      </c>
      <c r="BH1" t="s">
        <v>7421</v>
      </c>
    </row>
    <row r="2" spans="1:6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17</v>
      </c>
      <c r="AG2" t="s">
        <v>18</v>
      </c>
      <c r="AH2" t="s">
        <v>6982</v>
      </c>
      <c r="AI2" t="s">
        <v>18</v>
      </c>
      <c r="AJ2" t="s">
        <v>19</v>
      </c>
      <c r="AK2" t="s">
        <v>6248</v>
      </c>
      <c r="AL2" t="s">
        <v>6249</v>
      </c>
      <c r="AM2">
        <v>0</v>
      </c>
      <c r="AN2">
        <v>0</v>
      </c>
      <c r="AO2">
        <v>0</v>
      </c>
      <c r="AP2">
        <v>0</v>
      </c>
      <c r="AQ2">
        <v>0</v>
      </c>
      <c r="AR2" t="s">
        <v>18</v>
      </c>
      <c r="AS2" t="s">
        <v>6982</v>
      </c>
      <c r="AT2" t="s">
        <v>19</v>
      </c>
      <c r="AU2" t="s">
        <v>6248</v>
      </c>
      <c r="AV2" t="s">
        <v>6249</v>
      </c>
      <c r="AW2">
        <v>290.17</v>
      </c>
      <c r="AX2">
        <v>0</v>
      </c>
      <c r="AY2">
        <v>157.01</v>
      </c>
      <c r="AZ2">
        <v>0</v>
      </c>
      <c r="BA2">
        <v>156.04</v>
      </c>
      <c r="BB2">
        <v>0</v>
      </c>
      <c r="BC2">
        <v>160.31</v>
      </c>
      <c r="BD2">
        <v>0</v>
      </c>
      <c r="BE2">
        <v>195.61</v>
      </c>
      <c r="BF2">
        <v>0</v>
      </c>
      <c r="BG2">
        <v>52.69</v>
      </c>
      <c r="BH2">
        <v>0</v>
      </c>
    </row>
    <row r="3" spans="1:60" x14ac:dyDescent="0.25">
      <c r="A3">
        <v>0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>
        <v>0</v>
      </c>
      <c r="H3" t="s">
        <v>25</v>
      </c>
      <c r="I3" t="s">
        <v>26</v>
      </c>
      <c r="J3" t="s">
        <v>27</v>
      </c>
      <c r="K3" t="s">
        <v>28</v>
      </c>
      <c r="L3" t="s">
        <v>29</v>
      </c>
      <c r="M3" t="s">
        <v>29</v>
      </c>
      <c r="N3" t="s">
        <v>30</v>
      </c>
      <c r="O3" t="s">
        <v>7179</v>
      </c>
      <c r="P3" t="s">
        <v>30</v>
      </c>
      <c r="Q3" t="s">
        <v>31</v>
      </c>
      <c r="R3" t="s">
        <v>6250</v>
      </c>
      <c r="S3" t="s">
        <v>6029</v>
      </c>
      <c r="T3" t="s">
        <v>32</v>
      </c>
      <c r="U3" t="s">
        <v>33</v>
      </c>
      <c r="V3" t="s">
        <v>34</v>
      </c>
      <c r="W3" t="s">
        <v>35</v>
      </c>
      <c r="X3" t="s">
        <v>36</v>
      </c>
      <c r="Y3" t="s">
        <v>37</v>
      </c>
      <c r="Z3" t="s">
        <v>38</v>
      </c>
      <c r="AA3" t="s">
        <v>39</v>
      </c>
      <c r="AB3" t="s">
        <v>40</v>
      </c>
      <c r="AC3" t="s">
        <v>41</v>
      </c>
      <c r="AD3" t="s">
        <v>42</v>
      </c>
      <c r="AE3" t="s">
        <v>43</v>
      </c>
      <c r="AF3" t="s">
        <v>44</v>
      </c>
      <c r="AG3" t="s">
        <v>45</v>
      </c>
      <c r="AH3" t="s">
        <v>6983</v>
      </c>
      <c r="AI3" t="s">
        <v>45</v>
      </c>
      <c r="AJ3" t="s">
        <v>46</v>
      </c>
      <c r="AK3" t="s">
        <v>6251</v>
      </c>
      <c r="AL3" t="s">
        <v>6252</v>
      </c>
      <c r="AM3" t="s">
        <v>30</v>
      </c>
      <c r="AN3" t="s">
        <v>7179</v>
      </c>
      <c r="AO3" t="s">
        <v>31</v>
      </c>
      <c r="AP3" t="s">
        <v>6250</v>
      </c>
      <c r="AQ3" t="s">
        <v>6029</v>
      </c>
      <c r="AR3" t="s">
        <v>45</v>
      </c>
      <c r="AS3" t="s">
        <v>6983</v>
      </c>
      <c r="AT3" t="s">
        <v>46</v>
      </c>
      <c r="AU3" t="s">
        <v>6251</v>
      </c>
      <c r="AV3" t="s">
        <v>6252</v>
      </c>
      <c r="AW3">
        <v>290.17</v>
      </c>
      <c r="AX3">
        <v>0</v>
      </c>
      <c r="AY3">
        <v>163.5</v>
      </c>
      <c r="AZ3">
        <v>4.0503492749877967</v>
      </c>
      <c r="BA3">
        <v>160.22</v>
      </c>
      <c r="BB3">
        <v>2.6435486148514933</v>
      </c>
      <c r="BC3">
        <v>163.63</v>
      </c>
      <c r="BD3">
        <v>2.0498340739221939</v>
      </c>
      <c r="BE3">
        <v>203.88</v>
      </c>
      <c r="BF3">
        <v>4.1408704433572838</v>
      </c>
      <c r="BG3">
        <v>52.73</v>
      </c>
      <c r="BH3">
        <v>7.5886932118405762E-2</v>
      </c>
    </row>
    <row r="4" spans="1:60" x14ac:dyDescent="0.25">
      <c r="A4" t="s">
        <v>47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 t="s">
        <v>53</v>
      </c>
      <c r="H4" t="s">
        <v>54</v>
      </c>
      <c r="I4" t="s">
        <v>55</v>
      </c>
      <c r="J4" t="s">
        <v>56</v>
      </c>
      <c r="K4" t="s">
        <v>57</v>
      </c>
      <c r="L4" t="s">
        <v>58</v>
      </c>
      <c r="M4" t="s">
        <v>58</v>
      </c>
      <c r="N4" t="s">
        <v>59</v>
      </c>
      <c r="O4" t="s">
        <v>7180</v>
      </c>
      <c r="P4" t="s">
        <v>59</v>
      </c>
      <c r="Q4" t="s">
        <v>60</v>
      </c>
      <c r="R4" t="s">
        <v>6253</v>
      </c>
      <c r="S4" t="s">
        <v>6030</v>
      </c>
      <c r="T4" t="s">
        <v>61</v>
      </c>
      <c r="U4" t="s">
        <v>62</v>
      </c>
      <c r="V4" t="s">
        <v>63</v>
      </c>
      <c r="W4" t="s">
        <v>64</v>
      </c>
      <c r="X4" t="s">
        <v>65</v>
      </c>
      <c r="Y4" t="s">
        <v>66</v>
      </c>
      <c r="Z4" t="s">
        <v>67</v>
      </c>
      <c r="AA4" t="s">
        <v>68</v>
      </c>
      <c r="AB4" t="s">
        <v>69</v>
      </c>
      <c r="AC4" t="s">
        <v>70</v>
      </c>
      <c r="AD4" t="s">
        <v>71</v>
      </c>
      <c r="AE4" t="s">
        <v>72</v>
      </c>
      <c r="AF4" t="s">
        <v>73</v>
      </c>
      <c r="AG4" t="s">
        <v>74</v>
      </c>
      <c r="AH4" t="s">
        <v>6984</v>
      </c>
      <c r="AI4" t="s">
        <v>74</v>
      </c>
      <c r="AJ4" t="s">
        <v>75</v>
      </c>
      <c r="AK4" t="s">
        <v>6254</v>
      </c>
      <c r="AL4" t="s">
        <v>6255</v>
      </c>
      <c r="AM4" t="s">
        <v>59</v>
      </c>
      <c r="AN4" t="s">
        <v>7180</v>
      </c>
      <c r="AO4" t="s">
        <v>60</v>
      </c>
      <c r="AP4" t="s">
        <v>6253</v>
      </c>
      <c r="AQ4" t="s">
        <v>6030</v>
      </c>
      <c r="AR4" t="s">
        <v>74</v>
      </c>
      <c r="AS4" t="s">
        <v>6984</v>
      </c>
      <c r="AT4" t="s">
        <v>75</v>
      </c>
      <c r="AU4" t="s">
        <v>6254</v>
      </c>
      <c r="AV4" t="s">
        <v>6255</v>
      </c>
      <c r="AW4">
        <v>286.41000000000003</v>
      </c>
      <c r="AX4">
        <v>-1.3042607446875358</v>
      </c>
      <c r="AY4">
        <v>161.25</v>
      </c>
      <c r="AZ4">
        <v>-1.3857034661426242</v>
      </c>
      <c r="BA4">
        <v>158.38999999999999</v>
      </c>
      <c r="BB4">
        <v>-1.1487524712641843</v>
      </c>
      <c r="BC4">
        <v>163.37</v>
      </c>
      <c r="BD4">
        <v>-0.15902144023868811</v>
      </c>
      <c r="BE4">
        <v>202.08</v>
      </c>
      <c r="BF4">
        <v>-0.88679268696598668</v>
      </c>
      <c r="BG4">
        <v>51.6</v>
      </c>
      <c r="BH4">
        <v>-2.1662881054861289</v>
      </c>
    </row>
    <row r="5" spans="1:60" x14ac:dyDescent="0.25">
      <c r="A5" t="s">
        <v>76</v>
      </c>
      <c r="B5" t="s">
        <v>77</v>
      </c>
      <c r="C5" t="s">
        <v>78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  <c r="J5" t="s">
        <v>85</v>
      </c>
      <c r="K5" t="s">
        <v>86</v>
      </c>
      <c r="L5" t="s">
        <v>87</v>
      </c>
      <c r="M5" t="s">
        <v>87</v>
      </c>
      <c r="N5" t="s">
        <v>88</v>
      </c>
      <c r="O5" t="s">
        <v>7181</v>
      </c>
      <c r="P5" t="s">
        <v>88</v>
      </c>
      <c r="Q5" t="s">
        <v>89</v>
      </c>
      <c r="R5" t="s">
        <v>6256</v>
      </c>
      <c r="S5" t="s">
        <v>6031</v>
      </c>
      <c r="T5" t="s">
        <v>90</v>
      </c>
      <c r="U5" t="s">
        <v>91</v>
      </c>
      <c r="V5" t="s">
        <v>92</v>
      </c>
      <c r="W5" t="s">
        <v>93</v>
      </c>
      <c r="X5" t="s">
        <v>94</v>
      </c>
      <c r="Y5" t="s">
        <v>95</v>
      </c>
      <c r="Z5" t="s">
        <v>96</v>
      </c>
      <c r="AA5" t="s">
        <v>97</v>
      </c>
      <c r="AB5" t="s">
        <v>98</v>
      </c>
      <c r="AC5" t="s">
        <v>99</v>
      </c>
      <c r="AD5" t="s">
        <v>100</v>
      </c>
      <c r="AE5" t="s">
        <v>101</v>
      </c>
      <c r="AF5" t="s">
        <v>102</v>
      </c>
      <c r="AG5" t="s">
        <v>103</v>
      </c>
      <c r="AH5" t="s">
        <v>6985</v>
      </c>
      <c r="AI5" t="s">
        <v>103</v>
      </c>
      <c r="AJ5" t="s">
        <v>104</v>
      </c>
      <c r="AK5" t="s">
        <v>6257</v>
      </c>
      <c r="AL5" t="s">
        <v>6258</v>
      </c>
      <c r="AM5" t="s">
        <v>88</v>
      </c>
      <c r="AN5" t="s">
        <v>7181</v>
      </c>
      <c r="AO5" t="s">
        <v>89</v>
      </c>
      <c r="AP5" t="s">
        <v>6256</v>
      </c>
      <c r="AQ5" t="s">
        <v>6031</v>
      </c>
      <c r="AR5" t="s">
        <v>103</v>
      </c>
      <c r="AS5" t="s">
        <v>6985</v>
      </c>
      <c r="AT5" t="s">
        <v>104</v>
      </c>
      <c r="AU5" t="s">
        <v>6257</v>
      </c>
      <c r="AV5" t="s">
        <v>6258</v>
      </c>
      <c r="AW5">
        <v>283.17</v>
      </c>
      <c r="AX5">
        <v>-1.1376926673088781</v>
      </c>
      <c r="AY5">
        <v>162.9</v>
      </c>
      <c r="AZ5">
        <v>1.0180559932117523</v>
      </c>
      <c r="BA5">
        <v>162.72999999999999</v>
      </c>
      <c r="BB5">
        <v>2.7032039598194024</v>
      </c>
      <c r="BC5">
        <v>166.36</v>
      </c>
      <c r="BD5">
        <v>1.8136547836293704</v>
      </c>
      <c r="BE5">
        <v>208.5</v>
      </c>
      <c r="BF5">
        <v>3.1275382636675024</v>
      </c>
      <c r="BG5">
        <v>52.03</v>
      </c>
      <c r="BH5">
        <v>0.82988028146950643</v>
      </c>
    </row>
    <row r="6" spans="1:60" x14ac:dyDescent="0.25">
      <c r="A6" t="s">
        <v>105</v>
      </c>
      <c r="B6" t="s">
        <v>106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116</v>
      </c>
      <c r="N6" t="s">
        <v>117</v>
      </c>
      <c r="O6" t="s">
        <v>7182</v>
      </c>
      <c r="P6" t="s">
        <v>117</v>
      </c>
      <c r="Q6" t="s">
        <v>118</v>
      </c>
      <c r="R6" t="s">
        <v>6259</v>
      </c>
      <c r="S6" t="s">
        <v>6032</v>
      </c>
      <c r="T6" t="s">
        <v>119</v>
      </c>
      <c r="U6" t="s">
        <v>120</v>
      </c>
      <c r="V6" t="s">
        <v>121</v>
      </c>
      <c r="W6" t="s">
        <v>122</v>
      </c>
      <c r="X6" t="s">
        <v>123</v>
      </c>
      <c r="Y6" t="s">
        <v>124</v>
      </c>
      <c r="Z6" t="s">
        <v>125</v>
      </c>
      <c r="AA6" t="s">
        <v>126</v>
      </c>
      <c r="AB6" t="s">
        <v>127</v>
      </c>
      <c r="AC6" t="s">
        <v>128</v>
      </c>
      <c r="AD6" t="s">
        <v>129</v>
      </c>
      <c r="AE6" t="s">
        <v>130</v>
      </c>
      <c r="AF6" t="s">
        <v>131</v>
      </c>
      <c r="AG6" t="s">
        <v>132</v>
      </c>
      <c r="AH6" t="s">
        <v>6986</v>
      </c>
      <c r="AI6" t="s">
        <v>132</v>
      </c>
      <c r="AJ6" t="s">
        <v>133</v>
      </c>
      <c r="AK6" t="s">
        <v>6260</v>
      </c>
      <c r="AL6" t="s">
        <v>6261</v>
      </c>
      <c r="AM6" t="s">
        <v>117</v>
      </c>
      <c r="AN6" t="s">
        <v>7182</v>
      </c>
      <c r="AO6" t="s">
        <v>118</v>
      </c>
      <c r="AP6" t="s">
        <v>6259</v>
      </c>
      <c r="AQ6" t="s">
        <v>6032</v>
      </c>
      <c r="AR6" t="s">
        <v>132</v>
      </c>
      <c r="AS6" t="s">
        <v>6986</v>
      </c>
      <c r="AT6" t="s">
        <v>133</v>
      </c>
      <c r="AU6" t="s">
        <v>6260</v>
      </c>
      <c r="AV6" t="s">
        <v>6261</v>
      </c>
      <c r="AW6">
        <v>278.05</v>
      </c>
      <c r="AX6">
        <v>-1.8246470371389774</v>
      </c>
      <c r="AY6">
        <v>158.38</v>
      </c>
      <c r="AZ6">
        <v>-2.8139306825733041</v>
      </c>
      <c r="BA6">
        <v>161.6</v>
      </c>
      <c r="BB6">
        <v>-0.69682395855278778</v>
      </c>
      <c r="BC6">
        <v>159.87</v>
      </c>
      <c r="BD6">
        <v>-3.9793129897910409</v>
      </c>
      <c r="BE6">
        <v>202.13</v>
      </c>
      <c r="BF6">
        <v>-3.1027986479949639</v>
      </c>
      <c r="BG6">
        <v>51</v>
      </c>
      <c r="BH6">
        <v>-1.9994842577886414</v>
      </c>
    </row>
    <row r="7" spans="1:60" x14ac:dyDescent="0.25">
      <c r="A7" t="s">
        <v>134</v>
      </c>
      <c r="B7" t="s">
        <v>135</v>
      </c>
      <c r="C7" t="s">
        <v>136</v>
      </c>
      <c r="D7" t="s">
        <v>137</v>
      </c>
      <c r="E7" t="s">
        <v>138</v>
      </c>
      <c r="F7" t="s">
        <v>139</v>
      </c>
      <c r="G7" t="s">
        <v>140</v>
      </c>
      <c r="H7" t="s">
        <v>141</v>
      </c>
      <c r="I7" t="s">
        <v>142</v>
      </c>
      <c r="J7" t="s">
        <v>143</v>
      </c>
      <c r="K7" t="s">
        <v>144</v>
      </c>
      <c r="L7" t="s">
        <v>145</v>
      </c>
      <c r="M7" t="s">
        <v>145</v>
      </c>
      <c r="N7" t="s">
        <v>146</v>
      </c>
      <c r="O7" t="s">
        <v>7183</v>
      </c>
      <c r="P7" t="s">
        <v>146</v>
      </c>
      <c r="Q7" t="s">
        <v>147</v>
      </c>
      <c r="R7" t="s">
        <v>6262</v>
      </c>
      <c r="S7" t="s">
        <v>6033</v>
      </c>
      <c r="T7" t="s">
        <v>148</v>
      </c>
      <c r="U7" t="s">
        <v>149</v>
      </c>
      <c r="V7" t="s">
        <v>150</v>
      </c>
      <c r="W7" t="s">
        <v>151</v>
      </c>
      <c r="X7" t="s">
        <v>152</v>
      </c>
      <c r="Y7" t="s">
        <v>153</v>
      </c>
      <c r="Z7" t="s">
        <v>154</v>
      </c>
      <c r="AA7" t="s">
        <v>155</v>
      </c>
      <c r="AB7" t="s">
        <v>156</v>
      </c>
      <c r="AC7" t="s">
        <v>157</v>
      </c>
      <c r="AD7" t="s">
        <v>158</v>
      </c>
      <c r="AE7" t="s">
        <v>159</v>
      </c>
      <c r="AF7" t="s">
        <v>160</v>
      </c>
      <c r="AG7" t="s">
        <v>161</v>
      </c>
      <c r="AH7" t="s">
        <v>6987</v>
      </c>
      <c r="AI7" t="s">
        <v>161</v>
      </c>
      <c r="AJ7" t="s">
        <v>162</v>
      </c>
      <c r="AK7" t="s">
        <v>6263</v>
      </c>
      <c r="AL7" t="s">
        <v>6264</v>
      </c>
      <c r="AM7" t="s">
        <v>146</v>
      </c>
      <c r="AN7" t="s">
        <v>7183</v>
      </c>
      <c r="AO7" t="s">
        <v>147</v>
      </c>
      <c r="AP7" t="s">
        <v>6262</v>
      </c>
      <c r="AQ7" t="s">
        <v>6033</v>
      </c>
      <c r="AR7" t="s">
        <v>161</v>
      </c>
      <c r="AS7" t="s">
        <v>6987</v>
      </c>
      <c r="AT7" t="s">
        <v>162</v>
      </c>
      <c r="AU7" t="s">
        <v>6263</v>
      </c>
      <c r="AV7" t="s">
        <v>6264</v>
      </c>
      <c r="AW7">
        <v>281.56</v>
      </c>
      <c r="AX7">
        <v>1.2544615106357859</v>
      </c>
      <c r="AY7">
        <v>163.19</v>
      </c>
      <c r="AZ7">
        <v>2.9917957360576763</v>
      </c>
      <c r="BA7">
        <v>163.62</v>
      </c>
      <c r="BB7">
        <v>1.2422519998557111</v>
      </c>
      <c r="BC7">
        <v>164.25</v>
      </c>
      <c r="BD7">
        <v>2.7028672387919199</v>
      </c>
      <c r="BE7">
        <v>207.54</v>
      </c>
      <c r="BF7">
        <v>2.6413037418225773</v>
      </c>
      <c r="BG7">
        <v>53.29</v>
      </c>
      <c r="BH7">
        <v>4.3923063584365138</v>
      </c>
    </row>
    <row r="8" spans="1:60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169</v>
      </c>
      <c r="H8" t="s">
        <v>170</v>
      </c>
      <c r="I8" t="s">
        <v>171</v>
      </c>
      <c r="J8" t="s">
        <v>172</v>
      </c>
      <c r="K8" t="s">
        <v>173</v>
      </c>
      <c r="L8" t="s">
        <v>174</v>
      </c>
      <c r="M8" t="s">
        <v>174</v>
      </c>
      <c r="N8" t="s">
        <v>175</v>
      </c>
      <c r="O8" t="s">
        <v>7184</v>
      </c>
      <c r="P8" t="s">
        <v>175</v>
      </c>
      <c r="Q8" t="s">
        <v>176</v>
      </c>
      <c r="R8" t="s">
        <v>6265</v>
      </c>
      <c r="S8" t="s">
        <v>6034</v>
      </c>
      <c r="T8" t="s">
        <v>177</v>
      </c>
      <c r="U8" t="s">
        <v>178</v>
      </c>
      <c r="V8" t="s">
        <v>179</v>
      </c>
      <c r="W8" t="s">
        <v>180</v>
      </c>
      <c r="X8" t="s">
        <v>181</v>
      </c>
      <c r="Y8" t="s">
        <v>182</v>
      </c>
      <c r="Z8" t="s">
        <v>183</v>
      </c>
      <c r="AA8" t="s">
        <v>184</v>
      </c>
      <c r="AB8" t="s">
        <v>185</v>
      </c>
      <c r="AC8" t="s">
        <v>186</v>
      </c>
      <c r="AD8" t="s">
        <v>187</v>
      </c>
      <c r="AE8" t="s">
        <v>188</v>
      </c>
      <c r="AF8" t="s">
        <v>189</v>
      </c>
      <c r="AG8" t="s">
        <v>190</v>
      </c>
      <c r="AH8" t="s">
        <v>6988</v>
      </c>
      <c r="AI8" t="s">
        <v>190</v>
      </c>
      <c r="AJ8" t="s">
        <v>191</v>
      </c>
      <c r="AK8" t="s">
        <v>6266</v>
      </c>
      <c r="AL8" t="s">
        <v>6267</v>
      </c>
      <c r="AM8" t="s">
        <v>175</v>
      </c>
      <c r="AN8" t="s">
        <v>7184</v>
      </c>
      <c r="AO8" t="s">
        <v>176</v>
      </c>
      <c r="AP8" t="s">
        <v>6265</v>
      </c>
      <c r="AQ8" t="s">
        <v>6034</v>
      </c>
      <c r="AR8" t="s">
        <v>190</v>
      </c>
      <c r="AS8" t="s">
        <v>6988</v>
      </c>
      <c r="AT8" t="s">
        <v>191</v>
      </c>
      <c r="AU8" t="s">
        <v>6266</v>
      </c>
      <c r="AV8" t="s">
        <v>6267</v>
      </c>
      <c r="AW8">
        <v>274.49</v>
      </c>
      <c r="AX8">
        <v>-2.5430738326424902</v>
      </c>
      <c r="AY8">
        <v>163.63</v>
      </c>
      <c r="AZ8">
        <v>0.2692615297960968</v>
      </c>
      <c r="BA8">
        <v>156.63</v>
      </c>
      <c r="BB8">
        <v>-4.3660329994981479</v>
      </c>
      <c r="BC8">
        <v>164.38</v>
      </c>
      <c r="BD8">
        <v>7.9116335563395646E-2</v>
      </c>
      <c r="BE8">
        <v>208</v>
      </c>
      <c r="BF8">
        <v>0.22139875241855553</v>
      </c>
      <c r="BG8">
        <v>51.35</v>
      </c>
      <c r="BH8">
        <v>-3.7083759934123557</v>
      </c>
    </row>
    <row r="9" spans="1:60" x14ac:dyDescent="0.25">
      <c r="A9" t="s">
        <v>192</v>
      </c>
      <c r="B9" t="s">
        <v>193</v>
      </c>
      <c r="C9" t="s">
        <v>194</v>
      </c>
      <c r="D9" t="s">
        <v>195</v>
      </c>
      <c r="E9" t="s">
        <v>196</v>
      </c>
      <c r="F9" t="s">
        <v>197</v>
      </c>
      <c r="G9" t="s">
        <v>198</v>
      </c>
      <c r="H9" t="s">
        <v>199</v>
      </c>
      <c r="I9" t="s">
        <v>200</v>
      </c>
      <c r="J9" t="s">
        <v>201</v>
      </c>
      <c r="K9" t="s">
        <v>202</v>
      </c>
      <c r="L9" t="s">
        <v>203</v>
      </c>
      <c r="M9" t="s">
        <v>203</v>
      </c>
      <c r="N9" t="s">
        <v>204</v>
      </c>
      <c r="O9" t="s">
        <v>7185</v>
      </c>
      <c r="P9" t="s">
        <v>204</v>
      </c>
      <c r="Q9" t="s">
        <v>205</v>
      </c>
      <c r="R9" t="s">
        <v>6268</v>
      </c>
      <c r="S9" t="s">
        <v>6035</v>
      </c>
      <c r="T9" t="s">
        <v>206</v>
      </c>
      <c r="U9" t="s">
        <v>207</v>
      </c>
      <c r="V9" t="s">
        <v>208</v>
      </c>
      <c r="W9" t="s">
        <v>209</v>
      </c>
      <c r="X9" t="s">
        <v>210</v>
      </c>
      <c r="Y9" t="s">
        <v>211</v>
      </c>
      <c r="Z9" t="s">
        <v>212</v>
      </c>
      <c r="AA9" t="s">
        <v>213</v>
      </c>
      <c r="AB9" t="s">
        <v>214</v>
      </c>
      <c r="AC9" t="s">
        <v>215</v>
      </c>
      <c r="AD9" t="s">
        <v>216</v>
      </c>
      <c r="AE9" t="s">
        <v>217</v>
      </c>
      <c r="AF9" t="s">
        <v>218</v>
      </c>
      <c r="AG9" t="s">
        <v>219</v>
      </c>
      <c r="AH9" t="s">
        <v>6989</v>
      </c>
      <c r="AI9" t="s">
        <v>219</v>
      </c>
      <c r="AJ9" t="s">
        <v>220</v>
      </c>
      <c r="AK9" t="s">
        <v>6269</v>
      </c>
      <c r="AL9">
        <v>0</v>
      </c>
      <c r="AM9" t="s">
        <v>204</v>
      </c>
      <c r="AN9" t="s">
        <v>7185</v>
      </c>
      <c r="AO9" t="s">
        <v>205</v>
      </c>
      <c r="AP9" t="s">
        <v>6268</v>
      </c>
      <c r="AQ9" t="s">
        <v>6035</v>
      </c>
      <c r="AR9" t="s">
        <v>219</v>
      </c>
      <c r="AS9" t="s">
        <v>6989</v>
      </c>
      <c r="AT9" t="s">
        <v>220</v>
      </c>
      <c r="AU9" t="s">
        <v>6269</v>
      </c>
      <c r="AV9">
        <v>0</v>
      </c>
      <c r="AW9">
        <v>268.36</v>
      </c>
      <c r="AX9">
        <v>-2.2585467718818633</v>
      </c>
      <c r="AY9">
        <v>158.12</v>
      </c>
      <c r="AZ9">
        <v>-3.425354301231931</v>
      </c>
      <c r="BA9">
        <v>154.1</v>
      </c>
      <c r="BB9">
        <v>-1.6284593764500637</v>
      </c>
      <c r="BC9">
        <v>164.88</v>
      </c>
      <c r="BD9">
        <v>0.30371158618497485</v>
      </c>
      <c r="BE9">
        <v>201.14</v>
      </c>
      <c r="BF9">
        <v>-3.353689668498371</v>
      </c>
      <c r="BG9">
        <v>50.61</v>
      </c>
      <c r="BH9">
        <v>-1.4515751148580682</v>
      </c>
    </row>
    <row r="10" spans="1:60" x14ac:dyDescent="0.25">
      <c r="A10" t="s">
        <v>221</v>
      </c>
      <c r="B10" t="s">
        <v>222</v>
      </c>
      <c r="C10" t="s">
        <v>223</v>
      </c>
      <c r="D10" t="s">
        <v>224</v>
      </c>
      <c r="E10" t="s">
        <v>225</v>
      </c>
      <c r="F10" t="s">
        <v>226</v>
      </c>
      <c r="G10" t="s">
        <v>227</v>
      </c>
      <c r="H10" t="s">
        <v>228</v>
      </c>
      <c r="I10" t="s">
        <v>229</v>
      </c>
      <c r="J10" t="s">
        <v>230</v>
      </c>
      <c r="K10" t="s">
        <v>231</v>
      </c>
      <c r="L10" t="s">
        <v>232</v>
      </c>
      <c r="M10" t="s">
        <v>232</v>
      </c>
      <c r="N10" t="s">
        <v>233</v>
      </c>
      <c r="O10" t="s">
        <v>7186</v>
      </c>
      <c r="P10" t="s">
        <v>233</v>
      </c>
      <c r="Q10" t="s">
        <v>234</v>
      </c>
      <c r="R10" t="s">
        <v>6270</v>
      </c>
      <c r="S10" t="s">
        <v>6036</v>
      </c>
      <c r="T10" t="s">
        <v>235</v>
      </c>
      <c r="U10" t="s">
        <v>236</v>
      </c>
      <c r="V10" t="s">
        <v>237</v>
      </c>
      <c r="W10" t="s">
        <v>238</v>
      </c>
      <c r="X10" t="s">
        <v>239</v>
      </c>
      <c r="Y10" t="s">
        <v>240</v>
      </c>
      <c r="Z10" t="s">
        <v>241</v>
      </c>
      <c r="AA10" t="s">
        <v>242</v>
      </c>
      <c r="AB10" t="s">
        <v>243</v>
      </c>
      <c r="AC10" t="s">
        <v>244</v>
      </c>
      <c r="AD10" t="s">
        <v>245</v>
      </c>
      <c r="AE10" t="s">
        <v>246</v>
      </c>
      <c r="AF10" t="s">
        <v>247</v>
      </c>
      <c r="AG10" t="s">
        <v>248</v>
      </c>
      <c r="AH10" t="s">
        <v>6990</v>
      </c>
      <c r="AI10" t="s">
        <v>248</v>
      </c>
      <c r="AJ10" t="s">
        <v>249</v>
      </c>
      <c r="AK10" t="s">
        <v>6271</v>
      </c>
      <c r="AL10" t="s">
        <v>6272</v>
      </c>
      <c r="AM10" t="s">
        <v>233</v>
      </c>
      <c r="AN10" t="s">
        <v>7186</v>
      </c>
      <c r="AO10" t="s">
        <v>234</v>
      </c>
      <c r="AP10" t="s">
        <v>6270</v>
      </c>
      <c r="AQ10" t="s">
        <v>6036</v>
      </c>
      <c r="AR10" t="s">
        <v>248</v>
      </c>
      <c r="AS10" t="s">
        <v>6990</v>
      </c>
      <c r="AT10" t="s">
        <v>249</v>
      </c>
      <c r="AU10" t="s">
        <v>6271</v>
      </c>
      <c r="AV10" t="s">
        <v>6272</v>
      </c>
      <c r="AW10">
        <v>256.98</v>
      </c>
      <c r="AX10">
        <v>-4.3331101839352621</v>
      </c>
      <c r="AY10">
        <v>151.85</v>
      </c>
      <c r="AZ10">
        <v>-4.0461046936727101</v>
      </c>
      <c r="BA10">
        <v>145.86000000000001</v>
      </c>
      <c r="BB10">
        <v>-5.4954484769982921</v>
      </c>
      <c r="BC10">
        <v>158.32</v>
      </c>
      <c r="BD10">
        <v>-4.0599635287893374</v>
      </c>
      <c r="BE10">
        <v>192.22</v>
      </c>
      <c r="BF10">
        <v>-4.5360633621196049</v>
      </c>
      <c r="BG10">
        <v>48.33</v>
      </c>
      <c r="BH10">
        <v>-4.6096699368993983</v>
      </c>
    </row>
    <row r="11" spans="1:60" x14ac:dyDescent="0.25">
      <c r="A11" t="s">
        <v>250</v>
      </c>
      <c r="B11" t="s">
        <v>251</v>
      </c>
      <c r="C11" t="s">
        <v>252</v>
      </c>
      <c r="D11" t="s">
        <v>253</v>
      </c>
      <c r="E11" t="s">
        <v>254</v>
      </c>
      <c r="F11" t="s">
        <v>255</v>
      </c>
      <c r="G11" t="s">
        <v>256</v>
      </c>
      <c r="H11" t="s">
        <v>257</v>
      </c>
      <c r="I11" t="s">
        <v>258</v>
      </c>
      <c r="J11" t="s">
        <v>259</v>
      </c>
      <c r="K11" t="s">
        <v>260</v>
      </c>
      <c r="L11" t="s">
        <v>261</v>
      </c>
      <c r="M11" t="s">
        <v>261</v>
      </c>
      <c r="N11" t="s">
        <v>262</v>
      </c>
      <c r="O11" t="s">
        <v>7187</v>
      </c>
      <c r="P11" t="s">
        <v>262</v>
      </c>
      <c r="Q11" t="s">
        <v>263</v>
      </c>
      <c r="R11" t="s">
        <v>6273</v>
      </c>
      <c r="S11" t="s">
        <v>6037</v>
      </c>
      <c r="T11" t="s">
        <v>264</v>
      </c>
      <c r="U11" t="s">
        <v>265</v>
      </c>
      <c r="V11" t="s">
        <v>266</v>
      </c>
      <c r="W11" t="s">
        <v>267</v>
      </c>
      <c r="X11" t="s">
        <v>268</v>
      </c>
      <c r="Y11" t="s">
        <v>269</v>
      </c>
      <c r="Z11" t="s">
        <v>270</v>
      </c>
      <c r="AA11" t="s">
        <v>271</v>
      </c>
      <c r="AB11" t="s">
        <v>272</v>
      </c>
      <c r="AC11" t="s">
        <v>273</v>
      </c>
      <c r="AD11" t="s">
        <v>274</v>
      </c>
      <c r="AE11" t="s">
        <v>275</v>
      </c>
      <c r="AF11" t="s">
        <v>276</v>
      </c>
      <c r="AG11" t="s">
        <v>277</v>
      </c>
      <c r="AH11" t="s">
        <v>6991</v>
      </c>
      <c r="AI11" t="s">
        <v>277</v>
      </c>
      <c r="AJ11" t="s">
        <v>278</v>
      </c>
      <c r="AK11" t="s">
        <v>6274</v>
      </c>
      <c r="AL11" t="s">
        <v>6275</v>
      </c>
      <c r="AM11" t="s">
        <v>262</v>
      </c>
      <c r="AN11" t="s">
        <v>7187</v>
      </c>
      <c r="AO11" t="s">
        <v>263</v>
      </c>
      <c r="AP11" t="s">
        <v>6273</v>
      </c>
      <c r="AQ11" t="s">
        <v>6037</v>
      </c>
      <c r="AR11" t="s">
        <v>277</v>
      </c>
      <c r="AS11" t="s">
        <v>6991</v>
      </c>
      <c r="AT11" t="s">
        <v>278</v>
      </c>
      <c r="AU11" t="s">
        <v>6274</v>
      </c>
      <c r="AV11" t="s">
        <v>6275</v>
      </c>
      <c r="AW11">
        <v>265.70999999999998</v>
      </c>
      <c r="AX11">
        <v>3.3407227634266476</v>
      </c>
      <c r="AY11">
        <v>154.19999999999999</v>
      </c>
      <c r="AZ11">
        <v>1.5357269637471263</v>
      </c>
      <c r="BA11">
        <v>149.51</v>
      </c>
      <c r="BB11">
        <v>2.4716022669749238</v>
      </c>
      <c r="BC11">
        <v>157.29</v>
      </c>
      <c r="BD11">
        <v>-0.65270660417592019</v>
      </c>
      <c r="BE11">
        <v>194.32</v>
      </c>
      <c r="BF11">
        <v>1.0865735298778734</v>
      </c>
      <c r="BG11">
        <v>48.71</v>
      </c>
      <c r="BH11">
        <v>0.78318619614586182</v>
      </c>
    </row>
    <row r="12" spans="1:60" x14ac:dyDescent="0.25">
      <c r="A12" t="s">
        <v>279</v>
      </c>
      <c r="B12" t="s">
        <v>280</v>
      </c>
      <c r="C12" t="s">
        <v>281</v>
      </c>
      <c r="D12" t="s">
        <v>282</v>
      </c>
      <c r="E12" t="s">
        <v>283</v>
      </c>
      <c r="F12" t="s">
        <v>284</v>
      </c>
      <c r="G12" t="s">
        <v>285</v>
      </c>
      <c r="H12" t="s">
        <v>286</v>
      </c>
      <c r="I12" t="s">
        <v>287</v>
      </c>
      <c r="J12" t="s">
        <v>288</v>
      </c>
      <c r="K12" t="s">
        <v>289</v>
      </c>
      <c r="L12" t="s">
        <v>290</v>
      </c>
      <c r="M12" t="s">
        <v>290</v>
      </c>
      <c r="N12" t="s">
        <v>291</v>
      </c>
      <c r="O12" t="s">
        <v>7188</v>
      </c>
      <c r="P12" t="s">
        <v>291</v>
      </c>
      <c r="Q12" t="s">
        <v>292</v>
      </c>
      <c r="R12" t="s">
        <v>6276</v>
      </c>
      <c r="S12" t="s">
        <v>6038</v>
      </c>
      <c r="T12" t="s">
        <v>293</v>
      </c>
      <c r="U12" t="s">
        <v>294</v>
      </c>
      <c r="V12" t="s">
        <v>295</v>
      </c>
      <c r="W12" t="s">
        <v>296</v>
      </c>
      <c r="X12" t="s">
        <v>297</v>
      </c>
      <c r="Y12" t="s">
        <v>298</v>
      </c>
      <c r="Z12" t="s">
        <v>299</v>
      </c>
      <c r="AA12" t="s">
        <v>300</v>
      </c>
      <c r="AB12" t="s">
        <v>301</v>
      </c>
      <c r="AC12" t="s">
        <v>302</v>
      </c>
      <c r="AD12" t="s">
        <v>303</v>
      </c>
      <c r="AE12" t="s">
        <v>304</v>
      </c>
      <c r="AF12" t="s">
        <v>305</v>
      </c>
      <c r="AG12" t="s">
        <v>306</v>
      </c>
      <c r="AH12" t="s">
        <v>6992</v>
      </c>
      <c r="AI12" t="s">
        <v>306</v>
      </c>
      <c r="AJ12" t="s">
        <v>307</v>
      </c>
      <c r="AK12" t="s">
        <v>6277</v>
      </c>
      <c r="AL12" t="s">
        <v>6278</v>
      </c>
      <c r="AM12" t="s">
        <v>291</v>
      </c>
      <c r="AN12" t="s">
        <v>7188</v>
      </c>
      <c r="AO12" t="s">
        <v>292</v>
      </c>
      <c r="AP12" t="s">
        <v>6276</v>
      </c>
      <c r="AQ12" t="s">
        <v>6038</v>
      </c>
      <c r="AR12" t="s">
        <v>306</v>
      </c>
      <c r="AS12" t="s">
        <v>6992</v>
      </c>
      <c r="AT12" t="s">
        <v>307</v>
      </c>
      <c r="AU12" t="s">
        <v>6277</v>
      </c>
      <c r="AV12" t="s">
        <v>6278</v>
      </c>
      <c r="AW12">
        <v>268.17</v>
      </c>
      <c r="AX12">
        <v>0.92156192782697111</v>
      </c>
      <c r="AY12">
        <v>157.06</v>
      </c>
      <c r="AZ12">
        <v>1.8377436817499613</v>
      </c>
      <c r="BA12">
        <v>150.38</v>
      </c>
      <c r="BB12">
        <v>0.58021437240445106</v>
      </c>
      <c r="BC12">
        <v>162.24</v>
      </c>
      <c r="BD12">
        <v>3.0985485150267387</v>
      </c>
      <c r="BE12">
        <v>198.81</v>
      </c>
      <c r="BF12">
        <v>2.28433100743282</v>
      </c>
      <c r="BG12">
        <v>48.73</v>
      </c>
      <c r="BH12">
        <v>4.10509036963497E-2</v>
      </c>
    </row>
    <row r="13" spans="1:60" x14ac:dyDescent="0.25">
      <c r="A13" t="s">
        <v>308</v>
      </c>
      <c r="B13">
        <v>0</v>
      </c>
      <c r="C13" t="s">
        <v>309</v>
      </c>
      <c r="D13" t="s">
        <v>310</v>
      </c>
      <c r="E13" t="s">
        <v>311</v>
      </c>
      <c r="F13" t="s">
        <v>312</v>
      </c>
      <c r="G13" t="s">
        <v>313</v>
      </c>
      <c r="H13">
        <v>0</v>
      </c>
      <c r="I13" t="s">
        <v>314</v>
      </c>
      <c r="J13" t="s">
        <v>315</v>
      </c>
      <c r="K13" t="s">
        <v>316</v>
      </c>
      <c r="L13" t="s">
        <v>317</v>
      </c>
      <c r="M13" t="s">
        <v>317</v>
      </c>
      <c r="N13" t="s">
        <v>318</v>
      </c>
      <c r="O13" t="s">
        <v>7189</v>
      </c>
      <c r="P13" t="s">
        <v>318</v>
      </c>
      <c r="Q13" t="s">
        <v>319</v>
      </c>
      <c r="R13" t="s">
        <v>6279</v>
      </c>
      <c r="S13" t="s">
        <v>6039</v>
      </c>
      <c r="T13" t="s">
        <v>320</v>
      </c>
      <c r="U13" t="s">
        <v>321</v>
      </c>
      <c r="V13" t="s">
        <v>322</v>
      </c>
      <c r="W13" t="s">
        <v>323</v>
      </c>
      <c r="X13" t="s">
        <v>324</v>
      </c>
      <c r="Y13" t="s">
        <v>325</v>
      </c>
      <c r="Z13" t="s">
        <v>326</v>
      </c>
      <c r="AA13" t="s">
        <v>327</v>
      </c>
      <c r="AB13" t="s">
        <v>328</v>
      </c>
      <c r="AC13" t="s">
        <v>329</v>
      </c>
      <c r="AD13" t="s">
        <v>330</v>
      </c>
      <c r="AE13" t="s">
        <v>331</v>
      </c>
      <c r="AF13" t="s">
        <v>332</v>
      </c>
      <c r="AG13" t="s">
        <v>333</v>
      </c>
      <c r="AH13" t="s">
        <v>6993</v>
      </c>
      <c r="AI13" t="s">
        <v>333</v>
      </c>
      <c r="AJ13" t="s">
        <v>334</v>
      </c>
      <c r="AK13" t="s">
        <v>6280</v>
      </c>
      <c r="AL13" t="s">
        <v>6281</v>
      </c>
      <c r="AM13" t="s">
        <v>318</v>
      </c>
      <c r="AN13" t="s">
        <v>7189</v>
      </c>
      <c r="AO13" t="s">
        <v>319</v>
      </c>
      <c r="AP13" t="s">
        <v>6279</v>
      </c>
      <c r="AQ13" t="s">
        <v>6039</v>
      </c>
      <c r="AR13" t="s">
        <v>333</v>
      </c>
      <c r="AS13" t="s">
        <v>6993</v>
      </c>
      <c r="AT13" t="s">
        <v>334</v>
      </c>
      <c r="AU13" t="s">
        <v>6280</v>
      </c>
      <c r="AV13" t="s">
        <v>6281</v>
      </c>
      <c r="AW13">
        <v>267.60000000000002</v>
      </c>
      <c r="AX13">
        <v>-0.21277795137974775</v>
      </c>
      <c r="AY13">
        <v>157.06</v>
      </c>
      <c r="AZ13">
        <v>0</v>
      </c>
      <c r="BA13">
        <v>150.59</v>
      </c>
      <c r="BB13">
        <v>0.1395488148847244</v>
      </c>
      <c r="BC13">
        <v>161.63999999999999</v>
      </c>
      <c r="BD13">
        <v>-0.3705080192545574</v>
      </c>
      <c r="BE13">
        <v>197.7</v>
      </c>
      <c r="BF13">
        <v>-0.55988645916740787</v>
      </c>
      <c r="BG13">
        <v>47.69</v>
      </c>
      <c r="BH13">
        <v>-2.1573124545281859</v>
      </c>
    </row>
    <row r="14" spans="1:60" x14ac:dyDescent="0.25">
      <c r="A14" t="s">
        <v>335</v>
      </c>
      <c r="B14" t="s">
        <v>336</v>
      </c>
      <c r="C14" t="s">
        <v>337</v>
      </c>
      <c r="D14" t="s">
        <v>338</v>
      </c>
      <c r="E14" t="s">
        <v>339</v>
      </c>
      <c r="F14" t="s">
        <v>340</v>
      </c>
      <c r="G14" t="s">
        <v>341</v>
      </c>
      <c r="H14" t="s">
        <v>342</v>
      </c>
      <c r="I14" t="s">
        <v>343</v>
      </c>
      <c r="J14" t="s">
        <v>344</v>
      </c>
      <c r="K14" t="s">
        <v>345</v>
      </c>
      <c r="L14" t="s">
        <v>346</v>
      </c>
      <c r="M14" t="s">
        <v>346</v>
      </c>
      <c r="N14" t="s">
        <v>347</v>
      </c>
      <c r="O14" t="s">
        <v>7190</v>
      </c>
      <c r="P14" t="s">
        <v>347</v>
      </c>
      <c r="Q14" t="s">
        <v>348</v>
      </c>
      <c r="R14" t="s">
        <v>6282</v>
      </c>
      <c r="S14" t="s">
        <v>6040</v>
      </c>
      <c r="T14" t="s">
        <v>349</v>
      </c>
      <c r="U14" t="s">
        <v>350</v>
      </c>
      <c r="V14" t="s">
        <v>351</v>
      </c>
      <c r="W14" t="s">
        <v>352</v>
      </c>
      <c r="X14" t="s">
        <v>353</v>
      </c>
      <c r="Y14" t="s">
        <v>354</v>
      </c>
      <c r="Z14" t="s">
        <v>355</v>
      </c>
      <c r="AA14" t="s">
        <v>356</v>
      </c>
      <c r="AB14" t="s">
        <v>357</v>
      </c>
      <c r="AC14" t="s">
        <v>358</v>
      </c>
      <c r="AD14" t="s">
        <v>359</v>
      </c>
      <c r="AE14" t="s">
        <v>360</v>
      </c>
      <c r="AF14" t="s">
        <v>361</v>
      </c>
      <c r="AG14" t="s">
        <v>362</v>
      </c>
      <c r="AH14" t="s">
        <v>6994</v>
      </c>
      <c r="AI14" t="s">
        <v>362</v>
      </c>
      <c r="AJ14" t="s">
        <v>363</v>
      </c>
      <c r="AK14" t="s">
        <v>6283</v>
      </c>
      <c r="AL14" t="s">
        <v>6284</v>
      </c>
      <c r="AM14" t="s">
        <v>347</v>
      </c>
      <c r="AN14" t="s">
        <v>7190</v>
      </c>
      <c r="AO14" t="s">
        <v>348</v>
      </c>
      <c r="AP14" t="s">
        <v>6282</v>
      </c>
      <c r="AQ14" t="s">
        <v>6040</v>
      </c>
      <c r="AR14" t="s">
        <v>362</v>
      </c>
      <c r="AS14" t="s">
        <v>6994</v>
      </c>
      <c r="AT14" t="s">
        <v>363</v>
      </c>
      <c r="AU14" t="s">
        <v>6283</v>
      </c>
      <c r="AV14" t="s">
        <v>6284</v>
      </c>
      <c r="AW14">
        <v>254.06</v>
      </c>
      <c r="AX14">
        <v>-5.1922868658758761</v>
      </c>
      <c r="AY14">
        <v>145.46</v>
      </c>
      <c r="AZ14">
        <v>-7.6726763220333893</v>
      </c>
      <c r="BA14">
        <v>144.87</v>
      </c>
      <c r="BB14">
        <v>-3.8724123545167854</v>
      </c>
      <c r="BC14">
        <v>150.49</v>
      </c>
      <c r="BD14">
        <v>-7.1475003411645535</v>
      </c>
      <c r="BE14">
        <v>184.56</v>
      </c>
      <c r="BF14">
        <v>-6.8776116311072872</v>
      </c>
      <c r="BG14">
        <v>44.43</v>
      </c>
      <c r="BH14">
        <v>-7.0806815362315856</v>
      </c>
    </row>
    <row r="15" spans="1:60" x14ac:dyDescent="0.25">
      <c r="A15" t="s">
        <v>364</v>
      </c>
      <c r="B15" t="s">
        <v>365</v>
      </c>
      <c r="C15" t="s">
        <v>366</v>
      </c>
      <c r="D15" t="s">
        <v>367</v>
      </c>
      <c r="E15" t="s">
        <v>368</v>
      </c>
      <c r="F15" t="s">
        <v>369</v>
      </c>
      <c r="G15" t="s">
        <v>370</v>
      </c>
      <c r="H15" t="s">
        <v>371</v>
      </c>
      <c r="I15" t="s">
        <v>372</v>
      </c>
      <c r="J15" t="s">
        <v>373</v>
      </c>
      <c r="K15" t="s">
        <v>374</v>
      </c>
      <c r="L15" t="s">
        <v>375</v>
      </c>
      <c r="M15" t="s">
        <v>375</v>
      </c>
      <c r="N15" t="s">
        <v>376</v>
      </c>
      <c r="O15" t="s">
        <v>7191</v>
      </c>
      <c r="P15" t="s">
        <v>376</v>
      </c>
      <c r="Q15" t="s">
        <v>377</v>
      </c>
      <c r="R15" t="s">
        <v>6285</v>
      </c>
      <c r="S15" t="s">
        <v>6041</v>
      </c>
      <c r="T15" t="s">
        <v>378</v>
      </c>
      <c r="U15" t="s">
        <v>379</v>
      </c>
      <c r="V15" t="s">
        <v>380</v>
      </c>
      <c r="W15" t="s">
        <v>381</v>
      </c>
      <c r="X15" t="s">
        <v>382</v>
      </c>
      <c r="Y15" t="s">
        <v>383</v>
      </c>
      <c r="Z15" t="s">
        <v>384</v>
      </c>
      <c r="AA15" t="s">
        <v>385</v>
      </c>
      <c r="AB15" t="s">
        <v>386</v>
      </c>
      <c r="AC15" t="s">
        <v>387</v>
      </c>
      <c r="AD15" t="s">
        <v>388</v>
      </c>
      <c r="AE15" t="s">
        <v>389</v>
      </c>
      <c r="AF15" t="s">
        <v>390</v>
      </c>
      <c r="AG15" t="s">
        <v>391</v>
      </c>
      <c r="AH15" t="s">
        <v>6995</v>
      </c>
      <c r="AI15" t="s">
        <v>391</v>
      </c>
      <c r="AJ15" t="s">
        <v>392</v>
      </c>
      <c r="AK15" t="s">
        <v>6286</v>
      </c>
      <c r="AL15" t="s">
        <v>6287</v>
      </c>
      <c r="AM15" t="s">
        <v>376</v>
      </c>
      <c r="AN15" t="s">
        <v>7191</v>
      </c>
      <c r="AO15" t="s">
        <v>377</v>
      </c>
      <c r="AP15" t="s">
        <v>6285</v>
      </c>
      <c r="AQ15" t="s">
        <v>6041</v>
      </c>
      <c r="AR15" t="s">
        <v>391</v>
      </c>
      <c r="AS15" t="s">
        <v>6995</v>
      </c>
      <c r="AT15" t="s">
        <v>392</v>
      </c>
      <c r="AU15" t="s">
        <v>6286</v>
      </c>
      <c r="AV15" t="s">
        <v>6287</v>
      </c>
      <c r="AW15">
        <v>253.26</v>
      </c>
      <c r="AX15">
        <v>-0.31538305728522964</v>
      </c>
      <c r="AY15">
        <v>140.55000000000001</v>
      </c>
      <c r="AZ15">
        <v>-3.4337837373853786</v>
      </c>
      <c r="BA15">
        <v>143.78</v>
      </c>
      <c r="BB15">
        <v>-0.75524349978347372</v>
      </c>
      <c r="BC15">
        <v>147.11000000000001</v>
      </c>
      <c r="BD15">
        <v>-2.2716030536506766</v>
      </c>
      <c r="BE15">
        <v>179.83</v>
      </c>
      <c r="BF15">
        <v>-2.5962653688392687</v>
      </c>
      <c r="BG15">
        <v>43.04</v>
      </c>
      <c r="BH15">
        <v>-3.1785001094288146</v>
      </c>
    </row>
    <row r="16" spans="1:60" x14ac:dyDescent="0.25">
      <c r="A16" t="s">
        <v>393</v>
      </c>
      <c r="B16" t="s">
        <v>394</v>
      </c>
      <c r="C16" t="s">
        <v>395</v>
      </c>
      <c r="D16" t="s">
        <v>396</v>
      </c>
      <c r="E16" t="s">
        <v>397</v>
      </c>
      <c r="F16" t="s">
        <v>398</v>
      </c>
      <c r="G16" t="s">
        <v>399</v>
      </c>
      <c r="H16" t="s">
        <v>400</v>
      </c>
      <c r="I16" t="s">
        <v>401</v>
      </c>
      <c r="J16" t="s">
        <v>402</v>
      </c>
      <c r="K16" t="s">
        <v>403</v>
      </c>
      <c r="L16" t="s">
        <v>404</v>
      </c>
      <c r="M16" t="s">
        <v>404</v>
      </c>
      <c r="N16" t="s">
        <v>405</v>
      </c>
      <c r="O16" t="s">
        <v>7192</v>
      </c>
      <c r="P16" t="s">
        <v>405</v>
      </c>
      <c r="Q16" t="s">
        <v>406</v>
      </c>
      <c r="R16" t="s">
        <v>6288</v>
      </c>
      <c r="S16" t="s">
        <v>6042</v>
      </c>
      <c r="T16" t="s">
        <v>407</v>
      </c>
      <c r="U16" t="s">
        <v>408</v>
      </c>
      <c r="V16" t="s">
        <v>409</v>
      </c>
      <c r="W16" t="s">
        <v>410</v>
      </c>
      <c r="X16" t="s">
        <v>411</v>
      </c>
      <c r="Y16" t="s">
        <v>412</v>
      </c>
      <c r="Z16" t="s">
        <v>413</v>
      </c>
      <c r="AA16" t="s">
        <v>414</v>
      </c>
      <c r="AB16" t="s">
        <v>415</v>
      </c>
      <c r="AC16" t="s">
        <v>416</v>
      </c>
      <c r="AD16" t="s">
        <v>417</v>
      </c>
      <c r="AE16" t="s">
        <v>418</v>
      </c>
      <c r="AF16" t="s">
        <v>419</v>
      </c>
      <c r="AG16" t="s">
        <v>420</v>
      </c>
      <c r="AH16" t="s">
        <v>6996</v>
      </c>
      <c r="AI16" t="s">
        <v>420</v>
      </c>
      <c r="AJ16" t="s">
        <v>421</v>
      </c>
      <c r="AK16" t="s">
        <v>6289</v>
      </c>
      <c r="AL16" t="s">
        <v>6290</v>
      </c>
      <c r="AM16" t="s">
        <v>405</v>
      </c>
      <c r="AN16" t="s">
        <v>7192</v>
      </c>
      <c r="AO16" t="s">
        <v>406</v>
      </c>
      <c r="AP16" t="s">
        <v>6288</v>
      </c>
      <c r="AQ16" t="s">
        <v>6042</v>
      </c>
      <c r="AR16" t="s">
        <v>420</v>
      </c>
      <c r="AS16" t="s">
        <v>6996</v>
      </c>
      <c r="AT16" t="s">
        <v>421</v>
      </c>
      <c r="AU16" t="s">
        <v>6289</v>
      </c>
      <c r="AV16" t="s">
        <v>6290</v>
      </c>
      <c r="AW16">
        <v>250.51</v>
      </c>
      <c r="AX16">
        <v>-1.0917789134650677</v>
      </c>
      <c r="AY16">
        <v>142.88</v>
      </c>
      <c r="AZ16">
        <v>1.6441819775647812</v>
      </c>
      <c r="BA16">
        <v>144.15</v>
      </c>
      <c r="BB16">
        <v>0.25700705286857289</v>
      </c>
      <c r="BC16">
        <v>147.54</v>
      </c>
      <c r="BD16">
        <v>0.29187191940356288</v>
      </c>
      <c r="BE16">
        <v>182.27</v>
      </c>
      <c r="BF16">
        <v>1.3477144059736661</v>
      </c>
      <c r="BG16">
        <v>42.76</v>
      </c>
      <c r="BH16">
        <v>-0.65268296966845485</v>
      </c>
    </row>
    <row r="17" spans="1:60" x14ac:dyDescent="0.25">
      <c r="A17" t="s">
        <v>422</v>
      </c>
      <c r="B17" t="s">
        <v>423</v>
      </c>
      <c r="C17" t="s">
        <v>424</v>
      </c>
      <c r="D17" t="s">
        <v>425</v>
      </c>
      <c r="E17" t="s">
        <v>426</v>
      </c>
      <c r="F17" t="s">
        <v>427</v>
      </c>
      <c r="G17" t="s">
        <v>428</v>
      </c>
      <c r="H17" t="s">
        <v>429</v>
      </c>
      <c r="I17" t="s">
        <v>430</v>
      </c>
      <c r="J17" t="s">
        <v>431</v>
      </c>
      <c r="K17" t="s">
        <v>432</v>
      </c>
      <c r="L17" t="s">
        <v>433</v>
      </c>
      <c r="M17" t="s">
        <v>433</v>
      </c>
      <c r="N17" t="s">
        <v>434</v>
      </c>
      <c r="O17" t="s">
        <v>7193</v>
      </c>
      <c r="P17" t="s">
        <v>434</v>
      </c>
      <c r="Q17" t="s">
        <v>435</v>
      </c>
      <c r="R17" t="s">
        <v>6291</v>
      </c>
      <c r="S17" t="s">
        <v>6043</v>
      </c>
      <c r="T17" t="s">
        <v>436</v>
      </c>
      <c r="U17" t="s">
        <v>437</v>
      </c>
      <c r="V17" t="s">
        <v>438</v>
      </c>
      <c r="W17" t="s">
        <v>439</v>
      </c>
      <c r="X17" t="s">
        <v>440</v>
      </c>
      <c r="Y17" t="s">
        <v>441</v>
      </c>
      <c r="Z17" t="s">
        <v>442</v>
      </c>
      <c r="AA17" t="s">
        <v>443</v>
      </c>
      <c r="AB17" t="s">
        <v>444</v>
      </c>
      <c r="AC17" t="s">
        <v>445</v>
      </c>
      <c r="AD17" t="s">
        <v>446</v>
      </c>
      <c r="AE17" t="s">
        <v>447</v>
      </c>
      <c r="AF17" t="s">
        <v>448</v>
      </c>
      <c r="AG17" t="s">
        <v>449</v>
      </c>
      <c r="AH17" t="s">
        <v>6997</v>
      </c>
      <c r="AI17" t="s">
        <v>449</v>
      </c>
      <c r="AJ17" t="s">
        <v>450</v>
      </c>
      <c r="AK17" t="s">
        <v>6292</v>
      </c>
      <c r="AL17" t="s">
        <v>6293</v>
      </c>
      <c r="AM17" t="s">
        <v>434</v>
      </c>
      <c r="AN17" t="s">
        <v>7193</v>
      </c>
      <c r="AO17" t="s">
        <v>435</v>
      </c>
      <c r="AP17" t="s">
        <v>6291</v>
      </c>
      <c r="AQ17" t="s">
        <v>6043</v>
      </c>
      <c r="AR17" t="s">
        <v>449</v>
      </c>
      <c r="AS17" t="s">
        <v>6997</v>
      </c>
      <c r="AT17" t="s">
        <v>450</v>
      </c>
      <c r="AU17" t="s">
        <v>6292</v>
      </c>
      <c r="AV17" t="s">
        <v>6293</v>
      </c>
      <c r="AW17">
        <v>256.56</v>
      </c>
      <c r="AX17">
        <v>2.3863715497087763</v>
      </c>
      <c r="AY17">
        <v>143.88</v>
      </c>
      <c r="AZ17">
        <v>0.69745016992343223</v>
      </c>
      <c r="BA17">
        <v>149.19999999999999</v>
      </c>
      <c r="BB17">
        <v>3.4433263685249091</v>
      </c>
      <c r="BC17">
        <v>150.86000000000001</v>
      </c>
      <c r="BD17">
        <v>2.2252928969328774</v>
      </c>
      <c r="BE17">
        <v>185.49</v>
      </c>
      <c r="BF17">
        <v>1.7511868001744906</v>
      </c>
      <c r="BG17">
        <v>45.76</v>
      </c>
      <c r="BH17">
        <v>6.7807260914697967</v>
      </c>
    </row>
    <row r="18" spans="1:60" x14ac:dyDescent="0.25">
      <c r="A18" t="s">
        <v>451</v>
      </c>
      <c r="B18" t="s">
        <v>452</v>
      </c>
      <c r="C18" t="s">
        <v>453</v>
      </c>
      <c r="D18" t="s">
        <v>454</v>
      </c>
      <c r="E18" t="s">
        <v>455</v>
      </c>
      <c r="F18" t="s">
        <v>456</v>
      </c>
      <c r="G18" t="s">
        <v>457</v>
      </c>
      <c r="H18" t="s">
        <v>458</v>
      </c>
      <c r="I18" t="s">
        <v>459</v>
      </c>
      <c r="J18" t="s">
        <v>460</v>
      </c>
      <c r="K18" t="s">
        <v>461</v>
      </c>
      <c r="L18" t="s">
        <v>462</v>
      </c>
      <c r="M18" t="s">
        <v>462</v>
      </c>
      <c r="N18" t="s">
        <v>463</v>
      </c>
      <c r="O18" t="s">
        <v>7194</v>
      </c>
      <c r="P18" t="s">
        <v>463</v>
      </c>
      <c r="Q18" t="s">
        <v>464</v>
      </c>
      <c r="R18" t="s">
        <v>6294</v>
      </c>
      <c r="S18" t="s">
        <v>6044</v>
      </c>
      <c r="T18" t="s">
        <v>465</v>
      </c>
      <c r="U18" t="s">
        <v>466</v>
      </c>
      <c r="V18" t="s">
        <v>467</v>
      </c>
      <c r="W18" t="s">
        <v>468</v>
      </c>
      <c r="X18" t="s">
        <v>469</v>
      </c>
      <c r="Y18" t="s">
        <v>470</v>
      </c>
      <c r="Z18" t="s">
        <v>471</v>
      </c>
      <c r="AA18" t="s">
        <v>472</v>
      </c>
      <c r="AB18" t="s">
        <v>473</v>
      </c>
      <c r="AC18" t="s">
        <v>474</v>
      </c>
      <c r="AD18" t="s">
        <v>475</v>
      </c>
      <c r="AE18" t="s">
        <v>476</v>
      </c>
      <c r="AF18" t="s">
        <v>477</v>
      </c>
      <c r="AG18" t="s">
        <v>478</v>
      </c>
      <c r="AH18" t="s">
        <v>6998</v>
      </c>
      <c r="AI18" t="s">
        <v>478</v>
      </c>
      <c r="AJ18" t="s">
        <v>479</v>
      </c>
      <c r="AK18" t="s">
        <v>6295</v>
      </c>
      <c r="AL18" t="s">
        <v>6296</v>
      </c>
      <c r="AM18" t="s">
        <v>463</v>
      </c>
      <c r="AN18" t="s">
        <v>7194</v>
      </c>
      <c r="AO18" t="s">
        <v>464</v>
      </c>
      <c r="AP18" t="s">
        <v>6294</v>
      </c>
      <c r="AQ18" t="s">
        <v>6044</v>
      </c>
      <c r="AR18" t="s">
        <v>478</v>
      </c>
      <c r="AS18" t="s">
        <v>6998</v>
      </c>
      <c r="AT18" t="s">
        <v>479</v>
      </c>
      <c r="AU18" t="s">
        <v>6295</v>
      </c>
      <c r="AV18" t="s">
        <v>6296</v>
      </c>
      <c r="AW18">
        <v>258.55</v>
      </c>
      <c r="AX18">
        <v>0.77265434573311087</v>
      </c>
      <c r="AY18">
        <v>137.71</v>
      </c>
      <c r="AZ18">
        <v>-4.3829594088388584</v>
      </c>
      <c r="BA18">
        <v>148.25</v>
      </c>
      <c r="BB18">
        <v>-0.63876498918256186</v>
      </c>
      <c r="BC18">
        <v>147.41999999999999</v>
      </c>
      <c r="BD18">
        <v>-2.3066598664342193</v>
      </c>
      <c r="BE18">
        <v>176.02</v>
      </c>
      <c r="BF18">
        <v>-5.2403347292921394</v>
      </c>
      <c r="BG18">
        <v>45.73</v>
      </c>
      <c r="BH18">
        <v>-6.5580940157871914E-2</v>
      </c>
    </row>
    <row r="19" spans="1:60" x14ac:dyDescent="0.25">
      <c r="A19" t="s">
        <v>480</v>
      </c>
      <c r="B19" t="s">
        <v>481</v>
      </c>
      <c r="C19" t="s">
        <v>482</v>
      </c>
      <c r="D19" t="s">
        <v>483</v>
      </c>
      <c r="E19" t="s">
        <v>484</v>
      </c>
      <c r="F19" t="s">
        <v>485</v>
      </c>
      <c r="G19" t="s">
        <v>486</v>
      </c>
      <c r="H19" t="s">
        <v>487</v>
      </c>
      <c r="I19" t="s">
        <v>488</v>
      </c>
      <c r="J19" t="s">
        <v>489</v>
      </c>
      <c r="K19" t="s">
        <v>490</v>
      </c>
      <c r="L19" t="s">
        <v>491</v>
      </c>
      <c r="M19" t="s">
        <v>491</v>
      </c>
      <c r="N19" t="s">
        <v>492</v>
      </c>
      <c r="O19" t="s">
        <v>7195</v>
      </c>
      <c r="P19" t="s">
        <v>492</v>
      </c>
      <c r="Q19" t="s">
        <v>493</v>
      </c>
      <c r="R19" t="s">
        <v>6297</v>
      </c>
      <c r="S19" t="s">
        <v>6045</v>
      </c>
      <c r="T19" t="s">
        <v>494</v>
      </c>
      <c r="U19" t="s">
        <v>495</v>
      </c>
      <c r="V19" t="s">
        <v>496</v>
      </c>
      <c r="W19" t="s">
        <v>497</v>
      </c>
      <c r="X19" t="s">
        <v>498</v>
      </c>
      <c r="Y19" t="s">
        <v>499</v>
      </c>
      <c r="Z19" t="s">
        <v>500</v>
      </c>
      <c r="AA19" t="s">
        <v>501</v>
      </c>
      <c r="AB19" t="s">
        <v>502</v>
      </c>
      <c r="AC19" t="s">
        <v>503</v>
      </c>
      <c r="AD19" t="s">
        <v>504</v>
      </c>
      <c r="AE19" t="s">
        <v>505</v>
      </c>
      <c r="AF19" t="s">
        <v>506</v>
      </c>
      <c r="AG19" t="s">
        <v>507</v>
      </c>
      <c r="AH19" t="s">
        <v>6999</v>
      </c>
      <c r="AI19" t="s">
        <v>507</v>
      </c>
      <c r="AJ19" t="s">
        <v>508</v>
      </c>
      <c r="AK19" t="s">
        <v>6298</v>
      </c>
      <c r="AL19" t="s">
        <v>6299</v>
      </c>
      <c r="AM19" t="s">
        <v>492</v>
      </c>
      <c r="AN19" t="s">
        <v>7195</v>
      </c>
      <c r="AO19" t="s">
        <v>493</v>
      </c>
      <c r="AP19" t="s">
        <v>6297</v>
      </c>
      <c r="AQ19" t="s">
        <v>6045</v>
      </c>
      <c r="AR19" t="s">
        <v>507</v>
      </c>
      <c r="AS19" t="s">
        <v>6999</v>
      </c>
      <c r="AT19" t="s">
        <v>508</v>
      </c>
      <c r="AU19" t="s">
        <v>6298</v>
      </c>
      <c r="AV19" t="s">
        <v>6299</v>
      </c>
      <c r="AW19">
        <v>253.15</v>
      </c>
      <c r="AX19">
        <v>-2.1106900426312327</v>
      </c>
      <c r="AY19">
        <v>132.22</v>
      </c>
      <c r="AZ19">
        <v>-4.0682822833602552</v>
      </c>
      <c r="BA19">
        <v>141.51</v>
      </c>
      <c r="BB19">
        <v>-4.6529651913554879</v>
      </c>
      <c r="BC19">
        <v>145.83000000000001</v>
      </c>
      <c r="BD19">
        <v>-1.0844096035668744</v>
      </c>
      <c r="BE19">
        <v>169.95</v>
      </c>
      <c r="BF19">
        <v>-3.5093348803540843</v>
      </c>
      <c r="BG19">
        <v>44.56</v>
      </c>
      <c r="BH19">
        <v>-2.5917942050935086</v>
      </c>
    </row>
    <row r="20" spans="1:60" x14ac:dyDescent="0.25">
      <c r="A20" t="s">
        <v>509</v>
      </c>
      <c r="B20" t="s">
        <v>510</v>
      </c>
      <c r="C20" t="s">
        <v>511</v>
      </c>
      <c r="D20" t="s">
        <v>512</v>
      </c>
      <c r="E20" t="s">
        <v>513</v>
      </c>
      <c r="F20" t="s">
        <v>514</v>
      </c>
      <c r="G20" t="s">
        <v>515</v>
      </c>
      <c r="H20" t="s">
        <v>516</v>
      </c>
      <c r="I20" t="s">
        <v>517</v>
      </c>
      <c r="J20" t="s">
        <v>518</v>
      </c>
      <c r="K20" t="s">
        <v>519</v>
      </c>
      <c r="L20" t="s">
        <v>520</v>
      </c>
      <c r="M20" t="s">
        <v>520</v>
      </c>
      <c r="N20" t="s">
        <v>521</v>
      </c>
      <c r="O20" t="s">
        <v>7196</v>
      </c>
      <c r="P20" t="s">
        <v>521</v>
      </c>
      <c r="Q20" t="s">
        <v>522</v>
      </c>
      <c r="R20" t="s">
        <v>6300</v>
      </c>
      <c r="S20" t="s">
        <v>6046</v>
      </c>
      <c r="T20" t="s">
        <v>523</v>
      </c>
      <c r="U20" t="s">
        <v>524</v>
      </c>
      <c r="V20" t="s">
        <v>525</v>
      </c>
      <c r="W20" t="s">
        <v>526</v>
      </c>
      <c r="X20" t="s">
        <v>527</v>
      </c>
      <c r="Y20" t="s">
        <v>528</v>
      </c>
      <c r="Z20" t="s">
        <v>529</v>
      </c>
      <c r="AA20" t="s">
        <v>530</v>
      </c>
      <c r="AB20" t="s">
        <v>531</v>
      </c>
      <c r="AC20" t="s">
        <v>532</v>
      </c>
      <c r="AD20" t="s">
        <v>533</v>
      </c>
      <c r="AE20" t="s">
        <v>534</v>
      </c>
      <c r="AF20" t="s">
        <v>535</v>
      </c>
      <c r="AG20" t="s">
        <v>536</v>
      </c>
      <c r="AH20" t="s">
        <v>7000</v>
      </c>
      <c r="AI20" t="s">
        <v>536</v>
      </c>
      <c r="AJ20" t="s">
        <v>537</v>
      </c>
      <c r="AK20" t="s">
        <v>6301</v>
      </c>
      <c r="AL20" t="s">
        <v>6302</v>
      </c>
      <c r="AM20" t="s">
        <v>521</v>
      </c>
      <c r="AN20" t="s">
        <v>7196</v>
      </c>
      <c r="AO20" t="s">
        <v>522</v>
      </c>
      <c r="AP20" t="s">
        <v>6300</v>
      </c>
      <c r="AQ20" t="s">
        <v>6046</v>
      </c>
      <c r="AR20" t="s">
        <v>536</v>
      </c>
      <c r="AS20" t="s">
        <v>7000</v>
      </c>
      <c r="AT20" t="s">
        <v>537</v>
      </c>
      <c r="AU20" t="s">
        <v>6301</v>
      </c>
      <c r="AV20" t="s">
        <v>6302</v>
      </c>
      <c r="AW20">
        <v>260.31</v>
      </c>
      <c r="AX20">
        <v>2.7891030057589781</v>
      </c>
      <c r="AY20">
        <v>137.9</v>
      </c>
      <c r="AZ20">
        <v>4.2061582893824028</v>
      </c>
      <c r="BA20">
        <v>145.36000000000001</v>
      </c>
      <c r="BB20">
        <v>2.6843038123635905</v>
      </c>
      <c r="BC20">
        <v>151.47999999999999</v>
      </c>
      <c r="BD20">
        <v>3.8012043308120158</v>
      </c>
      <c r="BE20">
        <v>178.53</v>
      </c>
      <c r="BF20">
        <v>4.9252378182745433</v>
      </c>
      <c r="BG20">
        <v>46.11</v>
      </c>
      <c r="BH20">
        <v>3.4193250599585556</v>
      </c>
    </row>
    <row r="21" spans="1:60" x14ac:dyDescent="0.25">
      <c r="A21" t="s">
        <v>538</v>
      </c>
      <c r="B21" t="s">
        <v>539</v>
      </c>
      <c r="C21" t="s">
        <v>540</v>
      </c>
      <c r="D21" t="s">
        <v>541</v>
      </c>
      <c r="E21" t="s">
        <v>542</v>
      </c>
      <c r="F21" t="s">
        <v>543</v>
      </c>
      <c r="G21" t="s">
        <v>544</v>
      </c>
      <c r="H21" t="s">
        <v>545</v>
      </c>
      <c r="I21" t="s">
        <v>546</v>
      </c>
      <c r="J21" t="s">
        <v>547</v>
      </c>
      <c r="K21" t="s">
        <v>548</v>
      </c>
      <c r="L21" t="s">
        <v>549</v>
      </c>
      <c r="M21" t="s">
        <v>549</v>
      </c>
      <c r="N21" t="s">
        <v>550</v>
      </c>
      <c r="O21" t="s">
        <v>7197</v>
      </c>
      <c r="P21" t="s">
        <v>550</v>
      </c>
      <c r="Q21" t="s">
        <v>551</v>
      </c>
      <c r="R21" t="s">
        <v>6303</v>
      </c>
      <c r="S21" t="s">
        <v>6047</v>
      </c>
      <c r="T21" t="s">
        <v>552</v>
      </c>
      <c r="U21" t="s">
        <v>553</v>
      </c>
      <c r="V21" t="s">
        <v>554</v>
      </c>
      <c r="W21" t="s">
        <v>555</v>
      </c>
      <c r="X21" t="s">
        <v>556</v>
      </c>
      <c r="Y21" t="s">
        <v>557</v>
      </c>
      <c r="Z21" t="s">
        <v>558</v>
      </c>
      <c r="AA21" t="s">
        <v>559</v>
      </c>
      <c r="AB21" t="s">
        <v>560</v>
      </c>
      <c r="AC21" t="s">
        <v>561</v>
      </c>
      <c r="AD21" t="s">
        <v>562</v>
      </c>
      <c r="AE21" t="s">
        <v>563</v>
      </c>
      <c r="AF21" t="s">
        <v>564</v>
      </c>
      <c r="AG21" t="s">
        <v>565</v>
      </c>
      <c r="AH21" t="s">
        <v>7001</v>
      </c>
      <c r="AI21" t="s">
        <v>565</v>
      </c>
      <c r="AJ21" t="s">
        <v>566</v>
      </c>
      <c r="AK21" t="s">
        <v>6304</v>
      </c>
      <c r="AL21" t="s">
        <v>6305</v>
      </c>
      <c r="AM21" t="s">
        <v>550</v>
      </c>
      <c r="AN21" t="s">
        <v>7197</v>
      </c>
      <c r="AO21" t="s">
        <v>551</v>
      </c>
      <c r="AP21" t="s">
        <v>6303</v>
      </c>
      <c r="AQ21" t="s">
        <v>6047</v>
      </c>
      <c r="AR21" t="s">
        <v>565</v>
      </c>
      <c r="AS21" t="s">
        <v>7001</v>
      </c>
      <c r="AT21" t="s">
        <v>566</v>
      </c>
      <c r="AU21" t="s">
        <v>6304</v>
      </c>
      <c r="AV21" t="s">
        <v>6305</v>
      </c>
      <c r="AW21">
        <v>262.54000000000002</v>
      </c>
      <c r="AX21">
        <v>0.85302229017534381</v>
      </c>
      <c r="AY21">
        <v>140.49</v>
      </c>
      <c r="AZ21">
        <v>1.8607527064304015</v>
      </c>
      <c r="BA21">
        <v>147.99</v>
      </c>
      <c r="BB21">
        <v>1.7931279825840811</v>
      </c>
      <c r="BC21">
        <v>154.09</v>
      </c>
      <c r="BD21">
        <v>1.7083244260168016</v>
      </c>
      <c r="BE21">
        <v>183.36</v>
      </c>
      <c r="BF21">
        <v>2.6694779201504493</v>
      </c>
      <c r="BG21">
        <v>46.65</v>
      </c>
      <c r="BH21">
        <v>1.1643081074738593</v>
      </c>
    </row>
    <row r="22" spans="1:60" x14ac:dyDescent="0.25">
      <c r="A22" t="s">
        <v>567</v>
      </c>
      <c r="B22" t="s">
        <v>568</v>
      </c>
      <c r="C22" t="s">
        <v>569</v>
      </c>
      <c r="D22" t="s">
        <v>570</v>
      </c>
      <c r="E22" t="s">
        <v>571</v>
      </c>
      <c r="F22" t="s">
        <v>572</v>
      </c>
      <c r="G22" t="s">
        <v>573</v>
      </c>
      <c r="H22" t="s">
        <v>574</v>
      </c>
      <c r="I22" t="s">
        <v>575</v>
      </c>
      <c r="J22" t="s">
        <v>576</v>
      </c>
      <c r="K22" t="s">
        <v>577</v>
      </c>
      <c r="L22" t="s">
        <v>578</v>
      </c>
      <c r="M22" t="s">
        <v>578</v>
      </c>
      <c r="N22" t="s">
        <v>579</v>
      </c>
      <c r="O22" t="s">
        <v>7198</v>
      </c>
      <c r="P22" t="s">
        <v>579</v>
      </c>
      <c r="Q22" t="s">
        <v>580</v>
      </c>
      <c r="R22" t="s">
        <v>6306</v>
      </c>
      <c r="S22" t="s">
        <v>6048</v>
      </c>
      <c r="T22" t="s">
        <v>581</v>
      </c>
      <c r="U22" t="s">
        <v>582</v>
      </c>
      <c r="V22" t="s">
        <v>583</v>
      </c>
      <c r="W22" t="s">
        <v>584</v>
      </c>
      <c r="X22" t="s">
        <v>585</v>
      </c>
      <c r="Y22" t="s">
        <v>586</v>
      </c>
      <c r="Z22" t="s">
        <v>587</v>
      </c>
      <c r="AA22" t="s">
        <v>588</v>
      </c>
      <c r="AB22" t="s">
        <v>589</v>
      </c>
      <c r="AC22" t="s">
        <v>590</v>
      </c>
      <c r="AD22" t="s">
        <v>591</v>
      </c>
      <c r="AE22" t="s">
        <v>592</v>
      </c>
      <c r="AF22" t="s">
        <v>593</v>
      </c>
      <c r="AG22" t="s">
        <v>594</v>
      </c>
      <c r="AH22" t="s">
        <v>7002</v>
      </c>
      <c r="AI22" t="s">
        <v>594</v>
      </c>
      <c r="AJ22" t="s">
        <v>595</v>
      </c>
      <c r="AK22" t="s">
        <v>6307</v>
      </c>
      <c r="AL22" t="s">
        <v>6308</v>
      </c>
      <c r="AM22" t="s">
        <v>579</v>
      </c>
      <c r="AN22" t="s">
        <v>7198</v>
      </c>
      <c r="AO22" t="s">
        <v>580</v>
      </c>
      <c r="AP22" t="s">
        <v>6306</v>
      </c>
      <c r="AQ22" t="s">
        <v>6048</v>
      </c>
      <c r="AR22" t="s">
        <v>594</v>
      </c>
      <c r="AS22" t="s">
        <v>7002</v>
      </c>
      <c r="AT22" t="s">
        <v>595</v>
      </c>
      <c r="AU22" t="s">
        <v>6307</v>
      </c>
      <c r="AV22" t="s">
        <v>6308</v>
      </c>
      <c r="AW22">
        <v>266.95</v>
      </c>
      <c r="AX22">
        <v>1.6657923570933795</v>
      </c>
      <c r="AY22">
        <v>145.41999999999999</v>
      </c>
      <c r="AZ22">
        <v>3.4489795358350541</v>
      </c>
      <c r="BA22">
        <v>151.68</v>
      </c>
      <c r="BB22">
        <v>2.4628334592955028</v>
      </c>
      <c r="BC22">
        <v>159.46</v>
      </c>
      <c r="BD22">
        <v>3.4256259780587501</v>
      </c>
      <c r="BE22">
        <v>190.88</v>
      </c>
      <c r="BF22">
        <v>4.0193524823231188</v>
      </c>
      <c r="BG22">
        <v>52.27</v>
      </c>
      <c r="BH22">
        <v>11.374966543147773</v>
      </c>
    </row>
    <row r="23" spans="1:60" x14ac:dyDescent="0.25">
      <c r="A23" t="s">
        <v>596</v>
      </c>
      <c r="B23" t="s">
        <v>597</v>
      </c>
      <c r="C23" t="s">
        <v>598</v>
      </c>
      <c r="D23" t="s">
        <v>599</v>
      </c>
      <c r="E23" t="s">
        <v>600</v>
      </c>
      <c r="F23" t="s">
        <v>601</v>
      </c>
      <c r="G23" t="s">
        <v>602</v>
      </c>
      <c r="H23" t="s">
        <v>603</v>
      </c>
      <c r="I23" t="s">
        <v>604</v>
      </c>
      <c r="J23" t="s">
        <v>605</v>
      </c>
      <c r="K23" t="s">
        <v>606</v>
      </c>
      <c r="L23" t="s">
        <v>607</v>
      </c>
      <c r="M23" t="s">
        <v>607</v>
      </c>
      <c r="N23" t="s">
        <v>608</v>
      </c>
      <c r="O23" t="s">
        <v>7199</v>
      </c>
      <c r="P23" t="s">
        <v>608</v>
      </c>
      <c r="Q23" t="s">
        <v>609</v>
      </c>
      <c r="R23" t="s">
        <v>6309</v>
      </c>
      <c r="S23" t="s">
        <v>6049</v>
      </c>
      <c r="T23" t="s">
        <v>610</v>
      </c>
      <c r="U23" t="s">
        <v>611</v>
      </c>
      <c r="V23" t="s">
        <v>612</v>
      </c>
      <c r="W23" t="s">
        <v>613</v>
      </c>
      <c r="X23" t="s">
        <v>614</v>
      </c>
      <c r="Y23" t="s">
        <v>615</v>
      </c>
      <c r="Z23" t="s">
        <v>616</v>
      </c>
      <c r="AA23" t="s">
        <v>617</v>
      </c>
      <c r="AB23" t="s">
        <v>618</v>
      </c>
      <c r="AC23" t="s">
        <v>619</v>
      </c>
      <c r="AD23" t="s">
        <v>620</v>
      </c>
      <c r="AE23" t="s">
        <v>621</v>
      </c>
      <c r="AF23" t="s">
        <v>622</v>
      </c>
      <c r="AG23" t="s">
        <v>623</v>
      </c>
      <c r="AH23" t="s">
        <v>7003</v>
      </c>
      <c r="AI23" t="s">
        <v>623</v>
      </c>
      <c r="AJ23" t="s">
        <v>624</v>
      </c>
      <c r="AK23" t="s">
        <v>6310</v>
      </c>
      <c r="AL23" t="s">
        <v>6311</v>
      </c>
      <c r="AM23" t="s">
        <v>608</v>
      </c>
      <c r="AN23" t="s">
        <v>7199</v>
      </c>
      <c r="AO23" t="s">
        <v>609</v>
      </c>
      <c r="AP23" t="s">
        <v>6309</v>
      </c>
      <c r="AQ23" t="s">
        <v>6049</v>
      </c>
      <c r="AR23" t="s">
        <v>623</v>
      </c>
      <c r="AS23" t="s">
        <v>7003</v>
      </c>
      <c r="AT23" t="s">
        <v>624</v>
      </c>
      <c r="AU23" t="s">
        <v>6310</v>
      </c>
      <c r="AV23" t="s">
        <v>6311</v>
      </c>
      <c r="AW23">
        <v>270.13</v>
      </c>
      <c r="AX23">
        <v>1.184194965864551</v>
      </c>
      <c r="AY23">
        <v>146.04</v>
      </c>
      <c r="AZ23">
        <v>0.4254449565525325</v>
      </c>
      <c r="BA23">
        <v>155.19</v>
      </c>
      <c r="BB23">
        <v>2.2877134176821605</v>
      </c>
      <c r="BC23">
        <v>161.88999999999999</v>
      </c>
      <c r="BD23">
        <v>1.5123985179064845</v>
      </c>
      <c r="BE23">
        <v>191.06</v>
      </c>
      <c r="BF23">
        <v>9.4255649225632315E-2</v>
      </c>
      <c r="BG23">
        <v>52.91</v>
      </c>
      <c r="BH23">
        <v>1.216976419120972</v>
      </c>
    </row>
    <row r="24" spans="1:60" x14ac:dyDescent="0.25">
      <c r="A24" t="s">
        <v>625</v>
      </c>
      <c r="B24" t="s">
        <v>626</v>
      </c>
      <c r="C24" t="s">
        <v>627</v>
      </c>
      <c r="D24" t="s">
        <v>628</v>
      </c>
      <c r="E24" t="s">
        <v>629</v>
      </c>
      <c r="F24" t="s">
        <v>630</v>
      </c>
      <c r="G24" t="s">
        <v>631</v>
      </c>
      <c r="H24" t="s">
        <v>632</v>
      </c>
      <c r="I24" t="s">
        <v>633</v>
      </c>
      <c r="J24" t="s">
        <v>634</v>
      </c>
      <c r="K24" t="s">
        <v>635</v>
      </c>
      <c r="L24" t="s">
        <v>636</v>
      </c>
      <c r="M24" t="s">
        <v>636</v>
      </c>
      <c r="N24" t="s">
        <v>637</v>
      </c>
      <c r="O24" t="s">
        <v>7200</v>
      </c>
      <c r="P24" t="s">
        <v>637</v>
      </c>
      <c r="Q24" t="s">
        <v>638</v>
      </c>
      <c r="R24" t="s">
        <v>6312</v>
      </c>
      <c r="S24" t="s">
        <v>6050</v>
      </c>
      <c r="T24" t="s">
        <v>639</v>
      </c>
      <c r="U24" t="s">
        <v>640</v>
      </c>
      <c r="V24" t="s">
        <v>641</v>
      </c>
      <c r="W24" t="s">
        <v>642</v>
      </c>
      <c r="X24" t="s">
        <v>643</v>
      </c>
      <c r="Y24" t="s">
        <v>644</v>
      </c>
      <c r="Z24" t="s">
        <v>645</v>
      </c>
      <c r="AA24" t="s">
        <v>646</v>
      </c>
      <c r="AB24" t="s">
        <v>647</v>
      </c>
      <c r="AC24" t="s">
        <v>648</v>
      </c>
      <c r="AD24" t="s">
        <v>649</v>
      </c>
      <c r="AE24" t="s">
        <v>650</v>
      </c>
      <c r="AF24" t="s">
        <v>651</v>
      </c>
      <c r="AG24" t="s">
        <v>652</v>
      </c>
      <c r="AH24" t="s">
        <v>7004</v>
      </c>
      <c r="AI24" t="s">
        <v>652</v>
      </c>
      <c r="AJ24" t="s">
        <v>653</v>
      </c>
      <c r="AK24" t="s">
        <v>6313</v>
      </c>
      <c r="AL24" t="s">
        <v>6314</v>
      </c>
      <c r="AM24" t="s">
        <v>637</v>
      </c>
      <c r="AN24" t="s">
        <v>7200</v>
      </c>
      <c r="AO24" t="s">
        <v>638</v>
      </c>
      <c r="AP24" t="s">
        <v>6312</v>
      </c>
      <c r="AQ24" t="s">
        <v>6050</v>
      </c>
      <c r="AR24" t="s">
        <v>652</v>
      </c>
      <c r="AS24" t="s">
        <v>7004</v>
      </c>
      <c r="AT24" t="s">
        <v>653</v>
      </c>
      <c r="AU24" t="s">
        <v>6313</v>
      </c>
      <c r="AV24" t="s">
        <v>6314</v>
      </c>
      <c r="AW24">
        <v>276.27999999999997</v>
      </c>
      <c r="AX24">
        <v>2.2511519615931452</v>
      </c>
      <c r="AY24">
        <v>145.16999999999999</v>
      </c>
      <c r="AZ24">
        <v>-0.59750873140992622</v>
      </c>
      <c r="BA24">
        <v>157.6</v>
      </c>
      <c r="BB24">
        <v>1.5410004740245311</v>
      </c>
      <c r="BC24">
        <v>163.85</v>
      </c>
      <c r="BD24">
        <v>1.2034282891409267</v>
      </c>
      <c r="BE24">
        <v>190.23</v>
      </c>
      <c r="BF24">
        <v>-0.43536484618123772</v>
      </c>
      <c r="BG24">
        <v>54.75</v>
      </c>
      <c r="BH24">
        <v>3.4185011780569923</v>
      </c>
    </row>
    <row r="25" spans="1:60" x14ac:dyDescent="0.25">
      <c r="A25" t="s">
        <v>654</v>
      </c>
      <c r="B25" t="s">
        <v>655</v>
      </c>
      <c r="C25" t="s">
        <v>656</v>
      </c>
      <c r="D25" t="s">
        <v>657</v>
      </c>
      <c r="E25" t="s">
        <v>658</v>
      </c>
      <c r="F25" t="s">
        <v>659</v>
      </c>
      <c r="G25" t="s">
        <v>660</v>
      </c>
      <c r="H25" t="s">
        <v>661</v>
      </c>
      <c r="I25" t="s">
        <v>662</v>
      </c>
      <c r="J25" t="s">
        <v>663</v>
      </c>
      <c r="K25" t="s">
        <v>664</v>
      </c>
      <c r="L25" t="s">
        <v>665</v>
      </c>
      <c r="M25" t="s">
        <v>665</v>
      </c>
      <c r="N25" t="s">
        <v>666</v>
      </c>
      <c r="O25" t="s">
        <v>7201</v>
      </c>
      <c r="P25" t="s">
        <v>666</v>
      </c>
      <c r="Q25" t="s">
        <v>667</v>
      </c>
      <c r="R25" t="s">
        <v>6315</v>
      </c>
      <c r="S25" t="s">
        <v>6051</v>
      </c>
      <c r="T25" t="s">
        <v>668</v>
      </c>
      <c r="U25" t="s">
        <v>669</v>
      </c>
      <c r="V25" t="s">
        <v>670</v>
      </c>
      <c r="W25" t="s">
        <v>671</v>
      </c>
      <c r="X25" t="s">
        <v>672</v>
      </c>
      <c r="Y25" t="s">
        <v>673</v>
      </c>
      <c r="Z25" t="s">
        <v>674</v>
      </c>
      <c r="AA25" t="s">
        <v>675</v>
      </c>
      <c r="AB25" t="s">
        <v>676</v>
      </c>
      <c r="AC25" t="s">
        <v>677</v>
      </c>
      <c r="AD25" t="s">
        <v>678</v>
      </c>
      <c r="AE25" t="s">
        <v>679</v>
      </c>
      <c r="AF25" t="s">
        <v>680</v>
      </c>
      <c r="AG25" t="s">
        <v>681</v>
      </c>
      <c r="AH25" t="s">
        <v>7005</v>
      </c>
      <c r="AI25" t="s">
        <v>681</v>
      </c>
      <c r="AJ25" t="s">
        <v>682</v>
      </c>
      <c r="AK25" t="s">
        <v>6316</v>
      </c>
      <c r="AL25" t="s">
        <v>6317</v>
      </c>
      <c r="AM25" t="s">
        <v>666</v>
      </c>
      <c r="AN25" t="s">
        <v>7201</v>
      </c>
      <c r="AO25" t="s">
        <v>667</v>
      </c>
      <c r="AP25" t="s">
        <v>6315</v>
      </c>
      <c r="AQ25" t="s">
        <v>6051</v>
      </c>
      <c r="AR25" t="s">
        <v>681</v>
      </c>
      <c r="AS25" t="s">
        <v>7005</v>
      </c>
      <c r="AT25" t="s">
        <v>682</v>
      </c>
      <c r="AU25" t="s">
        <v>6316</v>
      </c>
      <c r="AV25" t="s">
        <v>6317</v>
      </c>
      <c r="AW25">
        <v>273.31</v>
      </c>
      <c r="AX25">
        <v>-1.0808162128113392</v>
      </c>
      <c r="AY25">
        <v>142.09</v>
      </c>
      <c r="AZ25">
        <v>-2.1444809823352791</v>
      </c>
      <c r="BA25">
        <v>154.12</v>
      </c>
      <c r="BB25">
        <v>-2.2328657665821816</v>
      </c>
      <c r="BC25">
        <v>162.55000000000001</v>
      </c>
      <c r="BD25">
        <v>-0.79657283949091717</v>
      </c>
      <c r="BE25">
        <v>188.05</v>
      </c>
      <c r="BF25">
        <v>-1.1525981463704453</v>
      </c>
      <c r="BG25">
        <v>53.08</v>
      </c>
      <c r="BH25">
        <v>-3.0977159232603508</v>
      </c>
    </row>
    <row r="26" spans="1:60" x14ac:dyDescent="0.25">
      <c r="A26" t="s">
        <v>683</v>
      </c>
      <c r="B26" t="s">
        <v>684</v>
      </c>
      <c r="C26" t="s">
        <v>685</v>
      </c>
      <c r="D26" t="s">
        <v>686</v>
      </c>
      <c r="E26" t="s">
        <v>687</v>
      </c>
      <c r="F26" t="s">
        <v>688</v>
      </c>
      <c r="G26" t="s">
        <v>689</v>
      </c>
      <c r="H26" t="s">
        <v>690</v>
      </c>
      <c r="I26" t="s">
        <v>691</v>
      </c>
      <c r="J26" t="s">
        <v>692</v>
      </c>
      <c r="K26" t="s">
        <v>693</v>
      </c>
      <c r="L26" t="s">
        <v>694</v>
      </c>
      <c r="M26" t="s">
        <v>694</v>
      </c>
      <c r="N26" t="s">
        <v>695</v>
      </c>
      <c r="O26" t="s">
        <v>7202</v>
      </c>
      <c r="P26" t="s">
        <v>695</v>
      </c>
      <c r="Q26" t="s">
        <v>696</v>
      </c>
      <c r="R26" t="s">
        <v>6318</v>
      </c>
      <c r="S26" t="s">
        <v>6052</v>
      </c>
      <c r="T26" t="s">
        <v>697</v>
      </c>
      <c r="U26" t="s">
        <v>698</v>
      </c>
      <c r="V26" t="s">
        <v>699</v>
      </c>
      <c r="W26" t="s">
        <v>700</v>
      </c>
      <c r="X26" t="s">
        <v>701</v>
      </c>
      <c r="Y26" t="s">
        <v>702</v>
      </c>
      <c r="Z26" t="s">
        <v>703</v>
      </c>
      <c r="AA26" t="s">
        <v>704</v>
      </c>
      <c r="AB26" t="s">
        <v>705</v>
      </c>
      <c r="AC26" t="s">
        <v>706</v>
      </c>
      <c r="AD26" t="s">
        <v>707</v>
      </c>
      <c r="AE26" t="s">
        <v>708</v>
      </c>
      <c r="AF26" t="s">
        <v>709</v>
      </c>
      <c r="AG26" t="s">
        <v>710</v>
      </c>
      <c r="AH26" t="s">
        <v>7006</v>
      </c>
      <c r="AI26" t="s">
        <v>710</v>
      </c>
      <c r="AJ26" t="s">
        <v>711</v>
      </c>
      <c r="AK26" t="s">
        <v>6319</v>
      </c>
      <c r="AL26" t="s">
        <v>6320</v>
      </c>
      <c r="AM26" t="s">
        <v>695</v>
      </c>
      <c r="AN26" t="s">
        <v>7202</v>
      </c>
      <c r="AO26" t="s">
        <v>696</v>
      </c>
      <c r="AP26" t="s">
        <v>6318</v>
      </c>
      <c r="AQ26" t="s">
        <v>6052</v>
      </c>
      <c r="AR26" t="s">
        <v>710</v>
      </c>
      <c r="AS26" t="s">
        <v>7006</v>
      </c>
      <c r="AT26" t="s">
        <v>711</v>
      </c>
      <c r="AU26" t="s">
        <v>6319</v>
      </c>
      <c r="AV26" t="s">
        <v>6320</v>
      </c>
      <c r="AW26">
        <v>277.14</v>
      </c>
      <c r="AX26">
        <v>1.3916111577910162</v>
      </c>
      <c r="AY26">
        <v>141.04</v>
      </c>
      <c r="AZ26">
        <v>-0.74171215603691742</v>
      </c>
      <c r="BA26">
        <v>155.78</v>
      </c>
      <c r="BB26">
        <v>1.0713235733845676</v>
      </c>
      <c r="BC26">
        <v>165.72</v>
      </c>
      <c r="BD26">
        <v>1.9313970459286744</v>
      </c>
      <c r="BE26">
        <v>186.55</v>
      </c>
      <c r="BF26">
        <v>-0.80085852491785081</v>
      </c>
      <c r="BG26">
        <v>54.87</v>
      </c>
      <c r="BH26">
        <v>3.316654160687734</v>
      </c>
    </row>
    <row r="27" spans="1:60" x14ac:dyDescent="0.25">
      <c r="A27" t="s">
        <v>712</v>
      </c>
      <c r="B27" t="s">
        <v>713</v>
      </c>
      <c r="C27" t="s">
        <v>714</v>
      </c>
      <c r="D27" t="s">
        <v>715</v>
      </c>
      <c r="E27" t="s">
        <v>716</v>
      </c>
      <c r="F27" t="s">
        <v>717</v>
      </c>
      <c r="G27" t="s">
        <v>718</v>
      </c>
      <c r="H27" t="s">
        <v>719</v>
      </c>
      <c r="I27" t="s">
        <v>720</v>
      </c>
      <c r="J27" t="s">
        <v>721</v>
      </c>
      <c r="K27" t="s">
        <v>722</v>
      </c>
      <c r="L27" t="s">
        <v>723</v>
      </c>
      <c r="M27" t="s">
        <v>723</v>
      </c>
      <c r="N27" t="s">
        <v>724</v>
      </c>
      <c r="O27" t="s">
        <v>7203</v>
      </c>
      <c r="P27" t="s">
        <v>724</v>
      </c>
      <c r="Q27" t="s">
        <v>725</v>
      </c>
      <c r="R27" t="s">
        <v>6321</v>
      </c>
      <c r="S27" t="s">
        <v>6053</v>
      </c>
      <c r="T27" t="s">
        <v>726</v>
      </c>
      <c r="U27" t="s">
        <v>727</v>
      </c>
      <c r="V27" t="s">
        <v>728</v>
      </c>
      <c r="W27" t="s">
        <v>729</v>
      </c>
      <c r="X27" t="s">
        <v>730</v>
      </c>
      <c r="Y27" t="s">
        <v>731</v>
      </c>
      <c r="Z27" t="s">
        <v>732</v>
      </c>
      <c r="AA27" t="s">
        <v>733</v>
      </c>
      <c r="AB27" t="s">
        <v>734</v>
      </c>
      <c r="AC27" t="s">
        <v>735</v>
      </c>
      <c r="AD27" t="s">
        <v>736</v>
      </c>
      <c r="AE27" t="s">
        <v>737</v>
      </c>
      <c r="AF27" t="s">
        <v>738</v>
      </c>
      <c r="AG27" t="s">
        <v>739</v>
      </c>
      <c r="AH27" t="s">
        <v>7007</v>
      </c>
      <c r="AI27" t="s">
        <v>739</v>
      </c>
      <c r="AJ27" t="s">
        <v>740</v>
      </c>
      <c r="AK27" t="s">
        <v>6322</v>
      </c>
      <c r="AL27" t="s">
        <v>6323</v>
      </c>
      <c r="AM27" t="s">
        <v>724</v>
      </c>
      <c r="AN27" t="s">
        <v>7203</v>
      </c>
      <c r="AO27" t="s">
        <v>725</v>
      </c>
      <c r="AP27" t="s">
        <v>6321</v>
      </c>
      <c r="AQ27" t="s">
        <v>6053</v>
      </c>
      <c r="AR27" t="s">
        <v>739</v>
      </c>
      <c r="AS27" t="s">
        <v>7007</v>
      </c>
      <c r="AT27" t="s">
        <v>740</v>
      </c>
      <c r="AU27" t="s">
        <v>6322</v>
      </c>
      <c r="AV27" t="s">
        <v>6323</v>
      </c>
      <c r="AW27">
        <v>272.74</v>
      </c>
      <c r="AX27">
        <v>-1.6003833240881047</v>
      </c>
      <c r="AY27">
        <v>140.93</v>
      </c>
      <c r="AZ27">
        <v>-7.8022488619503172E-2</v>
      </c>
      <c r="BA27">
        <v>155.88999999999999</v>
      </c>
      <c r="BB27">
        <v>7.0587483278705773E-2</v>
      </c>
      <c r="BC27">
        <v>162.68</v>
      </c>
      <c r="BD27">
        <v>-1.8514536170177249</v>
      </c>
      <c r="BE27">
        <v>184.14</v>
      </c>
      <c r="BF27">
        <v>-1.3002961807467199</v>
      </c>
      <c r="BG27">
        <v>53.47</v>
      </c>
      <c r="BH27">
        <v>-2.5846002110243815</v>
      </c>
    </row>
    <row r="28" spans="1:60" x14ac:dyDescent="0.25">
      <c r="A28" t="s">
        <v>741</v>
      </c>
      <c r="B28" t="s">
        <v>742</v>
      </c>
      <c r="C28" t="s">
        <v>743</v>
      </c>
      <c r="D28" t="s">
        <v>744</v>
      </c>
      <c r="E28" t="s">
        <v>745</v>
      </c>
      <c r="F28" t="s">
        <v>746</v>
      </c>
      <c r="G28" t="s">
        <v>747</v>
      </c>
      <c r="H28" t="s">
        <v>748</v>
      </c>
      <c r="I28" t="s">
        <v>749</v>
      </c>
      <c r="J28" t="s">
        <v>750</v>
      </c>
      <c r="K28" t="s">
        <v>751</v>
      </c>
      <c r="L28" t="s">
        <v>752</v>
      </c>
      <c r="M28" t="s">
        <v>752</v>
      </c>
      <c r="N28" t="s">
        <v>753</v>
      </c>
      <c r="O28" t="s">
        <v>7204</v>
      </c>
      <c r="P28" t="s">
        <v>753</v>
      </c>
      <c r="Q28" t="s">
        <v>754</v>
      </c>
      <c r="R28" t="s">
        <v>6324</v>
      </c>
      <c r="S28" t="s">
        <v>6054</v>
      </c>
      <c r="T28" t="s">
        <v>755</v>
      </c>
      <c r="U28" t="s">
        <v>756</v>
      </c>
      <c r="V28" t="s">
        <v>757</v>
      </c>
      <c r="W28" t="s">
        <v>758</v>
      </c>
      <c r="X28" t="s">
        <v>759</v>
      </c>
      <c r="Y28" t="s">
        <v>760</v>
      </c>
      <c r="Z28" t="s">
        <v>761</v>
      </c>
      <c r="AA28" t="s">
        <v>762</v>
      </c>
      <c r="AB28" t="s">
        <v>763</v>
      </c>
      <c r="AC28" t="s">
        <v>764</v>
      </c>
      <c r="AD28" t="s">
        <v>765</v>
      </c>
      <c r="AE28" t="s">
        <v>766</v>
      </c>
      <c r="AF28" t="s">
        <v>767</v>
      </c>
      <c r="AG28" t="s">
        <v>768</v>
      </c>
      <c r="AH28" t="s">
        <v>7008</v>
      </c>
      <c r="AI28" t="s">
        <v>768</v>
      </c>
      <c r="AJ28" t="s">
        <v>769</v>
      </c>
      <c r="AK28" t="s">
        <v>6325</v>
      </c>
      <c r="AL28" t="s">
        <v>6326</v>
      </c>
      <c r="AM28" t="s">
        <v>753</v>
      </c>
      <c r="AN28" t="s">
        <v>7204</v>
      </c>
      <c r="AO28" t="s">
        <v>754</v>
      </c>
      <c r="AP28" t="s">
        <v>6324</v>
      </c>
      <c r="AQ28" t="s">
        <v>6054</v>
      </c>
      <c r="AR28" t="s">
        <v>768</v>
      </c>
      <c r="AS28" t="s">
        <v>7008</v>
      </c>
      <c r="AT28" t="s">
        <v>769</v>
      </c>
      <c r="AU28" t="s">
        <v>6325</v>
      </c>
      <c r="AV28" t="s">
        <v>6326</v>
      </c>
      <c r="AW28">
        <v>275.02999999999997</v>
      </c>
      <c r="AX28">
        <v>0.83612221959937194</v>
      </c>
      <c r="AY28">
        <v>146.58000000000001</v>
      </c>
      <c r="AZ28">
        <v>3.9308041294284375</v>
      </c>
      <c r="BA28">
        <v>160.35</v>
      </c>
      <c r="BB28">
        <v>2.820829581457446</v>
      </c>
      <c r="BC28">
        <v>166.26</v>
      </c>
      <c r="BD28">
        <v>2.1767747063918206</v>
      </c>
      <c r="BE28">
        <v>191.64</v>
      </c>
      <c r="BF28">
        <v>3.9922274155221675</v>
      </c>
      <c r="BG28">
        <v>56.39</v>
      </c>
      <c r="BH28">
        <v>5.3171088858450553</v>
      </c>
    </row>
    <row r="29" spans="1:60" x14ac:dyDescent="0.25">
      <c r="A29" t="s">
        <v>770</v>
      </c>
      <c r="B29" t="s">
        <v>771</v>
      </c>
      <c r="C29" t="s">
        <v>772</v>
      </c>
      <c r="D29" t="s">
        <v>773</v>
      </c>
      <c r="E29" t="s">
        <v>774</v>
      </c>
      <c r="F29" t="s">
        <v>775</v>
      </c>
      <c r="G29" t="s">
        <v>776</v>
      </c>
      <c r="H29" t="s">
        <v>777</v>
      </c>
      <c r="I29" t="s">
        <v>778</v>
      </c>
      <c r="J29" t="s">
        <v>779</v>
      </c>
      <c r="K29" t="s">
        <v>780</v>
      </c>
      <c r="L29" t="s">
        <v>781</v>
      </c>
      <c r="M29" t="s">
        <v>781</v>
      </c>
      <c r="N29" t="s">
        <v>782</v>
      </c>
      <c r="O29" t="s">
        <v>7205</v>
      </c>
      <c r="P29" t="s">
        <v>782</v>
      </c>
      <c r="Q29" t="s">
        <v>783</v>
      </c>
      <c r="R29" t="s">
        <v>6327</v>
      </c>
      <c r="S29" t="s">
        <v>6055</v>
      </c>
      <c r="T29" t="s">
        <v>784</v>
      </c>
      <c r="U29" t="s">
        <v>785</v>
      </c>
      <c r="V29" t="s">
        <v>786</v>
      </c>
      <c r="W29" t="s">
        <v>787</v>
      </c>
      <c r="X29" t="s">
        <v>788</v>
      </c>
      <c r="Y29" t="s">
        <v>789</v>
      </c>
      <c r="Z29" t="s">
        <v>790</v>
      </c>
      <c r="AA29" t="s">
        <v>791</v>
      </c>
      <c r="AB29" t="s">
        <v>792</v>
      </c>
      <c r="AC29" t="s">
        <v>793</v>
      </c>
      <c r="AD29" t="s">
        <v>794</v>
      </c>
      <c r="AE29" t="s">
        <v>795</v>
      </c>
      <c r="AF29" t="s">
        <v>796</v>
      </c>
      <c r="AG29" t="s">
        <v>797</v>
      </c>
      <c r="AH29" t="s">
        <v>7009</v>
      </c>
      <c r="AI29" t="s">
        <v>797</v>
      </c>
      <c r="AJ29" t="s">
        <v>798</v>
      </c>
      <c r="AK29" t="s">
        <v>6328</v>
      </c>
      <c r="AL29" t="s">
        <v>6329</v>
      </c>
      <c r="AM29" t="s">
        <v>782</v>
      </c>
      <c r="AN29" t="s">
        <v>7205</v>
      </c>
      <c r="AO29" t="s">
        <v>783</v>
      </c>
      <c r="AP29" t="s">
        <v>6327</v>
      </c>
      <c r="AQ29" t="s">
        <v>6055</v>
      </c>
      <c r="AR29" t="s">
        <v>797</v>
      </c>
      <c r="AS29" t="s">
        <v>7009</v>
      </c>
      <c r="AT29" t="s">
        <v>798</v>
      </c>
      <c r="AU29" t="s">
        <v>6328</v>
      </c>
      <c r="AV29" t="s">
        <v>6329</v>
      </c>
      <c r="AW29">
        <v>276.61</v>
      </c>
      <c r="AX29">
        <v>0.57283892414112381</v>
      </c>
      <c r="AY29">
        <v>149.96</v>
      </c>
      <c r="AZ29">
        <v>2.279723737000706</v>
      </c>
      <c r="BA29">
        <v>162.62</v>
      </c>
      <c r="BB29">
        <v>1.4057264640527578</v>
      </c>
      <c r="BC29">
        <v>167.69</v>
      </c>
      <c r="BD29">
        <v>0.85642086560762842</v>
      </c>
      <c r="BE29">
        <v>196.23</v>
      </c>
      <c r="BF29">
        <v>2.3668828626309679</v>
      </c>
      <c r="BG29">
        <v>56.01</v>
      </c>
      <c r="BH29">
        <v>-0.67615915973498419</v>
      </c>
    </row>
    <row r="30" spans="1:60" x14ac:dyDescent="0.25">
      <c r="A30" t="s">
        <v>799</v>
      </c>
      <c r="B30" t="s">
        <v>800</v>
      </c>
      <c r="C30" t="s">
        <v>801</v>
      </c>
      <c r="D30" t="s">
        <v>802</v>
      </c>
      <c r="E30" t="s">
        <v>803</v>
      </c>
      <c r="F30" t="s">
        <v>804</v>
      </c>
      <c r="G30" t="s">
        <v>805</v>
      </c>
      <c r="H30" t="s">
        <v>806</v>
      </c>
      <c r="I30" t="s">
        <v>807</v>
      </c>
      <c r="J30" t="s">
        <v>808</v>
      </c>
      <c r="K30" t="s">
        <v>809</v>
      </c>
      <c r="L30" t="s">
        <v>810</v>
      </c>
      <c r="M30" t="s">
        <v>810</v>
      </c>
      <c r="N30" t="s">
        <v>811</v>
      </c>
      <c r="O30" t="s">
        <v>7206</v>
      </c>
      <c r="P30" t="s">
        <v>811</v>
      </c>
      <c r="Q30" t="s">
        <v>812</v>
      </c>
      <c r="R30" t="s">
        <v>6330</v>
      </c>
      <c r="S30" t="s">
        <v>6056</v>
      </c>
      <c r="T30" t="s">
        <v>813</v>
      </c>
      <c r="U30" t="s">
        <v>814</v>
      </c>
      <c r="V30" t="s">
        <v>815</v>
      </c>
      <c r="W30" t="s">
        <v>816</v>
      </c>
      <c r="X30" t="s">
        <v>817</v>
      </c>
      <c r="Y30" t="s">
        <v>818</v>
      </c>
      <c r="Z30" t="s">
        <v>819</v>
      </c>
      <c r="AA30" t="s">
        <v>820</v>
      </c>
      <c r="AB30" t="s">
        <v>821</v>
      </c>
      <c r="AC30" t="s">
        <v>822</v>
      </c>
      <c r="AD30" t="s">
        <v>823</v>
      </c>
      <c r="AE30" t="s">
        <v>824</v>
      </c>
      <c r="AF30" t="s">
        <v>825</v>
      </c>
      <c r="AG30" t="s">
        <v>826</v>
      </c>
      <c r="AH30" t="s">
        <v>7010</v>
      </c>
      <c r="AI30" t="s">
        <v>826</v>
      </c>
      <c r="AJ30" t="s">
        <v>827</v>
      </c>
      <c r="AK30" t="s">
        <v>6331</v>
      </c>
      <c r="AL30" t="s">
        <v>6332</v>
      </c>
      <c r="AM30" t="s">
        <v>811</v>
      </c>
      <c r="AN30" t="s">
        <v>7206</v>
      </c>
      <c r="AO30" t="s">
        <v>812</v>
      </c>
      <c r="AP30" t="s">
        <v>6330</v>
      </c>
      <c r="AQ30" t="s">
        <v>6056</v>
      </c>
      <c r="AR30" t="s">
        <v>826</v>
      </c>
      <c r="AS30" t="s">
        <v>7010</v>
      </c>
      <c r="AT30" t="s">
        <v>827</v>
      </c>
      <c r="AU30" t="s">
        <v>6331</v>
      </c>
      <c r="AV30" t="s">
        <v>6332</v>
      </c>
      <c r="AW30">
        <v>274.04000000000002</v>
      </c>
      <c r="AX30">
        <v>-0.93344907323944548</v>
      </c>
      <c r="AY30">
        <v>147.1</v>
      </c>
      <c r="AZ30">
        <v>-1.9255964260319554</v>
      </c>
      <c r="BA30">
        <v>163.79</v>
      </c>
      <c r="BB30">
        <v>0.71689287145966873</v>
      </c>
      <c r="BC30">
        <v>164.25</v>
      </c>
      <c r="BD30">
        <v>-2.0727379394298278</v>
      </c>
      <c r="BE30">
        <v>190.83</v>
      </c>
      <c r="BF30">
        <v>-2.790446128240843</v>
      </c>
      <c r="BG30">
        <v>58.4</v>
      </c>
      <c r="BH30">
        <v>4.1785643612440371</v>
      </c>
    </row>
    <row r="31" spans="1:60" x14ac:dyDescent="0.25">
      <c r="A31" t="s">
        <v>828</v>
      </c>
      <c r="B31" t="s">
        <v>829</v>
      </c>
      <c r="C31" t="s">
        <v>830</v>
      </c>
      <c r="D31" t="s">
        <v>831</v>
      </c>
      <c r="E31" t="s">
        <v>832</v>
      </c>
      <c r="F31" t="s">
        <v>833</v>
      </c>
      <c r="G31" t="s">
        <v>834</v>
      </c>
      <c r="H31" t="s">
        <v>835</v>
      </c>
      <c r="I31" t="s">
        <v>836</v>
      </c>
      <c r="J31" t="s">
        <v>837</v>
      </c>
      <c r="K31" t="s">
        <v>838</v>
      </c>
      <c r="L31" t="s">
        <v>839</v>
      </c>
      <c r="M31" t="s">
        <v>839</v>
      </c>
      <c r="N31" t="s">
        <v>840</v>
      </c>
      <c r="O31" t="s">
        <v>7207</v>
      </c>
      <c r="P31" t="s">
        <v>840</v>
      </c>
      <c r="Q31" t="s">
        <v>841</v>
      </c>
      <c r="R31" t="s">
        <v>6333</v>
      </c>
      <c r="S31" t="s">
        <v>6057</v>
      </c>
      <c r="T31" t="s">
        <v>842</v>
      </c>
      <c r="U31" t="s">
        <v>843</v>
      </c>
      <c r="V31" t="s">
        <v>844</v>
      </c>
      <c r="W31" t="s">
        <v>845</v>
      </c>
      <c r="X31" t="s">
        <v>846</v>
      </c>
      <c r="Y31" t="s">
        <v>847</v>
      </c>
      <c r="Z31" t="s">
        <v>848</v>
      </c>
      <c r="AA31" t="s">
        <v>849</v>
      </c>
      <c r="AB31" t="s">
        <v>850</v>
      </c>
      <c r="AC31" t="s">
        <v>851</v>
      </c>
      <c r="AD31" t="s">
        <v>852</v>
      </c>
      <c r="AE31" t="s">
        <v>853</v>
      </c>
      <c r="AF31" t="s">
        <v>854</v>
      </c>
      <c r="AG31" t="s">
        <v>855</v>
      </c>
      <c r="AH31" t="s">
        <v>7011</v>
      </c>
      <c r="AI31" t="s">
        <v>855</v>
      </c>
      <c r="AJ31" t="s">
        <v>856</v>
      </c>
      <c r="AK31" t="s">
        <v>6334</v>
      </c>
      <c r="AL31" t="s">
        <v>6335</v>
      </c>
      <c r="AM31" t="s">
        <v>840</v>
      </c>
      <c r="AN31" t="s">
        <v>7207</v>
      </c>
      <c r="AO31" t="s">
        <v>841</v>
      </c>
      <c r="AP31" t="s">
        <v>6333</v>
      </c>
      <c r="AQ31" t="s">
        <v>6057</v>
      </c>
      <c r="AR31" t="s">
        <v>855</v>
      </c>
      <c r="AS31" t="s">
        <v>7011</v>
      </c>
      <c r="AT31" t="s">
        <v>856</v>
      </c>
      <c r="AU31" t="s">
        <v>6334</v>
      </c>
      <c r="AV31" t="s">
        <v>6335</v>
      </c>
      <c r="AW31">
        <v>267.49</v>
      </c>
      <c r="AX31">
        <v>-2.4191898674975612</v>
      </c>
      <c r="AY31">
        <v>142.65</v>
      </c>
      <c r="AZ31">
        <v>-3.0718549947882745</v>
      </c>
      <c r="BA31">
        <v>151.56</v>
      </c>
      <c r="BB31">
        <v>-7.7603533343888085</v>
      </c>
      <c r="BC31">
        <v>161.47999999999999</v>
      </c>
      <c r="BD31">
        <v>-1.7008361379979908</v>
      </c>
      <c r="BE31">
        <v>185.93</v>
      </c>
      <c r="BF31">
        <v>-2.6012720566851262</v>
      </c>
      <c r="BG31">
        <v>55.46</v>
      </c>
      <c r="BH31">
        <v>-5.1653849646549332</v>
      </c>
    </row>
    <row r="32" spans="1:60" x14ac:dyDescent="0.25">
      <c r="A32" t="s">
        <v>857</v>
      </c>
      <c r="B32" t="s">
        <v>858</v>
      </c>
      <c r="C32" t="s">
        <v>859</v>
      </c>
      <c r="D32" t="s">
        <v>860</v>
      </c>
      <c r="E32" t="s">
        <v>861</v>
      </c>
      <c r="F32" t="s">
        <v>862</v>
      </c>
      <c r="G32" t="s">
        <v>863</v>
      </c>
      <c r="H32" t="s">
        <v>864</v>
      </c>
      <c r="I32" t="s">
        <v>865</v>
      </c>
      <c r="J32" t="s">
        <v>866</v>
      </c>
      <c r="K32" t="s">
        <v>867</v>
      </c>
      <c r="L32" t="s">
        <v>868</v>
      </c>
      <c r="M32" t="s">
        <v>868</v>
      </c>
      <c r="N32" t="s">
        <v>869</v>
      </c>
      <c r="O32" t="s">
        <v>7208</v>
      </c>
      <c r="P32" t="s">
        <v>869</v>
      </c>
      <c r="Q32" t="s">
        <v>870</v>
      </c>
      <c r="R32" t="s">
        <v>6336</v>
      </c>
      <c r="S32" t="s">
        <v>6058</v>
      </c>
      <c r="T32" t="s">
        <v>871</v>
      </c>
      <c r="U32" t="s">
        <v>872</v>
      </c>
      <c r="V32" t="s">
        <v>873</v>
      </c>
      <c r="W32" t="s">
        <v>874</v>
      </c>
      <c r="X32" t="s">
        <v>875</v>
      </c>
      <c r="Y32" t="s">
        <v>876</v>
      </c>
      <c r="Z32" t="s">
        <v>877</v>
      </c>
      <c r="AA32" t="s">
        <v>878</v>
      </c>
      <c r="AB32" t="s">
        <v>879</v>
      </c>
      <c r="AC32" t="s">
        <v>880</v>
      </c>
      <c r="AD32" t="s">
        <v>881</v>
      </c>
      <c r="AE32" t="s">
        <v>882</v>
      </c>
      <c r="AF32" t="s">
        <v>883</v>
      </c>
      <c r="AG32" t="s">
        <v>884</v>
      </c>
      <c r="AH32" t="s">
        <v>7012</v>
      </c>
      <c r="AI32" t="s">
        <v>884</v>
      </c>
      <c r="AJ32" t="s">
        <v>885</v>
      </c>
      <c r="AK32" t="s">
        <v>6337</v>
      </c>
      <c r="AL32" t="s">
        <v>6338</v>
      </c>
      <c r="AM32" t="s">
        <v>869</v>
      </c>
      <c r="AN32" t="s">
        <v>7208</v>
      </c>
      <c r="AO32" t="s">
        <v>870</v>
      </c>
      <c r="AP32" t="s">
        <v>6336</v>
      </c>
      <c r="AQ32" t="s">
        <v>6058</v>
      </c>
      <c r="AR32" t="s">
        <v>884</v>
      </c>
      <c r="AS32" t="s">
        <v>7012</v>
      </c>
      <c r="AT32" t="s">
        <v>885</v>
      </c>
      <c r="AU32" t="s">
        <v>6337</v>
      </c>
      <c r="AV32" t="s">
        <v>6338</v>
      </c>
      <c r="AW32">
        <v>263.49</v>
      </c>
      <c r="AX32">
        <v>-1.5066765862587048</v>
      </c>
      <c r="AY32">
        <v>143.88</v>
      </c>
      <c r="AZ32">
        <v>0.8585541167914218</v>
      </c>
      <c r="BA32">
        <v>150.29</v>
      </c>
      <c r="BB32">
        <v>-0.84148252043971827</v>
      </c>
      <c r="BC32">
        <v>160.46</v>
      </c>
      <c r="BD32">
        <v>-0.63366056592300513</v>
      </c>
      <c r="BE32">
        <v>186.2</v>
      </c>
      <c r="BF32">
        <v>0.14511060509951315</v>
      </c>
      <c r="BG32">
        <v>55.34</v>
      </c>
      <c r="BH32">
        <v>-0.21660658288521137</v>
      </c>
    </row>
    <row r="33" spans="1:60" x14ac:dyDescent="0.25">
      <c r="A33" t="s">
        <v>886</v>
      </c>
      <c r="B33" t="s">
        <v>887</v>
      </c>
      <c r="C33" t="s">
        <v>888</v>
      </c>
      <c r="D33" t="s">
        <v>889</v>
      </c>
      <c r="E33" t="s">
        <v>890</v>
      </c>
      <c r="F33" t="s">
        <v>891</v>
      </c>
      <c r="G33" t="s">
        <v>892</v>
      </c>
      <c r="H33" t="s">
        <v>893</v>
      </c>
      <c r="I33" t="s">
        <v>894</v>
      </c>
      <c r="J33" t="s">
        <v>895</v>
      </c>
      <c r="K33" t="s">
        <v>896</v>
      </c>
      <c r="L33" t="s">
        <v>897</v>
      </c>
      <c r="M33" t="s">
        <v>897</v>
      </c>
      <c r="N33" t="s">
        <v>898</v>
      </c>
      <c r="O33" t="s">
        <v>7209</v>
      </c>
      <c r="P33" t="s">
        <v>898</v>
      </c>
      <c r="Q33" t="s">
        <v>899</v>
      </c>
      <c r="R33" t="s">
        <v>6339</v>
      </c>
      <c r="S33" t="s">
        <v>6059</v>
      </c>
      <c r="T33" t="s">
        <v>900</v>
      </c>
      <c r="U33" t="s">
        <v>901</v>
      </c>
      <c r="V33" t="s">
        <v>902</v>
      </c>
      <c r="W33" t="s">
        <v>903</v>
      </c>
      <c r="X33" t="s">
        <v>904</v>
      </c>
      <c r="Y33" t="s">
        <v>905</v>
      </c>
      <c r="Z33" t="s">
        <v>906</v>
      </c>
      <c r="AA33" t="s">
        <v>907</v>
      </c>
      <c r="AB33" t="s">
        <v>908</v>
      </c>
      <c r="AC33" t="s">
        <v>909</v>
      </c>
      <c r="AD33" t="s">
        <v>910</v>
      </c>
      <c r="AE33" t="s">
        <v>911</v>
      </c>
      <c r="AF33" t="s">
        <v>912</v>
      </c>
      <c r="AG33" t="s">
        <v>913</v>
      </c>
      <c r="AH33" t="s">
        <v>7013</v>
      </c>
      <c r="AI33" t="s">
        <v>913</v>
      </c>
      <c r="AJ33" t="s">
        <v>914</v>
      </c>
      <c r="AK33" t="s">
        <v>6340</v>
      </c>
      <c r="AL33" t="s">
        <v>6341</v>
      </c>
      <c r="AM33" t="s">
        <v>898</v>
      </c>
      <c r="AN33" t="s">
        <v>7209</v>
      </c>
      <c r="AO33" t="s">
        <v>899</v>
      </c>
      <c r="AP33" t="s">
        <v>6339</v>
      </c>
      <c r="AQ33" t="s">
        <v>6059</v>
      </c>
      <c r="AR33" t="s">
        <v>913</v>
      </c>
      <c r="AS33" t="s">
        <v>7013</v>
      </c>
      <c r="AT33" t="s">
        <v>914</v>
      </c>
      <c r="AU33" t="s">
        <v>6340</v>
      </c>
      <c r="AV33" t="s">
        <v>6341</v>
      </c>
      <c r="AW33">
        <v>259.91000000000003</v>
      </c>
      <c r="AX33">
        <v>-1.3679999352833674</v>
      </c>
      <c r="AY33">
        <v>145.86000000000001</v>
      </c>
      <c r="AZ33">
        <v>1.3667638728663836</v>
      </c>
      <c r="BA33">
        <v>148.9</v>
      </c>
      <c r="BB33">
        <v>-0.92918212560395774</v>
      </c>
      <c r="BC33">
        <v>163.01</v>
      </c>
      <c r="BD33">
        <v>1.5766858292688257</v>
      </c>
      <c r="BE33">
        <v>189.3</v>
      </c>
      <c r="BF33">
        <v>1.6511693372310572</v>
      </c>
      <c r="BG33">
        <v>53.49</v>
      </c>
      <c r="BH33">
        <v>-3.4001253815621113</v>
      </c>
    </row>
    <row r="34" spans="1:60" x14ac:dyDescent="0.25">
      <c r="A34" t="s">
        <v>915</v>
      </c>
      <c r="B34" t="s">
        <v>916</v>
      </c>
      <c r="C34" t="s">
        <v>917</v>
      </c>
      <c r="D34" t="s">
        <v>918</v>
      </c>
      <c r="E34" t="s">
        <v>919</v>
      </c>
      <c r="F34" t="s">
        <v>920</v>
      </c>
      <c r="G34" t="s">
        <v>921</v>
      </c>
      <c r="H34" t="s">
        <v>922</v>
      </c>
      <c r="I34" t="s">
        <v>923</v>
      </c>
      <c r="J34" t="s">
        <v>924</v>
      </c>
      <c r="K34" t="s">
        <v>925</v>
      </c>
      <c r="L34" t="s">
        <v>926</v>
      </c>
      <c r="M34" t="s">
        <v>926</v>
      </c>
      <c r="N34" t="s">
        <v>927</v>
      </c>
      <c r="O34" t="s">
        <v>7210</v>
      </c>
      <c r="P34" t="s">
        <v>927</v>
      </c>
      <c r="Q34" t="s">
        <v>928</v>
      </c>
      <c r="R34" t="s">
        <v>6342</v>
      </c>
      <c r="S34" t="s">
        <v>6060</v>
      </c>
      <c r="T34" t="s">
        <v>929</v>
      </c>
      <c r="U34" t="s">
        <v>930</v>
      </c>
      <c r="V34" t="s">
        <v>931</v>
      </c>
      <c r="W34" t="s">
        <v>932</v>
      </c>
      <c r="X34" t="s">
        <v>933</v>
      </c>
      <c r="Y34" t="s">
        <v>934</v>
      </c>
      <c r="Z34" t="s">
        <v>935</v>
      </c>
      <c r="AA34" t="s">
        <v>936</v>
      </c>
      <c r="AB34" t="s">
        <v>937</v>
      </c>
      <c r="AC34" t="s">
        <v>938</v>
      </c>
      <c r="AD34" t="s">
        <v>939</v>
      </c>
      <c r="AE34" t="s">
        <v>940</v>
      </c>
      <c r="AF34" t="s">
        <v>941</v>
      </c>
      <c r="AG34" t="s">
        <v>942</v>
      </c>
      <c r="AH34" t="s">
        <v>7014</v>
      </c>
      <c r="AI34" t="s">
        <v>942</v>
      </c>
      <c r="AJ34" t="s">
        <v>943</v>
      </c>
      <c r="AK34" t="s">
        <v>6343</v>
      </c>
      <c r="AL34" t="s">
        <v>6344</v>
      </c>
      <c r="AM34" t="s">
        <v>927</v>
      </c>
      <c r="AN34" t="s">
        <v>7210</v>
      </c>
      <c r="AO34" t="s">
        <v>928</v>
      </c>
      <c r="AP34" t="s">
        <v>6342</v>
      </c>
      <c r="AQ34" t="s">
        <v>6060</v>
      </c>
      <c r="AR34" t="s">
        <v>942</v>
      </c>
      <c r="AS34" t="s">
        <v>7014</v>
      </c>
      <c r="AT34" t="s">
        <v>943</v>
      </c>
      <c r="AU34" t="s">
        <v>6343</v>
      </c>
      <c r="AV34" t="s">
        <v>6344</v>
      </c>
      <c r="AW34">
        <v>263.95999999999998</v>
      </c>
      <c r="AX34">
        <v>1.5462159270918612</v>
      </c>
      <c r="AY34">
        <v>151.36000000000001</v>
      </c>
      <c r="AZ34">
        <v>3.7013847747481239</v>
      </c>
      <c r="BA34">
        <v>153.21</v>
      </c>
      <c r="BB34">
        <v>2.8534589637699055</v>
      </c>
      <c r="BC34">
        <v>167.04</v>
      </c>
      <c r="BD34">
        <v>2.4421756076075427</v>
      </c>
      <c r="BE34">
        <v>195.64</v>
      </c>
      <c r="BF34">
        <v>3.2943177455879198</v>
      </c>
      <c r="BG34">
        <v>52.95</v>
      </c>
      <c r="BH34">
        <v>-1.0146648495743229</v>
      </c>
    </row>
    <row r="35" spans="1:60" x14ac:dyDescent="0.25">
      <c r="A35" t="s">
        <v>944</v>
      </c>
      <c r="B35" t="s">
        <v>945</v>
      </c>
      <c r="C35" t="s">
        <v>946</v>
      </c>
      <c r="D35" t="s">
        <v>947</v>
      </c>
      <c r="E35" t="s">
        <v>948</v>
      </c>
      <c r="F35" t="s">
        <v>949</v>
      </c>
      <c r="G35" t="s">
        <v>950</v>
      </c>
      <c r="H35" t="s">
        <v>951</v>
      </c>
      <c r="I35" t="s">
        <v>952</v>
      </c>
      <c r="J35" t="s">
        <v>953</v>
      </c>
      <c r="K35" t="s">
        <v>954</v>
      </c>
      <c r="L35" t="s">
        <v>955</v>
      </c>
      <c r="M35" t="s">
        <v>955</v>
      </c>
      <c r="N35" t="s">
        <v>956</v>
      </c>
      <c r="O35" t="s">
        <v>7211</v>
      </c>
      <c r="P35" t="s">
        <v>956</v>
      </c>
      <c r="Q35" t="s">
        <v>957</v>
      </c>
      <c r="R35" t="s">
        <v>6345</v>
      </c>
      <c r="S35" t="s">
        <v>6061</v>
      </c>
      <c r="T35" t="s">
        <v>958</v>
      </c>
      <c r="U35" t="s">
        <v>959</v>
      </c>
      <c r="V35" t="s">
        <v>960</v>
      </c>
      <c r="W35" t="s">
        <v>961</v>
      </c>
      <c r="X35" t="s">
        <v>962</v>
      </c>
      <c r="Y35" t="s">
        <v>963</v>
      </c>
      <c r="Z35" t="s">
        <v>964</v>
      </c>
      <c r="AA35" t="s">
        <v>965</v>
      </c>
      <c r="AB35" t="s">
        <v>966</v>
      </c>
      <c r="AC35" t="s">
        <v>967</v>
      </c>
      <c r="AD35" t="s">
        <v>968</v>
      </c>
      <c r="AE35" t="s">
        <v>969</v>
      </c>
      <c r="AF35" t="s">
        <v>970</v>
      </c>
      <c r="AG35" t="s">
        <v>971</v>
      </c>
      <c r="AH35" t="s">
        <v>7015</v>
      </c>
      <c r="AI35" t="s">
        <v>971</v>
      </c>
      <c r="AJ35" t="s">
        <v>972</v>
      </c>
      <c r="AK35" t="s">
        <v>6346</v>
      </c>
      <c r="AL35" t="s">
        <v>6347</v>
      </c>
      <c r="AM35" t="s">
        <v>956</v>
      </c>
      <c r="AN35" t="s">
        <v>7211</v>
      </c>
      <c r="AO35" t="s">
        <v>957</v>
      </c>
      <c r="AP35" t="s">
        <v>6345</v>
      </c>
      <c r="AQ35" t="s">
        <v>6061</v>
      </c>
      <c r="AR35" t="s">
        <v>971</v>
      </c>
      <c r="AS35" t="s">
        <v>7015</v>
      </c>
      <c r="AT35" t="s">
        <v>972</v>
      </c>
      <c r="AU35" t="s">
        <v>6346</v>
      </c>
      <c r="AV35" t="s">
        <v>6347</v>
      </c>
      <c r="AW35">
        <v>259.33999999999997</v>
      </c>
      <c r="AX35">
        <v>-1.7657634394482657</v>
      </c>
      <c r="AY35">
        <v>147</v>
      </c>
      <c r="AZ35">
        <v>-2.9228518524831983</v>
      </c>
      <c r="BA35">
        <v>152.03</v>
      </c>
      <c r="BB35">
        <v>-0.77316595349176753</v>
      </c>
      <c r="BC35">
        <v>167.15</v>
      </c>
      <c r="BD35">
        <v>6.5830817183374427E-2</v>
      </c>
      <c r="BE35">
        <v>191.49</v>
      </c>
      <c r="BF35">
        <v>-2.144064773508064</v>
      </c>
      <c r="BG35">
        <v>54.31</v>
      </c>
      <c r="BH35">
        <v>2.5360299999338509</v>
      </c>
    </row>
    <row r="36" spans="1:60" x14ac:dyDescent="0.25">
      <c r="A36" t="s">
        <v>973</v>
      </c>
      <c r="B36" t="s">
        <v>974</v>
      </c>
      <c r="C36" t="s">
        <v>975</v>
      </c>
      <c r="D36" t="s">
        <v>976</v>
      </c>
      <c r="E36" t="s">
        <v>977</v>
      </c>
      <c r="F36" t="s">
        <v>978</v>
      </c>
      <c r="G36" t="s">
        <v>979</v>
      </c>
      <c r="H36" t="s">
        <v>980</v>
      </c>
      <c r="I36" t="s">
        <v>981</v>
      </c>
      <c r="J36" t="s">
        <v>982</v>
      </c>
      <c r="K36" t="s">
        <v>983</v>
      </c>
      <c r="L36" t="s">
        <v>984</v>
      </c>
      <c r="M36" t="s">
        <v>984</v>
      </c>
      <c r="N36" t="s">
        <v>985</v>
      </c>
      <c r="O36" t="s">
        <v>7212</v>
      </c>
      <c r="P36" t="s">
        <v>985</v>
      </c>
      <c r="Q36" t="s">
        <v>986</v>
      </c>
      <c r="R36" t="s">
        <v>6348</v>
      </c>
      <c r="S36" t="s">
        <v>6062</v>
      </c>
      <c r="T36" t="s">
        <v>987</v>
      </c>
      <c r="U36" t="s">
        <v>988</v>
      </c>
      <c r="V36" t="s">
        <v>989</v>
      </c>
      <c r="W36" t="s">
        <v>990</v>
      </c>
      <c r="X36" t="s">
        <v>991</v>
      </c>
      <c r="Y36" t="s">
        <v>992</v>
      </c>
      <c r="Z36" t="s">
        <v>993</v>
      </c>
      <c r="AA36" t="s">
        <v>994</v>
      </c>
      <c r="AB36" t="s">
        <v>995</v>
      </c>
      <c r="AC36" t="s">
        <v>996</v>
      </c>
      <c r="AD36" t="s">
        <v>997</v>
      </c>
      <c r="AE36" t="s">
        <v>998</v>
      </c>
      <c r="AF36" t="s">
        <v>999</v>
      </c>
      <c r="AG36" t="s">
        <v>1000</v>
      </c>
      <c r="AH36" t="s">
        <v>7016</v>
      </c>
      <c r="AI36" t="s">
        <v>1000</v>
      </c>
      <c r="AJ36" t="s">
        <v>1001</v>
      </c>
      <c r="AK36" t="s">
        <v>6349</v>
      </c>
      <c r="AL36" t="s">
        <v>6350</v>
      </c>
      <c r="AM36" t="s">
        <v>985</v>
      </c>
      <c r="AN36" t="s">
        <v>7212</v>
      </c>
      <c r="AO36" t="s">
        <v>986</v>
      </c>
      <c r="AP36" t="s">
        <v>6348</v>
      </c>
      <c r="AQ36" t="s">
        <v>6062</v>
      </c>
      <c r="AR36" t="s">
        <v>1000</v>
      </c>
      <c r="AS36" t="s">
        <v>7016</v>
      </c>
      <c r="AT36" t="s">
        <v>1001</v>
      </c>
      <c r="AU36" t="s">
        <v>6349</v>
      </c>
      <c r="AV36" t="s">
        <v>6350</v>
      </c>
      <c r="AW36">
        <v>257.55</v>
      </c>
      <c r="AX36">
        <v>-0.69260661091438225</v>
      </c>
      <c r="AY36">
        <v>143.6</v>
      </c>
      <c r="AZ36">
        <v>-2.3400930164612586</v>
      </c>
      <c r="BA36">
        <v>148.77000000000001</v>
      </c>
      <c r="BB36">
        <v>-2.1676380623592331</v>
      </c>
      <c r="BC36">
        <v>166.34</v>
      </c>
      <c r="BD36">
        <v>-0.48577264255661506</v>
      </c>
      <c r="BE36">
        <v>189.97</v>
      </c>
      <c r="BF36">
        <v>-0.79694229791178894</v>
      </c>
      <c r="BG36">
        <v>54.41</v>
      </c>
      <c r="BH36">
        <v>0.1839588451080012</v>
      </c>
    </row>
    <row r="37" spans="1:60" x14ac:dyDescent="0.25">
      <c r="A37" t="s">
        <v>1002</v>
      </c>
      <c r="B37" t="s">
        <v>1003</v>
      </c>
      <c r="C37" t="s">
        <v>1004</v>
      </c>
      <c r="D37" t="s">
        <v>1005</v>
      </c>
      <c r="E37" t="s">
        <v>1006</v>
      </c>
      <c r="F37" t="s">
        <v>1007</v>
      </c>
      <c r="G37" t="s">
        <v>1008</v>
      </c>
      <c r="H37" t="s">
        <v>1009</v>
      </c>
      <c r="I37" t="s">
        <v>1010</v>
      </c>
      <c r="J37" t="s">
        <v>1011</v>
      </c>
      <c r="K37" t="s">
        <v>1012</v>
      </c>
      <c r="L37" t="s">
        <v>1013</v>
      </c>
      <c r="M37" t="s">
        <v>1013</v>
      </c>
      <c r="N37" t="s">
        <v>1014</v>
      </c>
      <c r="O37" t="s">
        <v>7213</v>
      </c>
      <c r="P37" t="s">
        <v>1014</v>
      </c>
      <c r="Q37" t="s">
        <v>1015</v>
      </c>
      <c r="R37" t="s">
        <v>6351</v>
      </c>
      <c r="S37" t="s">
        <v>6063</v>
      </c>
      <c r="T37" t="s">
        <v>1016</v>
      </c>
      <c r="U37" t="s">
        <v>1017</v>
      </c>
      <c r="V37" t="s">
        <v>1018</v>
      </c>
      <c r="W37" t="s">
        <v>1019</v>
      </c>
      <c r="X37" t="s">
        <v>1020</v>
      </c>
      <c r="Y37" t="s">
        <v>1021</v>
      </c>
      <c r="Z37" t="s">
        <v>1022</v>
      </c>
      <c r="AA37" t="s">
        <v>1023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7017</v>
      </c>
      <c r="AI37" t="s">
        <v>1029</v>
      </c>
      <c r="AJ37" t="s">
        <v>1030</v>
      </c>
      <c r="AK37" t="s">
        <v>6352</v>
      </c>
      <c r="AL37" t="s">
        <v>6353</v>
      </c>
      <c r="AM37" t="s">
        <v>1014</v>
      </c>
      <c r="AN37" t="s">
        <v>7213</v>
      </c>
      <c r="AO37" t="s">
        <v>1015</v>
      </c>
      <c r="AP37" t="s">
        <v>6351</v>
      </c>
      <c r="AQ37" t="s">
        <v>6063</v>
      </c>
      <c r="AR37" t="s">
        <v>1029</v>
      </c>
      <c r="AS37" t="s">
        <v>7017</v>
      </c>
      <c r="AT37" t="s">
        <v>1030</v>
      </c>
      <c r="AU37" t="s">
        <v>6352</v>
      </c>
      <c r="AV37" t="s">
        <v>6353</v>
      </c>
      <c r="AW37">
        <v>254.04</v>
      </c>
      <c r="AX37">
        <v>-1.3722141076820262</v>
      </c>
      <c r="AY37">
        <v>140.80000000000001</v>
      </c>
      <c r="AZ37">
        <v>-1.9691212890181709</v>
      </c>
      <c r="BA37">
        <v>148.72</v>
      </c>
      <c r="BB37">
        <v>-3.361457559636763E-2</v>
      </c>
      <c r="BC37">
        <v>165.44</v>
      </c>
      <c r="BD37">
        <v>-0.54252951204771549</v>
      </c>
      <c r="BE37">
        <v>188.58</v>
      </c>
      <c r="BF37">
        <v>-0.73438449194264199</v>
      </c>
      <c r="BG37">
        <v>53.93</v>
      </c>
      <c r="BH37">
        <v>-0.88610511486982879</v>
      </c>
    </row>
    <row r="38" spans="1:60" x14ac:dyDescent="0.25">
      <c r="A38" t="s">
        <v>1031</v>
      </c>
      <c r="B38" t="s">
        <v>1032</v>
      </c>
      <c r="C38" t="s">
        <v>1033</v>
      </c>
      <c r="D38" t="s">
        <v>1034</v>
      </c>
      <c r="E38" t="s">
        <v>1035</v>
      </c>
      <c r="F38" t="s">
        <v>1036</v>
      </c>
      <c r="G38" t="s">
        <v>1037</v>
      </c>
      <c r="H38" t="s">
        <v>1038</v>
      </c>
      <c r="I38" t="s">
        <v>1039</v>
      </c>
      <c r="J38" t="s">
        <v>1040</v>
      </c>
      <c r="K38" t="s">
        <v>1041</v>
      </c>
      <c r="L38" t="s">
        <v>1042</v>
      </c>
      <c r="M38" t="s">
        <v>1042</v>
      </c>
      <c r="N38" t="s">
        <v>1043</v>
      </c>
      <c r="O38" t="s">
        <v>7214</v>
      </c>
      <c r="P38" t="s">
        <v>1043</v>
      </c>
      <c r="Q38" t="s">
        <v>1044</v>
      </c>
      <c r="R38" t="s">
        <v>6354</v>
      </c>
      <c r="S38" t="s">
        <v>6064</v>
      </c>
      <c r="T38" t="s">
        <v>1045</v>
      </c>
      <c r="U38" t="s">
        <v>1046</v>
      </c>
      <c r="V38" t="s">
        <v>1047</v>
      </c>
      <c r="W38" t="s">
        <v>1048</v>
      </c>
      <c r="X38" t="s">
        <v>1049</v>
      </c>
      <c r="Y38" t="s">
        <v>1050</v>
      </c>
      <c r="Z38" t="s">
        <v>1051</v>
      </c>
      <c r="AA38" t="s">
        <v>1052</v>
      </c>
      <c r="AB38" t="s">
        <v>1053</v>
      </c>
      <c r="AC38" t="s">
        <v>1054</v>
      </c>
      <c r="AD38" t="s">
        <v>1055</v>
      </c>
      <c r="AE38" t="s">
        <v>1056</v>
      </c>
      <c r="AF38" t="s">
        <v>1057</v>
      </c>
      <c r="AG38" t="s">
        <v>1058</v>
      </c>
      <c r="AH38" t="s">
        <v>7018</v>
      </c>
      <c r="AI38" t="s">
        <v>1058</v>
      </c>
      <c r="AJ38" t="s">
        <v>1059</v>
      </c>
      <c r="AK38" t="s">
        <v>6355</v>
      </c>
      <c r="AL38" t="s">
        <v>6356</v>
      </c>
      <c r="AM38" t="s">
        <v>1043</v>
      </c>
      <c r="AN38" t="s">
        <v>7214</v>
      </c>
      <c r="AO38" t="s">
        <v>1044</v>
      </c>
      <c r="AP38" t="s">
        <v>6354</v>
      </c>
      <c r="AQ38" t="s">
        <v>6064</v>
      </c>
      <c r="AR38" t="s">
        <v>1058</v>
      </c>
      <c r="AS38" t="s">
        <v>7018</v>
      </c>
      <c r="AT38" t="s">
        <v>1059</v>
      </c>
      <c r="AU38" t="s">
        <v>6355</v>
      </c>
      <c r="AV38" t="s">
        <v>6356</v>
      </c>
      <c r="AW38">
        <v>254.6</v>
      </c>
      <c r="AX38">
        <v>0.22019511885320045</v>
      </c>
      <c r="AY38">
        <v>137.22999999999999</v>
      </c>
      <c r="AZ38">
        <v>-2.5682093442400347</v>
      </c>
      <c r="BA38">
        <v>149.13</v>
      </c>
      <c r="BB38">
        <v>0.2753065361502367</v>
      </c>
      <c r="BC38">
        <v>162.83000000000001</v>
      </c>
      <c r="BD38">
        <v>-1.5901879543935304</v>
      </c>
      <c r="BE38">
        <v>186.38</v>
      </c>
      <c r="BF38">
        <v>-1.1734719680021908</v>
      </c>
      <c r="BG38">
        <v>54.66</v>
      </c>
      <c r="BH38">
        <v>1.3445271150786358</v>
      </c>
    </row>
    <row r="39" spans="1:60" x14ac:dyDescent="0.25">
      <c r="A39" t="s">
        <v>1060</v>
      </c>
      <c r="B39" t="s">
        <v>1061</v>
      </c>
      <c r="C39" t="s">
        <v>1062</v>
      </c>
      <c r="D39" t="s">
        <v>1063</v>
      </c>
      <c r="E39" t="s">
        <v>1064</v>
      </c>
      <c r="F39" t="s">
        <v>1065</v>
      </c>
      <c r="G39" t="s">
        <v>1066</v>
      </c>
      <c r="H39" t="s">
        <v>1067</v>
      </c>
      <c r="I39" t="s">
        <v>1068</v>
      </c>
      <c r="J39" t="s">
        <v>1069</v>
      </c>
      <c r="K39" t="s">
        <v>1070</v>
      </c>
      <c r="L39" t="s">
        <v>1071</v>
      </c>
      <c r="M39" t="s">
        <v>1071</v>
      </c>
      <c r="N39" t="s">
        <v>1072</v>
      </c>
      <c r="O39" t="s">
        <v>7215</v>
      </c>
      <c r="P39" t="s">
        <v>1072</v>
      </c>
      <c r="Q39" t="s">
        <v>1073</v>
      </c>
      <c r="R39" t="s">
        <v>6357</v>
      </c>
      <c r="S39" t="s">
        <v>6065</v>
      </c>
      <c r="T39" t="s">
        <v>1074</v>
      </c>
      <c r="U39" t="s">
        <v>1075</v>
      </c>
      <c r="V39" t="s">
        <v>1076</v>
      </c>
      <c r="W39" t="s">
        <v>1077</v>
      </c>
      <c r="X39" t="s">
        <v>1078</v>
      </c>
      <c r="Y39" t="s">
        <v>1079</v>
      </c>
      <c r="Z39" t="s">
        <v>1080</v>
      </c>
      <c r="AA39" t="s">
        <v>1081</v>
      </c>
      <c r="AB39" t="s">
        <v>1082</v>
      </c>
      <c r="AC39" t="s">
        <v>1083</v>
      </c>
      <c r="AD39" t="s">
        <v>1084</v>
      </c>
      <c r="AE39" t="s">
        <v>1085</v>
      </c>
      <c r="AF39" t="s">
        <v>1086</v>
      </c>
      <c r="AG39" t="s">
        <v>1087</v>
      </c>
      <c r="AH39" t="s">
        <v>7019</v>
      </c>
      <c r="AI39" t="s">
        <v>1087</v>
      </c>
      <c r="AJ39" t="s">
        <v>1088</v>
      </c>
      <c r="AK39" t="s">
        <v>6358</v>
      </c>
      <c r="AL39" t="s">
        <v>6359</v>
      </c>
      <c r="AM39" t="s">
        <v>1072</v>
      </c>
      <c r="AN39" t="s">
        <v>7215</v>
      </c>
      <c r="AO39" t="s">
        <v>1073</v>
      </c>
      <c r="AP39" t="s">
        <v>6357</v>
      </c>
      <c r="AQ39" t="s">
        <v>6065</v>
      </c>
      <c r="AR39" t="s">
        <v>1087</v>
      </c>
      <c r="AS39" t="s">
        <v>7019</v>
      </c>
      <c r="AT39" t="s">
        <v>1088</v>
      </c>
      <c r="AU39" t="s">
        <v>6358</v>
      </c>
      <c r="AV39" t="s">
        <v>6359</v>
      </c>
      <c r="AW39">
        <v>255.11</v>
      </c>
      <c r="AX39">
        <v>0.20011385697499143</v>
      </c>
      <c r="AY39">
        <v>140.72</v>
      </c>
      <c r="AZ39">
        <v>2.5113750147761031</v>
      </c>
      <c r="BA39">
        <v>151.1</v>
      </c>
      <c r="BB39">
        <v>1.31234605040029</v>
      </c>
      <c r="BC39">
        <v>167.13</v>
      </c>
      <c r="BD39">
        <v>2.6065240924704822</v>
      </c>
      <c r="BE39">
        <v>191.03</v>
      </c>
      <c r="BF39">
        <v>2.4642883418050965</v>
      </c>
      <c r="BG39">
        <v>58.25</v>
      </c>
      <c r="BH39">
        <v>6.3611911945887956</v>
      </c>
    </row>
    <row r="40" spans="1:60" x14ac:dyDescent="0.25">
      <c r="A40" t="s">
        <v>1089</v>
      </c>
      <c r="B40" t="s">
        <v>1090</v>
      </c>
      <c r="C40" t="s">
        <v>1091</v>
      </c>
      <c r="D40" t="s">
        <v>1092</v>
      </c>
      <c r="E40" t="s">
        <v>1093</v>
      </c>
      <c r="F40" t="s">
        <v>1094</v>
      </c>
      <c r="G40" t="s">
        <v>1095</v>
      </c>
      <c r="H40" t="s">
        <v>1096</v>
      </c>
      <c r="I40" t="s">
        <v>1097</v>
      </c>
      <c r="J40" t="s">
        <v>1098</v>
      </c>
      <c r="K40" t="s">
        <v>1099</v>
      </c>
      <c r="L40" t="s">
        <v>1100</v>
      </c>
      <c r="M40" t="s">
        <v>1100</v>
      </c>
      <c r="N40" t="s">
        <v>1101</v>
      </c>
      <c r="O40" t="s">
        <v>7216</v>
      </c>
      <c r="P40" t="s">
        <v>1101</v>
      </c>
      <c r="Q40" t="s">
        <v>1102</v>
      </c>
      <c r="R40" t="s">
        <v>6360</v>
      </c>
      <c r="S40" t="s">
        <v>6066</v>
      </c>
      <c r="T40" t="s">
        <v>1103</v>
      </c>
      <c r="U40" t="s">
        <v>1104</v>
      </c>
      <c r="V40" t="s">
        <v>1105</v>
      </c>
      <c r="W40" t="s">
        <v>1106</v>
      </c>
      <c r="X40" t="s">
        <v>1107</v>
      </c>
      <c r="Y40" t="s">
        <v>1108</v>
      </c>
      <c r="Z40" t="s">
        <v>1109</v>
      </c>
      <c r="AA40" t="s">
        <v>1110</v>
      </c>
      <c r="AB40" t="s">
        <v>1111</v>
      </c>
      <c r="AC40" t="s">
        <v>1112</v>
      </c>
      <c r="AD40" t="s">
        <v>1113</v>
      </c>
      <c r="AE40" t="s">
        <v>1114</v>
      </c>
      <c r="AF40" t="s">
        <v>1115</v>
      </c>
      <c r="AG40" t="s">
        <v>1116</v>
      </c>
      <c r="AH40" t="s">
        <v>7020</v>
      </c>
      <c r="AI40" t="s">
        <v>1116</v>
      </c>
      <c r="AJ40" t="s">
        <v>1117</v>
      </c>
      <c r="AK40" t="s">
        <v>6361</v>
      </c>
      <c r="AL40" t="s">
        <v>6362</v>
      </c>
      <c r="AM40" t="s">
        <v>1101</v>
      </c>
      <c r="AN40" t="s">
        <v>7216</v>
      </c>
      <c r="AO40" t="s">
        <v>1102</v>
      </c>
      <c r="AP40" t="s">
        <v>6360</v>
      </c>
      <c r="AQ40" t="s">
        <v>6066</v>
      </c>
      <c r="AR40" t="s">
        <v>1116</v>
      </c>
      <c r="AS40" t="s">
        <v>7020</v>
      </c>
      <c r="AT40" t="s">
        <v>1117</v>
      </c>
      <c r="AU40" t="s">
        <v>6361</v>
      </c>
      <c r="AV40" t="s">
        <v>6362</v>
      </c>
      <c r="AW40">
        <v>251.99</v>
      </c>
      <c r="AX40">
        <v>-1.230542050868805</v>
      </c>
      <c r="AY40">
        <v>137.99</v>
      </c>
      <c r="AZ40">
        <v>-1.9590881665839561</v>
      </c>
      <c r="BA40">
        <v>150.86000000000001</v>
      </c>
      <c r="BB40">
        <v>-0.15896148532089341</v>
      </c>
      <c r="BC40">
        <v>168.37</v>
      </c>
      <c r="BD40">
        <v>0.73919859688745637</v>
      </c>
      <c r="BE40">
        <v>191.7</v>
      </c>
      <c r="BF40">
        <v>0.35011662760383605</v>
      </c>
      <c r="BG40">
        <v>57.73</v>
      </c>
      <c r="BH40">
        <v>-0.89671233729677802</v>
      </c>
    </row>
    <row r="41" spans="1:60" x14ac:dyDescent="0.25">
      <c r="A41" t="s">
        <v>1118</v>
      </c>
      <c r="B41" t="s">
        <v>1119</v>
      </c>
      <c r="C41" t="s">
        <v>1120</v>
      </c>
      <c r="D41" t="s">
        <v>1121</v>
      </c>
      <c r="E41" t="s">
        <v>1122</v>
      </c>
      <c r="F41" t="s">
        <v>1123</v>
      </c>
      <c r="G41" t="s">
        <v>1124</v>
      </c>
      <c r="H41" t="s">
        <v>1125</v>
      </c>
      <c r="I41" t="s">
        <v>1126</v>
      </c>
      <c r="J41" t="s">
        <v>1127</v>
      </c>
      <c r="K41" t="s">
        <v>1128</v>
      </c>
      <c r="L41" t="s">
        <v>1129</v>
      </c>
      <c r="M41" t="s">
        <v>1129</v>
      </c>
      <c r="N41" t="s">
        <v>1130</v>
      </c>
      <c r="O41" t="s">
        <v>7217</v>
      </c>
      <c r="P41" t="s">
        <v>1130</v>
      </c>
      <c r="Q41" t="s">
        <v>1131</v>
      </c>
      <c r="R41" t="s">
        <v>6363</v>
      </c>
      <c r="S41" t="s">
        <v>6067</v>
      </c>
      <c r="T41" t="s">
        <v>1132</v>
      </c>
      <c r="U41" t="s">
        <v>1133</v>
      </c>
      <c r="V41" t="s">
        <v>1134</v>
      </c>
      <c r="W41" t="s">
        <v>1135</v>
      </c>
      <c r="X41" t="s">
        <v>1136</v>
      </c>
      <c r="Y41" t="s">
        <v>1137</v>
      </c>
      <c r="Z41" t="s">
        <v>1138</v>
      </c>
      <c r="AA41" t="s">
        <v>1139</v>
      </c>
      <c r="AB41" t="s">
        <v>1140</v>
      </c>
      <c r="AC41" t="s">
        <v>1141</v>
      </c>
      <c r="AD41" t="s">
        <v>1142</v>
      </c>
      <c r="AE41" t="s">
        <v>1143</v>
      </c>
      <c r="AF41" t="s">
        <v>1144</v>
      </c>
      <c r="AG41" t="s">
        <v>1145</v>
      </c>
      <c r="AH41" t="s">
        <v>7021</v>
      </c>
      <c r="AI41" t="s">
        <v>1145</v>
      </c>
      <c r="AJ41" t="s">
        <v>1146</v>
      </c>
      <c r="AK41" t="s">
        <v>6364</v>
      </c>
      <c r="AL41" t="s">
        <v>6365</v>
      </c>
      <c r="AM41" t="s">
        <v>1130</v>
      </c>
      <c r="AN41" t="s">
        <v>7217</v>
      </c>
      <c r="AO41" t="s">
        <v>1131</v>
      </c>
      <c r="AP41" t="s">
        <v>6363</v>
      </c>
      <c r="AQ41" t="s">
        <v>6067</v>
      </c>
      <c r="AR41" t="s">
        <v>1145</v>
      </c>
      <c r="AS41" t="s">
        <v>7021</v>
      </c>
      <c r="AT41" t="s">
        <v>1146</v>
      </c>
      <c r="AU41" t="s">
        <v>6364</v>
      </c>
      <c r="AV41" t="s">
        <v>6365</v>
      </c>
      <c r="AW41">
        <v>261.66000000000003</v>
      </c>
      <c r="AX41">
        <v>3.7656546898362251</v>
      </c>
      <c r="AY41">
        <v>143.19</v>
      </c>
      <c r="AZ41">
        <v>3.699120092245165</v>
      </c>
      <c r="BA41">
        <v>159.18</v>
      </c>
      <c r="BB41">
        <v>5.3683382952218492</v>
      </c>
      <c r="BC41">
        <v>173.17</v>
      </c>
      <c r="BD41">
        <v>2.8109832294351014</v>
      </c>
      <c r="BE41">
        <v>197.81</v>
      </c>
      <c r="BF41">
        <v>3.1375323976385721</v>
      </c>
      <c r="BG41">
        <v>59.64</v>
      </c>
      <c r="BH41">
        <v>3.2549520823695506</v>
      </c>
    </row>
    <row r="42" spans="1:60" x14ac:dyDescent="0.25">
      <c r="A42" t="s">
        <v>1147</v>
      </c>
      <c r="B42" t="s">
        <v>1148</v>
      </c>
      <c r="C42" t="s">
        <v>1149</v>
      </c>
      <c r="D42" t="s">
        <v>1150</v>
      </c>
      <c r="E42" t="s">
        <v>1151</v>
      </c>
      <c r="F42" t="s">
        <v>1152</v>
      </c>
      <c r="G42" t="s">
        <v>1153</v>
      </c>
      <c r="H42" t="s">
        <v>1154</v>
      </c>
      <c r="I42" t="s">
        <v>1155</v>
      </c>
      <c r="J42" t="s">
        <v>1156</v>
      </c>
      <c r="K42" t="s">
        <v>1157</v>
      </c>
      <c r="L42" t="s">
        <v>1158</v>
      </c>
      <c r="M42" t="s">
        <v>1158</v>
      </c>
      <c r="N42" t="s">
        <v>1159</v>
      </c>
      <c r="O42" t="s">
        <v>7218</v>
      </c>
      <c r="P42" t="s">
        <v>1159</v>
      </c>
      <c r="Q42" t="s">
        <v>1160</v>
      </c>
      <c r="R42" t="s">
        <v>6366</v>
      </c>
      <c r="S42" t="s">
        <v>6068</v>
      </c>
      <c r="T42" t="s">
        <v>1161</v>
      </c>
      <c r="U42" t="s">
        <v>1162</v>
      </c>
      <c r="V42" t="s">
        <v>1163</v>
      </c>
      <c r="W42" t="s">
        <v>1164</v>
      </c>
      <c r="X42" t="s">
        <v>1165</v>
      </c>
      <c r="Y42" t="s">
        <v>1166</v>
      </c>
      <c r="Z42" t="s">
        <v>1167</v>
      </c>
      <c r="AA42" t="s">
        <v>1168</v>
      </c>
      <c r="AB42" t="s">
        <v>1169</v>
      </c>
      <c r="AC42" t="s">
        <v>1170</v>
      </c>
      <c r="AD42" t="s">
        <v>1171</v>
      </c>
      <c r="AE42" t="s">
        <v>1172</v>
      </c>
      <c r="AF42" t="s">
        <v>1173</v>
      </c>
      <c r="AG42" t="s">
        <v>1174</v>
      </c>
      <c r="AH42" t="s">
        <v>7022</v>
      </c>
      <c r="AI42" t="s">
        <v>1174</v>
      </c>
      <c r="AJ42" t="s">
        <v>1175</v>
      </c>
      <c r="AK42" t="s">
        <v>6367</v>
      </c>
      <c r="AL42" t="s">
        <v>6368</v>
      </c>
      <c r="AM42" t="s">
        <v>1159</v>
      </c>
      <c r="AN42" t="s">
        <v>7218</v>
      </c>
      <c r="AO42" t="s">
        <v>1160</v>
      </c>
      <c r="AP42" t="s">
        <v>6366</v>
      </c>
      <c r="AQ42" t="s">
        <v>6068</v>
      </c>
      <c r="AR42" t="s">
        <v>1174</v>
      </c>
      <c r="AS42" t="s">
        <v>7022</v>
      </c>
      <c r="AT42" t="s">
        <v>1175</v>
      </c>
      <c r="AU42" t="s">
        <v>6367</v>
      </c>
      <c r="AV42" t="s">
        <v>6368</v>
      </c>
      <c r="AW42">
        <v>264.45</v>
      </c>
      <c r="AX42">
        <v>1.0606246429258679</v>
      </c>
      <c r="AY42">
        <v>143.22</v>
      </c>
      <c r="AZ42">
        <v>2.0948989287882764E-2</v>
      </c>
      <c r="BA42">
        <v>145.54</v>
      </c>
      <c r="BB42">
        <v>-8.9584674458763036</v>
      </c>
      <c r="BC42">
        <v>174.01</v>
      </c>
      <c r="BD42">
        <v>0.48389978634275027</v>
      </c>
      <c r="BE42">
        <v>199.74</v>
      </c>
      <c r="BF42">
        <v>0.97095467870041607</v>
      </c>
      <c r="BG42">
        <v>60.58</v>
      </c>
      <c r="BH42">
        <v>1.5638315702553438</v>
      </c>
    </row>
    <row r="43" spans="1:60" x14ac:dyDescent="0.25">
      <c r="A43" t="s">
        <v>1176</v>
      </c>
      <c r="B43" t="s">
        <v>1177</v>
      </c>
      <c r="C43" t="s">
        <v>1178</v>
      </c>
      <c r="D43" t="s">
        <v>1179</v>
      </c>
      <c r="E43" t="s">
        <v>1180</v>
      </c>
      <c r="F43" t="s">
        <v>1181</v>
      </c>
      <c r="G43" t="s">
        <v>1182</v>
      </c>
      <c r="H43" t="s">
        <v>1183</v>
      </c>
      <c r="I43" t="s">
        <v>1184</v>
      </c>
      <c r="J43" t="s">
        <v>1185</v>
      </c>
      <c r="K43" t="s">
        <v>1186</v>
      </c>
      <c r="L43" t="s">
        <v>1187</v>
      </c>
      <c r="M43" t="s">
        <v>1187</v>
      </c>
      <c r="N43" t="s">
        <v>1188</v>
      </c>
      <c r="O43" t="s">
        <v>7219</v>
      </c>
      <c r="P43" t="s">
        <v>1188</v>
      </c>
      <c r="Q43" t="s">
        <v>1189</v>
      </c>
      <c r="R43" t="s">
        <v>6369</v>
      </c>
      <c r="S43" t="s">
        <v>6069</v>
      </c>
      <c r="T43" t="s">
        <v>1190</v>
      </c>
      <c r="U43" t="s">
        <v>1191</v>
      </c>
      <c r="V43" t="s">
        <v>1192</v>
      </c>
      <c r="W43" t="s">
        <v>1193</v>
      </c>
      <c r="X43" t="s">
        <v>1194</v>
      </c>
      <c r="Y43" t="s">
        <v>1195</v>
      </c>
      <c r="Z43" t="s">
        <v>1196</v>
      </c>
      <c r="AA43" t="s">
        <v>1197</v>
      </c>
      <c r="AB43" t="s">
        <v>1198</v>
      </c>
      <c r="AC43" t="s">
        <v>1199</v>
      </c>
      <c r="AD43" t="s">
        <v>1200</v>
      </c>
      <c r="AE43" t="s">
        <v>1201</v>
      </c>
      <c r="AF43" t="s">
        <v>1202</v>
      </c>
      <c r="AG43" t="s">
        <v>1203</v>
      </c>
      <c r="AH43" t="s">
        <v>7023</v>
      </c>
      <c r="AI43" t="s">
        <v>1203</v>
      </c>
      <c r="AJ43" t="s">
        <v>1204</v>
      </c>
      <c r="AK43" t="s">
        <v>6370</v>
      </c>
      <c r="AL43" t="s">
        <v>6371</v>
      </c>
      <c r="AM43" t="s">
        <v>1188</v>
      </c>
      <c r="AN43" t="s">
        <v>7219</v>
      </c>
      <c r="AO43" t="s">
        <v>1189</v>
      </c>
      <c r="AP43" t="s">
        <v>6369</v>
      </c>
      <c r="AQ43" t="s">
        <v>6069</v>
      </c>
      <c r="AR43" t="s">
        <v>1203</v>
      </c>
      <c r="AS43" t="s">
        <v>7023</v>
      </c>
      <c r="AT43" t="s">
        <v>1204</v>
      </c>
      <c r="AU43" t="s">
        <v>6370</v>
      </c>
      <c r="AV43" t="s">
        <v>6371</v>
      </c>
      <c r="AW43">
        <v>264.49</v>
      </c>
      <c r="AX43">
        <v>1.5124588829074859E-2</v>
      </c>
      <c r="AY43">
        <v>142.91999999999999</v>
      </c>
      <c r="AZ43">
        <v>-0.20968764235847429</v>
      </c>
      <c r="BA43">
        <v>148.72</v>
      </c>
      <c r="BB43">
        <v>2.161438049424814</v>
      </c>
      <c r="BC43">
        <v>174.64</v>
      </c>
      <c r="BD43">
        <v>0.36139434142013255</v>
      </c>
      <c r="BE43">
        <v>197.85</v>
      </c>
      <c r="BF43">
        <v>-0.95073529835553572</v>
      </c>
      <c r="BG43">
        <v>60.52</v>
      </c>
      <c r="BH43">
        <v>-9.9091667893602492E-2</v>
      </c>
    </row>
    <row r="44" spans="1:60" x14ac:dyDescent="0.25">
      <c r="A44" t="s">
        <v>1205</v>
      </c>
      <c r="B44" t="s">
        <v>1206</v>
      </c>
      <c r="C44" t="s">
        <v>1207</v>
      </c>
      <c r="D44" t="s">
        <v>1208</v>
      </c>
      <c r="E44" t="s">
        <v>1209</v>
      </c>
      <c r="F44" t="s">
        <v>1210</v>
      </c>
      <c r="G44" t="s">
        <v>1211</v>
      </c>
      <c r="H44" t="s">
        <v>1212</v>
      </c>
      <c r="I44" t="s">
        <v>1213</v>
      </c>
      <c r="J44" t="s">
        <v>1214</v>
      </c>
      <c r="K44" t="s">
        <v>1215</v>
      </c>
      <c r="L44" t="s">
        <v>1216</v>
      </c>
      <c r="M44" t="s">
        <v>1216</v>
      </c>
      <c r="N44" t="s">
        <v>1217</v>
      </c>
      <c r="O44" t="s">
        <v>7220</v>
      </c>
      <c r="P44" t="s">
        <v>1217</v>
      </c>
      <c r="Q44" t="s">
        <v>1218</v>
      </c>
      <c r="R44" t="s">
        <v>6372</v>
      </c>
      <c r="S44" t="s">
        <v>6070</v>
      </c>
      <c r="T44" t="s">
        <v>1219</v>
      </c>
      <c r="U44" t="s">
        <v>1220</v>
      </c>
      <c r="V44" t="s">
        <v>1221</v>
      </c>
      <c r="W44" t="s">
        <v>1222</v>
      </c>
      <c r="X44" t="s">
        <v>1223</v>
      </c>
      <c r="Y44" t="s">
        <v>1224</v>
      </c>
      <c r="Z44" t="s">
        <v>1225</v>
      </c>
      <c r="AA44" t="s">
        <v>1226</v>
      </c>
      <c r="AB44" t="s">
        <v>1227</v>
      </c>
      <c r="AC44" t="s">
        <v>1228</v>
      </c>
      <c r="AD44" t="s">
        <v>1229</v>
      </c>
      <c r="AE44" t="s">
        <v>1230</v>
      </c>
      <c r="AF44" t="s">
        <v>1231</v>
      </c>
      <c r="AG44" t="s">
        <v>1232</v>
      </c>
      <c r="AH44" t="s">
        <v>7024</v>
      </c>
      <c r="AI44" t="s">
        <v>1232</v>
      </c>
      <c r="AJ44" t="s">
        <v>1233</v>
      </c>
      <c r="AK44" t="s">
        <v>6373</v>
      </c>
      <c r="AL44" t="s">
        <v>6374</v>
      </c>
      <c r="AM44" t="s">
        <v>1217</v>
      </c>
      <c r="AN44" t="s">
        <v>7220</v>
      </c>
      <c r="AO44" t="s">
        <v>1218</v>
      </c>
      <c r="AP44" t="s">
        <v>6372</v>
      </c>
      <c r="AQ44" t="s">
        <v>6070</v>
      </c>
      <c r="AR44" t="s">
        <v>1232</v>
      </c>
      <c r="AS44" t="s">
        <v>7024</v>
      </c>
      <c r="AT44" t="s">
        <v>1233</v>
      </c>
      <c r="AU44" t="s">
        <v>6373</v>
      </c>
      <c r="AV44" t="s">
        <v>6374</v>
      </c>
      <c r="AW44">
        <v>271.32</v>
      </c>
      <c r="AX44">
        <v>2.5495492677599083</v>
      </c>
      <c r="AY44">
        <v>143.22999999999999</v>
      </c>
      <c r="AZ44">
        <v>0.21666966365647189</v>
      </c>
      <c r="BA44">
        <v>148.35</v>
      </c>
      <c r="BB44">
        <v>-0.24909966763578198</v>
      </c>
      <c r="BC44">
        <v>175.73</v>
      </c>
      <c r="BD44">
        <v>0.62220139650662876</v>
      </c>
      <c r="BE44">
        <v>198.25</v>
      </c>
      <c r="BF44">
        <v>0.20196926835239942</v>
      </c>
      <c r="BG44">
        <v>61.34</v>
      </c>
      <c r="BH44">
        <v>1.3458269765950281</v>
      </c>
    </row>
    <row r="45" spans="1:60" x14ac:dyDescent="0.25">
      <c r="A45" t="s">
        <v>1234</v>
      </c>
      <c r="B45" t="s">
        <v>1235</v>
      </c>
      <c r="C45" t="s">
        <v>1236</v>
      </c>
      <c r="D45" t="s">
        <v>1237</v>
      </c>
      <c r="E45" t="s">
        <v>1238</v>
      </c>
      <c r="F45" t="s">
        <v>1239</v>
      </c>
      <c r="G45" t="s">
        <v>1240</v>
      </c>
      <c r="H45" t="s">
        <v>1241</v>
      </c>
      <c r="I45" t="s">
        <v>1242</v>
      </c>
      <c r="J45" t="s">
        <v>1243</v>
      </c>
      <c r="K45" t="s">
        <v>1244</v>
      </c>
      <c r="L45" t="s">
        <v>1245</v>
      </c>
      <c r="M45" t="s">
        <v>1245</v>
      </c>
      <c r="N45" t="s">
        <v>1246</v>
      </c>
      <c r="O45" t="s">
        <v>7221</v>
      </c>
      <c r="P45" t="s">
        <v>1246</v>
      </c>
      <c r="Q45" t="s">
        <v>1247</v>
      </c>
      <c r="R45" t="s">
        <v>6375</v>
      </c>
      <c r="S45" t="s">
        <v>6071</v>
      </c>
      <c r="T45" t="s">
        <v>1248</v>
      </c>
      <c r="U45" t="s">
        <v>1249</v>
      </c>
      <c r="V45" t="s">
        <v>1250</v>
      </c>
      <c r="W45" t="s">
        <v>1251</v>
      </c>
      <c r="X45" t="s">
        <v>1252</v>
      </c>
      <c r="Y45" t="s">
        <v>1253</v>
      </c>
      <c r="Z45" t="s">
        <v>1254</v>
      </c>
      <c r="AA45" t="s">
        <v>1255</v>
      </c>
      <c r="AB45" t="s">
        <v>1256</v>
      </c>
      <c r="AC45" t="s">
        <v>1257</v>
      </c>
      <c r="AD45" t="s">
        <v>1258</v>
      </c>
      <c r="AE45" t="s">
        <v>1259</v>
      </c>
      <c r="AF45" t="s">
        <v>1260</v>
      </c>
      <c r="AG45" t="s">
        <v>1261</v>
      </c>
      <c r="AH45" t="s">
        <v>7025</v>
      </c>
      <c r="AI45" t="s">
        <v>1261</v>
      </c>
      <c r="AJ45" t="s">
        <v>1262</v>
      </c>
      <c r="AK45" t="s">
        <v>6376</v>
      </c>
      <c r="AL45" t="s">
        <v>6377</v>
      </c>
      <c r="AM45" t="s">
        <v>1246</v>
      </c>
      <c r="AN45" t="s">
        <v>7221</v>
      </c>
      <c r="AO45" t="s">
        <v>1247</v>
      </c>
      <c r="AP45" t="s">
        <v>6375</v>
      </c>
      <c r="AQ45" t="s">
        <v>6071</v>
      </c>
      <c r="AR45" t="s">
        <v>1261</v>
      </c>
      <c r="AS45" t="s">
        <v>7025</v>
      </c>
      <c r="AT45" t="s">
        <v>1262</v>
      </c>
      <c r="AU45" t="s">
        <v>6376</v>
      </c>
      <c r="AV45" t="s">
        <v>6377</v>
      </c>
      <c r="AW45">
        <v>276.04000000000002</v>
      </c>
      <c r="AX45">
        <v>1.7246846674522323</v>
      </c>
      <c r="AY45">
        <v>145.59</v>
      </c>
      <c r="AZ45">
        <v>1.6342722293460814</v>
      </c>
      <c r="BA45">
        <v>151.72</v>
      </c>
      <c r="BB45">
        <v>2.2462370083867422</v>
      </c>
      <c r="BC45">
        <v>175.55</v>
      </c>
      <c r="BD45">
        <v>-0.1024823592313413</v>
      </c>
      <c r="BE45">
        <v>199.24</v>
      </c>
      <c r="BF45">
        <v>0.49812676901252878</v>
      </c>
      <c r="BG45">
        <v>62.98</v>
      </c>
      <c r="BH45">
        <v>2.6385056986773034</v>
      </c>
    </row>
    <row r="46" spans="1:60" x14ac:dyDescent="0.25">
      <c r="A46" t="s">
        <v>1263</v>
      </c>
      <c r="B46" t="s">
        <v>1264</v>
      </c>
      <c r="C46" t="s">
        <v>1265</v>
      </c>
      <c r="D46" t="s">
        <v>1266</v>
      </c>
      <c r="E46" t="s">
        <v>1267</v>
      </c>
      <c r="F46" t="s">
        <v>1268</v>
      </c>
      <c r="G46" t="s">
        <v>1269</v>
      </c>
      <c r="H46" t="s">
        <v>1270</v>
      </c>
      <c r="I46" t="s">
        <v>1271</v>
      </c>
      <c r="J46" t="s">
        <v>1272</v>
      </c>
      <c r="K46" t="s">
        <v>1273</v>
      </c>
      <c r="L46" t="s">
        <v>1274</v>
      </c>
      <c r="M46" t="s">
        <v>1274</v>
      </c>
      <c r="N46" t="s">
        <v>1275</v>
      </c>
      <c r="O46" t="s">
        <v>7222</v>
      </c>
      <c r="P46" t="s">
        <v>1275</v>
      </c>
      <c r="Q46" t="s">
        <v>1276</v>
      </c>
      <c r="R46" t="s">
        <v>6378</v>
      </c>
      <c r="S46" t="s">
        <v>6072</v>
      </c>
      <c r="T46" t="s">
        <v>1277</v>
      </c>
      <c r="U46" t="s">
        <v>1278</v>
      </c>
      <c r="V46" t="s">
        <v>1279</v>
      </c>
      <c r="W46" t="s">
        <v>1280</v>
      </c>
      <c r="X46" t="s">
        <v>1281</v>
      </c>
      <c r="Y46" t="s">
        <v>1282</v>
      </c>
      <c r="Z46" t="s">
        <v>1283</v>
      </c>
      <c r="AA46" t="s">
        <v>1284</v>
      </c>
      <c r="AB46" t="s">
        <v>1285</v>
      </c>
      <c r="AC46" t="s">
        <v>1286</v>
      </c>
      <c r="AD46" t="s">
        <v>1287</v>
      </c>
      <c r="AE46" t="s">
        <v>1288</v>
      </c>
      <c r="AF46" t="s">
        <v>1289</v>
      </c>
      <c r="AG46" t="s">
        <v>1290</v>
      </c>
      <c r="AH46" t="s">
        <v>7026</v>
      </c>
      <c r="AI46" t="s">
        <v>1290</v>
      </c>
      <c r="AJ46" t="s">
        <v>1291</v>
      </c>
      <c r="AK46" t="s">
        <v>6379</v>
      </c>
      <c r="AL46" t="s">
        <v>6380</v>
      </c>
      <c r="AM46" t="s">
        <v>1275</v>
      </c>
      <c r="AN46" t="s">
        <v>7222</v>
      </c>
      <c r="AO46" t="s">
        <v>1276</v>
      </c>
      <c r="AP46" t="s">
        <v>6378</v>
      </c>
      <c r="AQ46" t="s">
        <v>6072</v>
      </c>
      <c r="AR46" t="s">
        <v>1290</v>
      </c>
      <c r="AS46" t="s">
        <v>7026</v>
      </c>
      <c r="AT46" t="s">
        <v>1291</v>
      </c>
      <c r="AU46" t="s">
        <v>6379</v>
      </c>
      <c r="AV46" t="s">
        <v>6380</v>
      </c>
      <c r="AW46">
        <v>271</v>
      </c>
      <c r="AX46">
        <v>-1.8426961872700236</v>
      </c>
      <c r="AY46">
        <v>143.13</v>
      </c>
      <c r="AZ46">
        <v>-1.7041143889109274</v>
      </c>
      <c r="BA46">
        <v>150.38999999999999</v>
      </c>
      <c r="BB46">
        <v>-0.88047968771765628</v>
      </c>
      <c r="BC46">
        <v>175.98</v>
      </c>
      <c r="BD46">
        <v>0.24464496029733843</v>
      </c>
      <c r="BE46">
        <v>196.18</v>
      </c>
      <c r="BF46">
        <v>-1.5477523068913062</v>
      </c>
      <c r="BG46">
        <v>62.63</v>
      </c>
      <c r="BH46">
        <v>-0.55728191355570489</v>
      </c>
    </row>
    <row r="47" spans="1:60" x14ac:dyDescent="0.25">
      <c r="A47" t="s">
        <v>1292</v>
      </c>
      <c r="B47" t="s">
        <v>1293</v>
      </c>
      <c r="C47" t="s">
        <v>1294</v>
      </c>
      <c r="D47" t="s">
        <v>1295</v>
      </c>
      <c r="E47" t="s">
        <v>1296</v>
      </c>
      <c r="F47" t="s">
        <v>1297</v>
      </c>
      <c r="G47" t="s">
        <v>1298</v>
      </c>
      <c r="H47" t="s">
        <v>1299</v>
      </c>
      <c r="I47" t="s">
        <v>1300</v>
      </c>
      <c r="J47" t="s">
        <v>1301</v>
      </c>
      <c r="K47" t="s">
        <v>1302</v>
      </c>
      <c r="L47" t="s">
        <v>1303</v>
      </c>
      <c r="M47" t="s">
        <v>1303</v>
      </c>
      <c r="N47" t="s">
        <v>1304</v>
      </c>
      <c r="O47" t="s">
        <v>7223</v>
      </c>
      <c r="P47" t="s">
        <v>1304</v>
      </c>
      <c r="Q47" t="s">
        <v>1305</v>
      </c>
      <c r="R47" t="s">
        <v>6381</v>
      </c>
      <c r="S47" t="s">
        <v>6073</v>
      </c>
      <c r="T47" t="s">
        <v>1306</v>
      </c>
      <c r="U47" t="s">
        <v>1307</v>
      </c>
      <c r="V47" t="s">
        <v>1308</v>
      </c>
      <c r="W47" t="s">
        <v>1309</v>
      </c>
      <c r="X47" t="s">
        <v>1310</v>
      </c>
      <c r="Y47" t="s">
        <v>1311</v>
      </c>
      <c r="Z47" t="s">
        <v>1312</v>
      </c>
      <c r="AA47" t="s">
        <v>1313</v>
      </c>
      <c r="AB47" t="s">
        <v>1314</v>
      </c>
      <c r="AC47" t="s">
        <v>1315</v>
      </c>
      <c r="AD47" t="s">
        <v>1316</v>
      </c>
      <c r="AE47" t="s">
        <v>1317</v>
      </c>
      <c r="AF47" t="s">
        <v>1318</v>
      </c>
      <c r="AG47" t="s">
        <v>1319</v>
      </c>
      <c r="AH47" t="s">
        <v>7027</v>
      </c>
      <c r="AI47" t="s">
        <v>1319</v>
      </c>
      <c r="AJ47" t="s">
        <v>1320</v>
      </c>
      <c r="AK47" t="s">
        <v>6382</v>
      </c>
      <c r="AL47" t="s">
        <v>6383</v>
      </c>
      <c r="AM47" t="s">
        <v>1304</v>
      </c>
      <c r="AN47" t="s">
        <v>7223</v>
      </c>
      <c r="AO47" t="s">
        <v>1305</v>
      </c>
      <c r="AP47" t="s">
        <v>6381</v>
      </c>
      <c r="AQ47" t="s">
        <v>6073</v>
      </c>
      <c r="AR47" t="s">
        <v>1319</v>
      </c>
      <c r="AS47" t="s">
        <v>7027</v>
      </c>
      <c r="AT47" t="s">
        <v>1320</v>
      </c>
      <c r="AU47" t="s">
        <v>6382</v>
      </c>
      <c r="AV47" t="s">
        <v>6383</v>
      </c>
      <c r="AW47">
        <v>271.24</v>
      </c>
      <c r="AX47">
        <v>8.8521693594059134E-2</v>
      </c>
      <c r="AY47">
        <v>145.46</v>
      </c>
      <c r="AZ47">
        <v>1.6147826530269336</v>
      </c>
      <c r="BA47">
        <v>150.91</v>
      </c>
      <c r="BB47">
        <v>0.34517126869373693</v>
      </c>
      <c r="BC47">
        <v>175.22</v>
      </c>
      <c r="BD47">
        <v>-0.43280249791968056</v>
      </c>
      <c r="BE47">
        <v>197.05</v>
      </c>
      <c r="BF47">
        <v>0.44248985048432299</v>
      </c>
      <c r="BG47">
        <v>61.5</v>
      </c>
      <c r="BH47">
        <v>-1.820722172484937</v>
      </c>
    </row>
    <row r="48" spans="1:60" x14ac:dyDescent="0.25">
      <c r="A48" t="s">
        <v>1321</v>
      </c>
      <c r="B48" t="s">
        <v>1322</v>
      </c>
      <c r="C48" t="s">
        <v>1323</v>
      </c>
      <c r="D48" t="s">
        <v>1324</v>
      </c>
      <c r="E48" t="s">
        <v>1325</v>
      </c>
      <c r="F48" t="s">
        <v>1326</v>
      </c>
      <c r="G48" t="s">
        <v>1327</v>
      </c>
      <c r="H48" t="s">
        <v>1328</v>
      </c>
      <c r="I48" t="s">
        <v>1329</v>
      </c>
      <c r="J48" t="s">
        <v>1330</v>
      </c>
      <c r="K48" t="s">
        <v>1331</v>
      </c>
      <c r="L48" t="s">
        <v>1332</v>
      </c>
      <c r="M48" t="s">
        <v>1332</v>
      </c>
      <c r="N48" t="s">
        <v>1333</v>
      </c>
      <c r="O48" t="s">
        <v>7224</v>
      </c>
      <c r="P48" t="s">
        <v>1333</v>
      </c>
      <c r="Q48" t="s">
        <v>1334</v>
      </c>
      <c r="R48" t="s">
        <v>6384</v>
      </c>
      <c r="S48" t="s">
        <v>6074</v>
      </c>
      <c r="T48" t="s">
        <v>1335</v>
      </c>
      <c r="U48" t="s">
        <v>1336</v>
      </c>
      <c r="V48" t="s">
        <v>1337</v>
      </c>
      <c r="W48" t="s">
        <v>1338</v>
      </c>
      <c r="X48" t="s">
        <v>1339</v>
      </c>
      <c r="Y48" t="s">
        <v>1340</v>
      </c>
      <c r="Z48" t="s">
        <v>1341</v>
      </c>
      <c r="AA48" t="s">
        <v>1342</v>
      </c>
      <c r="AB48" t="s">
        <v>1343</v>
      </c>
      <c r="AC48" t="s">
        <v>1344</v>
      </c>
      <c r="AD48" t="s">
        <v>1345</v>
      </c>
      <c r="AE48" t="s">
        <v>1346</v>
      </c>
      <c r="AF48" t="s">
        <v>1347</v>
      </c>
      <c r="AG48" t="s">
        <v>1348</v>
      </c>
      <c r="AH48" t="s">
        <v>7028</v>
      </c>
      <c r="AI48" t="s">
        <v>1348</v>
      </c>
      <c r="AJ48" t="s">
        <v>1349</v>
      </c>
      <c r="AK48" t="s">
        <v>6385</v>
      </c>
      <c r="AL48" t="s">
        <v>6386</v>
      </c>
      <c r="AM48" t="s">
        <v>1333</v>
      </c>
      <c r="AN48" t="s">
        <v>7224</v>
      </c>
      <c r="AO48" t="s">
        <v>1334</v>
      </c>
      <c r="AP48" t="s">
        <v>6384</v>
      </c>
      <c r="AQ48" t="s">
        <v>6074</v>
      </c>
      <c r="AR48" t="s">
        <v>1348</v>
      </c>
      <c r="AS48" t="s">
        <v>7028</v>
      </c>
      <c r="AT48" t="s">
        <v>1349</v>
      </c>
      <c r="AU48" t="s">
        <v>6385</v>
      </c>
      <c r="AV48" t="s">
        <v>6386</v>
      </c>
      <c r="AW48">
        <v>272.32</v>
      </c>
      <c r="AX48">
        <v>0.39738075693678604</v>
      </c>
      <c r="AY48">
        <v>148.78</v>
      </c>
      <c r="AZ48">
        <v>2.256757003680065</v>
      </c>
      <c r="BA48">
        <v>153.38</v>
      </c>
      <c r="BB48">
        <v>1.6234869706253996</v>
      </c>
      <c r="BC48">
        <v>176.45</v>
      </c>
      <c r="BD48">
        <v>0.6995222883061355</v>
      </c>
      <c r="BE48">
        <v>200.84</v>
      </c>
      <c r="BF48">
        <v>1.9051067525492065</v>
      </c>
      <c r="BG48">
        <v>62.37</v>
      </c>
      <c r="BH48">
        <v>1.4047215725559072</v>
      </c>
    </row>
    <row r="49" spans="1:60" x14ac:dyDescent="0.25">
      <c r="A49" t="s">
        <v>1350</v>
      </c>
      <c r="B49" t="s">
        <v>1351</v>
      </c>
      <c r="C49" t="s">
        <v>1352</v>
      </c>
      <c r="D49" t="s">
        <v>1353</v>
      </c>
      <c r="E49" t="s">
        <v>1354</v>
      </c>
      <c r="F49" t="s">
        <v>1355</v>
      </c>
      <c r="G49" t="s">
        <v>1356</v>
      </c>
      <c r="H49" t="s">
        <v>1357</v>
      </c>
      <c r="I49" t="s">
        <v>1358</v>
      </c>
      <c r="J49" t="s">
        <v>1359</v>
      </c>
      <c r="K49" t="s">
        <v>1360</v>
      </c>
      <c r="L49" t="s">
        <v>1361</v>
      </c>
      <c r="M49" t="s">
        <v>1361</v>
      </c>
      <c r="N49" t="s">
        <v>1362</v>
      </c>
      <c r="O49" t="s">
        <v>7225</v>
      </c>
      <c r="P49" t="s">
        <v>1362</v>
      </c>
      <c r="Q49" t="s">
        <v>1363</v>
      </c>
      <c r="R49" t="s">
        <v>6387</v>
      </c>
      <c r="S49" t="s">
        <v>6075</v>
      </c>
      <c r="T49" t="s">
        <v>1364</v>
      </c>
      <c r="U49" t="s">
        <v>1365</v>
      </c>
      <c r="V49" t="s">
        <v>1366</v>
      </c>
      <c r="W49" t="s">
        <v>1367</v>
      </c>
      <c r="X49" t="s">
        <v>1368</v>
      </c>
      <c r="Y49" t="s">
        <v>1369</v>
      </c>
      <c r="Z49" t="s">
        <v>1370</v>
      </c>
      <c r="AA49" t="s">
        <v>1371</v>
      </c>
      <c r="AB49" t="s">
        <v>1372</v>
      </c>
      <c r="AC49" t="s">
        <v>1373</v>
      </c>
      <c r="AD49" t="s">
        <v>1374</v>
      </c>
      <c r="AE49" t="s">
        <v>1375</v>
      </c>
      <c r="AF49" t="s">
        <v>1376</v>
      </c>
      <c r="AG49" t="s">
        <v>1377</v>
      </c>
      <c r="AH49" t="s">
        <v>7029</v>
      </c>
      <c r="AI49" t="s">
        <v>1377</v>
      </c>
      <c r="AJ49" t="s">
        <v>1378</v>
      </c>
      <c r="AK49" t="s">
        <v>6388</v>
      </c>
      <c r="AL49" t="s">
        <v>6389</v>
      </c>
      <c r="AM49" t="s">
        <v>1362</v>
      </c>
      <c r="AN49" t="s">
        <v>7225</v>
      </c>
      <c r="AO49" t="s">
        <v>1363</v>
      </c>
      <c r="AP49" t="s">
        <v>6387</v>
      </c>
      <c r="AQ49" t="s">
        <v>6075</v>
      </c>
      <c r="AR49" t="s">
        <v>1377</v>
      </c>
      <c r="AS49" t="s">
        <v>7029</v>
      </c>
      <c r="AT49" t="s">
        <v>1378</v>
      </c>
      <c r="AU49" t="s">
        <v>6388</v>
      </c>
      <c r="AV49" t="s">
        <v>6389</v>
      </c>
      <c r="AW49">
        <v>272.25</v>
      </c>
      <c r="AX49">
        <v>-2.5708357193946256E-2</v>
      </c>
      <c r="AY49">
        <v>147.72999999999999</v>
      </c>
      <c r="AZ49">
        <v>-0.70824214296786736</v>
      </c>
      <c r="BA49">
        <v>152.13</v>
      </c>
      <c r="BB49">
        <v>-0.81830838616758217</v>
      </c>
      <c r="BC49">
        <v>173.15</v>
      </c>
      <c r="BD49">
        <v>-1.8879279272848042</v>
      </c>
      <c r="BE49">
        <v>198.56</v>
      </c>
      <c r="BF49">
        <v>-1.1417249710207644</v>
      </c>
      <c r="BG49">
        <v>60.47</v>
      </c>
      <c r="BH49">
        <v>-3.0937016252909708</v>
      </c>
    </row>
    <row r="50" spans="1:60" x14ac:dyDescent="0.25">
      <c r="A50" t="s">
        <v>1379</v>
      </c>
      <c r="B50" t="s">
        <v>1380</v>
      </c>
      <c r="C50" t="s">
        <v>1381</v>
      </c>
      <c r="D50" t="s">
        <v>1382</v>
      </c>
      <c r="E50" t="s">
        <v>1383</v>
      </c>
      <c r="F50" t="s">
        <v>1384</v>
      </c>
      <c r="G50" t="s">
        <v>1385</v>
      </c>
      <c r="H50" t="s">
        <v>1386</v>
      </c>
      <c r="I50" t="s">
        <v>1387</v>
      </c>
      <c r="J50" t="s">
        <v>1388</v>
      </c>
      <c r="K50" t="s">
        <v>1389</v>
      </c>
      <c r="L50" t="s">
        <v>1390</v>
      </c>
      <c r="M50" t="s">
        <v>1390</v>
      </c>
      <c r="N50" t="s">
        <v>1391</v>
      </c>
      <c r="O50" t="s">
        <v>7226</v>
      </c>
      <c r="P50" t="s">
        <v>1391</v>
      </c>
      <c r="Q50" t="s">
        <v>1392</v>
      </c>
      <c r="R50" t="s">
        <v>6390</v>
      </c>
      <c r="S50" t="s">
        <v>6076</v>
      </c>
      <c r="T50" t="s">
        <v>1393</v>
      </c>
      <c r="U50" t="s">
        <v>1394</v>
      </c>
      <c r="V50" t="s">
        <v>1395</v>
      </c>
      <c r="W50" t="s">
        <v>1396</v>
      </c>
      <c r="X50" t="s">
        <v>1397</v>
      </c>
      <c r="Y50" t="s">
        <v>1398</v>
      </c>
      <c r="Z50" t="s">
        <v>1399</v>
      </c>
      <c r="AA50" t="s">
        <v>1400</v>
      </c>
      <c r="AB50" t="s">
        <v>1401</v>
      </c>
      <c r="AC50" t="s">
        <v>1402</v>
      </c>
      <c r="AD50" t="s">
        <v>1403</v>
      </c>
      <c r="AE50" t="s">
        <v>1404</v>
      </c>
      <c r="AF50" t="s">
        <v>1405</v>
      </c>
      <c r="AG50" t="s">
        <v>1406</v>
      </c>
      <c r="AH50" t="s">
        <v>7030</v>
      </c>
      <c r="AI50" t="s">
        <v>1406</v>
      </c>
      <c r="AJ50" t="s">
        <v>1407</v>
      </c>
      <c r="AK50" t="s">
        <v>6391</v>
      </c>
      <c r="AL50" t="s">
        <v>6392</v>
      </c>
      <c r="AM50" t="s">
        <v>1391</v>
      </c>
      <c r="AN50" t="s">
        <v>7226</v>
      </c>
      <c r="AO50" t="s">
        <v>1392</v>
      </c>
      <c r="AP50" t="s">
        <v>6390</v>
      </c>
      <c r="AQ50" t="s">
        <v>6076</v>
      </c>
      <c r="AR50" t="s">
        <v>1406</v>
      </c>
      <c r="AS50" t="s">
        <v>7030</v>
      </c>
      <c r="AT50" t="s">
        <v>1407</v>
      </c>
      <c r="AU50" t="s">
        <v>6391</v>
      </c>
      <c r="AV50" t="s">
        <v>6392</v>
      </c>
      <c r="AW50">
        <v>272.64</v>
      </c>
      <c r="AX50">
        <v>0.14314818278809266</v>
      </c>
      <c r="AY50">
        <v>142.88</v>
      </c>
      <c r="AZ50">
        <v>-3.3381166205327752</v>
      </c>
      <c r="BA50">
        <v>149.85</v>
      </c>
      <c r="BB50">
        <v>-1.5100624712365218</v>
      </c>
      <c r="BC50">
        <v>174.32</v>
      </c>
      <c r="BD50">
        <v>0.67344197879333079</v>
      </c>
      <c r="BE50">
        <v>195.92</v>
      </c>
      <c r="BF50">
        <v>-1.3384908812384833</v>
      </c>
      <c r="BG50">
        <v>58.54</v>
      </c>
      <c r="BH50">
        <v>-3.2437093021381704</v>
      </c>
    </row>
    <row r="51" spans="1:60" x14ac:dyDescent="0.25">
      <c r="A51" t="s">
        <v>1408</v>
      </c>
      <c r="B51" t="s">
        <v>1409</v>
      </c>
      <c r="C51" t="s">
        <v>1410</v>
      </c>
      <c r="D51" t="s">
        <v>1411</v>
      </c>
      <c r="E51" t="s">
        <v>1412</v>
      </c>
      <c r="F51" t="s">
        <v>1413</v>
      </c>
      <c r="G51" t="s">
        <v>1414</v>
      </c>
      <c r="H51" t="s">
        <v>1415</v>
      </c>
      <c r="I51" t="s">
        <v>1416</v>
      </c>
      <c r="J51" t="s">
        <v>1417</v>
      </c>
      <c r="K51" t="s">
        <v>1418</v>
      </c>
      <c r="L51" t="s">
        <v>1419</v>
      </c>
      <c r="M51" t="s">
        <v>1419</v>
      </c>
      <c r="N51" t="s">
        <v>1420</v>
      </c>
      <c r="O51" t="s">
        <v>7227</v>
      </c>
      <c r="P51" t="s">
        <v>1420</v>
      </c>
      <c r="Q51" t="s">
        <v>1421</v>
      </c>
      <c r="R51" t="s">
        <v>6393</v>
      </c>
      <c r="S51" t="s">
        <v>6077</v>
      </c>
      <c r="T51" t="s">
        <v>1422</v>
      </c>
      <c r="U51" t="s">
        <v>1423</v>
      </c>
      <c r="V51" t="s">
        <v>1424</v>
      </c>
      <c r="W51" t="s">
        <v>1425</v>
      </c>
      <c r="X51" t="s">
        <v>1426</v>
      </c>
      <c r="Y51" t="s">
        <v>1427</v>
      </c>
      <c r="Z51" t="s">
        <v>1428</v>
      </c>
      <c r="AA51" t="s">
        <v>1429</v>
      </c>
      <c r="AB51" t="s">
        <v>1430</v>
      </c>
      <c r="AC51" t="s">
        <v>1431</v>
      </c>
      <c r="AD51" t="s">
        <v>1432</v>
      </c>
      <c r="AE51" t="s">
        <v>1433</v>
      </c>
      <c r="AF51" t="s">
        <v>1434</v>
      </c>
      <c r="AG51" t="s">
        <v>1435</v>
      </c>
      <c r="AH51" t="s">
        <v>7031</v>
      </c>
      <c r="AI51" t="s">
        <v>1435</v>
      </c>
      <c r="AJ51" t="s">
        <v>1436</v>
      </c>
      <c r="AK51" t="s">
        <v>6394</v>
      </c>
      <c r="AL51" t="s">
        <v>6395</v>
      </c>
      <c r="AM51" t="s">
        <v>1420</v>
      </c>
      <c r="AN51" t="s">
        <v>7227</v>
      </c>
      <c r="AO51" t="s">
        <v>1421</v>
      </c>
      <c r="AP51" t="s">
        <v>6393</v>
      </c>
      <c r="AQ51" t="s">
        <v>6077</v>
      </c>
      <c r="AR51" t="s">
        <v>1435</v>
      </c>
      <c r="AS51" t="s">
        <v>7031</v>
      </c>
      <c r="AT51" t="s">
        <v>1436</v>
      </c>
      <c r="AU51" t="s">
        <v>6394</v>
      </c>
      <c r="AV51" t="s">
        <v>6395</v>
      </c>
      <c r="AW51">
        <v>276.54000000000002</v>
      </c>
      <c r="AX51">
        <v>1.4203232319521013</v>
      </c>
      <c r="AY51">
        <v>146.26</v>
      </c>
      <c r="AZ51">
        <v>2.3380742714616116</v>
      </c>
      <c r="BA51">
        <v>154.77000000000001</v>
      </c>
      <c r="BB51">
        <v>3.2305350161996071</v>
      </c>
      <c r="BC51">
        <v>175.46</v>
      </c>
      <c r="BD51">
        <v>0.65184060638735597</v>
      </c>
      <c r="BE51">
        <v>198.83</v>
      </c>
      <c r="BF51">
        <v>1.4743775626077604</v>
      </c>
      <c r="BG51">
        <v>60.79</v>
      </c>
      <c r="BH51">
        <v>3.7715020496891412</v>
      </c>
    </row>
    <row r="52" spans="1:60" x14ac:dyDescent="0.25">
      <c r="A52" t="s">
        <v>1437</v>
      </c>
      <c r="B52" t="s">
        <v>1438</v>
      </c>
      <c r="C52" t="s">
        <v>1439</v>
      </c>
      <c r="D52" t="s">
        <v>1440</v>
      </c>
      <c r="E52" t="s">
        <v>1441</v>
      </c>
      <c r="F52" t="s">
        <v>1442</v>
      </c>
      <c r="G52" t="s">
        <v>1443</v>
      </c>
      <c r="H52" t="s">
        <v>1444</v>
      </c>
      <c r="I52" t="s">
        <v>1445</v>
      </c>
      <c r="J52" t="s">
        <v>1446</v>
      </c>
      <c r="K52" t="s">
        <v>1447</v>
      </c>
      <c r="L52" t="s">
        <v>1448</v>
      </c>
      <c r="M52" t="s">
        <v>1448</v>
      </c>
      <c r="N52" t="s">
        <v>1449</v>
      </c>
      <c r="O52" t="s">
        <v>7228</v>
      </c>
      <c r="P52" t="s">
        <v>1449</v>
      </c>
      <c r="Q52" t="s">
        <v>1450</v>
      </c>
      <c r="R52" t="s">
        <v>6396</v>
      </c>
      <c r="S52" t="s">
        <v>6078</v>
      </c>
      <c r="T52" t="s">
        <v>1451</v>
      </c>
      <c r="U52" t="s">
        <v>1452</v>
      </c>
      <c r="V52" t="s">
        <v>1453</v>
      </c>
      <c r="W52" t="s">
        <v>1454</v>
      </c>
      <c r="X52" t="s">
        <v>1455</v>
      </c>
      <c r="Y52" t="s">
        <v>1456</v>
      </c>
      <c r="Z52" t="s">
        <v>1457</v>
      </c>
      <c r="AA52" t="s">
        <v>1458</v>
      </c>
      <c r="AB52" t="s">
        <v>1459</v>
      </c>
      <c r="AC52" t="s">
        <v>1460</v>
      </c>
      <c r="AD52" t="s">
        <v>1461</v>
      </c>
      <c r="AE52" t="s">
        <v>1462</v>
      </c>
      <c r="AF52" t="s">
        <v>1463</v>
      </c>
      <c r="AG52" t="s">
        <v>1464</v>
      </c>
      <c r="AH52" t="s">
        <v>7032</v>
      </c>
      <c r="AI52" t="s">
        <v>1464</v>
      </c>
      <c r="AJ52" t="s">
        <v>1465</v>
      </c>
      <c r="AK52" t="s">
        <v>6397</v>
      </c>
      <c r="AL52" t="s">
        <v>6398</v>
      </c>
      <c r="AM52" t="s">
        <v>1449</v>
      </c>
      <c r="AN52" t="s">
        <v>7228</v>
      </c>
      <c r="AO52" t="s">
        <v>1450</v>
      </c>
      <c r="AP52" t="s">
        <v>6396</v>
      </c>
      <c r="AQ52" t="s">
        <v>6078</v>
      </c>
      <c r="AR52" t="s">
        <v>1464</v>
      </c>
      <c r="AS52" t="s">
        <v>7032</v>
      </c>
      <c r="AT52" t="s">
        <v>1465</v>
      </c>
      <c r="AU52" t="s">
        <v>6397</v>
      </c>
      <c r="AV52" t="s">
        <v>6398</v>
      </c>
      <c r="AW52">
        <v>271.77999999999997</v>
      </c>
      <c r="AX52">
        <v>-1.7362560468120729</v>
      </c>
      <c r="AY52">
        <v>144.61000000000001</v>
      </c>
      <c r="AZ52">
        <v>-1.1345396216104233</v>
      </c>
      <c r="BA52">
        <v>149.91</v>
      </c>
      <c r="BB52">
        <v>-3.1905029900444997</v>
      </c>
      <c r="BC52">
        <v>176.2</v>
      </c>
      <c r="BD52">
        <v>0.42086168018411874</v>
      </c>
      <c r="BE52">
        <v>197.81</v>
      </c>
      <c r="BF52">
        <v>-0.51432142420053761</v>
      </c>
      <c r="BG52">
        <v>60.05</v>
      </c>
      <c r="BH52">
        <v>-1.2247753234638601</v>
      </c>
    </row>
    <row r="53" spans="1:60" x14ac:dyDescent="0.25">
      <c r="A53" t="s">
        <v>1466</v>
      </c>
      <c r="B53" t="s">
        <v>1467</v>
      </c>
      <c r="C53" t="s">
        <v>1468</v>
      </c>
      <c r="D53" t="s">
        <v>1469</v>
      </c>
      <c r="E53" t="s">
        <v>1470</v>
      </c>
      <c r="F53" t="s">
        <v>1471</v>
      </c>
      <c r="G53" t="s">
        <v>1472</v>
      </c>
      <c r="H53" t="s">
        <v>1473</v>
      </c>
      <c r="I53" t="s">
        <v>1474</v>
      </c>
      <c r="J53" t="s">
        <v>1475</v>
      </c>
      <c r="K53" t="s">
        <v>1476</v>
      </c>
      <c r="L53" t="s">
        <v>1477</v>
      </c>
      <c r="M53" t="s">
        <v>1477</v>
      </c>
      <c r="N53" t="s">
        <v>1478</v>
      </c>
      <c r="O53" t="s">
        <v>7229</v>
      </c>
      <c r="P53" t="s">
        <v>1478</v>
      </c>
      <c r="Q53" t="s">
        <v>1479</v>
      </c>
      <c r="R53" t="s">
        <v>6399</v>
      </c>
      <c r="S53" t="s">
        <v>6079</v>
      </c>
      <c r="T53" t="s">
        <v>1480</v>
      </c>
      <c r="U53" t="s">
        <v>1481</v>
      </c>
      <c r="V53" t="s">
        <v>1482</v>
      </c>
      <c r="W53" t="s">
        <v>1483</v>
      </c>
      <c r="X53" t="s">
        <v>1484</v>
      </c>
      <c r="Y53" t="s">
        <v>1485</v>
      </c>
      <c r="Z53" t="s">
        <v>1486</v>
      </c>
      <c r="AA53" t="s">
        <v>1487</v>
      </c>
      <c r="AB53" t="s">
        <v>1488</v>
      </c>
      <c r="AC53" t="s">
        <v>1489</v>
      </c>
      <c r="AD53" t="s">
        <v>1490</v>
      </c>
      <c r="AE53" t="s">
        <v>1491</v>
      </c>
      <c r="AF53" t="s">
        <v>1492</v>
      </c>
      <c r="AG53" t="s">
        <v>1493</v>
      </c>
      <c r="AH53" t="s">
        <v>7033</v>
      </c>
      <c r="AI53" t="s">
        <v>1493</v>
      </c>
      <c r="AJ53" t="s">
        <v>1494</v>
      </c>
      <c r="AK53" t="s">
        <v>6400</v>
      </c>
      <c r="AL53" t="s">
        <v>6401</v>
      </c>
      <c r="AM53" t="s">
        <v>1478</v>
      </c>
      <c r="AN53" t="s">
        <v>7229</v>
      </c>
      <c r="AO53" t="s">
        <v>1479</v>
      </c>
      <c r="AP53" t="s">
        <v>6399</v>
      </c>
      <c r="AQ53" t="s">
        <v>6079</v>
      </c>
      <c r="AR53" t="s">
        <v>1493</v>
      </c>
      <c r="AS53" t="s">
        <v>7033</v>
      </c>
      <c r="AT53" t="s">
        <v>1494</v>
      </c>
      <c r="AU53" t="s">
        <v>6400</v>
      </c>
      <c r="AV53" t="s">
        <v>6401</v>
      </c>
      <c r="AW53">
        <v>273.36</v>
      </c>
      <c r="AX53">
        <v>0.57966923146851235</v>
      </c>
      <c r="AY53">
        <v>142.94</v>
      </c>
      <c r="AZ53">
        <v>-1.161550183486812</v>
      </c>
      <c r="BA53">
        <v>150.63999999999999</v>
      </c>
      <c r="BB53">
        <v>0.4857770324673657</v>
      </c>
      <c r="BC53">
        <v>176.46</v>
      </c>
      <c r="BD53">
        <v>0.14745082918796065</v>
      </c>
      <c r="BE53">
        <v>199.07</v>
      </c>
      <c r="BF53">
        <v>0.634954763785745</v>
      </c>
      <c r="BG53">
        <v>61.79</v>
      </c>
      <c r="BH53">
        <v>2.8563990546895681</v>
      </c>
    </row>
    <row r="54" spans="1:60" x14ac:dyDescent="0.25">
      <c r="A54" t="s">
        <v>1495</v>
      </c>
      <c r="B54" t="s">
        <v>1496</v>
      </c>
      <c r="C54" t="s">
        <v>1497</v>
      </c>
      <c r="D54" t="s">
        <v>1498</v>
      </c>
      <c r="E54" t="s">
        <v>1499</v>
      </c>
      <c r="F54" t="s">
        <v>1500</v>
      </c>
      <c r="G54" t="s">
        <v>1501</v>
      </c>
      <c r="H54" t="s">
        <v>1502</v>
      </c>
      <c r="I54" t="s">
        <v>1503</v>
      </c>
      <c r="J54" t="s">
        <v>1504</v>
      </c>
      <c r="K54" t="s">
        <v>1505</v>
      </c>
      <c r="L54" t="s">
        <v>1506</v>
      </c>
      <c r="M54" t="s">
        <v>1506</v>
      </c>
      <c r="N54" t="s">
        <v>1507</v>
      </c>
      <c r="O54" t="s">
        <v>7230</v>
      </c>
      <c r="P54" t="s">
        <v>1507</v>
      </c>
      <c r="Q54" t="s">
        <v>1508</v>
      </c>
      <c r="R54" t="s">
        <v>6402</v>
      </c>
      <c r="S54" t="s">
        <v>6080</v>
      </c>
      <c r="T54" t="s">
        <v>1509</v>
      </c>
      <c r="U54" t="s">
        <v>1510</v>
      </c>
      <c r="V54" t="s">
        <v>1511</v>
      </c>
      <c r="W54" t="s">
        <v>1512</v>
      </c>
      <c r="X54" t="s">
        <v>1513</v>
      </c>
      <c r="Y54" t="s">
        <v>1514</v>
      </c>
      <c r="Z54" t="s">
        <v>1515</v>
      </c>
      <c r="AA54" t="s">
        <v>1516</v>
      </c>
      <c r="AB54" t="s">
        <v>1517</v>
      </c>
      <c r="AC54" t="s">
        <v>1518</v>
      </c>
      <c r="AD54" t="s">
        <v>1519</v>
      </c>
      <c r="AE54" t="s">
        <v>1520</v>
      </c>
      <c r="AF54" t="s">
        <v>1521</v>
      </c>
      <c r="AG54" t="s">
        <v>1522</v>
      </c>
      <c r="AH54" t="s">
        <v>7034</v>
      </c>
      <c r="AI54" t="s">
        <v>1522</v>
      </c>
      <c r="AJ54" t="s">
        <v>1523</v>
      </c>
      <c r="AK54" t="s">
        <v>6403</v>
      </c>
      <c r="AL54" t="s">
        <v>6404</v>
      </c>
      <c r="AM54" t="s">
        <v>1507</v>
      </c>
      <c r="AN54" t="s">
        <v>7230</v>
      </c>
      <c r="AO54" t="s">
        <v>1508</v>
      </c>
      <c r="AP54" t="s">
        <v>6402</v>
      </c>
      <c r="AQ54" t="s">
        <v>6080</v>
      </c>
      <c r="AR54" t="s">
        <v>1522</v>
      </c>
      <c r="AS54" t="s">
        <v>7034</v>
      </c>
      <c r="AT54" t="s">
        <v>1523</v>
      </c>
      <c r="AU54" t="s">
        <v>6403</v>
      </c>
      <c r="AV54" t="s">
        <v>6404</v>
      </c>
      <c r="AW54">
        <v>272.32</v>
      </c>
      <c r="AX54">
        <v>-0.38117624220271384</v>
      </c>
      <c r="AY54">
        <v>143.63</v>
      </c>
      <c r="AZ54">
        <v>0.48155866518984747</v>
      </c>
      <c r="BA54">
        <v>150.85</v>
      </c>
      <c r="BB54">
        <v>0.13930812561730907</v>
      </c>
      <c r="BC54">
        <v>173.87</v>
      </c>
      <c r="BD54">
        <v>-1.4786328254260301</v>
      </c>
      <c r="BE54">
        <v>199.28</v>
      </c>
      <c r="BF54">
        <v>0.10543492880828592</v>
      </c>
      <c r="BG54">
        <v>62.97</v>
      </c>
      <c r="BH54">
        <v>1.8916883427763094</v>
      </c>
    </row>
    <row r="55" spans="1:60" x14ac:dyDescent="0.25">
      <c r="A55" t="s">
        <v>1524</v>
      </c>
      <c r="B55" t="s">
        <v>1525</v>
      </c>
      <c r="C55" t="s">
        <v>1526</v>
      </c>
      <c r="D55" t="s">
        <v>1527</v>
      </c>
      <c r="E55" t="s">
        <v>1528</v>
      </c>
      <c r="F55" t="s">
        <v>1529</v>
      </c>
      <c r="G55" t="s">
        <v>1530</v>
      </c>
      <c r="H55" t="s">
        <v>1531</v>
      </c>
      <c r="I55" t="s">
        <v>1532</v>
      </c>
      <c r="J55" t="s">
        <v>1533</v>
      </c>
      <c r="K55" t="s">
        <v>1534</v>
      </c>
      <c r="L55" t="s">
        <v>1535</v>
      </c>
      <c r="M55" t="s">
        <v>1535</v>
      </c>
      <c r="N55" t="s">
        <v>1536</v>
      </c>
      <c r="O55" t="s">
        <v>7231</v>
      </c>
      <c r="P55" t="s">
        <v>1536</v>
      </c>
      <c r="Q55" t="s">
        <v>1537</v>
      </c>
      <c r="R55" t="s">
        <v>6405</v>
      </c>
      <c r="S55" t="s">
        <v>6081</v>
      </c>
      <c r="T55" t="s">
        <v>1538</v>
      </c>
      <c r="U55" t="s">
        <v>1539</v>
      </c>
      <c r="V55" t="s">
        <v>1540</v>
      </c>
      <c r="W55" t="s">
        <v>1541</v>
      </c>
      <c r="X55" t="s">
        <v>1542</v>
      </c>
      <c r="Y55" t="s">
        <v>1543</v>
      </c>
      <c r="Z55" t="s">
        <v>1544</v>
      </c>
      <c r="AA55" t="s">
        <v>1545</v>
      </c>
      <c r="AB55" t="s">
        <v>1546</v>
      </c>
      <c r="AC55" t="s">
        <v>1547</v>
      </c>
      <c r="AD55" t="s">
        <v>1548</v>
      </c>
      <c r="AE55" t="s">
        <v>1549</v>
      </c>
      <c r="AF55" t="s">
        <v>1550</v>
      </c>
      <c r="AG55" t="s">
        <v>1551</v>
      </c>
      <c r="AH55" t="s">
        <v>7035</v>
      </c>
      <c r="AI55" t="s">
        <v>1551</v>
      </c>
      <c r="AJ55" t="s">
        <v>1552</v>
      </c>
      <c r="AK55" t="s">
        <v>6406</v>
      </c>
      <c r="AL55" t="s">
        <v>6407</v>
      </c>
      <c r="AM55" t="s">
        <v>1536</v>
      </c>
      <c r="AN55" t="s">
        <v>7231</v>
      </c>
      <c r="AO55" t="s">
        <v>1537</v>
      </c>
      <c r="AP55" t="s">
        <v>6405</v>
      </c>
      <c r="AQ55" t="s">
        <v>6081</v>
      </c>
      <c r="AR55" t="s">
        <v>1551</v>
      </c>
      <c r="AS55" t="s">
        <v>7035</v>
      </c>
      <c r="AT55" t="s">
        <v>1552</v>
      </c>
      <c r="AU55" t="s">
        <v>6406</v>
      </c>
      <c r="AV55" t="s">
        <v>6407</v>
      </c>
      <c r="AW55">
        <v>275.85000000000002</v>
      </c>
      <c r="AX55">
        <v>1.2879394333430541</v>
      </c>
      <c r="AY55">
        <v>146.07</v>
      </c>
      <c r="AZ55">
        <v>1.6845410418987863</v>
      </c>
      <c r="BA55">
        <v>155.19999999999999</v>
      </c>
      <c r="BB55">
        <v>2.8428642144048144</v>
      </c>
      <c r="BC55">
        <v>174.53</v>
      </c>
      <c r="BD55">
        <v>0.37887530970469424</v>
      </c>
      <c r="BE55">
        <v>203.71</v>
      </c>
      <c r="BF55">
        <v>2.198654287554128</v>
      </c>
      <c r="BG55">
        <v>65.44</v>
      </c>
      <c r="BH55">
        <v>3.847526979384027</v>
      </c>
    </row>
    <row r="56" spans="1:60" x14ac:dyDescent="0.25">
      <c r="A56" t="s">
        <v>1553</v>
      </c>
      <c r="B56" t="s">
        <v>1554</v>
      </c>
      <c r="C56" t="s">
        <v>1555</v>
      </c>
      <c r="D56" t="s">
        <v>1556</v>
      </c>
      <c r="E56" t="s">
        <v>1557</v>
      </c>
      <c r="F56" t="s">
        <v>1558</v>
      </c>
      <c r="G56" t="s">
        <v>1559</v>
      </c>
      <c r="H56" t="s">
        <v>1560</v>
      </c>
      <c r="I56" t="s">
        <v>1561</v>
      </c>
      <c r="J56" t="s">
        <v>1562</v>
      </c>
      <c r="K56" t="s">
        <v>1563</v>
      </c>
      <c r="L56" t="s">
        <v>1564</v>
      </c>
      <c r="M56" t="s">
        <v>1564</v>
      </c>
      <c r="N56" t="s">
        <v>1565</v>
      </c>
      <c r="O56" t="s">
        <v>7232</v>
      </c>
      <c r="P56" t="s">
        <v>1565</v>
      </c>
      <c r="Q56" t="s">
        <v>1566</v>
      </c>
      <c r="R56" t="s">
        <v>6408</v>
      </c>
      <c r="S56" t="s">
        <v>6082</v>
      </c>
      <c r="T56" t="s">
        <v>1567</v>
      </c>
      <c r="U56" t="s">
        <v>1568</v>
      </c>
      <c r="V56" t="s">
        <v>1569</v>
      </c>
      <c r="W56" t="s">
        <v>1570</v>
      </c>
      <c r="X56" t="s">
        <v>1571</v>
      </c>
      <c r="Y56" t="s">
        <v>1572</v>
      </c>
      <c r="Z56" t="s">
        <v>1573</v>
      </c>
      <c r="AA56" t="s">
        <v>1574</v>
      </c>
      <c r="AB56" t="s">
        <v>1575</v>
      </c>
      <c r="AC56" t="s">
        <v>1576</v>
      </c>
      <c r="AD56" t="s">
        <v>1577</v>
      </c>
      <c r="AE56" t="s">
        <v>1578</v>
      </c>
      <c r="AF56" t="s">
        <v>1579</v>
      </c>
      <c r="AG56" t="s">
        <v>1580</v>
      </c>
      <c r="AH56" t="s">
        <v>7036</v>
      </c>
      <c r="AI56" t="s">
        <v>1580</v>
      </c>
      <c r="AJ56" t="s">
        <v>1581</v>
      </c>
      <c r="AK56" t="s">
        <v>6409</v>
      </c>
      <c r="AL56" t="s">
        <v>6410</v>
      </c>
      <c r="AM56" t="s">
        <v>1565</v>
      </c>
      <c r="AN56" t="s">
        <v>7232</v>
      </c>
      <c r="AO56" t="s">
        <v>1566</v>
      </c>
      <c r="AP56" t="s">
        <v>6408</v>
      </c>
      <c r="AQ56" t="s">
        <v>6082</v>
      </c>
      <c r="AR56" t="s">
        <v>1580</v>
      </c>
      <c r="AS56" t="s">
        <v>7036</v>
      </c>
      <c r="AT56" t="s">
        <v>1581</v>
      </c>
      <c r="AU56" t="s">
        <v>6409</v>
      </c>
      <c r="AV56" t="s">
        <v>6410</v>
      </c>
      <c r="AW56">
        <v>281.77</v>
      </c>
      <c r="AX56">
        <v>2.123389559784119</v>
      </c>
      <c r="AY56">
        <v>146.75</v>
      </c>
      <c r="AZ56">
        <v>0.46444998454866199</v>
      </c>
      <c r="BA56">
        <v>155.78</v>
      </c>
      <c r="BB56">
        <v>0.3730147742684079</v>
      </c>
      <c r="BC56">
        <v>173.7</v>
      </c>
      <c r="BD56">
        <v>-0.47669733896861261</v>
      </c>
      <c r="BE56">
        <v>203.09</v>
      </c>
      <c r="BF56">
        <v>-0.3048183284447909</v>
      </c>
      <c r="BG56">
        <v>64.98</v>
      </c>
      <c r="BH56">
        <v>-0.70541620535373128</v>
      </c>
    </row>
    <row r="57" spans="1:60" x14ac:dyDescent="0.25">
      <c r="A57" t="s">
        <v>1582</v>
      </c>
      <c r="B57" t="s">
        <v>1583</v>
      </c>
      <c r="C57" t="s">
        <v>1584</v>
      </c>
      <c r="D57" t="s">
        <v>1585</v>
      </c>
      <c r="E57" t="s">
        <v>1586</v>
      </c>
      <c r="F57" t="s">
        <v>1587</v>
      </c>
      <c r="G57" t="s">
        <v>1588</v>
      </c>
      <c r="H57" t="s">
        <v>1589</v>
      </c>
      <c r="I57" t="s">
        <v>1590</v>
      </c>
      <c r="J57" t="s">
        <v>1591</v>
      </c>
      <c r="K57" t="s">
        <v>1592</v>
      </c>
      <c r="L57" t="s">
        <v>1593</v>
      </c>
      <c r="M57" t="s">
        <v>1593</v>
      </c>
      <c r="N57" t="s">
        <v>1594</v>
      </c>
      <c r="O57" t="s">
        <v>7233</v>
      </c>
      <c r="P57" t="s">
        <v>1594</v>
      </c>
      <c r="Q57" t="s">
        <v>1595</v>
      </c>
      <c r="R57" t="s">
        <v>6411</v>
      </c>
      <c r="S57" t="s">
        <v>6083</v>
      </c>
      <c r="T57" t="s">
        <v>1596</v>
      </c>
      <c r="U57" t="s">
        <v>1597</v>
      </c>
      <c r="V57" t="s">
        <v>1598</v>
      </c>
      <c r="W57" t="s">
        <v>1599</v>
      </c>
      <c r="X57" t="s">
        <v>1600</v>
      </c>
      <c r="Y57" t="s">
        <v>1601</v>
      </c>
      <c r="Z57" t="s">
        <v>1602</v>
      </c>
      <c r="AA57" t="s">
        <v>1603</v>
      </c>
      <c r="AB57" t="s">
        <v>1604</v>
      </c>
      <c r="AC57" t="s">
        <v>1605</v>
      </c>
      <c r="AD57" t="s">
        <v>1606</v>
      </c>
      <c r="AE57" t="s">
        <v>1607</v>
      </c>
      <c r="AF57" t="s">
        <v>1608</v>
      </c>
      <c r="AG57" t="s">
        <v>1609</v>
      </c>
      <c r="AH57" t="s">
        <v>7037</v>
      </c>
      <c r="AI57" t="s">
        <v>1609</v>
      </c>
      <c r="AJ57" t="s">
        <v>1610</v>
      </c>
      <c r="AK57" t="s">
        <v>6412</v>
      </c>
      <c r="AL57" t="s">
        <v>6413</v>
      </c>
      <c r="AM57" t="s">
        <v>1594</v>
      </c>
      <c r="AN57" t="s">
        <v>7233</v>
      </c>
      <c r="AO57" t="s">
        <v>1595</v>
      </c>
      <c r="AP57" t="s">
        <v>6411</v>
      </c>
      <c r="AQ57" t="s">
        <v>6083</v>
      </c>
      <c r="AR57" t="s">
        <v>1609</v>
      </c>
      <c r="AS57" t="s">
        <v>7037</v>
      </c>
      <c r="AT57" t="s">
        <v>1610</v>
      </c>
      <c r="AU57" t="s">
        <v>6412</v>
      </c>
      <c r="AV57" t="s">
        <v>6413</v>
      </c>
      <c r="AW57">
        <v>273.20999999999998</v>
      </c>
      <c r="AX57">
        <v>-3.0850405068444315</v>
      </c>
      <c r="AY57">
        <v>141.99</v>
      </c>
      <c r="AZ57">
        <v>-3.297382612193942</v>
      </c>
      <c r="BA57">
        <v>148.03</v>
      </c>
      <c r="BB57">
        <v>-5.1029799566401701</v>
      </c>
      <c r="BC57">
        <v>171.18</v>
      </c>
      <c r="BD57">
        <v>-1.4614038793595514</v>
      </c>
      <c r="BE57">
        <v>195.39</v>
      </c>
      <c r="BF57">
        <v>-3.8651669318598527</v>
      </c>
      <c r="BG57">
        <v>62.4</v>
      </c>
      <c r="BH57">
        <v>-4.0514254865572328</v>
      </c>
    </row>
    <row r="58" spans="1:60" x14ac:dyDescent="0.25">
      <c r="A58" t="s">
        <v>1611</v>
      </c>
      <c r="B58" t="s">
        <v>1612</v>
      </c>
      <c r="C58" t="s">
        <v>1613</v>
      </c>
      <c r="D58" t="s">
        <v>1614</v>
      </c>
      <c r="E58" t="s">
        <v>1615</v>
      </c>
      <c r="F58" t="s">
        <v>1616</v>
      </c>
      <c r="G58" t="s">
        <v>1617</v>
      </c>
      <c r="H58" t="s">
        <v>1618</v>
      </c>
      <c r="I58" t="s">
        <v>1619</v>
      </c>
      <c r="J58" t="s">
        <v>1620</v>
      </c>
      <c r="K58" t="s">
        <v>1621</v>
      </c>
      <c r="L58" t="s">
        <v>1622</v>
      </c>
      <c r="M58" t="s">
        <v>1622</v>
      </c>
      <c r="N58" t="s">
        <v>1623</v>
      </c>
      <c r="O58" t="s">
        <v>7234</v>
      </c>
      <c r="P58" t="s">
        <v>1623</v>
      </c>
      <c r="Q58" t="s">
        <v>1624</v>
      </c>
      <c r="R58" t="s">
        <v>6414</v>
      </c>
      <c r="S58" t="s">
        <v>6084</v>
      </c>
      <c r="T58" t="s">
        <v>1625</v>
      </c>
      <c r="U58" t="s">
        <v>1626</v>
      </c>
      <c r="V58" t="s">
        <v>1627</v>
      </c>
      <c r="W58" t="s">
        <v>1628</v>
      </c>
      <c r="X58" t="s">
        <v>1629</v>
      </c>
      <c r="Y58" t="s">
        <v>1630</v>
      </c>
      <c r="Z58" t="s">
        <v>1631</v>
      </c>
      <c r="AA58" t="s">
        <v>1632</v>
      </c>
      <c r="AB58" t="s">
        <v>1633</v>
      </c>
      <c r="AC58" t="s">
        <v>1634</v>
      </c>
      <c r="AD58" t="s">
        <v>1635</v>
      </c>
      <c r="AE58" t="s">
        <v>1636</v>
      </c>
      <c r="AF58" t="s">
        <v>1637</v>
      </c>
      <c r="AG58" t="s">
        <v>1638</v>
      </c>
      <c r="AH58" t="s">
        <v>7038</v>
      </c>
      <c r="AI58" t="s">
        <v>1638</v>
      </c>
      <c r="AJ58" t="s">
        <v>1639</v>
      </c>
      <c r="AK58" t="s">
        <v>6415</v>
      </c>
      <c r="AL58" t="s">
        <v>6416</v>
      </c>
      <c r="AM58" t="s">
        <v>1623</v>
      </c>
      <c r="AN58" t="s">
        <v>7234</v>
      </c>
      <c r="AO58" t="s">
        <v>1624</v>
      </c>
      <c r="AP58" t="s">
        <v>6414</v>
      </c>
      <c r="AQ58" t="s">
        <v>6084</v>
      </c>
      <c r="AR58" t="s">
        <v>1638</v>
      </c>
      <c r="AS58" t="s">
        <v>7038</v>
      </c>
      <c r="AT58" t="s">
        <v>1639</v>
      </c>
      <c r="AU58" t="s">
        <v>6415</v>
      </c>
      <c r="AV58" t="s">
        <v>6416</v>
      </c>
      <c r="AW58">
        <v>280.19</v>
      </c>
      <c r="AX58">
        <v>2.522721422449079</v>
      </c>
      <c r="AY58">
        <v>146.72999999999999</v>
      </c>
      <c r="AZ58">
        <v>3.2837530633109111</v>
      </c>
      <c r="BA58">
        <v>152.38999999999999</v>
      </c>
      <c r="BB58">
        <v>2.9028068376368488</v>
      </c>
      <c r="BC58">
        <v>179.75</v>
      </c>
      <c r="BD58">
        <v>4.8851362147692337</v>
      </c>
      <c r="BE58">
        <v>206.85</v>
      </c>
      <c r="BF58">
        <v>5.6996331681000676</v>
      </c>
      <c r="BG58">
        <v>58.9</v>
      </c>
      <c r="BH58">
        <v>-5.7724184717840989</v>
      </c>
    </row>
    <row r="59" spans="1:60" x14ac:dyDescent="0.25">
      <c r="A59" t="s">
        <v>1640</v>
      </c>
      <c r="B59" t="s">
        <v>1641</v>
      </c>
      <c r="C59" t="s">
        <v>1642</v>
      </c>
      <c r="D59" t="s">
        <v>1643</v>
      </c>
      <c r="E59" t="s">
        <v>1644</v>
      </c>
      <c r="F59" t="s">
        <v>1645</v>
      </c>
      <c r="G59" t="s">
        <v>1646</v>
      </c>
      <c r="H59" t="s">
        <v>1647</v>
      </c>
      <c r="I59" t="s">
        <v>1648</v>
      </c>
      <c r="J59" t="s">
        <v>1649</v>
      </c>
      <c r="K59" t="s">
        <v>1650</v>
      </c>
      <c r="L59" t="s">
        <v>1651</v>
      </c>
      <c r="M59" t="s">
        <v>1651</v>
      </c>
      <c r="N59" t="s">
        <v>1652</v>
      </c>
      <c r="O59" t="s">
        <v>7235</v>
      </c>
      <c r="P59" t="s">
        <v>1652</v>
      </c>
      <c r="Q59" t="s">
        <v>1653</v>
      </c>
      <c r="R59" t="s">
        <v>6417</v>
      </c>
      <c r="S59" t="s">
        <v>6085</v>
      </c>
      <c r="T59" t="s">
        <v>1654</v>
      </c>
      <c r="U59" t="s">
        <v>1655</v>
      </c>
      <c r="V59" t="s">
        <v>1656</v>
      </c>
      <c r="W59" t="s">
        <v>1657</v>
      </c>
      <c r="X59" t="s">
        <v>1658</v>
      </c>
      <c r="Y59" t="s">
        <v>1659</v>
      </c>
      <c r="Z59" t="s">
        <v>1660</v>
      </c>
      <c r="AA59" t="s">
        <v>1661</v>
      </c>
      <c r="AB59" t="s">
        <v>1662</v>
      </c>
      <c r="AC59" t="s">
        <v>1663</v>
      </c>
      <c r="AD59" t="s">
        <v>1664</v>
      </c>
      <c r="AE59" t="s">
        <v>1665</v>
      </c>
      <c r="AF59" t="s">
        <v>1666</v>
      </c>
      <c r="AG59" t="s">
        <v>1667</v>
      </c>
      <c r="AH59" t="s">
        <v>7039</v>
      </c>
      <c r="AI59" t="s">
        <v>1667</v>
      </c>
      <c r="AJ59" t="s">
        <v>1668</v>
      </c>
      <c r="AK59" t="s">
        <v>6418</v>
      </c>
      <c r="AL59" t="s">
        <v>6419</v>
      </c>
      <c r="AM59" t="s">
        <v>1652</v>
      </c>
      <c r="AN59" t="s">
        <v>7235</v>
      </c>
      <c r="AO59" t="s">
        <v>1653</v>
      </c>
      <c r="AP59" t="s">
        <v>6417</v>
      </c>
      <c r="AQ59" t="s">
        <v>6085</v>
      </c>
      <c r="AR59" t="s">
        <v>1667</v>
      </c>
      <c r="AS59" t="s">
        <v>7039</v>
      </c>
      <c r="AT59" t="s">
        <v>1668</v>
      </c>
      <c r="AU59" t="s">
        <v>6418</v>
      </c>
      <c r="AV59" t="s">
        <v>6419</v>
      </c>
      <c r="AW59">
        <v>273.16000000000003</v>
      </c>
      <c r="AX59">
        <v>-2.5410240379439126</v>
      </c>
      <c r="AY59">
        <v>146.55000000000001</v>
      </c>
      <c r="AZ59">
        <v>-0.12274960624739509</v>
      </c>
      <c r="BA59">
        <v>150.63</v>
      </c>
      <c r="BB59">
        <v>-1.1616525587045525</v>
      </c>
      <c r="BC59">
        <v>182.66</v>
      </c>
      <c r="BD59">
        <v>1.6059504662376811</v>
      </c>
      <c r="BE59">
        <v>211.72</v>
      </c>
      <c r="BF59">
        <v>2.3270754082366345</v>
      </c>
      <c r="BG59">
        <v>57.51</v>
      </c>
      <c r="BH59">
        <v>-2.388224493187824</v>
      </c>
    </row>
    <row r="60" spans="1:60" x14ac:dyDescent="0.25">
      <c r="A60" t="s">
        <v>1669</v>
      </c>
      <c r="B60" t="s">
        <v>1670</v>
      </c>
      <c r="C60" t="s">
        <v>1671</v>
      </c>
      <c r="D60" t="s">
        <v>1672</v>
      </c>
      <c r="E60" t="s">
        <v>1673</v>
      </c>
      <c r="F60" t="s">
        <v>1674</v>
      </c>
      <c r="G60" t="s">
        <v>1675</v>
      </c>
      <c r="H60" t="s">
        <v>1676</v>
      </c>
      <c r="I60" t="s">
        <v>1677</v>
      </c>
      <c r="J60" t="s">
        <v>1678</v>
      </c>
      <c r="K60" t="s">
        <v>1679</v>
      </c>
      <c r="L60" t="s">
        <v>1680</v>
      </c>
      <c r="M60" t="s">
        <v>1680</v>
      </c>
      <c r="N60" t="s">
        <v>1681</v>
      </c>
      <c r="O60" t="s">
        <v>7236</v>
      </c>
      <c r="P60" t="s">
        <v>1681</v>
      </c>
      <c r="Q60" t="s">
        <v>1682</v>
      </c>
      <c r="R60" t="s">
        <v>6420</v>
      </c>
      <c r="S60" t="s">
        <v>6086</v>
      </c>
      <c r="T60" t="s">
        <v>1683</v>
      </c>
      <c r="U60" t="s">
        <v>1684</v>
      </c>
      <c r="V60" t="s">
        <v>1685</v>
      </c>
      <c r="W60" t="s">
        <v>1686</v>
      </c>
      <c r="X60" t="s">
        <v>1687</v>
      </c>
      <c r="Y60" t="s">
        <v>1688</v>
      </c>
      <c r="Z60" t="s">
        <v>1689</v>
      </c>
      <c r="AA60" t="s">
        <v>1690</v>
      </c>
      <c r="AB60" t="s">
        <v>1691</v>
      </c>
      <c r="AC60" t="s">
        <v>1692</v>
      </c>
      <c r="AD60" t="s">
        <v>1693</v>
      </c>
      <c r="AE60" t="s">
        <v>1694</v>
      </c>
      <c r="AF60" t="s">
        <v>1695</v>
      </c>
      <c r="AG60" t="s">
        <v>1696</v>
      </c>
      <c r="AH60" t="s">
        <v>7040</v>
      </c>
      <c r="AI60" t="s">
        <v>1696</v>
      </c>
      <c r="AJ60" t="s">
        <v>1697</v>
      </c>
      <c r="AK60" t="s">
        <v>6421</v>
      </c>
      <c r="AL60" t="s">
        <v>6422</v>
      </c>
      <c r="AM60" t="s">
        <v>1681</v>
      </c>
      <c r="AN60" t="s">
        <v>7236</v>
      </c>
      <c r="AO60" t="s">
        <v>1682</v>
      </c>
      <c r="AP60" t="s">
        <v>6420</v>
      </c>
      <c r="AQ60" t="s">
        <v>6086</v>
      </c>
      <c r="AR60" t="s">
        <v>1696</v>
      </c>
      <c r="AS60" t="s">
        <v>7040</v>
      </c>
      <c r="AT60" t="s">
        <v>1697</v>
      </c>
      <c r="AU60" t="s">
        <v>6421</v>
      </c>
      <c r="AV60" t="s">
        <v>6422</v>
      </c>
      <c r="AW60">
        <v>280.66000000000003</v>
      </c>
      <c r="AX60">
        <v>2.7086268230101043</v>
      </c>
      <c r="AY60">
        <v>147.41</v>
      </c>
      <c r="AZ60">
        <v>0.58511529022853426</v>
      </c>
      <c r="BA60">
        <v>149.66</v>
      </c>
      <c r="BB60">
        <v>-0.6460444062511348</v>
      </c>
      <c r="BC60">
        <v>185.17</v>
      </c>
      <c r="BD60">
        <v>1.3647820786191678</v>
      </c>
      <c r="BE60">
        <v>213.33</v>
      </c>
      <c r="BF60">
        <v>0.75756155737494946</v>
      </c>
      <c r="BG60">
        <v>58.06</v>
      </c>
      <c r="BH60">
        <v>0.95181128708210527</v>
      </c>
    </row>
    <row r="61" spans="1:60" x14ac:dyDescent="0.25">
      <c r="A61" t="s">
        <v>1698</v>
      </c>
      <c r="B61" t="s">
        <v>1699</v>
      </c>
      <c r="C61" t="s">
        <v>1700</v>
      </c>
      <c r="D61" t="s">
        <v>1701</v>
      </c>
      <c r="E61" t="s">
        <v>1702</v>
      </c>
      <c r="F61" t="s">
        <v>1703</v>
      </c>
      <c r="G61" t="s">
        <v>1704</v>
      </c>
      <c r="H61" t="s">
        <v>1705</v>
      </c>
      <c r="I61" t="s">
        <v>1706</v>
      </c>
      <c r="J61" t="s">
        <v>1707</v>
      </c>
      <c r="K61" t="s">
        <v>1708</v>
      </c>
      <c r="L61" t="s">
        <v>1709</v>
      </c>
      <c r="M61" t="s">
        <v>1709</v>
      </c>
      <c r="N61" t="s">
        <v>1710</v>
      </c>
      <c r="O61" t="s">
        <v>7237</v>
      </c>
      <c r="P61" t="s">
        <v>1710</v>
      </c>
      <c r="Q61" t="s">
        <v>1711</v>
      </c>
      <c r="R61" t="s">
        <v>6423</v>
      </c>
      <c r="S61" t="s">
        <v>6087</v>
      </c>
      <c r="T61" t="s">
        <v>1712</v>
      </c>
      <c r="U61" t="s">
        <v>1713</v>
      </c>
      <c r="V61" t="s">
        <v>1714</v>
      </c>
      <c r="W61" t="s">
        <v>1715</v>
      </c>
      <c r="X61" t="s">
        <v>1716</v>
      </c>
      <c r="Y61" t="s">
        <v>1717</v>
      </c>
      <c r="Z61" t="s">
        <v>1718</v>
      </c>
      <c r="AA61" t="s">
        <v>1719</v>
      </c>
      <c r="AB61" t="s">
        <v>1720</v>
      </c>
      <c r="AC61" t="s">
        <v>1721</v>
      </c>
      <c r="AD61" t="s">
        <v>1722</v>
      </c>
      <c r="AE61" t="s">
        <v>1723</v>
      </c>
      <c r="AF61" t="s">
        <v>1724</v>
      </c>
      <c r="AG61" t="s">
        <v>1725</v>
      </c>
      <c r="AH61" t="s">
        <v>7041</v>
      </c>
      <c r="AI61" t="s">
        <v>1725</v>
      </c>
      <c r="AJ61" t="s">
        <v>1726</v>
      </c>
      <c r="AK61" t="s">
        <v>6424</v>
      </c>
      <c r="AL61" t="s">
        <v>6425</v>
      </c>
      <c r="AM61" t="s">
        <v>1710</v>
      </c>
      <c r="AN61" t="s">
        <v>7237</v>
      </c>
      <c r="AO61" t="s">
        <v>1711</v>
      </c>
      <c r="AP61" t="s">
        <v>6423</v>
      </c>
      <c r="AQ61" t="s">
        <v>6087</v>
      </c>
      <c r="AR61" t="s">
        <v>1725</v>
      </c>
      <c r="AS61" t="s">
        <v>7041</v>
      </c>
      <c r="AT61" t="s">
        <v>1726</v>
      </c>
      <c r="AU61" t="s">
        <v>6424</v>
      </c>
      <c r="AV61" t="s">
        <v>6425</v>
      </c>
      <c r="AW61">
        <v>280.11</v>
      </c>
      <c r="AX61">
        <v>-0.19615891590454315</v>
      </c>
      <c r="AY61">
        <v>146.51</v>
      </c>
      <c r="AZ61">
        <v>-0.61241345459651753</v>
      </c>
      <c r="BA61">
        <v>148.82</v>
      </c>
      <c r="BB61">
        <v>-0.56285326830972737</v>
      </c>
      <c r="BC61">
        <v>183.21</v>
      </c>
      <c r="BD61">
        <v>-1.0641286146571396</v>
      </c>
      <c r="BE61">
        <v>211.83</v>
      </c>
      <c r="BF61">
        <v>-0.70561963671711281</v>
      </c>
      <c r="BG61">
        <v>56.97</v>
      </c>
      <c r="BH61">
        <v>-1.895214510417969</v>
      </c>
    </row>
    <row r="62" spans="1:60" x14ac:dyDescent="0.25">
      <c r="A62" t="s">
        <v>1727</v>
      </c>
      <c r="B62" t="s">
        <v>1728</v>
      </c>
      <c r="C62" t="s">
        <v>1729</v>
      </c>
      <c r="D62" t="s">
        <v>1730</v>
      </c>
      <c r="E62" t="s">
        <v>1731</v>
      </c>
      <c r="F62" t="s">
        <v>1732</v>
      </c>
      <c r="G62" t="s">
        <v>1733</v>
      </c>
      <c r="H62" t="s">
        <v>1734</v>
      </c>
      <c r="I62" t="s">
        <v>1735</v>
      </c>
      <c r="J62" t="s">
        <v>1736</v>
      </c>
      <c r="K62" t="s">
        <v>1737</v>
      </c>
      <c r="L62" t="s">
        <v>1738</v>
      </c>
      <c r="M62" t="s">
        <v>1738</v>
      </c>
      <c r="N62" t="s">
        <v>1739</v>
      </c>
      <c r="O62" t="s">
        <v>7238</v>
      </c>
      <c r="P62" t="s">
        <v>1739</v>
      </c>
      <c r="Q62" t="s">
        <v>1740</v>
      </c>
      <c r="R62" t="s">
        <v>6426</v>
      </c>
      <c r="S62" t="s">
        <v>6088</v>
      </c>
      <c r="T62" t="s">
        <v>1741</v>
      </c>
      <c r="U62" t="s">
        <v>1742</v>
      </c>
      <c r="V62" t="s">
        <v>1743</v>
      </c>
      <c r="W62" t="s">
        <v>1744</v>
      </c>
      <c r="X62" t="s">
        <v>1745</v>
      </c>
      <c r="Y62" t="s">
        <v>1746</v>
      </c>
      <c r="Z62" t="s">
        <v>1747</v>
      </c>
      <c r="AA62" t="s">
        <v>1748</v>
      </c>
      <c r="AB62" t="s">
        <v>1749</v>
      </c>
      <c r="AC62" t="s">
        <v>1750</v>
      </c>
      <c r="AD62" t="s">
        <v>1751</v>
      </c>
      <c r="AE62" t="s">
        <v>1752</v>
      </c>
      <c r="AF62" t="s">
        <v>1753</v>
      </c>
      <c r="AG62" t="s">
        <v>1754</v>
      </c>
      <c r="AH62" t="s">
        <v>7042</v>
      </c>
      <c r="AI62" t="s">
        <v>1754</v>
      </c>
      <c r="AJ62" t="s">
        <v>1755</v>
      </c>
      <c r="AK62" t="s">
        <v>6427</v>
      </c>
      <c r="AL62" t="s">
        <v>6428</v>
      </c>
      <c r="AM62" t="s">
        <v>1739</v>
      </c>
      <c r="AN62" t="s">
        <v>7238</v>
      </c>
      <c r="AO62" t="s">
        <v>1740</v>
      </c>
      <c r="AP62" t="s">
        <v>6426</v>
      </c>
      <c r="AQ62" t="s">
        <v>6088</v>
      </c>
      <c r="AR62" t="s">
        <v>1754</v>
      </c>
      <c r="AS62" t="s">
        <v>7042</v>
      </c>
      <c r="AT62" t="s">
        <v>1755</v>
      </c>
      <c r="AU62" t="s">
        <v>6427</v>
      </c>
      <c r="AV62" t="s">
        <v>6428</v>
      </c>
      <c r="AW62">
        <v>289.5</v>
      </c>
      <c r="AX62">
        <v>3.2972913849105687</v>
      </c>
      <c r="AY62">
        <v>153.65</v>
      </c>
      <c r="AZ62">
        <v>4.7583603063272113</v>
      </c>
      <c r="BA62">
        <v>153.72999999999999</v>
      </c>
      <c r="BB62">
        <v>3.246029495539275</v>
      </c>
      <c r="BC62">
        <v>188.39</v>
      </c>
      <c r="BD62">
        <v>2.7881246274129778</v>
      </c>
      <c r="BE62">
        <v>221.59</v>
      </c>
      <c r="BF62">
        <v>4.5044761304748411</v>
      </c>
      <c r="BG62">
        <v>58.76</v>
      </c>
      <c r="BH62">
        <v>3.0936537813372351</v>
      </c>
    </row>
    <row r="63" spans="1:60" x14ac:dyDescent="0.25">
      <c r="A63" t="s">
        <v>1756</v>
      </c>
      <c r="B63" t="s">
        <v>1757</v>
      </c>
      <c r="C63" t="s">
        <v>1758</v>
      </c>
      <c r="D63" t="s">
        <v>1759</v>
      </c>
      <c r="E63" t="s">
        <v>1760</v>
      </c>
      <c r="F63" t="s">
        <v>1761</v>
      </c>
      <c r="G63" t="s">
        <v>1762</v>
      </c>
      <c r="H63" t="s">
        <v>1763</v>
      </c>
      <c r="I63" t="s">
        <v>1764</v>
      </c>
      <c r="J63" t="s">
        <v>1765</v>
      </c>
      <c r="K63" t="s">
        <v>1766</v>
      </c>
      <c r="L63" t="s">
        <v>1767</v>
      </c>
      <c r="M63" t="s">
        <v>1767</v>
      </c>
      <c r="N63" t="s">
        <v>1768</v>
      </c>
      <c r="O63" t="s">
        <v>7239</v>
      </c>
      <c r="P63" t="s">
        <v>1768</v>
      </c>
      <c r="Q63" t="s">
        <v>1769</v>
      </c>
      <c r="R63" t="s">
        <v>6429</v>
      </c>
      <c r="S63" t="s">
        <v>6089</v>
      </c>
      <c r="T63" t="s">
        <v>1770</v>
      </c>
      <c r="U63" t="s">
        <v>1771</v>
      </c>
      <c r="V63" t="s">
        <v>1772</v>
      </c>
      <c r="W63" t="s">
        <v>1773</v>
      </c>
      <c r="X63" t="s">
        <v>1774</v>
      </c>
      <c r="Y63" t="s">
        <v>1775</v>
      </c>
      <c r="Z63" t="s">
        <v>1776</v>
      </c>
      <c r="AA63" t="s">
        <v>1777</v>
      </c>
      <c r="AB63" t="s">
        <v>1778</v>
      </c>
      <c r="AC63" t="s">
        <v>1779</v>
      </c>
      <c r="AD63" t="s">
        <v>1780</v>
      </c>
      <c r="AE63" t="s">
        <v>1781</v>
      </c>
      <c r="AF63" t="s">
        <v>1782</v>
      </c>
      <c r="AG63" t="s">
        <v>1783</v>
      </c>
      <c r="AH63" t="s">
        <v>7043</v>
      </c>
      <c r="AI63" t="s">
        <v>1783</v>
      </c>
      <c r="AJ63" t="s">
        <v>1784</v>
      </c>
      <c r="AK63" t="s">
        <v>6430</v>
      </c>
      <c r="AL63" t="s">
        <v>6431</v>
      </c>
      <c r="AM63" t="s">
        <v>1768</v>
      </c>
      <c r="AN63" t="s">
        <v>7239</v>
      </c>
      <c r="AO63" t="s">
        <v>1769</v>
      </c>
      <c r="AP63" t="s">
        <v>6429</v>
      </c>
      <c r="AQ63" t="s">
        <v>6089</v>
      </c>
      <c r="AR63" t="s">
        <v>1783</v>
      </c>
      <c r="AS63" t="s">
        <v>7043</v>
      </c>
      <c r="AT63" t="s">
        <v>1784</v>
      </c>
      <c r="AU63" t="s">
        <v>6430</v>
      </c>
      <c r="AV63" t="s">
        <v>6431</v>
      </c>
      <c r="AW63">
        <v>292</v>
      </c>
      <c r="AX63">
        <v>0.85985052552317709</v>
      </c>
      <c r="AY63">
        <v>156.02000000000001</v>
      </c>
      <c r="AZ63">
        <v>1.5306915583673526</v>
      </c>
      <c r="BA63">
        <v>156.97999999999999</v>
      </c>
      <c r="BB63">
        <v>2.0920591774159671</v>
      </c>
      <c r="BC63">
        <v>187.64</v>
      </c>
      <c r="BD63">
        <v>-0.39890487170257305</v>
      </c>
      <c r="BE63">
        <v>224.48</v>
      </c>
      <c r="BF63">
        <v>1.2957788853037187</v>
      </c>
      <c r="BG63">
        <v>57.08</v>
      </c>
      <c r="BH63">
        <v>-2.9007558697040836</v>
      </c>
    </row>
    <row r="64" spans="1:60" x14ac:dyDescent="0.25">
      <c r="A64" t="s">
        <v>1785</v>
      </c>
      <c r="B64" t="s">
        <v>1786</v>
      </c>
      <c r="C64" t="s">
        <v>1787</v>
      </c>
      <c r="D64" t="s">
        <v>1788</v>
      </c>
      <c r="E64" t="s">
        <v>1789</v>
      </c>
      <c r="F64" t="s">
        <v>1790</v>
      </c>
      <c r="G64" t="s">
        <v>1791</v>
      </c>
      <c r="H64" t="s">
        <v>1792</v>
      </c>
      <c r="I64" t="s">
        <v>1793</v>
      </c>
      <c r="J64" t="s">
        <v>1794</v>
      </c>
      <c r="K64" t="s">
        <v>1795</v>
      </c>
      <c r="L64" t="s">
        <v>1796</v>
      </c>
      <c r="M64" t="s">
        <v>1796</v>
      </c>
      <c r="N64" t="s">
        <v>1797</v>
      </c>
      <c r="O64" t="s">
        <v>7240</v>
      </c>
      <c r="P64" t="s">
        <v>1797</v>
      </c>
      <c r="Q64" t="s">
        <v>1798</v>
      </c>
      <c r="R64" t="s">
        <v>6432</v>
      </c>
      <c r="S64" t="s">
        <v>6090</v>
      </c>
      <c r="T64" t="s">
        <v>1799</v>
      </c>
      <c r="U64" t="s">
        <v>1800</v>
      </c>
      <c r="V64" t="s">
        <v>1801</v>
      </c>
      <c r="W64" t="s">
        <v>1802</v>
      </c>
      <c r="X64" t="s">
        <v>1803</v>
      </c>
      <c r="Y64" t="s">
        <v>1804</v>
      </c>
      <c r="Z64" t="s">
        <v>1805</v>
      </c>
      <c r="AA64" t="s">
        <v>1806</v>
      </c>
      <c r="AB64" t="s">
        <v>1807</v>
      </c>
      <c r="AC64" t="s">
        <v>1808</v>
      </c>
      <c r="AD64" t="s">
        <v>1809</v>
      </c>
      <c r="AE64" t="s">
        <v>1810</v>
      </c>
      <c r="AF64" t="s">
        <v>1811</v>
      </c>
      <c r="AG64" t="s">
        <v>1812</v>
      </c>
      <c r="AH64" t="s">
        <v>7044</v>
      </c>
      <c r="AI64" t="s">
        <v>1812</v>
      </c>
      <c r="AJ64" t="s">
        <v>1813</v>
      </c>
      <c r="AK64" t="s">
        <v>6433</v>
      </c>
      <c r="AL64" t="s">
        <v>6434</v>
      </c>
      <c r="AM64" t="s">
        <v>1797</v>
      </c>
      <c r="AN64" t="s">
        <v>7240</v>
      </c>
      <c r="AO64" t="s">
        <v>1798</v>
      </c>
      <c r="AP64" t="s">
        <v>6432</v>
      </c>
      <c r="AQ64" t="s">
        <v>6090</v>
      </c>
      <c r="AR64" t="s">
        <v>1812</v>
      </c>
      <c r="AS64" t="s">
        <v>7044</v>
      </c>
      <c r="AT64" t="s">
        <v>1813</v>
      </c>
      <c r="AU64" t="s">
        <v>6433</v>
      </c>
      <c r="AV64" t="s">
        <v>6434</v>
      </c>
      <c r="AW64">
        <v>292.56</v>
      </c>
      <c r="AX64">
        <v>0.19159715728441426</v>
      </c>
      <c r="AY64">
        <v>155.75</v>
      </c>
      <c r="AZ64">
        <v>-0.17320464926046306</v>
      </c>
      <c r="BA64">
        <v>155.87</v>
      </c>
      <c r="BB64">
        <v>-0.70960821977079569</v>
      </c>
      <c r="BC64">
        <v>187.66</v>
      </c>
      <c r="BD64">
        <v>1.0658140164630079E-2</v>
      </c>
      <c r="BE64">
        <v>222.88</v>
      </c>
      <c r="BF64">
        <v>-0.71531063226552327</v>
      </c>
      <c r="BG64">
        <v>57.66</v>
      </c>
      <c r="BH64">
        <v>1.0109899601620456</v>
      </c>
    </row>
    <row r="65" spans="1:60" x14ac:dyDescent="0.25">
      <c r="A65" t="s">
        <v>1814</v>
      </c>
      <c r="B65" t="s">
        <v>1815</v>
      </c>
      <c r="C65" t="s">
        <v>1816</v>
      </c>
      <c r="D65" t="s">
        <v>1817</v>
      </c>
      <c r="E65" t="s">
        <v>1818</v>
      </c>
      <c r="F65" t="s">
        <v>1819</v>
      </c>
      <c r="G65" t="s">
        <v>1820</v>
      </c>
      <c r="H65" t="s">
        <v>1821</v>
      </c>
      <c r="I65" t="s">
        <v>1822</v>
      </c>
      <c r="J65" t="s">
        <v>1823</v>
      </c>
      <c r="K65" t="s">
        <v>1824</v>
      </c>
      <c r="L65" t="s">
        <v>1825</v>
      </c>
      <c r="M65" t="s">
        <v>1825</v>
      </c>
      <c r="N65" t="s">
        <v>1826</v>
      </c>
      <c r="O65" t="s">
        <v>7241</v>
      </c>
      <c r="P65" t="s">
        <v>1826</v>
      </c>
      <c r="Q65" t="s">
        <v>1827</v>
      </c>
      <c r="R65" t="s">
        <v>6435</v>
      </c>
      <c r="S65" t="s">
        <v>6091</v>
      </c>
      <c r="T65" t="s">
        <v>1828</v>
      </c>
      <c r="U65" t="s">
        <v>1829</v>
      </c>
      <c r="V65" t="s">
        <v>1830</v>
      </c>
      <c r="W65" t="s">
        <v>1831</v>
      </c>
      <c r="X65" t="s">
        <v>1832</v>
      </c>
      <c r="Y65" t="s">
        <v>1833</v>
      </c>
      <c r="Z65" t="s">
        <v>1834</v>
      </c>
      <c r="AA65" t="s">
        <v>1835</v>
      </c>
      <c r="AB65" t="s">
        <v>1836</v>
      </c>
      <c r="AC65" t="s">
        <v>1837</v>
      </c>
      <c r="AD65" t="s">
        <v>1838</v>
      </c>
      <c r="AE65" t="s">
        <v>1839</v>
      </c>
      <c r="AF65" t="s">
        <v>1840</v>
      </c>
      <c r="AG65" t="s">
        <v>1841</v>
      </c>
      <c r="AH65" t="s">
        <v>7045</v>
      </c>
      <c r="AI65" t="s">
        <v>1841</v>
      </c>
      <c r="AJ65" t="s">
        <v>1842</v>
      </c>
      <c r="AK65" t="s">
        <v>6436</v>
      </c>
      <c r="AL65" t="s">
        <v>6437</v>
      </c>
      <c r="AM65" t="s">
        <v>1826</v>
      </c>
      <c r="AN65" t="s">
        <v>7241</v>
      </c>
      <c r="AO65" t="s">
        <v>1827</v>
      </c>
      <c r="AP65" t="s">
        <v>6435</v>
      </c>
      <c r="AQ65" t="s">
        <v>6091</v>
      </c>
      <c r="AR65" t="s">
        <v>1841</v>
      </c>
      <c r="AS65" t="s">
        <v>7045</v>
      </c>
      <c r="AT65" t="s">
        <v>1842</v>
      </c>
      <c r="AU65" t="s">
        <v>6436</v>
      </c>
      <c r="AV65" t="s">
        <v>6437</v>
      </c>
      <c r="AW65">
        <v>294.18</v>
      </c>
      <c r="AX65">
        <v>0.55220510500711906</v>
      </c>
      <c r="AY65">
        <v>156.08000000000001</v>
      </c>
      <c r="AZ65">
        <v>0.21165386472933417</v>
      </c>
      <c r="BA65">
        <v>155.94</v>
      </c>
      <c r="BB65">
        <v>4.4899138049416372E-2</v>
      </c>
      <c r="BC65">
        <v>185.83</v>
      </c>
      <c r="BD65">
        <v>-0.97995375763441217</v>
      </c>
      <c r="BE65">
        <v>220.2</v>
      </c>
      <c r="BF65">
        <v>-1.209728574291604</v>
      </c>
      <c r="BG65">
        <v>59.17</v>
      </c>
      <c r="BH65">
        <v>2.5850964478346601</v>
      </c>
    </row>
    <row r="66" spans="1:60" x14ac:dyDescent="0.25">
      <c r="A66" t="s">
        <v>1843</v>
      </c>
      <c r="B66" t="s">
        <v>1844</v>
      </c>
      <c r="C66" t="s">
        <v>1845</v>
      </c>
      <c r="D66" t="s">
        <v>1846</v>
      </c>
      <c r="E66" t="s">
        <v>1847</v>
      </c>
      <c r="F66" t="s">
        <v>1848</v>
      </c>
      <c r="G66" t="s">
        <v>1849</v>
      </c>
      <c r="H66" t="s">
        <v>1850</v>
      </c>
      <c r="I66" t="s">
        <v>1851</v>
      </c>
      <c r="J66" t="s">
        <v>1852</v>
      </c>
      <c r="K66" t="s">
        <v>1853</v>
      </c>
      <c r="L66" t="s">
        <v>1854</v>
      </c>
      <c r="M66" t="s">
        <v>1854</v>
      </c>
      <c r="N66" t="s">
        <v>1855</v>
      </c>
      <c r="O66" t="s">
        <v>7242</v>
      </c>
      <c r="P66" t="s">
        <v>1855</v>
      </c>
      <c r="Q66" t="s">
        <v>1856</v>
      </c>
      <c r="R66" t="s">
        <v>6438</v>
      </c>
      <c r="S66" t="s">
        <v>6092</v>
      </c>
      <c r="T66" t="s">
        <v>1857</v>
      </c>
      <c r="U66" t="s">
        <v>1858</v>
      </c>
      <c r="V66" t="s">
        <v>1859</v>
      </c>
      <c r="W66" t="s">
        <v>1860</v>
      </c>
      <c r="X66" t="s">
        <v>1861</v>
      </c>
      <c r="Y66" t="s">
        <v>1862</v>
      </c>
      <c r="Z66" t="s">
        <v>1863</v>
      </c>
      <c r="AA66" t="s">
        <v>1864</v>
      </c>
      <c r="AB66" t="s">
        <v>1865</v>
      </c>
      <c r="AC66" t="s">
        <v>1866</v>
      </c>
      <c r="AD66" t="s">
        <v>1867</v>
      </c>
      <c r="AE66" t="s">
        <v>1868</v>
      </c>
      <c r="AF66" t="s">
        <v>1869</v>
      </c>
      <c r="AG66" t="s">
        <v>1870</v>
      </c>
      <c r="AH66" t="s">
        <v>7046</v>
      </c>
      <c r="AI66" t="s">
        <v>1870</v>
      </c>
      <c r="AJ66" t="s">
        <v>1871</v>
      </c>
      <c r="AK66" t="s">
        <v>6439</v>
      </c>
      <c r="AL66" t="s">
        <v>6440</v>
      </c>
      <c r="AM66" t="s">
        <v>1855</v>
      </c>
      <c r="AN66" t="s">
        <v>7242</v>
      </c>
      <c r="AO66" t="s">
        <v>1856</v>
      </c>
      <c r="AP66" t="s">
        <v>6438</v>
      </c>
      <c r="AQ66" t="s">
        <v>6092</v>
      </c>
      <c r="AR66" t="s">
        <v>1870</v>
      </c>
      <c r="AS66" t="s">
        <v>7046</v>
      </c>
      <c r="AT66" t="s">
        <v>1871</v>
      </c>
      <c r="AU66" t="s">
        <v>6439</v>
      </c>
      <c r="AV66" t="s">
        <v>6440</v>
      </c>
      <c r="AW66">
        <v>299.27999999999997</v>
      </c>
      <c r="AX66">
        <v>1.7187765148693617</v>
      </c>
      <c r="AY66">
        <v>158.47</v>
      </c>
      <c r="AZ66">
        <v>1.5196604639860984</v>
      </c>
      <c r="BA66">
        <v>154.94999999999999</v>
      </c>
      <c r="BB66">
        <v>-0.63688336476966767</v>
      </c>
      <c r="BC66">
        <v>187.69</v>
      </c>
      <c r="BD66">
        <v>0.99593883825990892</v>
      </c>
      <c r="BE66">
        <v>223.25</v>
      </c>
      <c r="BF66">
        <v>1.3755995468028903</v>
      </c>
      <c r="BG66">
        <v>60.64</v>
      </c>
      <c r="BH66">
        <v>2.4540084645513569</v>
      </c>
    </row>
    <row r="67" spans="1:60" x14ac:dyDescent="0.25">
      <c r="A67" t="s">
        <v>1872</v>
      </c>
      <c r="B67" t="s">
        <v>1873</v>
      </c>
      <c r="C67" t="s">
        <v>1874</v>
      </c>
      <c r="D67" t="s">
        <v>1875</v>
      </c>
      <c r="E67" t="s">
        <v>1876</v>
      </c>
      <c r="F67" t="s">
        <v>1877</v>
      </c>
      <c r="G67" t="s">
        <v>1878</v>
      </c>
      <c r="H67" t="s">
        <v>1879</v>
      </c>
      <c r="I67" t="s">
        <v>1880</v>
      </c>
      <c r="J67" t="s">
        <v>1881</v>
      </c>
      <c r="K67" t="s">
        <v>1882</v>
      </c>
      <c r="L67" t="s">
        <v>1883</v>
      </c>
      <c r="M67" t="s">
        <v>1883</v>
      </c>
      <c r="N67" t="s">
        <v>1884</v>
      </c>
      <c r="O67" t="s">
        <v>7243</v>
      </c>
      <c r="P67" t="s">
        <v>1884</v>
      </c>
      <c r="Q67" t="s">
        <v>1885</v>
      </c>
      <c r="R67" t="s">
        <v>6441</v>
      </c>
      <c r="S67" t="s">
        <v>6093</v>
      </c>
      <c r="T67" t="s">
        <v>1886</v>
      </c>
      <c r="U67" t="s">
        <v>1887</v>
      </c>
      <c r="V67" t="s">
        <v>1888</v>
      </c>
      <c r="W67" t="s">
        <v>1889</v>
      </c>
      <c r="X67" t="s">
        <v>1890</v>
      </c>
      <c r="Y67" t="s">
        <v>1891</v>
      </c>
      <c r="Z67" t="s">
        <v>1892</v>
      </c>
      <c r="AA67" t="s">
        <v>1893</v>
      </c>
      <c r="AB67" t="s">
        <v>1894</v>
      </c>
      <c r="AC67" t="s">
        <v>1895</v>
      </c>
      <c r="AD67" t="s">
        <v>1896</v>
      </c>
      <c r="AE67" t="s">
        <v>1897</v>
      </c>
      <c r="AF67" t="s">
        <v>1898</v>
      </c>
      <c r="AG67" t="s">
        <v>1899</v>
      </c>
      <c r="AH67" t="s">
        <v>7047</v>
      </c>
      <c r="AI67" t="s">
        <v>1899</v>
      </c>
      <c r="AJ67" t="s">
        <v>1900</v>
      </c>
      <c r="AK67" t="s">
        <v>6442</v>
      </c>
      <c r="AL67" t="s">
        <v>6443</v>
      </c>
      <c r="AM67" t="s">
        <v>1884</v>
      </c>
      <c r="AN67" t="s">
        <v>7243</v>
      </c>
      <c r="AO67" t="s">
        <v>1885</v>
      </c>
      <c r="AP67" t="s">
        <v>6441</v>
      </c>
      <c r="AQ67" t="s">
        <v>6093</v>
      </c>
      <c r="AR67" t="s">
        <v>1899</v>
      </c>
      <c r="AS67" t="s">
        <v>7047</v>
      </c>
      <c r="AT67" t="s">
        <v>1900</v>
      </c>
      <c r="AU67" t="s">
        <v>6442</v>
      </c>
      <c r="AV67" t="s">
        <v>6443</v>
      </c>
      <c r="AW67">
        <v>303.49</v>
      </c>
      <c r="AX67">
        <v>1.3969070987674628</v>
      </c>
      <c r="AY67">
        <v>157.6</v>
      </c>
      <c r="AZ67">
        <v>-0.55051235309381463</v>
      </c>
      <c r="BA67">
        <v>155.21</v>
      </c>
      <c r="BB67">
        <v>0.16765544293360224</v>
      </c>
      <c r="BC67">
        <v>187.28</v>
      </c>
      <c r="BD67">
        <v>-0.21868424855030713</v>
      </c>
      <c r="BE67">
        <v>222.75</v>
      </c>
      <c r="BF67">
        <v>-0.2242153405689723</v>
      </c>
      <c r="BG67">
        <v>60.85</v>
      </c>
      <c r="BH67">
        <v>0.3457078099419893</v>
      </c>
    </row>
    <row r="68" spans="1:60" x14ac:dyDescent="0.25">
      <c r="A68" t="s">
        <v>1901</v>
      </c>
      <c r="B68" t="s">
        <v>1902</v>
      </c>
      <c r="C68" t="s">
        <v>1903</v>
      </c>
      <c r="D68" t="s">
        <v>1904</v>
      </c>
      <c r="E68" t="s">
        <v>1905</v>
      </c>
      <c r="F68" t="s">
        <v>1906</v>
      </c>
      <c r="G68" t="s">
        <v>1907</v>
      </c>
      <c r="H68" t="s">
        <v>1908</v>
      </c>
      <c r="I68" t="s">
        <v>1909</v>
      </c>
      <c r="J68" t="s">
        <v>1910</v>
      </c>
      <c r="K68" t="s">
        <v>1911</v>
      </c>
      <c r="L68" t="s">
        <v>1912</v>
      </c>
      <c r="M68" t="s">
        <v>1912</v>
      </c>
      <c r="N68" t="s">
        <v>1913</v>
      </c>
      <c r="O68" t="s">
        <v>7244</v>
      </c>
      <c r="P68" t="s">
        <v>1913</v>
      </c>
      <c r="Q68" t="s">
        <v>1914</v>
      </c>
      <c r="R68" t="s">
        <v>6444</v>
      </c>
      <c r="S68" t="s">
        <v>6094</v>
      </c>
      <c r="T68" t="s">
        <v>1915</v>
      </c>
      <c r="U68" t="s">
        <v>1916</v>
      </c>
      <c r="V68" t="s">
        <v>1917</v>
      </c>
      <c r="W68" t="s">
        <v>1918</v>
      </c>
      <c r="X68" t="s">
        <v>1919</v>
      </c>
      <c r="Y68" t="s">
        <v>1920</v>
      </c>
      <c r="Z68" t="s">
        <v>1921</v>
      </c>
      <c r="AA68" t="s">
        <v>1922</v>
      </c>
      <c r="AB68" t="s">
        <v>1923</v>
      </c>
      <c r="AC68" t="s">
        <v>1924</v>
      </c>
      <c r="AD68" t="s">
        <v>1925</v>
      </c>
      <c r="AE68" t="s">
        <v>1926</v>
      </c>
      <c r="AF68" t="s">
        <v>1927</v>
      </c>
      <c r="AG68" t="s">
        <v>1928</v>
      </c>
      <c r="AH68" t="s">
        <v>7048</v>
      </c>
      <c r="AI68" t="s">
        <v>1928</v>
      </c>
      <c r="AJ68" t="s">
        <v>1929</v>
      </c>
      <c r="AK68" t="s">
        <v>6445</v>
      </c>
      <c r="AL68" t="s">
        <v>6446</v>
      </c>
      <c r="AM68" t="s">
        <v>1913</v>
      </c>
      <c r="AN68" t="s">
        <v>7244</v>
      </c>
      <c r="AO68" t="s">
        <v>1914</v>
      </c>
      <c r="AP68" t="s">
        <v>6444</v>
      </c>
      <c r="AQ68" t="s">
        <v>6094</v>
      </c>
      <c r="AR68" t="s">
        <v>1928</v>
      </c>
      <c r="AS68" t="s">
        <v>7048</v>
      </c>
      <c r="AT68" t="s">
        <v>1929</v>
      </c>
      <c r="AU68" t="s">
        <v>6445</v>
      </c>
      <c r="AV68" t="s">
        <v>6446</v>
      </c>
      <c r="AW68">
        <v>304.18</v>
      </c>
      <c r="AX68">
        <v>0.22709704166574635</v>
      </c>
      <c r="AY68">
        <v>155.96</v>
      </c>
      <c r="AZ68">
        <v>-1.0460613309382054</v>
      </c>
      <c r="BA68">
        <v>155.72999999999999</v>
      </c>
      <c r="BB68">
        <v>0.33446998441540099</v>
      </c>
      <c r="BC68">
        <v>186.13</v>
      </c>
      <c r="BD68">
        <v>-0.61594688724136371</v>
      </c>
      <c r="BE68">
        <v>220.71</v>
      </c>
      <c r="BF68">
        <v>-0.92004437386359228</v>
      </c>
      <c r="BG68">
        <v>61.59</v>
      </c>
      <c r="BH68">
        <v>1.2087700265415724</v>
      </c>
    </row>
    <row r="69" spans="1:60" x14ac:dyDescent="0.25">
      <c r="A69" t="s">
        <v>1930</v>
      </c>
      <c r="B69" t="s">
        <v>1931</v>
      </c>
      <c r="C69" t="s">
        <v>1932</v>
      </c>
      <c r="D69" t="s">
        <v>1933</v>
      </c>
      <c r="E69" t="s">
        <v>1934</v>
      </c>
      <c r="F69" t="s">
        <v>1935</v>
      </c>
      <c r="G69" t="s">
        <v>1936</v>
      </c>
      <c r="H69" t="s">
        <v>1937</v>
      </c>
      <c r="I69" t="s">
        <v>1938</v>
      </c>
      <c r="J69" t="s">
        <v>1939</v>
      </c>
      <c r="K69" t="s">
        <v>1940</v>
      </c>
      <c r="L69" t="s">
        <v>1941</v>
      </c>
      <c r="M69" t="s">
        <v>1941</v>
      </c>
      <c r="N69" t="s">
        <v>1942</v>
      </c>
      <c r="O69" t="s">
        <v>7245</v>
      </c>
      <c r="P69" t="s">
        <v>1942</v>
      </c>
      <c r="Q69" t="s">
        <v>1943</v>
      </c>
      <c r="R69" t="s">
        <v>6447</v>
      </c>
      <c r="S69" t="s">
        <v>6095</v>
      </c>
      <c r="T69" t="s">
        <v>1944</v>
      </c>
      <c r="U69" t="s">
        <v>1945</v>
      </c>
      <c r="V69" t="s">
        <v>1946</v>
      </c>
      <c r="W69" t="s">
        <v>1947</v>
      </c>
      <c r="X69" t="s">
        <v>1948</v>
      </c>
      <c r="Y69" t="s">
        <v>1949</v>
      </c>
      <c r="Z69" t="s">
        <v>1950</v>
      </c>
      <c r="AA69" t="s">
        <v>1951</v>
      </c>
      <c r="AB69" t="s">
        <v>1952</v>
      </c>
      <c r="AC69" t="s">
        <v>1953</v>
      </c>
      <c r="AD69" t="s">
        <v>1954</v>
      </c>
      <c r="AE69" t="s">
        <v>1955</v>
      </c>
      <c r="AF69" t="s">
        <v>1956</v>
      </c>
      <c r="AG69" t="s">
        <v>1957</v>
      </c>
      <c r="AH69" t="s">
        <v>7049</v>
      </c>
      <c r="AI69" t="s">
        <v>1957</v>
      </c>
      <c r="AJ69" t="s">
        <v>1958</v>
      </c>
      <c r="AK69" t="s">
        <v>6448</v>
      </c>
      <c r="AL69" t="s">
        <v>6449</v>
      </c>
      <c r="AM69" t="s">
        <v>1942</v>
      </c>
      <c r="AN69" t="s">
        <v>7245</v>
      </c>
      <c r="AO69" t="s">
        <v>1943</v>
      </c>
      <c r="AP69" t="s">
        <v>6447</v>
      </c>
      <c r="AQ69" t="s">
        <v>6095</v>
      </c>
      <c r="AR69" t="s">
        <v>1957</v>
      </c>
      <c r="AS69" t="s">
        <v>7049</v>
      </c>
      <c r="AT69" t="s">
        <v>1958</v>
      </c>
      <c r="AU69" t="s">
        <v>6448</v>
      </c>
      <c r="AV69" t="s">
        <v>6449</v>
      </c>
      <c r="AW69">
        <v>314.72000000000003</v>
      </c>
      <c r="AX69">
        <v>3.4063723196526263</v>
      </c>
      <c r="AY69">
        <v>156.51</v>
      </c>
      <c r="AZ69">
        <v>0.35203415880143507</v>
      </c>
      <c r="BA69">
        <v>156.57</v>
      </c>
      <c r="BB69">
        <v>0.53794558161841288</v>
      </c>
      <c r="BC69">
        <v>187.81</v>
      </c>
      <c r="BD69">
        <v>0.8985459182604445</v>
      </c>
      <c r="BE69">
        <v>221.83</v>
      </c>
      <c r="BF69">
        <v>0.50617001458598465</v>
      </c>
      <c r="BG69">
        <v>63.5</v>
      </c>
      <c r="BH69">
        <v>3.0540386199694103</v>
      </c>
    </row>
    <row r="70" spans="1:60" x14ac:dyDescent="0.25">
      <c r="A70" t="s">
        <v>1959</v>
      </c>
      <c r="B70" t="s">
        <v>1960</v>
      </c>
      <c r="C70" t="s">
        <v>1961</v>
      </c>
      <c r="D70" t="s">
        <v>1962</v>
      </c>
      <c r="E70" t="s">
        <v>1963</v>
      </c>
      <c r="F70" t="s">
        <v>1964</v>
      </c>
      <c r="G70" t="s">
        <v>1965</v>
      </c>
      <c r="H70" t="s">
        <v>1966</v>
      </c>
      <c r="I70" t="s">
        <v>1967</v>
      </c>
      <c r="J70" t="s">
        <v>1968</v>
      </c>
      <c r="K70" t="s">
        <v>1969</v>
      </c>
      <c r="L70" t="s">
        <v>1970</v>
      </c>
      <c r="M70" t="s">
        <v>1970</v>
      </c>
      <c r="N70" t="s">
        <v>1971</v>
      </c>
      <c r="O70" t="s">
        <v>7246</v>
      </c>
      <c r="P70" t="s">
        <v>1971</v>
      </c>
      <c r="Q70" t="s">
        <v>1972</v>
      </c>
      <c r="R70" t="s">
        <v>6450</v>
      </c>
      <c r="S70" t="s">
        <v>6096</v>
      </c>
      <c r="T70" t="s">
        <v>1973</v>
      </c>
      <c r="U70" t="s">
        <v>1974</v>
      </c>
      <c r="V70" t="s">
        <v>1975</v>
      </c>
      <c r="W70" t="s">
        <v>1976</v>
      </c>
      <c r="X70" t="s">
        <v>1977</v>
      </c>
      <c r="Y70" t="s">
        <v>1978</v>
      </c>
      <c r="Z70" t="s">
        <v>1979</v>
      </c>
      <c r="AA70" t="s">
        <v>1980</v>
      </c>
      <c r="AB70" t="s">
        <v>1981</v>
      </c>
      <c r="AC70" t="s">
        <v>1982</v>
      </c>
      <c r="AD70" t="s">
        <v>1983</v>
      </c>
      <c r="AE70" t="s">
        <v>1984</v>
      </c>
      <c r="AF70" t="s">
        <v>1985</v>
      </c>
      <c r="AG70" t="s">
        <v>1986</v>
      </c>
      <c r="AH70" t="s">
        <v>7050</v>
      </c>
      <c r="AI70" t="s">
        <v>1986</v>
      </c>
      <c r="AJ70" t="s">
        <v>1987</v>
      </c>
      <c r="AK70" t="s">
        <v>6451</v>
      </c>
      <c r="AL70" t="s">
        <v>6452</v>
      </c>
      <c r="AM70" t="s">
        <v>1971</v>
      </c>
      <c r="AN70" t="s">
        <v>7246</v>
      </c>
      <c r="AO70" t="s">
        <v>1972</v>
      </c>
      <c r="AP70" t="s">
        <v>6450</v>
      </c>
      <c r="AQ70" t="s">
        <v>6096</v>
      </c>
      <c r="AR70" t="s">
        <v>1986</v>
      </c>
      <c r="AS70" t="s">
        <v>7050</v>
      </c>
      <c r="AT70" t="s">
        <v>1987</v>
      </c>
      <c r="AU70" t="s">
        <v>6451</v>
      </c>
      <c r="AV70" t="s">
        <v>6452</v>
      </c>
      <c r="AW70">
        <v>314.14999999999998</v>
      </c>
      <c r="AX70">
        <v>-0.18127757917931273</v>
      </c>
      <c r="AY70">
        <v>155.91999999999999</v>
      </c>
      <c r="AZ70">
        <v>-0.3776850503105677</v>
      </c>
      <c r="BA70">
        <v>161.56</v>
      </c>
      <c r="BB70">
        <v>3.1373396371780551</v>
      </c>
      <c r="BC70">
        <v>188.52</v>
      </c>
      <c r="BD70">
        <v>0.37732885626840629</v>
      </c>
      <c r="BE70">
        <v>220.76</v>
      </c>
      <c r="BF70">
        <v>-0.48351841868422257</v>
      </c>
      <c r="BG70">
        <v>63.56</v>
      </c>
      <c r="BH70">
        <v>9.4443576986920352E-2</v>
      </c>
    </row>
    <row r="71" spans="1:60" x14ac:dyDescent="0.25">
      <c r="A71" t="s">
        <v>1988</v>
      </c>
      <c r="B71" t="s">
        <v>1989</v>
      </c>
      <c r="C71" t="s">
        <v>1990</v>
      </c>
      <c r="D71" t="s">
        <v>1991</v>
      </c>
      <c r="E71" t="s">
        <v>1992</v>
      </c>
      <c r="F71" t="s">
        <v>1993</v>
      </c>
      <c r="G71" t="s">
        <v>1994</v>
      </c>
      <c r="H71" t="s">
        <v>1995</v>
      </c>
      <c r="I71" t="s">
        <v>1996</v>
      </c>
      <c r="J71" t="s">
        <v>1997</v>
      </c>
      <c r="K71" t="s">
        <v>1998</v>
      </c>
      <c r="L71" t="s">
        <v>1999</v>
      </c>
      <c r="M71" t="s">
        <v>1999</v>
      </c>
      <c r="N71" t="s">
        <v>2000</v>
      </c>
      <c r="O71" t="s">
        <v>7247</v>
      </c>
      <c r="P71" t="s">
        <v>2000</v>
      </c>
      <c r="Q71" t="s">
        <v>2001</v>
      </c>
      <c r="R71" t="s">
        <v>6453</v>
      </c>
      <c r="S71" t="s">
        <v>6097</v>
      </c>
      <c r="T71" t="s">
        <v>2002</v>
      </c>
      <c r="U71" t="s">
        <v>2003</v>
      </c>
      <c r="V71" t="s">
        <v>2004</v>
      </c>
      <c r="W71" t="s">
        <v>2005</v>
      </c>
      <c r="X71" t="s">
        <v>2006</v>
      </c>
      <c r="Y71" t="s">
        <v>2007</v>
      </c>
      <c r="Z71" t="s">
        <v>2008</v>
      </c>
      <c r="AA71" t="s">
        <v>2009</v>
      </c>
      <c r="AB71" t="s">
        <v>2010</v>
      </c>
      <c r="AC71" t="s">
        <v>2011</v>
      </c>
      <c r="AD71" t="s">
        <v>2012</v>
      </c>
      <c r="AE71" t="s">
        <v>2013</v>
      </c>
      <c r="AF71" t="s">
        <v>2014</v>
      </c>
      <c r="AG71" t="s">
        <v>2015</v>
      </c>
      <c r="AH71" t="s">
        <v>7051</v>
      </c>
      <c r="AI71" t="s">
        <v>2015</v>
      </c>
      <c r="AJ71" t="s">
        <v>2016</v>
      </c>
      <c r="AK71" t="s">
        <v>6454</v>
      </c>
      <c r="AL71" t="s">
        <v>6455</v>
      </c>
      <c r="AM71" t="s">
        <v>2000</v>
      </c>
      <c r="AN71" t="s">
        <v>7247</v>
      </c>
      <c r="AO71" t="s">
        <v>2001</v>
      </c>
      <c r="AP71" t="s">
        <v>6453</v>
      </c>
      <c r="AQ71" t="s">
        <v>6097</v>
      </c>
      <c r="AR71" t="s">
        <v>2015</v>
      </c>
      <c r="AS71" t="s">
        <v>7051</v>
      </c>
      <c r="AT71" t="s">
        <v>2016</v>
      </c>
      <c r="AU71" t="s">
        <v>6454</v>
      </c>
      <c r="AV71" t="s">
        <v>6455</v>
      </c>
      <c r="AW71">
        <v>325.92</v>
      </c>
      <c r="AX71">
        <v>3.6781373629539691</v>
      </c>
      <c r="AY71">
        <v>157.19</v>
      </c>
      <c r="AZ71">
        <v>0.81122095408411898</v>
      </c>
      <c r="BA71">
        <v>164.58</v>
      </c>
      <c r="BB71">
        <v>1.8520183482354906</v>
      </c>
      <c r="BC71">
        <v>189.18</v>
      </c>
      <c r="BD71">
        <v>0.34948407294944234</v>
      </c>
      <c r="BE71">
        <v>224.35</v>
      </c>
      <c r="BF71">
        <v>1.6131193850691776</v>
      </c>
      <c r="BG71">
        <v>64.83</v>
      </c>
      <c r="BH71">
        <v>1.9784117518388977</v>
      </c>
    </row>
    <row r="72" spans="1:60" x14ac:dyDescent="0.25">
      <c r="A72" t="s">
        <v>2017</v>
      </c>
      <c r="B72" t="s">
        <v>2018</v>
      </c>
      <c r="C72" t="s">
        <v>2019</v>
      </c>
      <c r="D72" t="s">
        <v>2020</v>
      </c>
      <c r="E72" t="s">
        <v>2021</v>
      </c>
      <c r="F72" t="s">
        <v>2022</v>
      </c>
      <c r="G72" t="s">
        <v>2023</v>
      </c>
      <c r="H72" t="s">
        <v>2024</v>
      </c>
      <c r="I72" t="s">
        <v>2025</v>
      </c>
      <c r="J72" t="s">
        <v>2026</v>
      </c>
      <c r="K72" t="s">
        <v>2027</v>
      </c>
      <c r="L72" t="s">
        <v>2028</v>
      </c>
      <c r="M72" t="s">
        <v>2028</v>
      </c>
      <c r="N72" t="s">
        <v>2029</v>
      </c>
      <c r="O72" t="s">
        <v>7248</v>
      </c>
      <c r="P72" t="s">
        <v>2029</v>
      </c>
      <c r="Q72" t="s">
        <v>2030</v>
      </c>
      <c r="R72" t="s">
        <v>6456</v>
      </c>
      <c r="S72" t="s">
        <v>6098</v>
      </c>
      <c r="T72" t="s">
        <v>2031</v>
      </c>
      <c r="U72" t="s">
        <v>2032</v>
      </c>
      <c r="V72" t="s">
        <v>2033</v>
      </c>
      <c r="W72" t="s">
        <v>2034</v>
      </c>
      <c r="X72" t="s">
        <v>2035</v>
      </c>
      <c r="Y72" t="s">
        <v>2036</v>
      </c>
      <c r="Z72" t="s">
        <v>2037</v>
      </c>
      <c r="AA72" t="s">
        <v>2038</v>
      </c>
      <c r="AB72" t="s">
        <v>2039</v>
      </c>
      <c r="AC72" t="s">
        <v>2040</v>
      </c>
      <c r="AD72" t="s">
        <v>2041</v>
      </c>
      <c r="AE72" t="s">
        <v>2042</v>
      </c>
      <c r="AF72" t="s">
        <v>2043</v>
      </c>
      <c r="AG72" t="s">
        <v>2044</v>
      </c>
      <c r="AH72" t="s">
        <v>7052</v>
      </c>
      <c r="AI72" t="s">
        <v>2044</v>
      </c>
      <c r="AJ72" t="s">
        <v>2045</v>
      </c>
      <c r="AK72" t="s">
        <v>6457</v>
      </c>
      <c r="AL72" t="s">
        <v>6458</v>
      </c>
      <c r="AM72" t="s">
        <v>2029</v>
      </c>
      <c r="AN72" t="s">
        <v>7248</v>
      </c>
      <c r="AO72" t="s">
        <v>2030</v>
      </c>
      <c r="AP72" t="s">
        <v>6456</v>
      </c>
      <c r="AQ72" t="s">
        <v>6098</v>
      </c>
      <c r="AR72" t="s">
        <v>2044</v>
      </c>
      <c r="AS72" t="s">
        <v>7052</v>
      </c>
      <c r="AT72" t="s">
        <v>2045</v>
      </c>
      <c r="AU72" t="s">
        <v>6457</v>
      </c>
      <c r="AV72" t="s">
        <v>6458</v>
      </c>
      <c r="AW72">
        <v>328.61</v>
      </c>
      <c r="AX72">
        <v>0.82196847979598919</v>
      </c>
      <c r="AY72">
        <v>157.58000000000001</v>
      </c>
      <c r="AZ72">
        <v>0.24780010773955108</v>
      </c>
      <c r="BA72">
        <v>168.31</v>
      </c>
      <c r="BB72">
        <v>2.2410742960507983</v>
      </c>
      <c r="BC72">
        <v>192.57</v>
      </c>
      <c r="BD72">
        <v>1.776078120677187</v>
      </c>
      <c r="BE72">
        <v>227.44</v>
      </c>
      <c r="BF72">
        <v>1.3679134920752039</v>
      </c>
      <c r="BG72">
        <v>64.91</v>
      </c>
      <c r="BH72">
        <v>0.1233235858472935</v>
      </c>
    </row>
    <row r="73" spans="1:60" x14ac:dyDescent="0.25">
      <c r="A73" t="s">
        <v>2046</v>
      </c>
      <c r="B73" t="s">
        <v>2047</v>
      </c>
      <c r="C73" t="s">
        <v>2048</v>
      </c>
      <c r="D73" t="s">
        <v>2049</v>
      </c>
      <c r="E73" t="s">
        <v>2050</v>
      </c>
      <c r="F73" t="s">
        <v>2051</v>
      </c>
      <c r="G73" t="s">
        <v>2052</v>
      </c>
      <c r="H73" t="s">
        <v>2053</v>
      </c>
      <c r="I73" t="s">
        <v>2054</v>
      </c>
      <c r="J73" t="s">
        <v>2055</v>
      </c>
      <c r="K73" t="s">
        <v>2056</v>
      </c>
      <c r="L73" t="s">
        <v>2057</v>
      </c>
      <c r="M73" t="s">
        <v>2057</v>
      </c>
      <c r="N73" t="s">
        <v>2058</v>
      </c>
      <c r="O73" t="s">
        <v>7249</v>
      </c>
      <c r="P73" t="s">
        <v>2058</v>
      </c>
      <c r="Q73" t="s">
        <v>2059</v>
      </c>
      <c r="R73" t="s">
        <v>6459</v>
      </c>
      <c r="S73" t="s">
        <v>6099</v>
      </c>
      <c r="T73" t="s">
        <v>2060</v>
      </c>
      <c r="U73" t="s">
        <v>2061</v>
      </c>
      <c r="V73" t="s">
        <v>2062</v>
      </c>
      <c r="W73" t="s">
        <v>2063</v>
      </c>
      <c r="X73" t="s">
        <v>2064</v>
      </c>
      <c r="Y73" t="s">
        <v>2065</v>
      </c>
      <c r="Z73" t="s">
        <v>2066</v>
      </c>
      <c r="AA73" t="s">
        <v>2067</v>
      </c>
      <c r="AB73" t="s">
        <v>2068</v>
      </c>
      <c r="AC73" t="s">
        <v>2069</v>
      </c>
      <c r="AD73" t="s">
        <v>2070</v>
      </c>
      <c r="AE73" t="s">
        <v>2071</v>
      </c>
      <c r="AF73" t="s">
        <v>2072</v>
      </c>
      <c r="AG73" t="s">
        <v>2073</v>
      </c>
      <c r="AH73" t="s">
        <v>7053</v>
      </c>
      <c r="AI73" t="s">
        <v>2073</v>
      </c>
      <c r="AJ73" t="s">
        <v>2074</v>
      </c>
      <c r="AK73" t="s">
        <v>6460</v>
      </c>
      <c r="AL73" t="s">
        <v>6461</v>
      </c>
      <c r="AM73" t="s">
        <v>2058</v>
      </c>
      <c r="AN73" t="s">
        <v>7249</v>
      </c>
      <c r="AO73" t="s">
        <v>2059</v>
      </c>
      <c r="AP73" t="s">
        <v>6459</v>
      </c>
      <c r="AQ73" t="s">
        <v>6099</v>
      </c>
      <c r="AR73" t="s">
        <v>2073</v>
      </c>
      <c r="AS73" t="s">
        <v>7053</v>
      </c>
      <c r="AT73" t="s">
        <v>2074</v>
      </c>
      <c r="AU73" t="s">
        <v>6460</v>
      </c>
      <c r="AV73" t="s">
        <v>6461</v>
      </c>
      <c r="AW73">
        <v>331.74</v>
      </c>
      <c r="AX73">
        <v>0.94798923014409631</v>
      </c>
      <c r="AY73">
        <v>157.65</v>
      </c>
      <c r="AZ73">
        <v>4.4412017352772323E-2</v>
      </c>
      <c r="BA73">
        <v>167.98</v>
      </c>
      <c r="BB73">
        <v>-0.1962592440593818</v>
      </c>
      <c r="BC73">
        <v>192.93</v>
      </c>
      <c r="BD73">
        <v>0.1867704823085036</v>
      </c>
      <c r="BE73">
        <v>228.6</v>
      </c>
      <c r="BF73">
        <v>0.50872840179659851</v>
      </c>
      <c r="BG73">
        <v>65.11</v>
      </c>
      <c r="BH73">
        <v>0.30764522033935743</v>
      </c>
    </row>
    <row r="74" spans="1:60" x14ac:dyDescent="0.25">
      <c r="A74" t="s">
        <v>2075</v>
      </c>
      <c r="B74" t="s">
        <v>2076</v>
      </c>
      <c r="C74" t="s">
        <v>2077</v>
      </c>
      <c r="D74" t="s">
        <v>2078</v>
      </c>
      <c r="E74" t="s">
        <v>2079</v>
      </c>
      <c r="F74" t="s">
        <v>2080</v>
      </c>
      <c r="G74" t="s">
        <v>2081</v>
      </c>
      <c r="H74" t="s">
        <v>2082</v>
      </c>
      <c r="I74" t="s">
        <v>2083</v>
      </c>
      <c r="J74" t="s">
        <v>2084</v>
      </c>
      <c r="K74" t="s">
        <v>2085</v>
      </c>
      <c r="L74" t="s">
        <v>2086</v>
      </c>
      <c r="M74" t="s">
        <v>2086</v>
      </c>
      <c r="N74" t="s">
        <v>2087</v>
      </c>
      <c r="O74" t="s">
        <v>7250</v>
      </c>
      <c r="P74" t="s">
        <v>2087</v>
      </c>
      <c r="Q74" t="s">
        <v>2088</v>
      </c>
      <c r="R74" t="s">
        <v>6462</v>
      </c>
      <c r="S74" t="s">
        <v>6100</v>
      </c>
      <c r="T74" t="s">
        <v>2089</v>
      </c>
      <c r="U74" t="s">
        <v>2090</v>
      </c>
      <c r="V74" t="s">
        <v>2091</v>
      </c>
      <c r="W74" t="s">
        <v>2092</v>
      </c>
      <c r="X74" t="s">
        <v>2093</v>
      </c>
      <c r="Y74" t="s">
        <v>2094</v>
      </c>
      <c r="Z74" t="s">
        <v>2095</v>
      </c>
      <c r="AA74" t="s">
        <v>2096</v>
      </c>
      <c r="AB74" t="s">
        <v>2097</v>
      </c>
      <c r="AC74" t="s">
        <v>2098</v>
      </c>
      <c r="AD74" t="s">
        <v>2099</v>
      </c>
      <c r="AE74" t="s">
        <v>2100</v>
      </c>
      <c r="AF74" t="s">
        <v>2101</v>
      </c>
      <c r="AG74" t="s">
        <v>2102</v>
      </c>
      <c r="AH74" t="s">
        <v>7054</v>
      </c>
      <c r="AI74" t="s">
        <v>2102</v>
      </c>
      <c r="AJ74" t="s">
        <v>2103</v>
      </c>
      <c r="AK74" t="s">
        <v>6463</v>
      </c>
      <c r="AL74" t="s">
        <v>6464</v>
      </c>
      <c r="AM74" t="s">
        <v>2087</v>
      </c>
      <c r="AN74" t="s">
        <v>7250</v>
      </c>
      <c r="AO74" t="s">
        <v>2088</v>
      </c>
      <c r="AP74" t="s">
        <v>6462</v>
      </c>
      <c r="AQ74" t="s">
        <v>6100</v>
      </c>
      <c r="AR74" t="s">
        <v>2102</v>
      </c>
      <c r="AS74" t="s">
        <v>7054</v>
      </c>
      <c r="AT74" t="s">
        <v>2103</v>
      </c>
      <c r="AU74" t="s">
        <v>6463</v>
      </c>
      <c r="AV74" t="s">
        <v>6464</v>
      </c>
      <c r="AW74">
        <v>334.82</v>
      </c>
      <c r="AX74">
        <v>0.92415444097420518</v>
      </c>
      <c r="AY74">
        <v>160.06</v>
      </c>
      <c r="AZ74">
        <v>1.5171358947830349</v>
      </c>
      <c r="BA74">
        <v>167.92</v>
      </c>
      <c r="BB74">
        <v>-3.5724918510351214E-2</v>
      </c>
      <c r="BC74">
        <v>192.57</v>
      </c>
      <c r="BD74">
        <v>-0.18677048230850213</v>
      </c>
      <c r="BE74">
        <v>230.72</v>
      </c>
      <c r="BF74">
        <v>0.92311027358739972</v>
      </c>
      <c r="BG74">
        <v>64.56</v>
      </c>
      <c r="BH74">
        <v>-0.84831232870772477</v>
      </c>
    </row>
    <row r="75" spans="1:60" x14ac:dyDescent="0.25">
      <c r="A75" t="s">
        <v>2104</v>
      </c>
      <c r="B75">
        <v>0</v>
      </c>
      <c r="C75" t="s">
        <v>2105</v>
      </c>
      <c r="D75" t="s">
        <v>2106</v>
      </c>
      <c r="E75" t="s">
        <v>2107</v>
      </c>
      <c r="F75" t="s">
        <v>2108</v>
      </c>
      <c r="G75" t="s">
        <v>2109</v>
      </c>
      <c r="H75">
        <v>0</v>
      </c>
      <c r="I75" t="s">
        <v>2110</v>
      </c>
      <c r="J75" t="s">
        <v>2111</v>
      </c>
      <c r="K75" t="s">
        <v>2112</v>
      </c>
      <c r="L75" t="s">
        <v>2113</v>
      </c>
      <c r="M75" t="s">
        <v>2113</v>
      </c>
      <c r="N75" t="s">
        <v>2114</v>
      </c>
      <c r="O75" t="s">
        <v>7251</v>
      </c>
      <c r="P75" t="s">
        <v>2114</v>
      </c>
      <c r="Q75" t="s">
        <v>2115</v>
      </c>
      <c r="R75" t="s">
        <v>6465</v>
      </c>
      <c r="S75" t="s">
        <v>6101</v>
      </c>
      <c r="T75" t="s">
        <v>2116</v>
      </c>
      <c r="U75" t="s">
        <v>2117</v>
      </c>
      <c r="V75" t="s">
        <v>2118</v>
      </c>
      <c r="W75" t="s">
        <v>2119</v>
      </c>
      <c r="X75" t="s">
        <v>2120</v>
      </c>
      <c r="Y75" t="s">
        <v>2121</v>
      </c>
      <c r="Z75" t="s">
        <v>2122</v>
      </c>
      <c r="AA75" t="s">
        <v>2123</v>
      </c>
      <c r="AB75" t="s">
        <v>2124</v>
      </c>
      <c r="AC75" t="s">
        <v>2125</v>
      </c>
      <c r="AD75" t="s">
        <v>2126</v>
      </c>
      <c r="AE75" t="s">
        <v>2127</v>
      </c>
      <c r="AF75" t="s">
        <v>2128</v>
      </c>
      <c r="AG75" t="s">
        <v>2129</v>
      </c>
      <c r="AH75" t="s">
        <v>7055</v>
      </c>
      <c r="AI75" t="s">
        <v>2129</v>
      </c>
      <c r="AJ75" t="s">
        <v>2130</v>
      </c>
      <c r="AK75" t="s">
        <v>6466</v>
      </c>
      <c r="AL75" t="s">
        <v>6467</v>
      </c>
      <c r="AM75" t="s">
        <v>2114</v>
      </c>
      <c r="AN75" t="s">
        <v>7251</v>
      </c>
      <c r="AO75" t="s">
        <v>2115</v>
      </c>
      <c r="AP75" t="s">
        <v>6465</v>
      </c>
      <c r="AQ75" t="s">
        <v>6101</v>
      </c>
      <c r="AR75" t="s">
        <v>2129</v>
      </c>
      <c r="AS75" t="s">
        <v>7055</v>
      </c>
      <c r="AT75" t="s">
        <v>2130</v>
      </c>
      <c r="AU75" t="s">
        <v>6466</v>
      </c>
      <c r="AV75" t="s">
        <v>6467</v>
      </c>
      <c r="AW75">
        <v>328.38</v>
      </c>
      <c r="AX75">
        <v>-1.9421599603756925</v>
      </c>
      <c r="AY75">
        <v>160.06</v>
      </c>
      <c r="AZ75">
        <v>0</v>
      </c>
      <c r="BA75">
        <v>166.33</v>
      </c>
      <c r="BB75">
        <v>-0.95139087099338548</v>
      </c>
      <c r="BC75">
        <v>191.19</v>
      </c>
      <c r="BD75">
        <v>-0.7192025997484035</v>
      </c>
      <c r="BE75">
        <v>228.21</v>
      </c>
      <c r="BF75">
        <v>-1.0938596419264683</v>
      </c>
      <c r="BG75">
        <v>63.13</v>
      </c>
      <c r="BH75">
        <v>-2.2398931582159141</v>
      </c>
    </row>
    <row r="76" spans="1:60" x14ac:dyDescent="0.25">
      <c r="A76" t="s">
        <v>2131</v>
      </c>
      <c r="B76" t="s">
        <v>2132</v>
      </c>
      <c r="C76" t="s">
        <v>2133</v>
      </c>
      <c r="D76" t="s">
        <v>2134</v>
      </c>
      <c r="E76" t="s">
        <v>2135</v>
      </c>
      <c r="F76" t="s">
        <v>2136</v>
      </c>
      <c r="G76" t="s">
        <v>2137</v>
      </c>
      <c r="H76" t="s">
        <v>2138</v>
      </c>
      <c r="I76" t="s">
        <v>2139</v>
      </c>
      <c r="J76" t="s">
        <v>2140</v>
      </c>
      <c r="K76" t="s">
        <v>2141</v>
      </c>
      <c r="L76" t="s">
        <v>2142</v>
      </c>
      <c r="M76" t="s">
        <v>2142</v>
      </c>
      <c r="N76" t="s">
        <v>2143</v>
      </c>
      <c r="O76" t="s">
        <v>7252</v>
      </c>
      <c r="P76" t="s">
        <v>2143</v>
      </c>
      <c r="Q76" t="s">
        <v>2144</v>
      </c>
      <c r="R76" t="s">
        <v>6468</v>
      </c>
      <c r="S76" t="s">
        <v>6102</v>
      </c>
      <c r="T76" t="s">
        <v>2145</v>
      </c>
      <c r="U76" t="s">
        <v>2146</v>
      </c>
      <c r="V76" t="s">
        <v>2147</v>
      </c>
      <c r="W76" t="s">
        <v>2148</v>
      </c>
      <c r="X76" t="s">
        <v>2149</v>
      </c>
      <c r="Y76" t="s">
        <v>2150</v>
      </c>
      <c r="Z76" t="s">
        <v>2151</v>
      </c>
      <c r="AA76" t="s">
        <v>2152</v>
      </c>
      <c r="AB76" t="s">
        <v>2153</v>
      </c>
      <c r="AC76" t="s">
        <v>2154</v>
      </c>
      <c r="AD76" t="s">
        <v>2155</v>
      </c>
      <c r="AE76" t="s">
        <v>2156</v>
      </c>
      <c r="AF76" t="s">
        <v>2157</v>
      </c>
      <c r="AG76" t="s">
        <v>2158</v>
      </c>
      <c r="AH76" t="s">
        <v>7056</v>
      </c>
      <c r="AI76" t="s">
        <v>2158</v>
      </c>
      <c r="AJ76" t="s">
        <v>2159</v>
      </c>
      <c r="AK76" t="s">
        <v>6469</v>
      </c>
      <c r="AL76" t="s">
        <v>6470</v>
      </c>
      <c r="AM76" t="s">
        <v>2143</v>
      </c>
      <c r="AN76" t="s">
        <v>7252</v>
      </c>
      <c r="AO76" t="s">
        <v>2144</v>
      </c>
      <c r="AP76" t="s">
        <v>6468</v>
      </c>
      <c r="AQ76" t="s">
        <v>6102</v>
      </c>
      <c r="AR76" t="s">
        <v>2158</v>
      </c>
      <c r="AS76" t="s">
        <v>7056</v>
      </c>
      <c r="AT76" t="s">
        <v>2159</v>
      </c>
      <c r="AU76" t="s">
        <v>6469</v>
      </c>
      <c r="AV76" t="s">
        <v>6470</v>
      </c>
      <c r="AW76">
        <v>339.25</v>
      </c>
      <c r="AX76">
        <v>3.2565824331096858</v>
      </c>
      <c r="AY76">
        <v>161.21</v>
      </c>
      <c r="AZ76">
        <v>0.71591179490071222</v>
      </c>
      <c r="BA76">
        <v>169.23</v>
      </c>
      <c r="BB76">
        <v>1.7284969617550772</v>
      </c>
      <c r="BC76">
        <v>190.78</v>
      </c>
      <c r="BD76">
        <v>-0.21467662772503976</v>
      </c>
      <c r="BE76">
        <v>228.52</v>
      </c>
      <c r="BF76">
        <v>0.13574761789423628</v>
      </c>
      <c r="BG76">
        <v>64.41</v>
      </c>
      <c r="BH76">
        <v>2.0072808179264903</v>
      </c>
    </row>
    <row r="77" spans="1:60" x14ac:dyDescent="0.25">
      <c r="A77" t="s">
        <v>2160</v>
      </c>
      <c r="B77" t="s">
        <v>2161</v>
      </c>
      <c r="C77" t="s">
        <v>2162</v>
      </c>
      <c r="D77" t="s">
        <v>2163</v>
      </c>
      <c r="E77" t="s">
        <v>2164</v>
      </c>
      <c r="F77" t="s">
        <v>2165</v>
      </c>
      <c r="G77" t="s">
        <v>2166</v>
      </c>
      <c r="H77" t="s">
        <v>2167</v>
      </c>
      <c r="I77" t="s">
        <v>2168</v>
      </c>
      <c r="J77" t="s">
        <v>2169</v>
      </c>
      <c r="K77" t="s">
        <v>2170</v>
      </c>
      <c r="L77" t="s">
        <v>2171</v>
      </c>
      <c r="M77" t="s">
        <v>2171</v>
      </c>
      <c r="N77" t="s">
        <v>2172</v>
      </c>
      <c r="O77" t="s">
        <v>7253</v>
      </c>
      <c r="P77" t="s">
        <v>2172</v>
      </c>
      <c r="Q77" t="s">
        <v>2173</v>
      </c>
      <c r="R77" t="s">
        <v>6471</v>
      </c>
      <c r="S77" t="s">
        <v>6103</v>
      </c>
      <c r="T77" t="s">
        <v>2174</v>
      </c>
      <c r="U77" t="s">
        <v>2175</v>
      </c>
      <c r="V77" t="s">
        <v>2176</v>
      </c>
      <c r="W77" t="s">
        <v>2177</v>
      </c>
      <c r="X77" t="s">
        <v>2178</v>
      </c>
      <c r="Y77" t="s">
        <v>2179</v>
      </c>
      <c r="Z77" t="s">
        <v>2180</v>
      </c>
      <c r="AA77" t="s">
        <v>2181</v>
      </c>
      <c r="AB77" t="s">
        <v>2182</v>
      </c>
      <c r="AC77" t="s">
        <v>2183</v>
      </c>
      <c r="AD77" t="s">
        <v>2184</v>
      </c>
      <c r="AE77" t="s">
        <v>2185</v>
      </c>
      <c r="AF77" t="s">
        <v>2186</v>
      </c>
      <c r="AG77" t="s">
        <v>2187</v>
      </c>
      <c r="AH77" t="s">
        <v>7057</v>
      </c>
      <c r="AI77" t="s">
        <v>2187</v>
      </c>
      <c r="AJ77" t="s">
        <v>2188</v>
      </c>
      <c r="AK77" t="s">
        <v>6472</v>
      </c>
      <c r="AL77" t="s">
        <v>6473</v>
      </c>
      <c r="AM77" t="s">
        <v>2172</v>
      </c>
      <c r="AN77" t="s">
        <v>7253</v>
      </c>
      <c r="AO77" t="s">
        <v>2173</v>
      </c>
      <c r="AP77" t="s">
        <v>6471</v>
      </c>
      <c r="AQ77" t="s">
        <v>6103</v>
      </c>
      <c r="AR77" t="s">
        <v>2187</v>
      </c>
      <c r="AS77" t="s">
        <v>7057</v>
      </c>
      <c r="AT77" t="s">
        <v>2188</v>
      </c>
      <c r="AU77" t="s">
        <v>6472</v>
      </c>
      <c r="AV77" t="s">
        <v>6473</v>
      </c>
      <c r="AW77">
        <v>331.62</v>
      </c>
      <c r="AX77">
        <v>-2.274756364175194</v>
      </c>
      <c r="AY77">
        <v>160.25</v>
      </c>
      <c r="AZ77">
        <v>-0.59727670871277849</v>
      </c>
      <c r="BA77">
        <v>166.49</v>
      </c>
      <c r="BB77">
        <v>-1.6323488863233477</v>
      </c>
      <c r="BC77">
        <v>188.09</v>
      </c>
      <c r="BD77">
        <v>-1.4200360034348813</v>
      </c>
      <c r="BE77">
        <v>225.07</v>
      </c>
      <c r="BF77">
        <v>-1.5212268925757146</v>
      </c>
      <c r="BG77">
        <v>64.58</v>
      </c>
      <c r="BH77">
        <v>0.26358647713297895</v>
      </c>
    </row>
    <row r="78" spans="1:60" x14ac:dyDescent="0.25">
      <c r="A78" t="s">
        <v>2189</v>
      </c>
      <c r="B78" t="s">
        <v>2190</v>
      </c>
      <c r="C78" t="s">
        <v>2191</v>
      </c>
      <c r="D78" t="s">
        <v>2192</v>
      </c>
      <c r="E78" t="s">
        <v>2193</v>
      </c>
      <c r="F78" t="s">
        <v>2194</v>
      </c>
      <c r="G78" t="s">
        <v>2195</v>
      </c>
      <c r="H78" t="s">
        <v>2196</v>
      </c>
      <c r="I78" t="s">
        <v>2197</v>
      </c>
      <c r="J78" t="s">
        <v>2198</v>
      </c>
      <c r="K78" t="s">
        <v>2199</v>
      </c>
      <c r="L78" t="s">
        <v>2200</v>
      </c>
      <c r="M78" t="s">
        <v>2200</v>
      </c>
      <c r="N78" t="s">
        <v>2201</v>
      </c>
      <c r="O78" t="s">
        <v>7254</v>
      </c>
      <c r="P78" t="s">
        <v>2201</v>
      </c>
      <c r="Q78" t="s">
        <v>2202</v>
      </c>
      <c r="R78" t="s">
        <v>6474</v>
      </c>
      <c r="S78" t="s">
        <v>6104</v>
      </c>
      <c r="T78" t="s">
        <v>2203</v>
      </c>
      <c r="U78" t="s">
        <v>2204</v>
      </c>
      <c r="V78" t="s">
        <v>2205</v>
      </c>
      <c r="W78" t="s">
        <v>2206</v>
      </c>
      <c r="X78" t="s">
        <v>2207</v>
      </c>
      <c r="Y78" t="s">
        <v>2208</v>
      </c>
      <c r="Z78" t="s">
        <v>2209</v>
      </c>
      <c r="AA78" t="s">
        <v>2210</v>
      </c>
      <c r="AB78" t="s">
        <v>2211</v>
      </c>
      <c r="AC78" t="s">
        <v>2212</v>
      </c>
      <c r="AD78" t="s">
        <v>2213</v>
      </c>
      <c r="AE78" t="s">
        <v>2214</v>
      </c>
      <c r="AF78" t="s">
        <v>2215</v>
      </c>
      <c r="AG78" t="s">
        <v>2216</v>
      </c>
      <c r="AH78" t="s">
        <v>7058</v>
      </c>
      <c r="AI78" t="s">
        <v>2216</v>
      </c>
      <c r="AJ78" t="s">
        <v>2217</v>
      </c>
      <c r="AK78" t="s">
        <v>6475</v>
      </c>
      <c r="AL78" t="s">
        <v>6476</v>
      </c>
      <c r="AM78" t="s">
        <v>2201</v>
      </c>
      <c r="AN78" t="s">
        <v>7254</v>
      </c>
      <c r="AO78" t="s">
        <v>2202</v>
      </c>
      <c r="AP78" t="s">
        <v>6474</v>
      </c>
      <c r="AQ78" t="s">
        <v>6104</v>
      </c>
      <c r="AR78" t="s">
        <v>2216</v>
      </c>
      <c r="AS78" t="s">
        <v>7058</v>
      </c>
      <c r="AT78" t="s">
        <v>2217</v>
      </c>
      <c r="AU78" t="s">
        <v>6475</v>
      </c>
      <c r="AV78" t="s">
        <v>6476</v>
      </c>
      <c r="AW78">
        <v>324.66000000000003</v>
      </c>
      <c r="AX78">
        <v>-2.1211254190527598</v>
      </c>
      <c r="AY78">
        <v>163.32</v>
      </c>
      <c r="AZ78">
        <v>1.8976370650595462</v>
      </c>
      <c r="BA78">
        <v>162.72</v>
      </c>
      <c r="BB78">
        <v>-2.2904315256511061</v>
      </c>
      <c r="BC78">
        <v>189.7</v>
      </c>
      <c r="BD78">
        <v>0.85233052582552682</v>
      </c>
      <c r="BE78">
        <v>228.63</v>
      </c>
      <c r="BF78">
        <v>1.5693511415631161</v>
      </c>
      <c r="BG78">
        <v>64.34</v>
      </c>
      <c r="BH78">
        <v>-0.37232435192487595</v>
      </c>
    </row>
    <row r="79" spans="1:60" x14ac:dyDescent="0.25">
      <c r="A79" t="s">
        <v>2218</v>
      </c>
      <c r="B79" t="s">
        <v>2219</v>
      </c>
      <c r="C79" t="s">
        <v>2220</v>
      </c>
      <c r="D79" t="s">
        <v>2221</v>
      </c>
      <c r="E79" t="s">
        <v>2222</v>
      </c>
      <c r="F79" t="s">
        <v>2223</v>
      </c>
      <c r="G79" t="s">
        <v>2224</v>
      </c>
      <c r="H79" t="s">
        <v>2225</v>
      </c>
      <c r="I79" t="s">
        <v>2226</v>
      </c>
      <c r="J79" t="s">
        <v>2227</v>
      </c>
      <c r="K79" t="s">
        <v>2228</v>
      </c>
      <c r="L79" t="s">
        <v>2229</v>
      </c>
      <c r="M79" t="s">
        <v>2229</v>
      </c>
      <c r="N79" t="s">
        <v>2230</v>
      </c>
      <c r="O79" t="s">
        <v>7255</v>
      </c>
      <c r="P79" t="s">
        <v>2230</v>
      </c>
      <c r="Q79" t="s">
        <v>2231</v>
      </c>
      <c r="R79" t="s">
        <v>6477</v>
      </c>
      <c r="S79" t="s">
        <v>6105</v>
      </c>
      <c r="T79" t="s">
        <v>2232</v>
      </c>
      <c r="U79" t="s">
        <v>2233</v>
      </c>
      <c r="V79" t="s">
        <v>2234</v>
      </c>
      <c r="W79" t="s">
        <v>2235</v>
      </c>
      <c r="X79" t="s">
        <v>2236</v>
      </c>
      <c r="Y79" t="s">
        <v>2237</v>
      </c>
      <c r="Z79" t="s">
        <v>2238</v>
      </c>
      <c r="AA79" t="s">
        <v>2239</v>
      </c>
      <c r="AB79" t="s">
        <v>2240</v>
      </c>
      <c r="AC79" t="s">
        <v>2241</v>
      </c>
      <c r="AD79" t="s">
        <v>2242</v>
      </c>
      <c r="AE79" t="s">
        <v>2243</v>
      </c>
      <c r="AF79" t="s">
        <v>2244</v>
      </c>
      <c r="AG79" t="s">
        <v>2245</v>
      </c>
      <c r="AH79" t="s">
        <v>7059</v>
      </c>
      <c r="AI79" t="s">
        <v>2245</v>
      </c>
      <c r="AJ79" t="s">
        <v>2246</v>
      </c>
      <c r="AK79" t="s">
        <v>6478</v>
      </c>
      <c r="AL79" t="s">
        <v>6479</v>
      </c>
      <c r="AM79" t="s">
        <v>2230</v>
      </c>
      <c r="AN79" t="s">
        <v>7255</v>
      </c>
      <c r="AO79" t="s">
        <v>2231</v>
      </c>
      <c r="AP79" t="s">
        <v>6477</v>
      </c>
      <c r="AQ79" t="s">
        <v>6105</v>
      </c>
      <c r="AR79" t="s">
        <v>2245</v>
      </c>
      <c r="AS79" t="s">
        <v>7059</v>
      </c>
      <c r="AT79" t="s">
        <v>2246</v>
      </c>
      <c r="AU79" t="s">
        <v>6478</v>
      </c>
      <c r="AV79" t="s">
        <v>6479</v>
      </c>
      <c r="AW79">
        <v>331.26</v>
      </c>
      <c r="AX79">
        <v>2.0125084641309297</v>
      </c>
      <c r="AY79">
        <v>162.82</v>
      </c>
      <c r="AZ79">
        <v>-0.30661703055433381</v>
      </c>
      <c r="BA79">
        <v>164.58</v>
      </c>
      <c r="BB79">
        <v>1.1365841877317051</v>
      </c>
      <c r="BC79">
        <v>189.16</v>
      </c>
      <c r="BD79">
        <v>-0.28506591652934837</v>
      </c>
      <c r="BE79">
        <v>228.51</v>
      </c>
      <c r="BF79">
        <v>-5.2500329332937121E-2</v>
      </c>
      <c r="BG79">
        <v>65.03</v>
      </c>
      <c r="BH79">
        <v>1.066718007018006</v>
      </c>
    </row>
    <row r="80" spans="1:60" x14ac:dyDescent="0.25">
      <c r="A80" t="s">
        <v>2247</v>
      </c>
      <c r="B80" t="s">
        <v>2248</v>
      </c>
      <c r="C80" t="s">
        <v>2249</v>
      </c>
      <c r="D80" t="s">
        <v>2250</v>
      </c>
      <c r="E80" t="s">
        <v>2251</v>
      </c>
      <c r="F80" t="s">
        <v>2252</v>
      </c>
      <c r="G80" t="s">
        <v>2253</v>
      </c>
      <c r="H80" t="s">
        <v>2254</v>
      </c>
      <c r="I80" t="s">
        <v>2255</v>
      </c>
      <c r="J80" t="s">
        <v>2256</v>
      </c>
      <c r="K80" t="s">
        <v>2257</v>
      </c>
      <c r="L80" t="s">
        <v>2258</v>
      </c>
      <c r="M80" t="s">
        <v>2258</v>
      </c>
      <c r="N80" t="s">
        <v>2259</v>
      </c>
      <c r="O80" t="s">
        <v>7256</v>
      </c>
      <c r="P80" t="s">
        <v>2259</v>
      </c>
      <c r="Q80" t="s">
        <v>2260</v>
      </c>
      <c r="R80" t="s">
        <v>6480</v>
      </c>
      <c r="S80" t="s">
        <v>6106</v>
      </c>
      <c r="T80" t="s">
        <v>2261</v>
      </c>
      <c r="U80" t="s">
        <v>2262</v>
      </c>
      <c r="V80" t="s">
        <v>2263</v>
      </c>
      <c r="W80" t="s">
        <v>2264</v>
      </c>
      <c r="X80" t="s">
        <v>2265</v>
      </c>
      <c r="Y80" t="s">
        <v>2266</v>
      </c>
      <c r="Z80" t="s">
        <v>2267</v>
      </c>
      <c r="AA80" t="s">
        <v>2268</v>
      </c>
      <c r="AB80" t="s">
        <v>2269</v>
      </c>
      <c r="AC80" t="s">
        <v>2270</v>
      </c>
      <c r="AD80" t="s">
        <v>2271</v>
      </c>
      <c r="AE80" t="s">
        <v>2272</v>
      </c>
      <c r="AF80" t="s">
        <v>2273</v>
      </c>
      <c r="AG80" t="s">
        <v>2274</v>
      </c>
      <c r="AH80" t="s">
        <v>7060</v>
      </c>
      <c r="AI80" t="s">
        <v>2274</v>
      </c>
      <c r="AJ80" t="s">
        <v>2275</v>
      </c>
      <c r="AK80" t="s">
        <v>6481</v>
      </c>
      <c r="AL80" t="s">
        <v>6482</v>
      </c>
      <c r="AM80" t="s">
        <v>2259</v>
      </c>
      <c r="AN80" t="s">
        <v>7256</v>
      </c>
      <c r="AO80" t="s">
        <v>2260</v>
      </c>
      <c r="AP80" t="s">
        <v>6480</v>
      </c>
      <c r="AQ80" t="s">
        <v>6106</v>
      </c>
      <c r="AR80" t="s">
        <v>2274</v>
      </c>
      <c r="AS80" t="s">
        <v>7060</v>
      </c>
      <c r="AT80" t="s">
        <v>2275</v>
      </c>
      <c r="AU80" t="s">
        <v>6481</v>
      </c>
      <c r="AV80" t="s">
        <v>6482</v>
      </c>
      <c r="AW80">
        <v>327.64999999999998</v>
      </c>
      <c r="AX80">
        <v>-1.0957600038502371</v>
      </c>
      <c r="AY80">
        <v>162.35</v>
      </c>
      <c r="AZ80">
        <v>-0.28907975969766925</v>
      </c>
      <c r="BA80">
        <v>166.67</v>
      </c>
      <c r="BB80">
        <v>1.2619035376517753</v>
      </c>
      <c r="BC80">
        <v>187.46</v>
      </c>
      <c r="BD80">
        <v>-0.90277284573352079</v>
      </c>
      <c r="BE80">
        <v>226.19</v>
      </c>
      <c r="BF80">
        <v>-1.0204619012916465</v>
      </c>
      <c r="BG80">
        <v>63.83</v>
      </c>
      <c r="BH80">
        <v>-1.8625402613094595</v>
      </c>
    </row>
    <row r="81" spans="1:60" x14ac:dyDescent="0.25">
      <c r="A81" t="s">
        <v>2276</v>
      </c>
      <c r="B81" t="s">
        <v>2277</v>
      </c>
      <c r="C81" t="s">
        <v>2278</v>
      </c>
      <c r="D81" t="s">
        <v>2279</v>
      </c>
      <c r="E81" t="s">
        <v>2280</v>
      </c>
      <c r="F81" t="s">
        <v>2281</v>
      </c>
      <c r="G81" t="s">
        <v>2282</v>
      </c>
      <c r="H81" t="s">
        <v>2283</v>
      </c>
      <c r="I81" t="s">
        <v>2284</v>
      </c>
      <c r="J81" t="s">
        <v>2285</v>
      </c>
      <c r="K81" t="s">
        <v>2286</v>
      </c>
      <c r="L81" t="s">
        <v>2287</v>
      </c>
      <c r="M81" t="s">
        <v>2287</v>
      </c>
      <c r="N81" t="s">
        <v>2288</v>
      </c>
      <c r="O81" t="s">
        <v>7257</v>
      </c>
      <c r="P81" t="s">
        <v>2288</v>
      </c>
      <c r="Q81" t="s">
        <v>2289</v>
      </c>
      <c r="R81" t="s">
        <v>6483</v>
      </c>
      <c r="S81" t="s">
        <v>6107</v>
      </c>
      <c r="T81" t="s">
        <v>2290</v>
      </c>
      <c r="U81" t="s">
        <v>2291</v>
      </c>
      <c r="V81" t="s">
        <v>2292</v>
      </c>
      <c r="W81" t="s">
        <v>2293</v>
      </c>
      <c r="X81" t="s">
        <v>2294</v>
      </c>
      <c r="Y81" t="s">
        <v>2295</v>
      </c>
      <c r="Z81" t="s">
        <v>2296</v>
      </c>
      <c r="AA81" t="s">
        <v>2297</v>
      </c>
      <c r="AB81" t="s">
        <v>2298</v>
      </c>
      <c r="AC81" t="s">
        <v>2299</v>
      </c>
      <c r="AD81" t="s">
        <v>2300</v>
      </c>
      <c r="AE81" t="s">
        <v>2301</v>
      </c>
      <c r="AF81" t="s">
        <v>2302</v>
      </c>
      <c r="AG81" t="s">
        <v>2303</v>
      </c>
      <c r="AH81" t="s">
        <v>7061</v>
      </c>
      <c r="AI81" t="s">
        <v>2303</v>
      </c>
      <c r="AJ81" t="s">
        <v>2304</v>
      </c>
      <c r="AK81" t="s">
        <v>6484</v>
      </c>
      <c r="AL81" t="s">
        <v>6485</v>
      </c>
      <c r="AM81" t="s">
        <v>2288</v>
      </c>
      <c r="AN81" t="s">
        <v>7257</v>
      </c>
      <c r="AO81" t="s">
        <v>2289</v>
      </c>
      <c r="AP81" t="s">
        <v>6483</v>
      </c>
      <c r="AQ81" t="s">
        <v>6107</v>
      </c>
      <c r="AR81" t="s">
        <v>2303</v>
      </c>
      <c r="AS81" t="s">
        <v>7061</v>
      </c>
      <c r="AT81" t="s">
        <v>2304</v>
      </c>
      <c r="AU81" t="s">
        <v>6484</v>
      </c>
      <c r="AV81" t="s">
        <v>6485</v>
      </c>
      <c r="AW81">
        <v>330.49</v>
      </c>
      <c r="AX81">
        <v>0.86304361623955295</v>
      </c>
      <c r="AY81">
        <v>161.75</v>
      </c>
      <c r="AZ81">
        <v>-0.37025651678449262</v>
      </c>
      <c r="BA81">
        <v>170.27</v>
      </c>
      <c r="BB81">
        <v>2.1369602878468044</v>
      </c>
      <c r="BC81">
        <v>188.11</v>
      </c>
      <c r="BD81">
        <v>0.34614087865894744</v>
      </c>
      <c r="BE81">
        <v>225.3</v>
      </c>
      <c r="BF81">
        <v>-0.39425066016911509</v>
      </c>
      <c r="BG81">
        <v>64.010000000000005</v>
      </c>
      <c r="BH81">
        <v>0.28160218859462061</v>
      </c>
    </row>
    <row r="82" spans="1:60" x14ac:dyDescent="0.25">
      <c r="A82" t="s">
        <v>2305</v>
      </c>
      <c r="B82" t="s">
        <v>2306</v>
      </c>
      <c r="C82" t="s">
        <v>2307</v>
      </c>
      <c r="D82" t="s">
        <v>2308</v>
      </c>
      <c r="E82" t="s">
        <v>2309</v>
      </c>
      <c r="F82" t="s">
        <v>2310</v>
      </c>
      <c r="G82" t="s">
        <v>2311</v>
      </c>
      <c r="H82" t="s">
        <v>2312</v>
      </c>
      <c r="I82" t="s">
        <v>2313</v>
      </c>
      <c r="J82" t="s">
        <v>2314</v>
      </c>
      <c r="K82" t="s">
        <v>2315</v>
      </c>
      <c r="L82" t="s">
        <v>2316</v>
      </c>
      <c r="M82" t="s">
        <v>2316</v>
      </c>
      <c r="N82" t="s">
        <v>2317</v>
      </c>
      <c r="O82" t="s">
        <v>7258</v>
      </c>
      <c r="P82" t="s">
        <v>2317</v>
      </c>
      <c r="Q82" t="s">
        <v>2318</v>
      </c>
      <c r="R82" t="s">
        <v>6486</v>
      </c>
      <c r="S82" t="s">
        <v>6108</v>
      </c>
      <c r="T82" t="s">
        <v>2319</v>
      </c>
      <c r="U82" t="s">
        <v>2320</v>
      </c>
      <c r="V82" t="s">
        <v>2321</v>
      </c>
      <c r="W82" t="s">
        <v>2322</v>
      </c>
      <c r="X82" t="s">
        <v>2323</v>
      </c>
      <c r="Y82" t="s">
        <v>2324</v>
      </c>
      <c r="Z82" t="s">
        <v>2325</v>
      </c>
      <c r="AA82" t="s">
        <v>2326</v>
      </c>
      <c r="AB82" t="s">
        <v>2327</v>
      </c>
      <c r="AC82" t="s">
        <v>2328</v>
      </c>
      <c r="AD82" t="s">
        <v>2329</v>
      </c>
      <c r="AE82" t="s">
        <v>2330</v>
      </c>
      <c r="AF82" t="s">
        <v>2331</v>
      </c>
      <c r="AG82" t="s">
        <v>2332</v>
      </c>
      <c r="AH82" t="s">
        <v>7062</v>
      </c>
      <c r="AI82" t="s">
        <v>2332</v>
      </c>
      <c r="AJ82" t="s">
        <v>2333</v>
      </c>
      <c r="AK82" t="s">
        <v>6487</v>
      </c>
      <c r="AL82" t="s">
        <v>6488</v>
      </c>
      <c r="AM82" t="s">
        <v>2317</v>
      </c>
      <c r="AN82" t="s">
        <v>7258</v>
      </c>
      <c r="AO82" t="s">
        <v>2318</v>
      </c>
      <c r="AP82" t="s">
        <v>6486</v>
      </c>
      <c r="AQ82" t="s">
        <v>6108</v>
      </c>
      <c r="AR82" t="s">
        <v>2332</v>
      </c>
      <c r="AS82" t="s">
        <v>7062</v>
      </c>
      <c r="AT82" t="s">
        <v>2333</v>
      </c>
      <c r="AU82" t="s">
        <v>6487</v>
      </c>
      <c r="AV82" t="s">
        <v>6488</v>
      </c>
      <c r="AW82">
        <v>344.79</v>
      </c>
      <c r="AX82">
        <v>4.2359134400875718</v>
      </c>
      <c r="AY82">
        <v>165.59</v>
      </c>
      <c r="AZ82">
        <v>2.3462920273382997</v>
      </c>
      <c r="BA82">
        <v>175.42</v>
      </c>
      <c r="BB82">
        <v>2.9797686090682904</v>
      </c>
      <c r="BC82">
        <v>189.84</v>
      </c>
      <c r="BD82">
        <v>0.91547140225787627</v>
      </c>
      <c r="BE82">
        <v>225.7</v>
      </c>
      <c r="BF82">
        <v>0.17738363852910846</v>
      </c>
      <c r="BG82">
        <v>63.86</v>
      </c>
      <c r="BH82">
        <v>-0.23461338672761287</v>
      </c>
    </row>
    <row r="83" spans="1:60" x14ac:dyDescent="0.25">
      <c r="A83" t="s">
        <v>2334</v>
      </c>
      <c r="B83" t="s">
        <v>2335</v>
      </c>
      <c r="C83" t="s">
        <v>2336</v>
      </c>
      <c r="D83" t="s">
        <v>2337</v>
      </c>
      <c r="E83" t="s">
        <v>2338</v>
      </c>
      <c r="F83" t="s">
        <v>2339</v>
      </c>
      <c r="G83" t="s">
        <v>2340</v>
      </c>
      <c r="H83" t="s">
        <v>2341</v>
      </c>
      <c r="I83" t="s">
        <v>2342</v>
      </c>
      <c r="J83" t="s">
        <v>2343</v>
      </c>
      <c r="K83" t="s">
        <v>2344</v>
      </c>
      <c r="L83" t="s">
        <v>2345</v>
      </c>
      <c r="M83" t="s">
        <v>2345</v>
      </c>
      <c r="N83" t="s">
        <v>2346</v>
      </c>
      <c r="O83" t="s">
        <v>7259</v>
      </c>
      <c r="P83" t="s">
        <v>2346</v>
      </c>
      <c r="Q83" t="s">
        <v>2347</v>
      </c>
      <c r="R83" t="s">
        <v>6489</v>
      </c>
      <c r="S83" t="s">
        <v>6109</v>
      </c>
      <c r="T83" t="s">
        <v>2348</v>
      </c>
      <c r="U83" t="s">
        <v>2349</v>
      </c>
      <c r="V83" t="s">
        <v>2350</v>
      </c>
      <c r="W83" t="s">
        <v>2351</v>
      </c>
      <c r="X83" t="s">
        <v>2352</v>
      </c>
      <c r="Y83" t="s">
        <v>2353</v>
      </c>
      <c r="Z83" t="s">
        <v>2354</v>
      </c>
      <c r="AA83" t="s">
        <v>2355</v>
      </c>
      <c r="AB83" t="s">
        <v>2356</v>
      </c>
      <c r="AC83" t="s">
        <v>2357</v>
      </c>
      <c r="AD83" t="s">
        <v>2358</v>
      </c>
      <c r="AE83" t="s">
        <v>2359</v>
      </c>
      <c r="AF83" t="s">
        <v>2360</v>
      </c>
      <c r="AG83" t="s">
        <v>2361</v>
      </c>
      <c r="AH83" t="s">
        <v>7063</v>
      </c>
      <c r="AI83" t="s">
        <v>2361</v>
      </c>
      <c r="AJ83" t="s">
        <v>2362</v>
      </c>
      <c r="AK83" t="s">
        <v>6490</v>
      </c>
      <c r="AL83" t="s">
        <v>6491</v>
      </c>
      <c r="AM83" t="s">
        <v>2346</v>
      </c>
      <c r="AN83" t="s">
        <v>7259</v>
      </c>
      <c r="AO83" t="s">
        <v>2347</v>
      </c>
      <c r="AP83" t="s">
        <v>6489</v>
      </c>
      <c r="AQ83" t="s">
        <v>6109</v>
      </c>
      <c r="AR83" t="s">
        <v>2361</v>
      </c>
      <c r="AS83" t="s">
        <v>7063</v>
      </c>
      <c r="AT83" t="s">
        <v>2362</v>
      </c>
      <c r="AU83" t="s">
        <v>6490</v>
      </c>
      <c r="AV83" t="s">
        <v>6491</v>
      </c>
      <c r="AW83">
        <v>345.56</v>
      </c>
      <c r="AX83">
        <v>0.22307534419062947</v>
      </c>
      <c r="AY83">
        <v>169.36</v>
      </c>
      <c r="AZ83">
        <v>2.2511773172216905</v>
      </c>
      <c r="BA83">
        <v>174.7</v>
      </c>
      <c r="BB83">
        <v>-0.41128813832246081</v>
      </c>
      <c r="BC83">
        <v>190.04</v>
      </c>
      <c r="BD83">
        <v>0.10529641912123622</v>
      </c>
      <c r="BE83">
        <v>226.15</v>
      </c>
      <c r="BF83">
        <v>0.19918121003622774</v>
      </c>
      <c r="BG83">
        <v>64.08</v>
      </c>
      <c r="BH83">
        <v>0.34391154734678503</v>
      </c>
    </row>
    <row r="84" spans="1:60" x14ac:dyDescent="0.25">
      <c r="A84" t="s">
        <v>2363</v>
      </c>
      <c r="B84" t="s">
        <v>2364</v>
      </c>
      <c r="C84" t="s">
        <v>2365</v>
      </c>
      <c r="D84" t="s">
        <v>2366</v>
      </c>
      <c r="E84" t="s">
        <v>2367</v>
      </c>
      <c r="F84" t="s">
        <v>2368</v>
      </c>
      <c r="G84" t="s">
        <v>2369</v>
      </c>
      <c r="H84" t="s">
        <v>2370</v>
      </c>
      <c r="I84" t="s">
        <v>2371</v>
      </c>
      <c r="J84" t="s">
        <v>2372</v>
      </c>
      <c r="K84" t="s">
        <v>2373</v>
      </c>
      <c r="L84" t="s">
        <v>2374</v>
      </c>
      <c r="M84" t="s">
        <v>2374</v>
      </c>
      <c r="N84" t="s">
        <v>2375</v>
      </c>
      <c r="O84" t="s">
        <v>7260</v>
      </c>
      <c r="P84" t="s">
        <v>2375</v>
      </c>
      <c r="Q84" t="s">
        <v>2376</v>
      </c>
      <c r="R84" t="s">
        <v>6492</v>
      </c>
      <c r="S84" t="s">
        <v>6110</v>
      </c>
      <c r="T84" t="s">
        <v>2377</v>
      </c>
      <c r="U84" t="s">
        <v>2378</v>
      </c>
      <c r="V84" t="s">
        <v>2379</v>
      </c>
      <c r="W84" t="s">
        <v>2380</v>
      </c>
      <c r="X84" t="s">
        <v>2381</v>
      </c>
      <c r="Y84" t="s">
        <v>2382</v>
      </c>
      <c r="Z84" t="s">
        <v>2383</v>
      </c>
      <c r="AA84" t="s">
        <v>2384</v>
      </c>
      <c r="AB84" t="s">
        <v>2385</v>
      </c>
      <c r="AC84" t="s">
        <v>2386</v>
      </c>
      <c r="AD84" t="s">
        <v>2387</v>
      </c>
      <c r="AE84" t="s">
        <v>2388</v>
      </c>
      <c r="AF84" t="s">
        <v>2389</v>
      </c>
      <c r="AG84" t="s">
        <v>2390</v>
      </c>
      <c r="AH84" t="s">
        <v>7064</v>
      </c>
      <c r="AI84" t="s">
        <v>2390</v>
      </c>
      <c r="AJ84" t="s">
        <v>2391</v>
      </c>
      <c r="AK84" t="s">
        <v>6493</v>
      </c>
      <c r="AL84" t="s">
        <v>6494</v>
      </c>
      <c r="AM84" t="s">
        <v>2375</v>
      </c>
      <c r="AN84" t="s">
        <v>7260</v>
      </c>
      <c r="AO84" t="s">
        <v>2376</v>
      </c>
      <c r="AP84" t="s">
        <v>6492</v>
      </c>
      <c r="AQ84" t="s">
        <v>6110</v>
      </c>
      <c r="AR84" t="s">
        <v>2390</v>
      </c>
      <c r="AS84" t="s">
        <v>7064</v>
      </c>
      <c r="AT84" t="s">
        <v>2391</v>
      </c>
      <c r="AU84" t="s">
        <v>6493</v>
      </c>
      <c r="AV84" t="s">
        <v>6494</v>
      </c>
      <c r="AW84">
        <v>344.08</v>
      </c>
      <c r="AX84">
        <v>-0.42921010152025446</v>
      </c>
      <c r="AY84">
        <v>170.79</v>
      </c>
      <c r="AZ84">
        <v>0.84081048044902817</v>
      </c>
      <c r="BA84">
        <v>175.88</v>
      </c>
      <c r="BB84">
        <v>0.67317271725985928</v>
      </c>
      <c r="BC84">
        <v>187.84</v>
      </c>
      <c r="BD84">
        <v>-1.1644039678988896</v>
      </c>
      <c r="BE84">
        <v>226.29</v>
      </c>
      <c r="BF84">
        <v>6.1886660979701948E-2</v>
      </c>
      <c r="BG84">
        <v>66.45</v>
      </c>
      <c r="BH84">
        <v>3.6317482399150669</v>
      </c>
    </row>
    <row r="85" spans="1:60" x14ac:dyDescent="0.25">
      <c r="A85" t="s">
        <v>2392</v>
      </c>
      <c r="B85" t="s">
        <v>2393</v>
      </c>
      <c r="C85" t="s">
        <v>2394</v>
      </c>
      <c r="D85" t="s">
        <v>2395</v>
      </c>
      <c r="E85" t="s">
        <v>2396</v>
      </c>
      <c r="F85" t="s">
        <v>2397</v>
      </c>
      <c r="G85" t="s">
        <v>2398</v>
      </c>
      <c r="H85" t="s">
        <v>2399</v>
      </c>
      <c r="I85" t="s">
        <v>2400</v>
      </c>
      <c r="J85" t="s">
        <v>2401</v>
      </c>
      <c r="K85" t="s">
        <v>2402</v>
      </c>
      <c r="L85" t="s">
        <v>2403</v>
      </c>
      <c r="M85" t="s">
        <v>2403</v>
      </c>
      <c r="N85" t="s">
        <v>2404</v>
      </c>
      <c r="O85" t="s">
        <v>7261</v>
      </c>
      <c r="P85" t="s">
        <v>2404</v>
      </c>
      <c r="Q85" t="s">
        <v>2405</v>
      </c>
      <c r="R85" t="s">
        <v>6495</v>
      </c>
      <c r="S85" t="s">
        <v>6111</v>
      </c>
      <c r="T85" t="s">
        <v>2406</v>
      </c>
      <c r="U85" t="s">
        <v>2407</v>
      </c>
      <c r="V85" t="s">
        <v>2408</v>
      </c>
      <c r="W85" t="s">
        <v>2409</v>
      </c>
      <c r="X85" t="s">
        <v>2410</v>
      </c>
      <c r="Y85" t="s">
        <v>2411</v>
      </c>
      <c r="Z85" t="s">
        <v>2412</v>
      </c>
      <c r="AA85" t="s">
        <v>2413</v>
      </c>
      <c r="AB85" t="s">
        <v>2414</v>
      </c>
      <c r="AC85" t="s">
        <v>2415</v>
      </c>
      <c r="AD85" t="s">
        <v>2416</v>
      </c>
      <c r="AE85" t="s">
        <v>2417</v>
      </c>
      <c r="AF85" t="s">
        <v>2418</v>
      </c>
      <c r="AG85" t="s">
        <v>2419</v>
      </c>
      <c r="AH85" t="s">
        <v>7065</v>
      </c>
      <c r="AI85" t="s">
        <v>2419</v>
      </c>
      <c r="AJ85" t="s">
        <v>2420</v>
      </c>
      <c r="AK85" t="s">
        <v>6496</v>
      </c>
      <c r="AL85" t="s">
        <v>6497</v>
      </c>
      <c r="AM85" t="s">
        <v>2404</v>
      </c>
      <c r="AN85" t="s">
        <v>7261</v>
      </c>
      <c r="AO85" t="s">
        <v>2405</v>
      </c>
      <c r="AP85" t="s">
        <v>6495</v>
      </c>
      <c r="AQ85" t="s">
        <v>6111</v>
      </c>
      <c r="AR85" t="s">
        <v>2419</v>
      </c>
      <c r="AS85" t="s">
        <v>7065</v>
      </c>
      <c r="AT85" t="s">
        <v>2420</v>
      </c>
      <c r="AU85" t="s">
        <v>6496</v>
      </c>
      <c r="AV85" t="s">
        <v>6497</v>
      </c>
      <c r="AW85">
        <v>337.47</v>
      </c>
      <c r="AX85">
        <v>-1.9397571002636564</v>
      </c>
      <c r="AY85">
        <v>169.84</v>
      </c>
      <c r="AZ85">
        <v>-0.55779142360995004</v>
      </c>
      <c r="BA85">
        <v>174.23</v>
      </c>
      <c r="BB85">
        <v>-0.94256788777954681</v>
      </c>
      <c r="BC85">
        <v>186.52</v>
      </c>
      <c r="BD85">
        <v>-0.70520646996114522</v>
      </c>
      <c r="BE85">
        <v>221.53</v>
      </c>
      <c r="BF85">
        <v>-2.1259342039065072</v>
      </c>
      <c r="BG85">
        <v>62.53</v>
      </c>
      <c r="BH85">
        <v>-6.0803343580047828</v>
      </c>
    </row>
    <row r="86" spans="1:60" x14ac:dyDescent="0.25">
      <c r="A86" t="s">
        <v>2421</v>
      </c>
      <c r="B86" t="s">
        <v>2422</v>
      </c>
      <c r="C86" t="s">
        <v>2423</v>
      </c>
      <c r="D86" t="s">
        <v>2424</v>
      </c>
      <c r="E86" t="s">
        <v>2425</v>
      </c>
      <c r="F86" t="s">
        <v>2426</v>
      </c>
      <c r="G86" t="s">
        <v>2427</v>
      </c>
      <c r="H86" t="s">
        <v>2428</v>
      </c>
      <c r="I86" t="s">
        <v>2429</v>
      </c>
      <c r="J86" t="s">
        <v>2430</v>
      </c>
      <c r="K86" t="s">
        <v>2431</v>
      </c>
      <c r="L86" t="s">
        <v>2432</v>
      </c>
      <c r="M86" t="s">
        <v>2432</v>
      </c>
      <c r="N86" t="s">
        <v>2433</v>
      </c>
      <c r="O86" t="s">
        <v>7262</v>
      </c>
      <c r="P86" t="s">
        <v>2433</v>
      </c>
      <c r="Q86" t="s">
        <v>2434</v>
      </c>
      <c r="R86" t="s">
        <v>6498</v>
      </c>
      <c r="S86" t="s">
        <v>6112</v>
      </c>
      <c r="T86" t="s">
        <v>2435</v>
      </c>
      <c r="U86" t="s">
        <v>2436</v>
      </c>
      <c r="V86" t="s">
        <v>2437</v>
      </c>
      <c r="W86" t="s">
        <v>2438</v>
      </c>
      <c r="X86" t="s">
        <v>2439</v>
      </c>
      <c r="Y86" t="s">
        <v>2440</v>
      </c>
      <c r="Z86" t="s">
        <v>2441</v>
      </c>
      <c r="AA86" t="s">
        <v>2442</v>
      </c>
      <c r="AB86" t="s">
        <v>2443</v>
      </c>
      <c r="AC86" t="s">
        <v>2444</v>
      </c>
      <c r="AD86" t="s">
        <v>2445</v>
      </c>
      <c r="AE86" t="s">
        <v>2446</v>
      </c>
      <c r="AF86" t="s">
        <v>2447</v>
      </c>
      <c r="AG86" t="s">
        <v>2448</v>
      </c>
      <c r="AH86" t="s">
        <v>7066</v>
      </c>
      <c r="AI86" t="s">
        <v>2448</v>
      </c>
      <c r="AJ86" t="s">
        <v>2449</v>
      </c>
      <c r="AK86" t="s">
        <v>6499</v>
      </c>
      <c r="AL86" t="s">
        <v>6500</v>
      </c>
      <c r="AM86" t="s">
        <v>2433</v>
      </c>
      <c r="AN86" t="s">
        <v>7262</v>
      </c>
      <c r="AO86" t="s">
        <v>2434</v>
      </c>
      <c r="AP86" t="s">
        <v>6498</v>
      </c>
      <c r="AQ86" t="s">
        <v>6112</v>
      </c>
      <c r="AR86" t="s">
        <v>2448</v>
      </c>
      <c r="AS86" t="s">
        <v>7066</v>
      </c>
      <c r="AT86" t="s">
        <v>2449</v>
      </c>
      <c r="AU86" t="s">
        <v>6499</v>
      </c>
      <c r="AV86" t="s">
        <v>6500</v>
      </c>
      <c r="AW86">
        <v>341.94</v>
      </c>
      <c r="AX86">
        <v>1.3158665602118822</v>
      </c>
      <c r="AY86">
        <v>169.98</v>
      </c>
      <c r="AZ86">
        <v>8.2396567547945054E-2</v>
      </c>
      <c r="BA86">
        <v>176.23</v>
      </c>
      <c r="BB86">
        <v>1.1413694641464076</v>
      </c>
      <c r="BC86">
        <v>188.48</v>
      </c>
      <c r="BD86">
        <v>1.0453428523101655</v>
      </c>
      <c r="BE86">
        <v>221.99</v>
      </c>
      <c r="BF86">
        <v>0.20743153180918977</v>
      </c>
      <c r="BG86">
        <v>63.2</v>
      </c>
      <c r="BH86">
        <v>1.065785957360516</v>
      </c>
    </row>
    <row r="87" spans="1:60" x14ac:dyDescent="0.25">
      <c r="A87" t="s">
        <v>2450</v>
      </c>
      <c r="B87" t="s">
        <v>2451</v>
      </c>
      <c r="C87" t="s">
        <v>2452</v>
      </c>
      <c r="D87" t="s">
        <v>2453</v>
      </c>
      <c r="E87" t="s">
        <v>2454</v>
      </c>
      <c r="F87" t="s">
        <v>2455</v>
      </c>
      <c r="G87" t="s">
        <v>2456</v>
      </c>
      <c r="H87" t="s">
        <v>2457</v>
      </c>
      <c r="I87" t="s">
        <v>2458</v>
      </c>
      <c r="J87" t="s">
        <v>2459</v>
      </c>
      <c r="K87" t="s">
        <v>2460</v>
      </c>
      <c r="L87" t="s">
        <v>2461</v>
      </c>
      <c r="M87" t="s">
        <v>2461</v>
      </c>
      <c r="N87" t="s">
        <v>2462</v>
      </c>
      <c r="O87" t="s">
        <v>7263</v>
      </c>
      <c r="P87" t="s">
        <v>2462</v>
      </c>
      <c r="Q87" t="s">
        <v>2463</v>
      </c>
      <c r="R87" t="s">
        <v>6501</v>
      </c>
      <c r="S87" t="s">
        <v>6113</v>
      </c>
      <c r="T87" t="s">
        <v>2464</v>
      </c>
      <c r="U87" t="s">
        <v>2465</v>
      </c>
      <c r="V87" t="s">
        <v>2466</v>
      </c>
      <c r="W87" t="s">
        <v>2467</v>
      </c>
      <c r="X87" t="s">
        <v>2468</v>
      </c>
      <c r="Y87" t="s">
        <v>2469</v>
      </c>
      <c r="Z87" t="s">
        <v>2470</v>
      </c>
      <c r="AA87" t="s">
        <v>2471</v>
      </c>
      <c r="AB87" t="s">
        <v>2472</v>
      </c>
      <c r="AC87" t="s">
        <v>2473</v>
      </c>
      <c r="AD87" t="s">
        <v>2474</v>
      </c>
      <c r="AE87" t="s">
        <v>2475</v>
      </c>
      <c r="AF87" t="s">
        <v>2476</v>
      </c>
      <c r="AG87" t="s">
        <v>2477</v>
      </c>
      <c r="AH87" t="s">
        <v>7067</v>
      </c>
      <c r="AI87" t="s">
        <v>2477</v>
      </c>
      <c r="AJ87" t="s">
        <v>2478</v>
      </c>
      <c r="AK87" t="s">
        <v>6502</v>
      </c>
      <c r="AL87" t="s">
        <v>6503</v>
      </c>
      <c r="AM87" t="s">
        <v>2462</v>
      </c>
      <c r="AN87" t="s">
        <v>7263</v>
      </c>
      <c r="AO87" t="s">
        <v>2463</v>
      </c>
      <c r="AP87" t="s">
        <v>6501</v>
      </c>
      <c r="AQ87" t="s">
        <v>6113</v>
      </c>
      <c r="AR87" t="s">
        <v>2477</v>
      </c>
      <c r="AS87" t="s">
        <v>7067</v>
      </c>
      <c r="AT87" t="s">
        <v>2478</v>
      </c>
      <c r="AU87" t="s">
        <v>6502</v>
      </c>
      <c r="AV87" t="s">
        <v>6503</v>
      </c>
      <c r="AW87">
        <v>336.63</v>
      </c>
      <c r="AX87">
        <v>-1.5650878730078583</v>
      </c>
      <c r="AY87">
        <v>169.99</v>
      </c>
      <c r="AZ87">
        <v>5.8828720198163091E-3</v>
      </c>
      <c r="BA87">
        <v>176.22</v>
      </c>
      <c r="BB87">
        <v>-5.6745637694314089E-3</v>
      </c>
      <c r="BC87">
        <v>189.89</v>
      </c>
      <c r="BD87">
        <v>0.74530566741035342</v>
      </c>
      <c r="BE87">
        <v>221.89</v>
      </c>
      <c r="BF87">
        <v>-4.5057223435077925E-2</v>
      </c>
      <c r="BG87">
        <v>62.93</v>
      </c>
      <c r="BH87">
        <v>-0.42813036139695509</v>
      </c>
    </row>
    <row r="88" spans="1:60" x14ac:dyDescent="0.25">
      <c r="A88" t="s">
        <v>2479</v>
      </c>
      <c r="B88" t="s">
        <v>2480</v>
      </c>
      <c r="C88" t="s">
        <v>2481</v>
      </c>
      <c r="D88" t="s">
        <v>2482</v>
      </c>
      <c r="E88" t="s">
        <v>2483</v>
      </c>
      <c r="F88" t="s">
        <v>2484</v>
      </c>
      <c r="G88" t="s">
        <v>2485</v>
      </c>
      <c r="H88" t="s">
        <v>2486</v>
      </c>
      <c r="I88" t="s">
        <v>2487</v>
      </c>
      <c r="J88" t="s">
        <v>2488</v>
      </c>
      <c r="K88" t="s">
        <v>2489</v>
      </c>
      <c r="L88" t="s">
        <v>2490</v>
      </c>
      <c r="M88" t="s">
        <v>2490</v>
      </c>
      <c r="N88" t="s">
        <v>2491</v>
      </c>
      <c r="O88" t="s">
        <v>7264</v>
      </c>
      <c r="P88" t="s">
        <v>2491</v>
      </c>
      <c r="Q88" t="s">
        <v>2492</v>
      </c>
      <c r="R88" t="s">
        <v>6504</v>
      </c>
      <c r="S88" t="s">
        <v>6114</v>
      </c>
      <c r="T88" t="s">
        <v>2493</v>
      </c>
      <c r="U88" t="s">
        <v>2494</v>
      </c>
      <c r="V88" t="s">
        <v>2495</v>
      </c>
      <c r="W88" t="s">
        <v>2496</v>
      </c>
      <c r="X88" t="s">
        <v>2497</v>
      </c>
      <c r="Y88" t="s">
        <v>2498</v>
      </c>
      <c r="Z88" t="s">
        <v>2499</v>
      </c>
      <c r="AA88" t="s">
        <v>2500</v>
      </c>
      <c r="AB88" t="s">
        <v>2501</v>
      </c>
      <c r="AC88" t="s">
        <v>2502</v>
      </c>
      <c r="AD88" t="s">
        <v>2503</v>
      </c>
      <c r="AE88" t="s">
        <v>2504</v>
      </c>
      <c r="AF88" t="s">
        <v>2505</v>
      </c>
      <c r="AG88" t="s">
        <v>2506</v>
      </c>
      <c r="AH88" t="s">
        <v>7068</v>
      </c>
      <c r="AI88" t="s">
        <v>2506</v>
      </c>
      <c r="AJ88" t="s">
        <v>2507</v>
      </c>
      <c r="AK88" t="s">
        <v>6505</v>
      </c>
      <c r="AL88" t="s">
        <v>6506</v>
      </c>
      <c r="AM88" t="s">
        <v>2491</v>
      </c>
      <c r="AN88" t="s">
        <v>7264</v>
      </c>
      <c r="AO88" t="s">
        <v>2492</v>
      </c>
      <c r="AP88" t="s">
        <v>6504</v>
      </c>
      <c r="AQ88" t="s">
        <v>6114</v>
      </c>
      <c r="AR88" t="s">
        <v>2506</v>
      </c>
      <c r="AS88" t="s">
        <v>7068</v>
      </c>
      <c r="AT88" t="s">
        <v>2507</v>
      </c>
      <c r="AU88" t="s">
        <v>6505</v>
      </c>
      <c r="AV88" t="s">
        <v>6506</v>
      </c>
      <c r="AW88">
        <v>339.4</v>
      </c>
      <c r="AX88">
        <v>0.81949484552412843</v>
      </c>
      <c r="AY88">
        <v>169.21</v>
      </c>
      <c r="AZ88">
        <v>-0.4599064710143082</v>
      </c>
      <c r="BA88">
        <v>179.5</v>
      </c>
      <c r="BB88">
        <v>1.8441993489749862</v>
      </c>
      <c r="BC88">
        <v>190.41</v>
      </c>
      <c r="BD88">
        <v>0.27346848491630493</v>
      </c>
      <c r="BE88">
        <v>223.36</v>
      </c>
      <c r="BF88">
        <v>0.66030559956825907</v>
      </c>
      <c r="BG88">
        <v>63.03</v>
      </c>
      <c r="BH88">
        <v>0.15878059861765997</v>
      </c>
    </row>
    <row r="89" spans="1:60" x14ac:dyDescent="0.25">
      <c r="A89" t="s">
        <v>2508</v>
      </c>
      <c r="B89" t="s">
        <v>2509</v>
      </c>
      <c r="C89" t="s">
        <v>2510</v>
      </c>
      <c r="D89" t="s">
        <v>2511</v>
      </c>
      <c r="E89" t="s">
        <v>2512</v>
      </c>
      <c r="F89" t="s">
        <v>2513</v>
      </c>
      <c r="G89" t="s">
        <v>2514</v>
      </c>
      <c r="H89" t="s">
        <v>2515</v>
      </c>
      <c r="I89" t="s">
        <v>2516</v>
      </c>
      <c r="J89" t="s">
        <v>2517</v>
      </c>
      <c r="K89" t="s">
        <v>2518</v>
      </c>
      <c r="L89" t="s">
        <v>2519</v>
      </c>
      <c r="M89" t="s">
        <v>2519</v>
      </c>
      <c r="N89" t="s">
        <v>2520</v>
      </c>
      <c r="O89" t="s">
        <v>7265</v>
      </c>
      <c r="P89" t="s">
        <v>2520</v>
      </c>
      <c r="Q89" t="s">
        <v>2521</v>
      </c>
      <c r="R89" t="s">
        <v>6507</v>
      </c>
      <c r="S89" t="s">
        <v>6115</v>
      </c>
      <c r="T89" t="s">
        <v>2522</v>
      </c>
      <c r="U89" t="s">
        <v>2523</v>
      </c>
      <c r="V89" t="s">
        <v>2524</v>
      </c>
      <c r="W89" t="s">
        <v>2525</v>
      </c>
      <c r="X89" t="s">
        <v>2526</v>
      </c>
      <c r="Y89" t="s">
        <v>2527</v>
      </c>
      <c r="Z89" t="s">
        <v>2528</v>
      </c>
      <c r="AA89" t="s">
        <v>2529</v>
      </c>
      <c r="AB89" t="s">
        <v>2530</v>
      </c>
      <c r="AC89" t="s">
        <v>2531</v>
      </c>
      <c r="AD89" t="s">
        <v>2532</v>
      </c>
      <c r="AE89" t="s">
        <v>2533</v>
      </c>
      <c r="AF89" t="s">
        <v>2534</v>
      </c>
      <c r="AG89" t="s">
        <v>2535</v>
      </c>
      <c r="AH89" t="s">
        <v>7069</v>
      </c>
      <c r="AI89" t="s">
        <v>2535</v>
      </c>
      <c r="AJ89" t="s">
        <v>2536</v>
      </c>
      <c r="AK89" t="s">
        <v>6508</v>
      </c>
      <c r="AL89" t="s">
        <v>6509</v>
      </c>
      <c r="AM89" t="s">
        <v>2520</v>
      </c>
      <c r="AN89" t="s">
        <v>7265</v>
      </c>
      <c r="AO89" t="s">
        <v>2521</v>
      </c>
      <c r="AP89" t="s">
        <v>6507</v>
      </c>
      <c r="AQ89" t="s">
        <v>6115</v>
      </c>
      <c r="AR89" t="s">
        <v>2535</v>
      </c>
      <c r="AS89" t="s">
        <v>7069</v>
      </c>
      <c r="AT89" t="s">
        <v>2536</v>
      </c>
      <c r="AU89" t="s">
        <v>6508</v>
      </c>
      <c r="AV89" t="s">
        <v>6509</v>
      </c>
      <c r="AW89">
        <v>335.53</v>
      </c>
      <c r="AX89">
        <v>-1.1467981608066722</v>
      </c>
      <c r="AY89">
        <v>167.9</v>
      </c>
      <c r="AZ89">
        <v>-0.77719829970401588</v>
      </c>
      <c r="BA89">
        <v>179.05</v>
      </c>
      <c r="BB89">
        <v>-0.25101114838917515</v>
      </c>
      <c r="BC89">
        <v>189.82</v>
      </c>
      <c r="BD89">
        <v>-0.31033872841423604</v>
      </c>
      <c r="BE89">
        <v>222.25</v>
      </c>
      <c r="BF89">
        <v>-0.49819451799937486</v>
      </c>
      <c r="BG89">
        <v>62.85</v>
      </c>
      <c r="BH89">
        <v>-0.28598684887623543</v>
      </c>
    </row>
    <row r="90" spans="1:60" x14ac:dyDescent="0.25">
      <c r="A90" t="s">
        <v>2537</v>
      </c>
      <c r="B90" t="s">
        <v>2538</v>
      </c>
      <c r="C90" t="s">
        <v>2539</v>
      </c>
      <c r="D90" t="s">
        <v>2540</v>
      </c>
      <c r="E90" t="s">
        <v>2541</v>
      </c>
      <c r="F90" t="s">
        <v>2542</v>
      </c>
      <c r="G90" t="s">
        <v>2543</v>
      </c>
      <c r="H90" t="s">
        <v>2544</v>
      </c>
      <c r="I90" t="s">
        <v>2545</v>
      </c>
      <c r="J90" t="s">
        <v>2546</v>
      </c>
      <c r="K90" t="s">
        <v>2547</v>
      </c>
      <c r="L90" t="s">
        <v>2548</v>
      </c>
      <c r="M90" t="s">
        <v>2548</v>
      </c>
      <c r="N90" t="s">
        <v>2549</v>
      </c>
      <c r="O90" t="s">
        <v>7266</v>
      </c>
      <c r="P90" t="s">
        <v>2549</v>
      </c>
      <c r="Q90" t="s">
        <v>2550</v>
      </c>
      <c r="R90" t="s">
        <v>6510</v>
      </c>
      <c r="S90" t="s">
        <v>6116</v>
      </c>
      <c r="T90" t="s">
        <v>2551</v>
      </c>
      <c r="U90" t="s">
        <v>2552</v>
      </c>
      <c r="V90" t="s">
        <v>2553</v>
      </c>
      <c r="W90" t="s">
        <v>2554</v>
      </c>
      <c r="X90" t="s">
        <v>2555</v>
      </c>
      <c r="Y90" t="s">
        <v>2556</v>
      </c>
      <c r="Z90" t="s">
        <v>2557</v>
      </c>
      <c r="AA90" t="s">
        <v>2558</v>
      </c>
      <c r="AB90" t="s">
        <v>2559</v>
      </c>
      <c r="AC90" t="s">
        <v>2560</v>
      </c>
      <c r="AD90" t="s">
        <v>2561</v>
      </c>
      <c r="AE90" t="s">
        <v>2562</v>
      </c>
      <c r="AF90" t="s">
        <v>2563</v>
      </c>
      <c r="AG90" t="s">
        <v>2564</v>
      </c>
      <c r="AH90" t="s">
        <v>7070</v>
      </c>
      <c r="AI90" t="s">
        <v>2564</v>
      </c>
      <c r="AJ90" t="s">
        <v>2565</v>
      </c>
      <c r="AK90" t="s">
        <v>6511</v>
      </c>
      <c r="AL90" t="s">
        <v>6512</v>
      </c>
      <c r="AM90" t="s">
        <v>2549</v>
      </c>
      <c r="AN90" t="s">
        <v>7266</v>
      </c>
      <c r="AO90" t="s">
        <v>2550</v>
      </c>
      <c r="AP90" t="s">
        <v>6510</v>
      </c>
      <c r="AQ90" t="s">
        <v>6116</v>
      </c>
      <c r="AR90" t="s">
        <v>2564</v>
      </c>
      <c r="AS90" t="s">
        <v>7070</v>
      </c>
      <c r="AT90" t="s">
        <v>2565</v>
      </c>
      <c r="AU90" t="s">
        <v>6511</v>
      </c>
      <c r="AV90" t="s">
        <v>6512</v>
      </c>
      <c r="AW90">
        <v>337.7</v>
      </c>
      <c r="AX90">
        <v>0.64465561994628562</v>
      </c>
      <c r="AY90">
        <v>167.64</v>
      </c>
      <c r="AZ90">
        <v>-0.15497410266244621</v>
      </c>
      <c r="BA90">
        <v>180.12</v>
      </c>
      <c r="BB90">
        <v>0.59581989889291553</v>
      </c>
      <c r="BC90">
        <v>189.59</v>
      </c>
      <c r="BD90">
        <v>-0.12124088883991059</v>
      </c>
      <c r="BE90">
        <v>222.47</v>
      </c>
      <c r="BF90">
        <v>9.8938666102819706E-2</v>
      </c>
      <c r="BG90">
        <v>62.11</v>
      </c>
      <c r="BH90">
        <v>-1.1843928465044886</v>
      </c>
    </row>
    <row r="91" spans="1:60" x14ac:dyDescent="0.25">
      <c r="A91" t="s">
        <v>2566</v>
      </c>
      <c r="B91" t="s">
        <v>2567</v>
      </c>
      <c r="C91" t="s">
        <v>2568</v>
      </c>
      <c r="D91" t="s">
        <v>2569</v>
      </c>
      <c r="E91" t="s">
        <v>2570</v>
      </c>
      <c r="F91" t="s">
        <v>2571</v>
      </c>
      <c r="G91" t="s">
        <v>2572</v>
      </c>
      <c r="H91" t="s">
        <v>2573</v>
      </c>
      <c r="I91" t="s">
        <v>2574</v>
      </c>
      <c r="J91" t="s">
        <v>2575</v>
      </c>
      <c r="K91" t="s">
        <v>2576</v>
      </c>
      <c r="L91" t="s">
        <v>2577</v>
      </c>
      <c r="M91" t="s">
        <v>2577</v>
      </c>
      <c r="N91" t="s">
        <v>2578</v>
      </c>
      <c r="O91" t="s">
        <v>7267</v>
      </c>
      <c r="P91" t="s">
        <v>2578</v>
      </c>
      <c r="Q91" t="s">
        <v>2579</v>
      </c>
      <c r="R91" t="s">
        <v>6513</v>
      </c>
      <c r="S91" t="s">
        <v>6117</v>
      </c>
      <c r="T91" t="s">
        <v>2580</v>
      </c>
      <c r="U91" t="s">
        <v>2581</v>
      </c>
      <c r="V91" t="s">
        <v>2582</v>
      </c>
      <c r="W91" t="s">
        <v>2583</v>
      </c>
      <c r="X91" t="s">
        <v>2584</v>
      </c>
      <c r="Y91" t="s">
        <v>2585</v>
      </c>
      <c r="Z91" t="s">
        <v>2586</v>
      </c>
      <c r="AA91" t="s">
        <v>2587</v>
      </c>
      <c r="AB91" t="s">
        <v>2588</v>
      </c>
      <c r="AC91" t="s">
        <v>2589</v>
      </c>
      <c r="AD91" t="s">
        <v>2590</v>
      </c>
      <c r="AE91" t="s">
        <v>2591</v>
      </c>
      <c r="AF91" t="s">
        <v>2592</v>
      </c>
      <c r="AG91" t="s">
        <v>2593</v>
      </c>
      <c r="AH91" t="s">
        <v>7071</v>
      </c>
      <c r="AI91" t="s">
        <v>2593</v>
      </c>
      <c r="AJ91" t="s">
        <v>2594</v>
      </c>
      <c r="AK91" t="s">
        <v>6514</v>
      </c>
      <c r="AL91" t="s">
        <v>6515</v>
      </c>
      <c r="AM91" t="s">
        <v>2578</v>
      </c>
      <c r="AN91" t="s">
        <v>7267</v>
      </c>
      <c r="AO91" t="s">
        <v>2579</v>
      </c>
      <c r="AP91" t="s">
        <v>6513</v>
      </c>
      <c r="AQ91" t="s">
        <v>6117</v>
      </c>
      <c r="AR91" t="s">
        <v>2593</v>
      </c>
      <c r="AS91" t="s">
        <v>7071</v>
      </c>
      <c r="AT91" t="s">
        <v>2594</v>
      </c>
      <c r="AU91" t="s">
        <v>6514</v>
      </c>
      <c r="AV91" t="s">
        <v>6515</v>
      </c>
      <c r="AW91">
        <v>338.23</v>
      </c>
      <c r="AX91">
        <v>0.15682100472486327</v>
      </c>
      <c r="AY91">
        <v>165.56</v>
      </c>
      <c r="AZ91">
        <v>-1.2485156176338956</v>
      </c>
      <c r="BA91">
        <v>179.07</v>
      </c>
      <c r="BB91">
        <v>-0.58465045847027741</v>
      </c>
      <c r="BC91">
        <v>189.72</v>
      </c>
      <c r="BD91">
        <v>6.8545519543397881E-2</v>
      </c>
      <c r="BE91">
        <v>218.65</v>
      </c>
      <c r="BF91">
        <v>-1.7319983196112572</v>
      </c>
      <c r="BG91">
        <v>63.19</v>
      </c>
      <c r="BH91">
        <v>1.7239054214152301</v>
      </c>
    </row>
    <row r="92" spans="1:60" x14ac:dyDescent="0.25">
      <c r="A92" t="s">
        <v>2595</v>
      </c>
      <c r="B92" t="s">
        <v>2596</v>
      </c>
      <c r="C92" t="s">
        <v>2597</v>
      </c>
      <c r="D92" t="s">
        <v>2598</v>
      </c>
      <c r="E92" t="s">
        <v>2599</v>
      </c>
      <c r="F92" t="s">
        <v>2600</v>
      </c>
      <c r="G92" t="s">
        <v>2601</v>
      </c>
      <c r="H92" t="s">
        <v>2602</v>
      </c>
      <c r="I92" t="s">
        <v>2603</v>
      </c>
      <c r="J92" t="s">
        <v>2604</v>
      </c>
      <c r="K92" t="s">
        <v>2605</v>
      </c>
      <c r="L92" t="s">
        <v>2606</v>
      </c>
      <c r="M92" t="s">
        <v>2606</v>
      </c>
      <c r="N92" t="s">
        <v>2607</v>
      </c>
      <c r="O92" t="s">
        <v>7268</v>
      </c>
      <c r="P92" t="s">
        <v>2607</v>
      </c>
      <c r="Q92" t="s">
        <v>2608</v>
      </c>
      <c r="R92" t="s">
        <v>6516</v>
      </c>
      <c r="S92" t="s">
        <v>6118</v>
      </c>
      <c r="T92" t="s">
        <v>2609</v>
      </c>
      <c r="U92" t="s">
        <v>2610</v>
      </c>
      <c r="V92" t="s">
        <v>2611</v>
      </c>
      <c r="W92" t="s">
        <v>2612</v>
      </c>
      <c r="X92" t="s">
        <v>2613</v>
      </c>
      <c r="Y92" t="s">
        <v>2614</v>
      </c>
      <c r="Z92" t="s">
        <v>2615</v>
      </c>
      <c r="AA92" t="s">
        <v>2616</v>
      </c>
      <c r="AB92" t="s">
        <v>2617</v>
      </c>
      <c r="AC92" t="s">
        <v>2618</v>
      </c>
      <c r="AD92" t="s">
        <v>2619</v>
      </c>
      <c r="AE92" t="s">
        <v>2620</v>
      </c>
      <c r="AF92" t="s">
        <v>2621</v>
      </c>
      <c r="AG92" t="s">
        <v>2622</v>
      </c>
      <c r="AH92" t="s">
        <v>7072</v>
      </c>
      <c r="AI92" t="s">
        <v>2622</v>
      </c>
      <c r="AJ92" t="s">
        <v>2623</v>
      </c>
      <c r="AK92" t="s">
        <v>6517</v>
      </c>
      <c r="AL92" t="s">
        <v>6518</v>
      </c>
      <c r="AM92" t="s">
        <v>2607</v>
      </c>
      <c r="AN92" t="s">
        <v>7268</v>
      </c>
      <c r="AO92" t="s">
        <v>2608</v>
      </c>
      <c r="AP92" t="s">
        <v>6516</v>
      </c>
      <c r="AQ92" t="s">
        <v>6118</v>
      </c>
      <c r="AR92" t="s">
        <v>2622</v>
      </c>
      <c r="AS92" t="s">
        <v>7072</v>
      </c>
      <c r="AT92" t="s">
        <v>2623</v>
      </c>
      <c r="AU92" t="s">
        <v>6517</v>
      </c>
      <c r="AV92" t="s">
        <v>6518</v>
      </c>
      <c r="AW92">
        <v>336.14</v>
      </c>
      <c r="AX92">
        <v>-0.61983975903501276</v>
      </c>
      <c r="AY92">
        <v>165.47</v>
      </c>
      <c r="AZ92">
        <v>-5.4375737677881029E-2</v>
      </c>
      <c r="BA92">
        <v>176.91</v>
      </c>
      <c r="BB92">
        <v>-1.2135662168145733</v>
      </c>
      <c r="BC92">
        <v>189.17</v>
      </c>
      <c r="BD92">
        <v>-0.29032193318090854</v>
      </c>
      <c r="BE92">
        <v>219.05</v>
      </c>
      <c r="BF92">
        <v>0.18277364009779859</v>
      </c>
      <c r="BG92">
        <v>63.07</v>
      </c>
      <c r="BH92">
        <v>-0.19008401098040462</v>
      </c>
    </row>
    <row r="93" spans="1:60" x14ac:dyDescent="0.25">
      <c r="A93" t="s">
        <v>2624</v>
      </c>
      <c r="B93" t="s">
        <v>2625</v>
      </c>
      <c r="C93" t="s">
        <v>2626</v>
      </c>
      <c r="D93" t="s">
        <v>2627</v>
      </c>
      <c r="E93" t="s">
        <v>2628</v>
      </c>
      <c r="F93" t="s">
        <v>2629</v>
      </c>
      <c r="G93" t="s">
        <v>2630</v>
      </c>
      <c r="H93" t="s">
        <v>2631</v>
      </c>
      <c r="I93" t="s">
        <v>2632</v>
      </c>
      <c r="J93" t="s">
        <v>2633</v>
      </c>
      <c r="K93" t="s">
        <v>2634</v>
      </c>
      <c r="L93" t="s">
        <v>2635</v>
      </c>
      <c r="M93" t="s">
        <v>2635</v>
      </c>
      <c r="N93" t="s">
        <v>2636</v>
      </c>
      <c r="O93" t="s">
        <v>7269</v>
      </c>
      <c r="P93" t="s">
        <v>2636</v>
      </c>
      <c r="Q93" t="s">
        <v>2637</v>
      </c>
      <c r="R93" t="s">
        <v>6519</v>
      </c>
      <c r="S93" t="s">
        <v>6119</v>
      </c>
      <c r="T93" t="s">
        <v>2638</v>
      </c>
      <c r="U93" t="s">
        <v>2639</v>
      </c>
      <c r="V93" t="s">
        <v>2640</v>
      </c>
      <c r="W93" t="s">
        <v>2641</v>
      </c>
      <c r="X93" t="s">
        <v>2642</v>
      </c>
      <c r="Y93" t="s">
        <v>2643</v>
      </c>
      <c r="Z93" t="s">
        <v>2644</v>
      </c>
      <c r="AA93" t="s">
        <v>2645</v>
      </c>
      <c r="AB93" t="s">
        <v>2646</v>
      </c>
      <c r="AC93" t="s">
        <v>2647</v>
      </c>
      <c r="AD93" t="s">
        <v>2648</v>
      </c>
      <c r="AE93" t="s">
        <v>2649</v>
      </c>
      <c r="AF93" t="s">
        <v>2650</v>
      </c>
      <c r="AG93" t="s">
        <v>2651</v>
      </c>
      <c r="AH93" t="s">
        <v>7073</v>
      </c>
      <c r="AI93" t="s">
        <v>2651</v>
      </c>
      <c r="AJ93" t="s">
        <v>2652</v>
      </c>
      <c r="AK93" t="s">
        <v>6520</v>
      </c>
      <c r="AL93" t="s">
        <v>6521</v>
      </c>
      <c r="AM93" t="s">
        <v>2636</v>
      </c>
      <c r="AN93" t="s">
        <v>7269</v>
      </c>
      <c r="AO93" t="s">
        <v>2637</v>
      </c>
      <c r="AP93" t="s">
        <v>6519</v>
      </c>
      <c r="AQ93" t="s">
        <v>6119</v>
      </c>
      <c r="AR93" t="s">
        <v>2651</v>
      </c>
      <c r="AS93" t="s">
        <v>7073</v>
      </c>
      <c r="AT93" t="s">
        <v>2652</v>
      </c>
      <c r="AU93" t="s">
        <v>6520</v>
      </c>
      <c r="AV93" t="s">
        <v>6521</v>
      </c>
      <c r="AW93">
        <v>344.91</v>
      </c>
      <c r="AX93">
        <v>2.5755773585338151</v>
      </c>
      <c r="AY93">
        <v>168.37</v>
      </c>
      <c r="AZ93">
        <v>1.7374029165955589</v>
      </c>
      <c r="BA93">
        <v>183.93</v>
      </c>
      <c r="BB93">
        <v>3.8914121762183953</v>
      </c>
      <c r="BC93">
        <v>191.51</v>
      </c>
      <c r="BD93">
        <v>1.2293944900896199</v>
      </c>
      <c r="BE93">
        <v>221.27</v>
      </c>
      <c r="BF93">
        <v>1.0083661022932091</v>
      </c>
      <c r="BG93">
        <v>66.84</v>
      </c>
      <c r="BH93">
        <v>5.8056483051633165</v>
      </c>
    </row>
    <row r="94" spans="1:60" x14ac:dyDescent="0.25">
      <c r="A94" t="s">
        <v>2653</v>
      </c>
      <c r="B94" t="s">
        <v>2654</v>
      </c>
      <c r="C94" t="s">
        <v>2655</v>
      </c>
      <c r="D94" t="s">
        <v>2656</v>
      </c>
      <c r="E94" t="s">
        <v>2657</v>
      </c>
      <c r="F94" t="s">
        <v>2658</v>
      </c>
      <c r="G94" t="s">
        <v>2659</v>
      </c>
      <c r="H94" t="s">
        <v>2660</v>
      </c>
      <c r="I94" t="s">
        <v>2661</v>
      </c>
      <c r="J94" t="s">
        <v>2662</v>
      </c>
      <c r="K94" t="s">
        <v>2663</v>
      </c>
      <c r="L94" t="s">
        <v>2664</v>
      </c>
      <c r="M94" t="s">
        <v>2664</v>
      </c>
      <c r="N94" t="s">
        <v>2665</v>
      </c>
      <c r="O94" t="s">
        <v>7270</v>
      </c>
      <c r="P94" t="s">
        <v>2665</v>
      </c>
      <c r="Q94" t="s">
        <v>2666</v>
      </c>
      <c r="R94" t="s">
        <v>6522</v>
      </c>
      <c r="S94" t="s">
        <v>6120</v>
      </c>
      <c r="T94" t="s">
        <v>2667</v>
      </c>
      <c r="U94" t="s">
        <v>2668</v>
      </c>
      <c r="V94" t="s">
        <v>2669</v>
      </c>
      <c r="W94" t="s">
        <v>2670</v>
      </c>
      <c r="X94" t="s">
        <v>2671</v>
      </c>
      <c r="Y94" t="s">
        <v>2672</v>
      </c>
      <c r="Z94" t="s">
        <v>2673</v>
      </c>
      <c r="AA94" t="s">
        <v>2674</v>
      </c>
      <c r="AB94" t="s">
        <v>2675</v>
      </c>
      <c r="AC94" t="s">
        <v>2676</v>
      </c>
      <c r="AD94" t="s">
        <v>2677</v>
      </c>
      <c r="AE94" t="s">
        <v>2678</v>
      </c>
      <c r="AF94" t="s">
        <v>2679</v>
      </c>
      <c r="AG94" t="s">
        <v>2680</v>
      </c>
      <c r="AH94" t="s">
        <v>7074</v>
      </c>
      <c r="AI94" t="s">
        <v>2680</v>
      </c>
      <c r="AJ94" t="s">
        <v>2681</v>
      </c>
      <c r="AK94" t="s">
        <v>6523</v>
      </c>
      <c r="AL94" t="s">
        <v>6524</v>
      </c>
      <c r="AM94" t="s">
        <v>2665</v>
      </c>
      <c r="AN94" t="s">
        <v>7270</v>
      </c>
      <c r="AO94" t="s">
        <v>2666</v>
      </c>
      <c r="AP94" t="s">
        <v>6522</v>
      </c>
      <c r="AQ94" t="s">
        <v>6120</v>
      </c>
      <c r="AR94" t="s">
        <v>2680</v>
      </c>
      <c r="AS94" t="s">
        <v>7074</v>
      </c>
      <c r="AT94" t="s">
        <v>2681</v>
      </c>
      <c r="AU94" t="s">
        <v>6523</v>
      </c>
      <c r="AV94" t="s">
        <v>6524</v>
      </c>
      <c r="AW94">
        <v>344.87</v>
      </c>
      <c r="AX94">
        <v>-1.1597900792963868E-2</v>
      </c>
      <c r="AY94">
        <v>165.72</v>
      </c>
      <c r="AZ94">
        <v>-1.5864321460507258</v>
      </c>
      <c r="BA94">
        <v>183.78</v>
      </c>
      <c r="BB94">
        <v>-8.1586036996742203E-2</v>
      </c>
      <c r="BC94">
        <v>192.56</v>
      </c>
      <c r="BD94">
        <v>0.54677668963483328</v>
      </c>
      <c r="BE94">
        <v>217.68</v>
      </c>
      <c r="BF94">
        <v>-1.6357580807848782</v>
      </c>
      <c r="BG94">
        <v>67.11</v>
      </c>
      <c r="BH94">
        <v>0.40313604429548772</v>
      </c>
    </row>
    <row r="95" spans="1:60" x14ac:dyDescent="0.25">
      <c r="A95" t="s">
        <v>2682</v>
      </c>
      <c r="B95" t="s">
        <v>2683</v>
      </c>
      <c r="C95" t="s">
        <v>2684</v>
      </c>
      <c r="D95" t="s">
        <v>2685</v>
      </c>
      <c r="E95" t="s">
        <v>2686</v>
      </c>
      <c r="F95" t="s">
        <v>2687</v>
      </c>
      <c r="G95" t="s">
        <v>2688</v>
      </c>
      <c r="H95" t="s">
        <v>2689</v>
      </c>
      <c r="I95" t="s">
        <v>2690</v>
      </c>
      <c r="J95" t="s">
        <v>2691</v>
      </c>
      <c r="K95" t="s">
        <v>2692</v>
      </c>
      <c r="L95" t="s">
        <v>2693</v>
      </c>
      <c r="M95" t="s">
        <v>2693</v>
      </c>
      <c r="N95" t="s">
        <v>2694</v>
      </c>
      <c r="O95" t="s">
        <v>7271</v>
      </c>
      <c r="P95" t="s">
        <v>2694</v>
      </c>
      <c r="Q95" t="s">
        <v>2695</v>
      </c>
      <c r="R95" t="s">
        <v>6525</v>
      </c>
      <c r="S95" t="s">
        <v>6121</v>
      </c>
      <c r="T95" t="s">
        <v>2696</v>
      </c>
      <c r="U95" t="s">
        <v>2697</v>
      </c>
      <c r="V95" t="s">
        <v>2698</v>
      </c>
      <c r="W95" t="s">
        <v>2699</v>
      </c>
      <c r="X95" t="s">
        <v>2700</v>
      </c>
      <c r="Y95" t="s">
        <v>2701</v>
      </c>
      <c r="Z95" t="s">
        <v>2702</v>
      </c>
      <c r="AA95" t="s">
        <v>2703</v>
      </c>
      <c r="AB95" t="s">
        <v>2704</v>
      </c>
      <c r="AC95" t="s">
        <v>2705</v>
      </c>
      <c r="AD95" t="s">
        <v>2706</v>
      </c>
      <c r="AE95" t="s">
        <v>2707</v>
      </c>
      <c r="AF95" t="s">
        <v>2708</v>
      </c>
      <c r="AG95" t="s">
        <v>2709</v>
      </c>
      <c r="AH95" t="s">
        <v>7075</v>
      </c>
      <c r="AI95" t="s">
        <v>2709</v>
      </c>
      <c r="AJ95" t="s">
        <v>2710</v>
      </c>
      <c r="AK95" t="s">
        <v>6526</v>
      </c>
      <c r="AL95" t="s">
        <v>6527</v>
      </c>
      <c r="AM95" t="s">
        <v>2694</v>
      </c>
      <c r="AN95" t="s">
        <v>7271</v>
      </c>
      <c r="AO95" t="s">
        <v>2695</v>
      </c>
      <c r="AP95" t="s">
        <v>6525</v>
      </c>
      <c r="AQ95" t="s">
        <v>6121</v>
      </c>
      <c r="AR95" t="s">
        <v>2709</v>
      </c>
      <c r="AS95" t="s">
        <v>7075</v>
      </c>
      <c r="AT95" t="s">
        <v>2710</v>
      </c>
      <c r="AU95" t="s">
        <v>6526</v>
      </c>
      <c r="AV95" t="s">
        <v>6527</v>
      </c>
      <c r="AW95">
        <v>347.63</v>
      </c>
      <c r="AX95">
        <v>0.79711613402152237</v>
      </c>
      <c r="AY95">
        <v>165.64</v>
      </c>
      <c r="AZ95">
        <v>-4.8285853183465954E-2</v>
      </c>
      <c r="BA95">
        <v>186.24</v>
      </c>
      <c r="BB95">
        <v>1.3296774470334192</v>
      </c>
      <c r="BC95">
        <v>192.61</v>
      </c>
      <c r="BD95">
        <v>2.5962562131452704E-2</v>
      </c>
      <c r="BE95">
        <v>217.03</v>
      </c>
      <c r="BF95">
        <v>-0.29905016420963676</v>
      </c>
      <c r="BG95">
        <v>67.19</v>
      </c>
      <c r="BH95">
        <v>0.11913627619105863</v>
      </c>
    </row>
    <row r="96" spans="1:60" x14ac:dyDescent="0.25">
      <c r="A96" t="s">
        <v>2711</v>
      </c>
      <c r="B96" t="s">
        <v>2712</v>
      </c>
      <c r="C96" t="s">
        <v>2713</v>
      </c>
      <c r="D96" t="s">
        <v>2714</v>
      </c>
      <c r="E96" t="s">
        <v>2715</v>
      </c>
      <c r="F96" t="s">
        <v>2716</v>
      </c>
      <c r="G96" t="s">
        <v>2717</v>
      </c>
      <c r="H96" t="s">
        <v>2718</v>
      </c>
      <c r="I96" t="s">
        <v>2719</v>
      </c>
      <c r="J96" t="s">
        <v>2720</v>
      </c>
      <c r="K96" t="s">
        <v>2721</v>
      </c>
      <c r="L96" t="s">
        <v>2722</v>
      </c>
      <c r="M96" t="s">
        <v>2722</v>
      </c>
      <c r="N96" t="s">
        <v>2723</v>
      </c>
      <c r="O96" t="s">
        <v>7272</v>
      </c>
      <c r="P96" t="s">
        <v>2723</v>
      </c>
      <c r="Q96" t="s">
        <v>2724</v>
      </c>
      <c r="R96" t="s">
        <v>6528</v>
      </c>
      <c r="S96" t="s">
        <v>6122</v>
      </c>
      <c r="T96" t="s">
        <v>2725</v>
      </c>
      <c r="U96" t="s">
        <v>2726</v>
      </c>
      <c r="V96" t="s">
        <v>2727</v>
      </c>
      <c r="W96" t="s">
        <v>2728</v>
      </c>
      <c r="X96" t="s">
        <v>2729</v>
      </c>
      <c r="Y96" t="s">
        <v>2730</v>
      </c>
      <c r="Z96" t="s">
        <v>2731</v>
      </c>
      <c r="AA96" t="s">
        <v>2732</v>
      </c>
      <c r="AB96" t="s">
        <v>2733</v>
      </c>
      <c r="AC96" t="s">
        <v>2734</v>
      </c>
      <c r="AD96" t="s">
        <v>2735</v>
      </c>
      <c r="AE96" t="s">
        <v>2736</v>
      </c>
      <c r="AF96" t="s">
        <v>2737</v>
      </c>
      <c r="AG96" t="s">
        <v>2738</v>
      </c>
      <c r="AH96" t="s">
        <v>7076</v>
      </c>
      <c r="AI96" t="s">
        <v>2738</v>
      </c>
      <c r="AJ96" t="s">
        <v>2739</v>
      </c>
      <c r="AK96" t="s">
        <v>6529</v>
      </c>
      <c r="AL96" t="s">
        <v>6530</v>
      </c>
      <c r="AM96" t="s">
        <v>2723</v>
      </c>
      <c r="AN96" t="s">
        <v>7272</v>
      </c>
      <c r="AO96" t="s">
        <v>2724</v>
      </c>
      <c r="AP96" t="s">
        <v>6528</v>
      </c>
      <c r="AQ96" t="s">
        <v>6122</v>
      </c>
      <c r="AR96" t="s">
        <v>2738</v>
      </c>
      <c r="AS96" t="s">
        <v>7076</v>
      </c>
      <c r="AT96" t="s">
        <v>2739</v>
      </c>
      <c r="AU96" t="s">
        <v>6529</v>
      </c>
      <c r="AV96" t="s">
        <v>6530</v>
      </c>
      <c r="AW96">
        <v>346.94</v>
      </c>
      <c r="AX96">
        <v>-0.19868414327813924</v>
      </c>
      <c r="AY96">
        <v>167.34</v>
      </c>
      <c r="AZ96">
        <v>1.021091219008609</v>
      </c>
      <c r="BA96">
        <v>185.83</v>
      </c>
      <c r="BB96">
        <v>-0.22038872575135976</v>
      </c>
      <c r="BC96">
        <v>193.18</v>
      </c>
      <c r="BD96">
        <v>0.29549776550187346</v>
      </c>
      <c r="BE96">
        <v>218.42</v>
      </c>
      <c r="BF96">
        <v>0.63842219366876796</v>
      </c>
      <c r="BG96">
        <v>67.540000000000006</v>
      </c>
      <c r="BH96">
        <v>0.51955880253631981</v>
      </c>
    </row>
    <row r="97" spans="1:60" x14ac:dyDescent="0.25">
      <c r="A97" t="s">
        <v>2740</v>
      </c>
      <c r="B97" t="s">
        <v>2741</v>
      </c>
      <c r="C97" t="s">
        <v>2742</v>
      </c>
      <c r="D97" t="s">
        <v>2743</v>
      </c>
      <c r="E97" t="s">
        <v>2744</v>
      </c>
      <c r="F97" t="s">
        <v>2745</v>
      </c>
      <c r="G97" t="s">
        <v>2746</v>
      </c>
      <c r="H97" t="s">
        <v>2747</v>
      </c>
      <c r="I97" t="s">
        <v>2748</v>
      </c>
      <c r="J97" t="s">
        <v>2749</v>
      </c>
      <c r="K97" t="s">
        <v>2750</v>
      </c>
      <c r="L97" t="s">
        <v>2751</v>
      </c>
      <c r="M97" t="s">
        <v>2751</v>
      </c>
      <c r="N97" t="s">
        <v>2752</v>
      </c>
      <c r="O97" t="s">
        <v>7273</v>
      </c>
      <c r="P97" t="s">
        <v>2752</v>
      </c>
      <c r="Q97" t="s">
        <v>2753</v>
      </c>
      <c r="R97" t="s">
        <v>6531</v>
      </c>
      <c r="S97" t="s">
        <v>6123</v>
      </c>
      <c r="T97" t="s">
        <v>2754</v>
      </c>
      <c r="U97" t="s">
        <v>2755</v>
      </c>
      <c r="V97" t="s">
        <v>2756</v>
      </c>
      <c r="W97" t="s">
        <v>2757</v>
      </c>
      <c r="X97" t="s">
        <v>2758</v>
      </c>
      <c r="Y97" t="s">
        <v>2759</v>
      </c>
      <c r="Z97" t="s">
        <v>2760</v>
      </c>
      <c r="AA97" t="s">
        <v>2761</v>
      </c>
      <c r="AB97" t="s">
        <v>2762</v>
      </c>
      <c r="AC97" t="s">
        <v>2763</v>
      </c>
      <c r="AD97" t="s">
        <v>2764</v>
      </c>
      <c r="AE97" t="s">
        <v>2765</v>
      </c>
      <c r="AF97" t="s">
        <v>2766</v>
      </c>
      <c r="AG97" t="s">
        <v>2767</v>
      </c>
      <c r="AH97" t="s">
        <v>7077</v>
      </c>
      <c r="AI97" t="s">
        <v>2767</v>
      </c>
      <c r="AJ97" t="s">
        <v>2768</v>
      </c>
      <c r="AK97" t="s">
        <v>6532</v>
      </c>
      <c r="AL97" t="s">
        <v>6533</v>
      </c>
      <c r="AM97" t="s">
        <v>2752</v>
      </c>
      <c r="AN97" t="s">
        <v>7273</v>
      </c>
      <c r="AO97" t="s">
        <v>2753</v>
      </c>
      <c r="AP97" t="s">
        <v>6531</v>
      </c>
      <c r="AQ97" t="s">
        <v>6123</v>
      </c>
      <c r="AR97" t="s">
        <v>2767</v>
      </c>
      <c r="AS97" t="s">
        <v>7077</v>
      </c>
      <c r="AT97" t="s">
        <v>2768</v>
      </c>
      <c r="AU97" t="s">
        <v>6532</v>
      </c>
      <c r="AV97" t="s">
        <v>6533</v>
      </c>
      <c r="AW97">
        <v>346</v>
      </c>
      <c r="AX97">
        <v>-0.27130792755386496</v>
      </c>
      <c r="AY97">
        <v>163.02000000000001</v>
      </c>
      <c r="AZ97">
        <v>-2.6154778201141147</v>
      </c>
      <c r="BA97">
        <v>185.03</v>
      </c>
      <c r="BB97">
        <v>-0.43143031919345526</v>
      </c>
      <c r="BC97">
        <v>189.84</v>
      </c>
      <c r="BD97">
        <v>-1.7440784623641681</v>
      </c>
      <c r="BE97">
        <v>213.6</v>
      </c>
      <c r="BF97">
        <v>-2.2314707683542543</v>
      </c>
      <c r="BG97">
        <v>67.2</v>
      </c>
      <c r="BH97">
        <v>-0.50467674283178432</v>
      </c>
    </row>
    <row r="98" spans="1:60" x14ac:dyDescent="0.25">
      <c r="A98" t="s">
        <v>2769</v>
      </c>
      <c r="B98" t="s">
        <v>2770</v>
      </c>
      <c r="C98" t="s">
        <v>2771</v>
      </c>
      <c r="D98" t="s">
        <v>2772</v>
      </c>
      <c r="E98" t="s">
        <v>2773</v>
      </c>
      <c r="F98" t="s">
        <v>2774</v>
      </c>
      <c r="G98" t="s">
        <v>2775</v>
      </c>
      <c r="H98" t="s">
        <v>2776</v>
      </c>
      <c r="I98" t="s">
        <v>2777</v>
      </c>
      <c r="J98" t="s">
        <v>2778</v>
      </c>
      <c r="K98" t="s">
        <v>2779</v>
      </c>
      <c r="L98" t="s">
        <v>2780</v>
      </c>
      <c r="M98" t="s">
        <v>2780</v>
      </c>
      <c r="N98" t="s">
        <v>2781</v>
      </c>
      <c r="O98" t="s">
        <v>7274</v>
      </c>
      <c r="P98" t="s">
        <v>2781</v>
      </c>
      <c r="Q98" t="s">
        <v>2782</v>
      </c>
      <c r="R98" t="s">
        <v>6534</v>
      </c>
      <c r="S98" t="s">
        <v>6124</v>
      </c>
      <c r="T98" t="s">
        <v>2783</v>
      </c>
      <c r="U98" t="s">
        <v>2784</v>
      </c>
      <c r="V98" t="s">
        <v>2785</v>
      </c>
      <c r="W98" t="s">
        <v>2786</v>
      </c>
      <c r="X98" t="s">
        <v>2787</v>
      </c>
      <c r="Y98" t="s">
        <v>2788</v>
      </c>
      <c r="Z98" t="s">
        <v>2789</v>
      </c>
      <c r="AA98" t="s">
        <v>2790</v>
      </c>
      <c r="AB98" t="s">
        <v>2791</v>
      </c>
      <c r="AC98" t="s">
        <v>2792</v>
      </c>
      <c r="AD98" t="s">
        <v>2793</v>
      </c>
      <c r="AE98" t="s">
        <v>2794</v>
      </c>
      <c r="AF98" t="s">
        <v>2795</v>
      </c>
      <c r="AG98" t="s">
        <v>2796</v>
      </c>
      <c r="AH98" t="s">
        <v>7078</v>
      </c>
      <c r="AI98" t="s">
        <v>2796</v>
      </c>
      <c r="AJ98" t="s">
        <v>2797</v>
      </c>
      <c r="AK98" t="s">
        <v>6535</v>
      </c>
      <c r="AL98" t="s">
        <v>6536</v>
      </c>
      <c r="AM98" t="s">
        <v>2781</v>
      </c>
      <c r="AN98" t="s">
        <v>7274</v>
      </c>
      <c r="AO98" t="s">
        <v>2782</v>
      </c>
      <c r="AP98" t="s">
        <v>6534</v>
      </c>
      <c r="AQ98" t="s">
        <v>6124</v>
      </c>
      <c r="AR98" t="s">
        <v>2796</v>
      </c>
      <c r="AS98" t="s">
        <v>7078</v>
      </c>
      <c r="AT98" t="s">
        <v>2797</v>
      </c>
      <c r="AU98" t="s">
        <v>6535</v>
      </c>
      <c r="AV98" t="s">
        <v>6536</v>
      </c>
      <c r="AW98">
        <v>345.65</v>
      </c>
      <c r="AX98">
        <v>-0.10120726664503488</v>
      </c>
      <c r="AY98">
        <v>163.87</v>
      </c>
      <c r="AZ98">
        <v>0.52005378918212741</v>
      </c>
      <c r="BA98">
        <v>186.06</v>
      </c>
      <c r="BB98">
        <v>0.55512282467878593</v>
      </c>
      <c r="BC98">
        <v>187.93</v>
      </c>
      <c r="BD98">
        <v>-1.0112059058998597</v>
      </c>
      <c r="BE98">
        <v>213.11</v>
      </c>
      <c r="BF98">
        <v>-0.22966427568050646</v>
      </c>
      <c r="BG98">
        <v>68.62</v>
      </c>
      <c r="BH98">
        <v>2.0910789901199833</v>
      </c>
    </row>
    <row r="99" spans="1:60" x14ac:dyDescent="0.25">
      <c r="A99" t="s">
        <v>2798</v>
      </c>
      <c r="B99" t="s">
        <v>2799</v>
      </c>
      <c r="C99" t="s">
        <v>2800</v>
      </c>
      <c r="D99" t="s">
        <v>2801</v>
      </c>
      <c r="E99" t="s">
        <v>2802</v>
      </c>
      <c r="F99" t="s">
        <v>2803</v>
      </c>
      <c r="G99" t="s">
        <v>2804</v>
      </c>
      <c r="H99" t="s">
        <v>2805</v>
      </c>
      <c r="I99" t="s">
        <v>2806</v>
      </c>
      <c r="J99" t="s">
        <v>2807</v>
      </c>
      <c r="K99" t="s">
        <v>2808</v>
      </c>
      <c r="L99" t="s">
        <v>2809</v>
      </c>
      <c r="M99" t="s">
        <v>2809</v>
      </c>
      <c r="N99" t="s">
        <v>2810</v>
      </c>
      <c r="O99" t="s">
        <v>7275</v>
      </c>
      <c r="P99" t="s">
        <v>2810</v>
      </c>
      <c r="Q99" t="s">
        <v>2811</v>
      </c>
      <c r="R99" t="s">
        <v>6537</v>
      </c>
      <c r="S99" t="s">
        <v>6125</v>
      </c>
      <c r="T99" t="s">
        <v>2812</v>
      </c>
      <c r="U99" t="s">
        <v>2813</v>
      </c>
      <c r="V99" t="s">
        <v>2814</v>
      </c>
      <c r="W99" t="s">
        <v>2815</v>
      </c>
      <c r="X99" t="s">
        <v>2816</v>
      </c>
      <c r="Y99" t="s">
        <v>2817</v>
      </c>
      <c r="Z99" t="s">
        <v>2818</v>
      </c>
      <c r="AA99" t="s">
        <v>2819</v>
      </c>
      <c r="AB99" t="s">
        <v>2820</v>
      </c>
      <c r="AC99" t="s">
        <v>2821</v>
      </c>
      <c r="AD99" t="s">
        <v>2822</v>
      </c>
      <c r="AE99" t="s">
        <v>2823</v>
      </c>
      <c r="AF99" t="s">
        <v>2824</v>
      </c>
      <c r="AG99" t="s">
        <v>2825</v>
      </c>
      <c r="AH99" t="s">
        <v>7079</v>
      </c>
      <c r="AI99" t="s">
        <v>2825</v>
      </c>
      <c r="AJ99" t="s">
        <v>2826</v>
      </c>
      <c r="AK99" t="s">
        <v>6538</v>
      </c>
      <c r="AL99" t="s">
        <v>6539</v>
      </c>
      <c r="AM99" t="s">
        <v>2810</v>
      </c>
      <c r="AN99" t="s">
        <v>7275</v>
      </c>
      <c r="AO99" t="s">
        <v>2811</v>
      </c>
      <c r="AP99" t="s">
        <v>6537</v>
      </c>
      <c r="AQ99" t="s">
        <v>6125</v>
      </c>
      <c r="AR99" t="s">
        <v>2825</v>
      </c>
      <c r="AS99" t="s">
        <v>7079</v>
      </c>
      <c r="AT99" t="s">
        <v>2826</v>
      </c>
      <c r="AU99" t="s">
        <v>6538</v>
      </c>
      <c r="AV99" t="s">
        <v>6539</v>
      </c>
      <c r="AW99">
        <v>357.37</v>
      </c>
      <c r="AX99">
        <v>3.3344957247417062</v>
      </c>
      <c r="AY99">
        <v>163.25</v>
      </c>
      <c r="AZ99">
        <v>-0.37906624015922841</v>
      </c>
      <c r="BA99">
        <v>190.84</v>
      </c>
      <c r="BB99">
        <v>2.5366178307493681</v>
      </c>
      <c r="BC99">
        <v>190.3</v>
      </c>
      <c r="BD99">
        <v>1.2532221233594454</v>
      </c>
      <c r="BE99">
        <v>212.66</v>
      </c>
      <c r="BF99">
        <v>-0.2113818106294586</v>
      </c>
      <c r="BG99">
        <v>70.739999999999995</v>
      </c>
      <c r="BH99">
        <v>3.0427146347030685</v>
      </c>
    </row>
    <row r="100" spans="1:60" x14ac:dyDescent="0.25">
      <c r="A100" t="s">
        <v>2827</v>
      </c>
      <c r="B100" t="s">
        <v>2828</v>
      </c>
      <c r="C100" t="s">
        <v>2829</v>
      </c>
      <c r="D100" t="s">
        <v>2830</v>
      </c>
      <c r="E100" t="s">
        <v>2831</v>
      </c>
      <c r="F100" t="s">
        <v>2832</v>
      </c>
      <c r="G100" t="s">
        <v>2833</v>
      </c>
      <c r="H100" t="s">
        <v>2834</v>
      </c>
      <c r="I100" t="s">
        <v>2835</v>
      </c>
      <c r="J100" t="s">
        <v>2836</v>
      </c>
      <c r="K100" t="s">
        <v>2837</v>
      </c>
      <c r="L100" t="s">
        <v>2838</v>
      </c>
      <c r="M100" t="s">
        <v>2838</v>
      </c>
      <c r="N100" t="s">
        <v>2839</v>
      </c>
      <c r="O100" t="s">
        <v>7276</v>
      </c>
      <c r="P100" t="s">
        <v>2839</v>
      </c>
      <c r="Q100" t="s">
        <v>2840</v>
      </c>
      <c r="R100" t="s">
        <v>6540</v>
      </c>
      <c r="S100" t="s">
        <v>6126</v>
      </c>
      <c r="T100" t="s">
        <v>2841</v>
      </c>
      <c r="U100" t="s">
        <v>2842</v>
      </c>
      <c r="V100" t="s">
        <v>2843</v>
      </c>
      <c r="W100" t="s">
        <v>2844</v>
      </c>
      <c r="X100" t="s">
        <v>2845</v>
      </c>
      <c r="Y100" t="s">
        <v>2846</v>
      </c>
      <c r="Z100" t="s">
        <v>2847</v>
      </c>
      <c r="AA100" t="s">
        <v>2848</v>
      </c>
      <c r="AB100" t="s">
        <v>2849</v>
      </c>
      <c r="AC100" t="s">
        <v>2850</v>
      </c>
      <c r="AD100" t="s">
        <v>2851</v>
      </c>
      <c r="AE100" t="s">
        <v>2852</v>
      </c>
      <c r="AF100" t="s">
        <v>2853</v>
      </c>
      <c r="AG100" t="s">
        <v>2854</v>
      </c>
      <c r="AH100" t="s">
        <v>7080</v>
      </c>
      <c r="AI100" t="s">
        <v>2854</v>
      </c>
      <c r="AJ100" t="s">
        <v>2855</v>
      </c>
      <c r="AK100" t="s">
        <v>6541</v>
      </c>
      <c r="AL100" t="s">
        <v>6542</v>
      </c>
      <c r="AM100" t="s">
        <v>2839</v>
      </c>
      <c r="AN100" t="s">
        <v>7276</v>
      </c>
      <c r="AO100" t="s">
        <v>2840</v>
      </c>
      <c r="AP100" t="s">
        <v>6540</v>
      </c>
      <c r="AQ100" t="s">
        <v>6126</v>
      </c>
      <c r="AR100" t="s">
        <v>2854</v>
      </c>
      <c r="AS100" t="s">
        <v>7080</v>
      </c>
      <c r="AT100" t="s">
        <v>2855</v>
      </c>
      <c r="AU100" t="s">
        <v>6541</v>
      </c>
      <c r="AV100" t="s">
        <v>6542</v>
      </c>
      <c r="AW100">
        <v>360.82</v>
      </c>
      <c r="AX100">
        <v>0.96075593859659003</v>
      </c>
      <c r="AY100">
        <v>163.76</v>
      </c>
      <c r="AZ100">
        <v>0.31191731964935338</v>
      </c>
      <c r="BA100">
        <v>191.34</v>
      </c>
      <c r="BB100">
        <v>0.26165696021149348</v>
      </c>
      <c r="BC100">
        <v>192.72</v>
      </c>
      <c r="BD100">
        <v>1.2636584004512057</v>
      </c>
      <c r="BE100">
        <v>214.49</v>
      </c>
      <c r="BF100">
        <v>0.85684710117633811</v>
      </c>
      <c r="BG100">
        <v>71.5</v>
      </c>
      <c r="BH100">
        <v>1.0686265922627396</v>
      </c>
    </row>
    <row r="101" spans="1:60" x14ac:dyDescent="0.25">
      <c r="A101" t="s">
        <v>2856</v>
      </c>
      <c r="B101" t="s">
        <v>2857</v>
      </c>
      <c r="C101" t="s">
        <v>2858</v>
      </c>
      <c r="D101" t="s">
        <v>2859</v>
      </c>
      <c r="E101" t="s">
        <v>2860</v>
      </c>
      <c r="F101" t="s">
        <v>2861</v>
      </c>
      <c r="G101" t="s">
        <v>2862</v>
      </c>
      <c r="H101" t="s">
        <v>2863</v>
      </c>
      <c r="I101" t="s">
        <v>2864</v>
      </c>
      <c r="J101" t="s">
        <v>2865</v>
      </c>
      <c r="K101" t="s">
        <v>2866</v>
      </c>
      <c r="L101" t="s">
        <v>2867</v>
      </c>
      <c r="M101" t="s">
        <v>2867</v>
      </c>
      <c r="N101" t="s">
        <v>2868</v>
      </c>
      <c r="O101" t="s">
        <v>7277</v>
      </c>
      <c r="P101" t="s">
        <v>2868</v>
      </c>
      <c r="Q101" t="s">
        <v>2869</v>
      </c>
      <c r="R101" t="s">
        <v>6543</v>
      </c>
      <c r="S101" t="s">
        <v>6127</v>
      </c>
      <c r="T101" t="s">
        <v>2870</v>
      </c>
      <c r="U101" t="s">
        <v>2871</v>
      </c>
      <c r="V101" t="s">
        <v>2872</v>
      </c>
      <c r="W101" t="s">
        <v>2873</v>
      </c>
      <c r="X101" t="s">
        <v>2874</v>
      </c>
      <c r="Y101" t="s">
        <v>2875</v>
      </c>
      <c r="Z101" t="s">
        <v>2876</v>
      </c>
      <c r="AA101" t="s">
        <v>2877</v>
      </c>
      <c r="AB101" t="s">
        <v>2878</v>
      </c>
      <c r="AC101" t="s">
        <v>2879</v>
      </c>
      <c r="AD101" t="s">
        <v>2880</v>
      </c>
      <c r="AE101" t="s">
        <v>2881</v>
      </c>
      <c r="AF101" t="s">
        <v>2882</v>
      </c>
      <c r="AG101" t="s">
        <v>2883</v>
      </c>
      <c r="AH101" t="s">
        <v>7081</v>
      </c>
      <c r="AI101" t="s">
        <v>2883</v>
      </c>
      <c r="AJ101" t="s">
        <v>2884</v>
      </c>
      <c r="AK101" t="s">
        <v>6544</v>
      </c>
      <c r="AL101" t="s">
        <v>6545</v>
      </c>
      <c r="AM101" t="s">
        <v>2868</v>
      </c>
      <c r="AN101" t="s">
        <v>7277</v>
      </c>
      <c r="AO101" t="s">
        <v>2869</v>
      </c>
      <c r="AP101" t="s">
        <v>6543</v>
      </c>
      <c r="AQ101" t="s">
        <v>6127</v>
      </c>
      <c r="AR101" t="s">
        <v>2883</v>
      </c>
      <c r="AS101" t="s">
        <v>7081</v>
      </c>
      <c r="AT101" t="s">
        <v>2884</v>
      </c>
      <c r="AU101" t="s">
        <v>6544</v>
      </c>
      <c r="AV101" t="s">
        <v>6545</v>
      </c>
      <c r="AW101">
        <v>353.91</v>
      </c>
      <c r="AX101">
        <v>-1.9336575502796078</v>
      </c>
      <c r="AY101">
        <v>163.06</v>
      </c>
      <c r="AZ101">
        <v>-0.42837101182693299</v>
      </c>
      <c r="BA101">
        <v>186.93</v>
      </c>
      <c r="BB101">
        <v>-2.3317735025780868</v>
      </c>
      <c r="BC101">
        <v>190.92</v>
      </c>
      <c r="BD101">
        <v>-0.93838661689201519</v>
      </c>
      <c r="BE101">
        <v>211.83</v>
      </c>
      <c r="BF101">
        <v>-1.2479051038338316</v>
      </c>
      <c r="BG101">
        <v>71.89</v>
      </c>
      <c r="BH101">
        <v>0.54397232958181219</v>
      </c>
    </row>
    <row r="102" spans="1:60" x14ac:dyDescent="0.25">
      <c r="A102" t="s">
        <v>2885</v>
      </c>
      <c r="B102" t="s">
        <v>2886</v>
      </c>
      <c r="C102" t="s">
        <v>2887</v>
      </c>
      <c r="D102" t="s">
        <v>2888</v>
      </c>
      <c r="E102" t="s">
        <v>2889</v>
      </c>
      <c r="F102" t="s">
        <v>2890</v>
      </c>
      <c r="G102" t="s">
        <v>2891</v>
      </c>
      <c r="H102" t="s">
        <v>2892</v>
      </c>
      <c r="I102" t="s">
        <v>2893</v>
      </c>
      <c r="J102" t="s">
        <v>2894</v>
      </c>
      <c r="K102" t="s">
        <v>2895</v>
      </c>
      <c r="L102" t="s">
        <v>2896</v>
      </c>
      <c r="M102" t="s">
        <v>2896</v>
      </c>
      <c r="N102" t="s">
        <v>2897</v>
      </c>
      <c r="O102" t="s">
        <v>7278</v>
      </c>
      <c r="P102" t="s">
        <v>2897</v>
      </c>
      <c r="Q102" t="s">
        <v>2898</v>
      </c>
      <c r="R102" t="s">
        <v>6546</v>
      </c>
      <c r="S102" t="s">
        <v>6128</v>
      </c>
      <c r="T102" t="s">
        <v>2899</v>
      </c>
      <c r="U102" t="s">
        <v>2900</v>
      </c>
      <c r="V102" t="s">
        <v>2901</v>
      </c>
      <c r="W102" t="s">
        <v>2902</v>
      </c>
      <c r="X102" t="s">
        <v>2903</v>
      </c>
      <c r="Y102" t="s">
        <v>2904</v>
      </c>
      <c r="Z102" t="s">
        <v>2905</v>
      </c>
      <c r="AA102" t="s">
        <v>2906</v>
      </c>
      <c r="AB102" t="s">
        <v>2907</v>
      </c>
      <c r="AC102" t="s">
        <v>2908</v>
      </c>
      <c r="AD102" t="s">
        <v>2909</v>
      </c>
      <c r="AE102" t="s">
        <v>2910</v>
      </c>
      <c r="AF102" t="s">
        <v>2911</v>
      </c>
      <c r="AG102" t="s">
        <v>2912</v>
      </c>
      <c r="AH102" t="s">
        <v>7082</v>
      </c>
      <c r="AI102" t="s">
        <v>2912</v>
      </c>
      <c r="AJ102" t="s">
        <v>2913</v>
      </c>
      <c r="AK102" t="s">
        <v>6547</v>
      </c>
      <c r="AL102" t="s">
        <v>6548</v>
      </c>
      <c r="AM102" t="s">
        <v>2897</v>
      </c>
      <c r="AN102" t="s">
        <v>7278</v>
      </c>
      <c r="AO102" t="s">
        <v>2898</v>
      </c>
      <c r="AP102" t="s">
        <v>6546</v>
      </c>
      <c r="AQ102" t="s">
        <v>6128</v>
      </c>
      <c r="AR102" t="s">
        <v>2912</v>
      </c>
      <c r="AS102" t="s">
        <v>7082</v>
      </c>
      <c r="AT102" t="s">
        <v>2913</v>
      </c>
      <c r="AU102" t="s">
        <v>6547</v>
      </c>
      <c r="AV102" t="s">
        <v>6548</v>
      </c>
      <c r="AW102">
        <v>353.8</v>
      </c>
      <c r="AX102">
        <v>-3.1086179617588531E-2</v>
      </c>
      <c r="AY102">
        <v>165.79</v>
      </c>
      <c r="AZ102">
        <v>1.6603696016609146</v>
      </c>
      <c r="BA102">
        <v>189.33</v>
      </c>
      <c r="BB102">
        <v>1.2757309040017657</v>
      </c>
      <c r="BC102">
        <v>195.06</v>
      </c>
      <c r="BD102">
        <v>2.1452711406173228</v>
      </c>
      <c r="BE102">
        <v>215.98</v>
      </c>
      <c r="BF102">
        <v>1.940174460824847</v>
      </c>
      <c r="BG102">
        <v>73.260000000000005</v>
      </c>
      <c r="BH102">
        <v>1.8877584354888104</v>
      </c>
    </row>
    <row r="103" spans="1:60" x14ac:dyDescent="0.25">
      <c r="A103" t="s">
        <v>2914</v>
      </c>
      <c r="B103" t="s">
        <v>2915</v>
      </c>
      <c r="C103" t="s">
        <v>2916</v>
      </c>
      <c r="D103" t="s">
        <v>2917</v>
      </c>
      <c r="E103" t="s">
        <v>2918</v>
      </c>
      <c r="F103" t="s">
        <v>2919</v>
      </c>
      <c r="G103" t="s">
        <v>2920</v>
      </c>
      <c r="H103" t="s">
        <v>2921</v>
      </c>
      <c r="I103" t="s">
        <v>2922</v>
      </c>
      <c r="J103" t="s">
        <v>2923</v>
      </c>
      <c r="K103" t="s">
        <v>2924</v>
      </c>
      <c r="L103" t="s">
        <v>2925</v>
      </c>
      <c r="M103" t="s">
        <v>2925</v>
      </c>
      <c r="N103" t="s">
        <v>2926</v>
      </c>
      <c r="O103" t="s">
        <v>7279</v>
      </c>
      <c r="P103" t="s">
        <v>2926</v>
      </c>
      <c r="Q103" t="s">
        <v>2927</v>
      </c>
      <c r="R103" t="s">
        <v>6549</v>
      </c>
      <c r="S103" t="s">
        <v>6129</v>
      </c>
      <c r="T103" t="s">
        <v>2928</v>
      </c>
      <c r="U103" t="s">
        <v>2929</v>
      </c>
      <c r="V103" t="s">
        <v>2930</v>
      </c>
      <c r="W103" t="s">
        <v>2931</v>
      </c>
      <c r="X103" t="s">
        <v>2932</v>
      </c>
      <c r="Y103" t="s">
        <v>2933</v>
      </c>
      <c r="Z103" t="s">
        <v>2934</v>
      </c>
      <c r="AA103" t="s">
        <v>2935</v>
      </c>
      <c r="AB103" t="s">
        <v>2936</v>
      </c>
      <c r="AC103" t="s">
        <v>2937</v>
      </c>
      <c r="AD103" t="s">
        <v>2938</v>
      </c>
      <c r="AE103" t="s">
        <v>2939</v>
      </c>
      <c r="AF103" t="s">
        <v>2940</v>
      </c>
      <c r="AG103" t="s">
        <v>2941</v>
      </c>
      <c r="AH103" t="s">
        <v>7083</v>
      </c>
      <c r="AI103" t="s">
        <v>2941</v>
      </c>
      <c r="AJ103" t="s">
        <v>2942</v>
      </c>
      <c r="AK103" t="s">
        <v>6550</v>
      </c>
      <c r="AL103" t="s">
        <v>6551</v>
      </c>
      <c r="AM103" t="s">
        <v>2926</v>
      </c>
      <c r="AN103" t="s">
        <v>7279</v>
      </c>
      <c r="AO103" t="s">
        <v>2927</v>
      </c>
      <c r="AP103" t="s">
        <v>6549</v>
      </c>
      <c r="AQ103" t="s">
        <v>6129</v>
      </c>
      <c r="AR103" t="s">
        <v>2941</v>
      </c>
      <c r="AS103" t="s">
        <v>7083</v>
      </c>
      <c r="AT103" t="s">
        <v>2942</v>
      </c>
      <c r="AU103" t="s">
        <v>6550</v>
      </c>
      <c r="AV103" t="s">
        <v>6551</v>
      </c>
      <c r="AW103">
        <v>351.75</v>
      </c>
      <c r="AX103">
        <v>-0.5811085731186445</v>
      </c>
      <c r="AY103">
        <v>167.65</v>
      </c>
      <c r="AZ103">
        <v>1.1156545660863775</v>
      </c>
      <c r="BA103">
        <v>185.17</v>
      </c>
      <c r="BB103">
        <v>-2.2217202214533462</v>
      </c>
      <c r="BC103">
        <v>196.72</v>
      </c>
      <c r="BD103">
        <v>0.84741943640680417</v>
      </c>
      <c r="BE103">
        <v>217.16</v>
      </c>
      <c r="BF103">
        <v>0.54485982326367755</v>
      </c>
      <c r="BG103">
        <v>72.900000000000006</v>
      </c>
      <c r="BH103">
        <v>-0.49261183360558891</v>
      </c>
    </row>
    <row r="104" spans="1:60" x14ac:dyDescent="0.25">
      <c r="A104" t="s">
        <v>2943</v>
      </c>
      <c r="B104" t="s">
        <v>2944</v>
      </c>
      <c r="C104" t="s">
        <v>2945</v>
      </c>
      <c r="D104" t="s">
        <v>2946</v>
      </c>
      <c r="E104" t="s">
        <v>2947</v>
      </c>
      <c r="F104" t="s">
        <v>2948</v>
      </c>
      <c r="G104" t="s">
        <v>2949</v>
      </c>
      <c r="H104" t="s">
        <v>2950</v>
      </c>
      <c r="I104" t="s">
        <v>2951</v>
      </c>
      <c r="J104" t="s">
        <v>2952</v>
      </c>
      <c r="K104" t="s">
        <v>2953</v>
      </c>
      <c r="L104" t="s">
        <v>2954</v>
      </c>
      <c r="M104" t="s">
        <v>2954</v>
      </c>
      <c r="N104" t="s">
        <v>2955</v>
      </c>
      <c r="O104" t="s">
        <v>7280</v>
      </c>
      <c r="P104" t="s">
        <v>2955</v>
      </c>
      <c r="Q104" t="s">
        <v>2956</v>
      </c>
      <c r="R104" t="s">
        <v>6552</v>
      </c>
      <c r="S104" t="s">
        <v>6130</v>
      </c>
      <c r="T104" t="s">
        <v>2957</v>
      </c>
      <c r="U104" t="s">
        <v>2958</v>
      </c>
      <c r="V104" t="s">
        <v>2959</v>
      </c>
      <c r="W104" t="s">
        <v>2960</v>
      </c>
      <c r="X104" t="s">
        <v>2961</v>
      </c>
      <c r="Y104" t="s">
        <v>2962</v>
      </c>
      <c r="Z104" t="s">
        <v>2963</v>
      </c>
      <c r="AA104" t="s">
        <v>2964</v>
      </c>
      <c r="AB104" t="s">
        <v>2965</v>
      </c>
      <c r="AC104" t="s">
        <v>2966</v>
      </c>
      <c r="AD104" t="s">
        <v>2967</v>
      </c>
      <c r="AE104" t="s">
        <v>2968</v>
      </c>
      <c r="AF104" t="s">
        <v>2969</v>
      </c>
      <c r="AG104" t="s">
        <v>2970</v>
      </c>
      <c r="AH104" t="s">
        <v>7084</v>
      </c>
      <c r="AI104" t="s">
        <v>2970</v>
      </c>
      <c r="AJ104" t="s">
        <v>2971</v>
      </c>
      <c r="AK104" t="s">
        <v>6553</v>
      </c>
      <c r="AL104" t="s">
        <v>6554</v>
      </c>
      <c r="AM104" t="s">
        <v>2955</v>
      </c>
      <c r="AN104" t="s">
        <v>7280</v>
      </c>
      <c r="AO104" t="s">
        <v>2956</v>
      </c>
      <c r="AP104" t="s">
        <v>6552</v>
      </c>
      <c r="AQ104" t="s">
        <v>6130</v>
      </c>
      <c r="AR104" t="s">
        <v>2970</v>
      </c>
      <c r="AS104" t="s">
        <v>7084</v>
      </c>
      <c r="AT104" t="s">
        <v>2971</v>
      </c>
      <c r="AU104" t="s">
        <v>6553</v>
      </c>
      <c r="AV104" t="s">
        <v>6554</v>
      </c>
      <c r="AW104">
        <v>351.62</v>
      </c>
      <c r="AX104">
        <v>-3.6964897985489048E-2</v>
      </c>
      <c r="AY104">
        <v>169.45</v>
      </c>
      <c r="AZ104">
        <v>1.0679425140822774</v>
      </c>
      <c r="BA104">
        <v>183.76</v>
      </c>
      <c r="BB104">
        <v>-0.76437636688816923</v>
      </c>
      <c r="BC104">
        <v>198.42</v>
      </c>
      <c r="BD104">
        <v>0.86045983138192239</v>
      </c>
      <c r="BE104">
        <v>220.66</v>
      </c>
      <c r="BF104">
        <v>1.5988646294909703</v>
      </c>
      <c r="BG104">
        <v>71.48</v>
      </c>
      <c r="BH104">
        <v>-1.9670948723385182</v>
      </c>
    </row>
    <row r="105" spans="1:60" x14ac:dyDescent="0.25">
      <c r="A105" t="s">
        <v>2972</v>
      </c>
      <c r="B105" t="s">
        <v>2973</v>
      </c>
      <c r="C105" t="s">
        <v>2974</v>
      </c>
      <c r="D105" t="s">
        <v>2975</v>
      </c>
      <c r="E105" t="s">
        <v>2976</v>
      </c>
      <c r="F105" t="s">
        <v>2977</v>
      </c>
      <c r="G105" t="s">
        <v>2978</v>
      </c>
      <c r="H105" t="s">
        <v>2979</v>
      </c>
      <c r="I105" t="s">
        <v>2980</v>
      </c>
      <c r="J105" t="s">
        <v>2981</v>
      </c>
      <c r="K105" t="s">
        <v>2982</v>
      </c>
      <c r="L105" t="s">
        <v>2983</v>
      </c>
      <c r="M105" t="s">
        <v>2983</v>
      </c>
      <c r="N105" t="s">
        <v>2984</v>
      </c>
      <c r="O105" t="s">
        <v>7281</v>
      </c>
      <c r="P105" t="s">
        <v>2984</v>
      </c>
      <c r="Q105" t="s">
        <v>2985</v>
      </c>
      <c r="R105" t="s">
        <v>6555</v>
      </c>
      <c r="S105" t="s">
        <v>6131</v>
      </c>
      <c r="T105" t="s">
        <v>2986</v>
      </c>
      <c r="U105" t="s">
        <v>2987</v>
      </c>
      <c r="V105" t="s">
        <v>2988</v>
      </c>
      <c r="W105" t="s">
        <v>2989</v>
      </c>
      <c r="X105" t="s">
        <v>2990</v>
      </c>
      <c r="Y105" t="s">
        <v>2991</v>
      </c>
      <c r="Z105" t="s">
        <v>2992</v>
      </c>
      <c r="AA105" t="s">
        <v>2993</v>
      </c>
      <c r="AB105" t="s">
        <v>2994</v>
      </c>
      <c r="AC105" t="s">
        <v>2995</v>
      </c>
      <c r="AD105" t="s">
        <v>2996</v>
      </c>
      <c r="AE105" t="s">
        <v>2997</v>
      </c>
      <c r="AF105" t="s">
        <v>2998</v>
      </c>
      <c r="AG105" t="s">
        <v>2999</v>
      </c>
      <c r="AH105" t="s">
        <v>7085</v>
      </c>
      <c r="AI105" t="s">
        <v>2999</v>
      </c>
      <c r="AJ105" t="s">
        <v>3000</v>
      </c>
      <c r="AK105" t="s">
        <v>6556</v>
      </c>
      <c r="AL105" t="s">
        <v>6557</v>
      </c>
      <c r="AM105" t="s">
        <v>2984</v>
      </c>
      <c r="AN105" t="s">
        <v>7281</v>
      </c>
      <c r="AO105" t="s">
        <v>2985</v>
      </c>
      <c r="AP105" t="s">
        <v>6555</v>
      </c>
      <c r="AQ105" t="s">
        <v>6131</v>
      </c>
      <c r="AR105" t="s">
        <v>2999</v>
      </c>
      <c r="AS105" t="s">
        <v>7085</v>
      </c>
      <c r="AT105" t="s">
        <v>3000</v>
      </c>
      <c r="AU105" t="s">
        <v>6556</v>
      </c>
      <c r="AV105" t="s">
        <v>6557</v>
      </c>
      <c r="AW105">
        <v>352.3</v>
      </c>
      <c r="AX105">
        <v>0.19320383325484569</v>
      </c>
      <c r="AY105">
        <v>169.35</v>
      </c>
      <c r="AZ105">
        <v>-5.9031878927958997E-2</v>
      </c>
      <c r="BA105">
        <v>184.35</v>
      </c>
      <c r="BB105">
        <v>0.32055662993106399</v>
      </c>
      <c r="BC105">
        <v>200.29</v>
      </c>
      <c r="BD105">
        <v>0.93803200913848594</v>
      </c>
      <c r="BE105">
        <v>222.59</v>
      </c>
      <c r="BF105">
        <v>0.87084588703586141</v>
      </c>
      <c r="BG105">
        <v>72.23</v>
      </c>
      <c r="BH105">
        <v>1.0437781771528063</v>
      </c>
    </row>
    <row r="106" spans="1:60" x14ac:dyDescent="0.25">
      <c r="A106" t="s">
        <v>3001</v>
      </c>
      <c r="B106" t="s">
        <v>3002</v>
      </c>
      <c r="C106" t="s">
        <v>3003</v>
      </c>
      <c r="D106" t="s">
        <v>3004</v>
      </c>
      <c r="E106" t="s">
        <v>3005</v>
      </c>
      <c r="F106" t="s">
        <v>3006</v>
      </c>
      <c r="G106" t="s">
        <v>3007</v>
      </c>
      <c r="H106" t="s">
        <v>3008</v>
      </c>
      <c r="I106" t="s">
        <v>3009</v>
      </c>
      <c r="J106" t="s">
        <v>3010</v>
      </c>
      <c r="K106" t="s">
        <v>3011</v>
      </c>
      <c r="L106" t="s">
        <v>3012</v>
      </c>
      <c r="M106" t="s">
        <v>3012</v>
      </c>
      <c r="N106" t="s">
        <v>3013</v>
      </c>
      <c r="O106" t="s">
        <v>7282</v>
      </c>
      <c r="P106" t="s">
        <v>3013</v>
      </c>
      <c r="Q106" t="s">
        <v>3014</v>
      </c>
      <c r="R106" t="s">
        <v>6558</v>
      </c>
      <c r="S106" t="s">
        <v>6132</v>
      </c>
      <c r="T106" t="s">
        <v>3015</v>
      </c>
      <c r="U106" t="s">
        <v>3016</v>
      </c>
      <c r="V106" t="s">
        <v>3017</v>
      </c>
      <c r="W106" t="s">
        <v>3018</v>
      </c>
      <c r="X106" t="s">
        <v>3019</v>
      </c>
      <c r="Y106" t="s">
        <v>3020</v>
      </c>
      <c r="Z106" t="s">
        <v>3021</v>
      </c>
      <c r="AA106" t="s">
        <v>3022</v>
      </c>
      <c r="AB106" t="s">
        <v>3023</v>
      </c>
      <c r="AC106" t="s">
        <v>3024</v>
      </c>
      <c r="AD106" t="s">
        <v>3025</v>
      </c>
      <c r="AE106" t="s">
        <v>3026</v>
      </c>
      <c r="AF106" t="s">
        <v>3027</v>
      </c>
      <c r="AG106" t="s">
        <v>3028</v>
      </c>
      <c r="AH106" t="s">
        <v>7086</v>
      </c>
      <c r="AI106" t="s">
        <v>3028</v>
      </c>
      <c r="AJ106" t="s">
        <v>3029</v>
      </c>
      <c r="AK106" t="s">
        <v>6559</v>
      </c>
      <c r="AL106" t="s">
        <v>6560</v>
      </c>
      <c r="AM106" t="s">
        <v>3013</v>
      </c>
      <c r="AN106" t="s">
        <v>7282</v>
      </c>
      <c r="AO106" t="s">
        <v>3014</v>
      </c>
      <c r="AP106" t="s">
        <v>6558</v>
      </c>
      <c r="AQ106" t="s">
        <v>6132</v>
      </c>
      <c r="AR106" t="s">
        <v>3028</v>
      </c>
      <c r="AS106" t="s">
        <v>7086</v>
      </c>
      <c r="AT106" t="s">
        <v>3029</v>
      </c>
      <c r="AU106" t="s">
        <v>6559</v>
      </c>
      <c r="AV106" t="s">
        <v>6560</v>
      </c>
      <c r="AW106">
        <v>358.32</v>
      </c>
      <c r="AX106">
        <v>1.6943356551852524</v>
      </c>
      <c r="AY106">
        <v>169.9</v>
      </c>
      <c r="AZ106">
        <v>0.32424494141056182</v>
      </c>
      <c r="BA106">
        <v>185.32</v>
      </c>
      <c r="BB106">
        <v>0.52479358682939892</v>
      </c>
      <c r="BC106">
        <v>200.52</v>
      </c>
      <c r="BD106">
        <v>0.1147676082161494</v>
      </c>
      <c r="BE106">
        <v>221.47</v>
      </c>
      <c r="BF106">
        <v>-0.50443740707647655</v>
      </c>
      <c r="BG106">
        <v>71.739999999999995</v>
      </c>
      <c r="BH106">
        <v>-0.68069999586191032</v>
      </c>
    </row>
    <row r="107" spans="1:60" x14ac:dyDescent="0.25">
      <c r="A107" t="s">
        <v>3030</v>
      </c>
      <c r="B107" t="s">
        <v>3031</v>
      </c>
      <c r="C107" t="s">
        <v>3032</v>
      </c>
      <c r="D107" t="s">
        <v>3033</v>
      </c>
      <c r="E107" t="s">
        <v>3034</v>
      </c>
      <c r="F107" t="s">
        <v>3035</v>
      </c>
      <c r="G107" t="s">
        <v>3036</v>
      </c>
      <c r="H107" t="s">
        <v>3037</v>
      </c>
      <c r="I107" t="s">
        <v>3038</v>
      </c>
      <c r="J107" t="s">
        <v>3039</v>
      </c>
      <c r="K107" t="s">
        <v>3040</v>
      </c>
      <c r="L107" t="s">
        <v>3041</v>
      </c>
      <c r="M107" t="s">
        <v>3041</v>
      </c>
      <c r="N107" t="s">
        <v>3042</v>
      </c>
      <c r="O107" t="s">
        <v>7283</v>
      </c>
      <c r="P107" t="s">
        <v>3042</v>
      </c>
      <c r="Q107" t="s">
        <v>3043</v>
      </c>
      <c r="R107" t="s">
        <v>6561</v>
      </c>
      <c r="S107" t="s">
        <v>6133</v>
      </c>
      <c r="T107" t="s">
        <v>3044</v>
      </c>
      <c r="U107" t="s">
        <v>3045</v>
      </c>
      <c r="V107" t="s">
        <v>3046</v>
      </c>
      <c r="W107" t="s">
        <v>3047</v>
      </c>
      <c r="X107" t="s">
        <v>3048</v>
      </c>
      <c r="Y107" t="s">
        <v>3049</v>
      </c>
      <c r="Z107" t="s">
        <v>3050</v>
      </c>
      <c r="AA107" t="s">
        <v>3051</v>
      </c>
      <c r="AB107" t="s">
        <v>3052</v>
      </c>
      <c r="AC107" t="s">
        <v>3053</v>
      </c>
      <c r="AD107" t="s">
        <v>3054</v>
      </c>
      <c r="AE107" t="s">
        <v>3055</v>
      </c>
      <c r="AF107" t="s">
        <v>3056</v>
      </c>
      <c r="AG107" t="s">
        <v>3057</v>
      </c>
      <c r="AH107" t="s">
        <v>7087</v>
      </c>
      <c r="AI107" t="s">
        <v>3057</v>
      </c>
      <c r="AJ107" t="s">
        <v>3058</v>
      </c>
      <c r="AK107" t="s">
        <v>6562</v>
      </c>
      <c r="AL107" t="s">
        <v>6563</v>
      </c>
      <c r="AM107" t="s">
        <v>3042</v>
      </c>
      <c r="AN107" t="s">
        <v>7283</v>
      </c>
      <c r="AO107" t="s">
        <v>3043</v>
      </c>
      <c r="AP107" t="s">
        <v>6561</v>
      </c>
      <c r="AQ107" t="s">
        <v>6133</v>
      </c>
      <c r="AR107" t="s">
        <v>3057</v>
      </c>
      <c r="AS107" t="s">
        <v>7087</v>
      </c>
      <c r="AT107" t="s">
        <v>3058</v>
      </c>
      <c r="AU107" t="s">
        <v>6562</v>
      </c>
      <c r="AV107" t="s">
        <v>6563</v>
      </c>
      <c r="AW107">
        <v>350.59</v>
      </c>
      <c r="AX107">
        <v>-2.1808992351486673</v>
      </c>
      <c r="AY107">
        <v>169.99</v>
      </c>
      <c r="AZ107">
        <v>5.295831127920473E-2</v>
      </c>
      <c r="BA107">
        <v>185.17</v>
      </c>
      <c r="BB107">
        <v>-8.0973849872310655E-2</v>
      </c>
      <c r="BC107">
        <v>202.18</v>
      </c>
      <c r="BD107">
        <v>0.82443973306087959</v>
      </c>
      <c r="BE107">
        <v>223.19</v>
      </c>
      <c r="BF107">
        <v>0.77362865043400741</v>
      </c>
      <c r="BG107">
        <v>70.540000000000006</v>
      </c>
      <c r="BH107">
        <v>-1.6868547296230434</v>
      </c>
    </row>
    <row r="108" spans="1:60" x14ac:dyDescent="0.25">
      <c r="A108" t="s">
        <v>3059</v>
      </c>
      <c r="B108" t="s">
        <v>3060</v>
      </c>
      <c r="C108" t="s">
        <v>3061</v>
      </c>
      <c r="D108" t="s">
        <v>3062</v>
      </c>
      <c r="E108" t="s">
        <v>3063</v>
      </c>
      <c r="F108" t="s">
        <v>3064</v>
      </c>
      <c r="G108" t="s">
        <v>3065</v>
      </c>
      <c r="H108" t="s">
        <v>3066</v>
      </c>
      <c r="I108" t="s">
        <v>3067</v>
      </c>
      <c r="J108" t="s">
        <v>3068</v>
      </c>
      <c r="K108" t="s">
        <v>3069</v>
      </c>
      <c r="L108" t="s">
        <v>3070</v>
      </c>
      <c r="M108" t="s">
        <v>3070</v>
      </c>
      <c r="N108" t="s">
        <v>3071</v>
      </c>
      <c r="O108" t="s">
        <v>7284</v>
      </c>
      <c r="P108" t="s">
        <v>3071</v>
      </c>
      <c r="Q108" t="s">
        <v>3072</v>
      </c>
      <c r="R108" t="s">
        <v>6564</v>
      </c>
      <c r="S108" t="s">
        <v>6134</v>
      </c>
      <c r="T108" t="s">
        <v>3073</v>
      </c>
      <c r="U108" t="s">
        <v>3074</v>
      </c>
      <c r="V108" t="s">
        <v>3075</v>
      </c>
      <c r="W108" t="s">
        <v>3076</v>
      </c>
      <c r="X108" t="s">
        <v>3077</v>
      </c>
      <c r="Y108" t="s">
        <v>3078</v>
      </c>
      <c r="Z108" t="s">
        <v>3079</v>
      </c>
      <c r="AA108" t="s">
        <v>3080</v>
      </c>
      <c r="AB108" t="s">
        <v>3081</v>
      </c>
      <c r="AC108" t="s">
        <v>3082</v>
      </c>
      <c r="AD108" t="s">
        <v>3083</v>
      </c>
      <c r="AE108" t="s">
        <v>3084</v>
      </c>
      <c r="AF108" t="s">
        <v>3085</v>
      </c>
      <c r="AG108" t="s">
        <v>3086</v>
      </c>
      <c r="AH108" t="s">
        <v>7088</v>
      </c>
      <c r="AI108" t="s">
        <v>3086</v>
      </c>
      <c r="AJ108" t="s">
        <v>3087</v>
      </c>
      <c r="AK108" t="s">
        <v>6565</v>
      </c>
      <c r="AL108" t="s">
        <v>6566</v>
      </c>
      <c r="AM108" t="s">
        <v>3071</v>
      </c>
      <c r="AN108" t="s">
        <v>7284</v>
      </c>
      <c r="AO108" t="s">
        <v>3072</v>
      </c>
      <c r="AP108" t="s">
        <v>6564</v>
      </c>
      <c r="AQ108" t="s">
        <v>6134</v>
      </c>
      <c r="AR108" t="s">
        <v>3086</v>
      </c>
      <c r="AS108" t="s">
        <v>7088</v>
      </c>
      <c r="AT108" t="s">
        <v>3087</v>
      </c>
      <c r="AU108" t="s">
        <v>6565</v>
      </c>
      <c r="AV108" t="s">
        <v>6566</v>
      </c>
      <c r="AW108">
        <v>351.5</v>
      </c>
      <c r="AX108">
        <v>0.2592261703161709</v>
      </c>
      <c r="AY108">
        <v>169.51</v>
      </c>
      <c r="AZ108">
        <v>-0.28276896602834861</v>
      </c>
      <c r="BA108">
        <v>183.4</v>
      </c>
      <c r="BB108">
        <v>-0.9604762227360012</v>
      </c>
      <c r="BC108">
        <v>201.01</v>
      </c>
      <c r="BD108">
        <v>-0.58037316606068912</v>
      </c>
      <c r="BE108">
        <v>224.86</v>
      </c>
      <c r="BF108">
        <v>0.7454559685519736</v>
      </c>
      <c r="BG108">
        <v>68.8</v>
      </c>
      <c r="BH108">
        <v>-2.4976179868608122</v>
      </c>
    </row>
    <row r="109" spans="1:60" x14ac:dyDescent="0.25">
      <c r="A109" t="s">
        <v>3088</v>
      </c>
      <c r="B109" t="s">
        <v>3089</v>
      </c>
      <c r="C109" t="s">
        <v>3090</v>
      </c>
      <c r="D109" t="s">
        <v>3091</v>
      </c>
      <c r="E109" t="s">
        <v>3092</v>
      </c>
      <c r="F109" t="s">
        <v>3093</v>
      </c>
      <c r="G109" t="s">
        <v>3094</v>
      </c>
      <c r="H109" t="s">
        <v>3095</v>
      </c>
      <c r="I109" t="s">
        <v>3096</v>
      </c>
      <c r="J109" t="s">
        <v>3097</v>
      </c>
      <c r="K109" t="s">
        <v>3098</v>
      </c>
      <c r="L109" t="s">
        <v>3099</v>
      </c>
      <c r="M109" t="s">
        <v>3099</v>
      </c>
      <c r="N109" t="s">
        <v>3100</v>
      </c>
      <c r="O109" t="s">
        <v>7285</v>
      </c>
      <c r="P109" t="s">
        <v>3100</v>
      </c>
      <c r="Q109" t="s">
        <v>3101</v>
      </c>
      <c r="R109" t="s">
        <v>6567</v>
      </c>
      <c r="S109" t="s">
        <v>6135</v>
      </c>
      <c r="T109" t="s">
        <v>3102</v>
      </c>
      <c r="U109" t="s">
        <v>3103</v>
      </c>
      <c r="V109" t="s">
        <v>3104</v>
      </c>
      <c r="W109" t="s">
        <v>3105</v>
      </c>
      <c r="X109" t="s">
        <v>3106</v>
      </c>
      <c r="Y109" t="s">
        <v>3107</v>
      </c>
      <c r="Z109" t="s">
        <v>3108</v>
      </c>
      <c r="AA109" t="s">
        <v>3109</v>
      </c>
      <c r="AB109" t="s">
        <v>3110</v>
      </c>
      <c r="AC109" t="s">
        <v>3111</v>
      </c>
      <c r="AD109" t="s">
        <v>3112</v>
      </c>
      <c r="AE109" t="s">
        <v>3113</v>
      </c>
      <c r="AF109" t="s">
        <v>3114</v>
      </c>
      <c r="AG109" t="s">
        <v>3115</v>
      </c>
      <c r="AH109" t="s">
        <v>7089</v>
      </c>
      <c r="AI109" t="s">
        <v>3115</v>
      </c>
      <c r="AJ109" t="s">
        <v>3116</v>
      </c>
      <c r="AK109" t="s">
        <v>6568</v>
      </c>
      <c r="AL109" t="s">
        <v>6569</v>
      </c>
      <c r="AM109" t="s">
        <v>3100</v>
      </c>
      <c r="AN109" t="s">
        <v>7285</v>
      </c>
      <c r="AO109" t="s">
        <v>3101</v>
      </c>
      <c r="AP109" t="s">
        <v>6567</v>
      </c>
      <c r="AQ109" t="s">
        <v>6135</v>
      </c>
      <c r="AR109" t="s">
        <v>3115</v>
      </c>
      <c r="AS109" t="s">
        <v>7089</v>
      </c>
      <c r="AT109" t="s">
        <v>3116</v>
      </c>
      <c r="AU109" t="s">
        <v>6568</v>
      </c>
      <c r="AV109" t="s">
        <v>6569</v>
      </c>
      <c r="AW109">
        <v>352.52</v>
      </c>
      <c r="AX109">
        <v>0.28976469807401328</v>
      </c>
      <c r="AY109">
        <v>170.43</v>
      </c>
      <c r="AZ109">
        <v>0.54127331067504802</v>
      </c>
      <c r="BA109">
        <v>184.6</v>
      </c>
      <c r="BB109">
        <v>0.65217622463872249</v>
      </c>
      <c r="BC109">
        <v>201.58</v>
      </c>
      <c r="BD109">
        <v>0.28316668614272367</v>
      </c>
      <c r="BE109">
        <v>224.69</v>
      </c>
      <c r="BF109">
        <v>-7.5631190347435165E-2</v>
      </c>
      <c r="BG109">
        <v>67.06</v>
      </c>
      <c r="BH109">
        <v>-2.5616003901215381</v>
      </c>
    </row>
    <row r="110" spans="1:60" x14ac:dyDescent="0.25">
      <c r="A110" t="s">
        <v>3117</v>
      </c>
      <c r="B110" t="s">
        <v>3118</v>
      </c>
      <c r="C110" t="s">
        <v>3119</v>
      </c>
      <c r="D110" t="s">
        <v>3120</v>
      </c>
      <c r="E110" t="s">
        <v>3121</v>
      </c>
      <c r="F110" t="s">
        <v>3122</v>
      </c>
      <c r="G110" t="s">
        <v>3123</v>
      </c>
      <c r="H110" t="s">
        <v>3124</v>
      </c>
      <c r="I110" t="s">
        <v>3125</v>
      </c>
      <c r="J110" t="s">
        <v>3126</v>
      </c>
      <c r="K110" t="s">
        <v>3127</v>
      </c>
      <c r="L110" t="s">
        <v>3128</v>
      </c>
      <c r="M110" t="s">
        <v>3128</v>
      </c>
      <c r="N110" t="s">
        <v>3129</v>
      </c>
      <c r="O110" t="s">
        <v>7286</v>
      </c>
      <c r="P110" t="s">
        <v>3129</v>
      </c>
      <c r="Q110" t="s">
        <v>3130</v>
      </c>
      <c r="R110" t="s">
        <v>6570</v>
      </c>
      <c r="S110" t="s">
        <v>6136</v>
      </c>
      <c r="T110" t="s">
        <v>3131</v>
      </c>
      <c r="U110" t="s">
        <v>3132</v>
      </c>
      <c r="V110" t="s">
        <v>3133</v>
      </c>
      <c r="W110" t="s">
        <v>3134</v>
      </c>
      <c r="X110" t="s">
        <v>3135</v>
      </c>
      <c r="Y110" t="s">
        <v>3136</v>
      </c>
      <c r="Z110" t="s">
        <v>3137</v>
      </c>
      <c r="AA110" t="s">
        <v>3138</v>
      </c>
      <c r="AB110" t="s">
        <v>3139</v>
      </c>
      <c r="AC110" t="s">
        <v>3140</v>
      </c>
      <c r="AD110" t="s">
        <v>3141</v>
      </c>
      <c r="AE110" t="s">
        <v>3142</v>
      </c>
      <c r="AF110" t="s">
        <v>3143</v>
      </c>
      <c r="AG110" t="s">
        <v>3144</v>
      </c>
      <c r="AH110" t="s">
        <v>7090</v>
      </c>
      <c r="AI110" t="s">
        <v>3144</v>
      </c>
      <c r="AJ110" t="s">
        <v>3145</v>
      </c>
      <c r="AK110" t="s">
        <v>6571</v>
      </c>
      <c r="AL110" t="s">
        <v>6572</v>
      </c>
      <c r="AM110" t="s">
        <v>3129</v>
      </c>
      <c r="AN110" t="s">
        <v>7286</v>
      </c>
      <c r="AO110" t="s">
        <v>3130</v>
      </c>
      <c r="AP110" t="s">
        <v>6570</v>
      </c>
      <c r="AQ110" t="s">
        <v>6136</v>
      </c>
      <c r="AR110" t="s">
        <v>3144</v>
      </c>
      <c r="AS110" t="s">
        <v>7090</v>
      </c>
      <c r="AT110" t="s">
        <v>3145</v>
      </c>
      <c r="AU110" t="s">
        <v>6571</v>
      </c>
      <c r="AV110" t="s">
        <v>6572</v>
      </c>
      <c r="AW110">
        <v>341.99</v>
      </c>
      <c r="AX110">
        <v>-3.0325861362426698</v>
      </c>
      <c r="AY110">
        <v>170.16</v>
      </c>
      <c r="AZ110">
        <v>-0.15854843451635228</v>
      </c>
      <c r="BA110">
        <v>176.94</v>
      </c>
      <c r="BB110">
        <v>-4.2380630013511835</v>
      </c>
      <c r="BC110">
        <v>206.79</v>
      </c>
      <c r="BD110">
        <v>2.5517460638938196</v>
      </c>
      <c r="BE110">
        <v>227.1</v>
      </c>
      <c r="BF110">
        <v>1.0668774693373555</v>
      </c>
      <c r="BG110">
        <v>65.67</v>
      </c>
      <c r="BH110">
        <v>-2.0945540835201242</v>
      </c>
    </row>
    <row r="111" spans="1:60" x14ac:dyDescent="0.25">
      <c r="A111" t="s">
        <v>3146</v>
      </c>
      <c r="B111" t="s">
        <v>3147</v>
      </c>
      <c r="C111" t="s">
        <v>3148</v>
      </c>
      <c r="D111" t="s">
        <v>3149</v>
      </c>
      <c r="E111" t="s">
        <v>3150</v>
      </c>
      <c r="F111" t="s">
        <v>3151</v>
      </c>
      <c r="G111" t="s">
        <v>3152</v>
      </c>
      <c r="H111" t="s">
        <v>3153</v>
      </c>
      <c r="I111" t="s">
        <v>3154</v>
      </c>
      <c r="J111" t="s">
        <v>3155</v>
      </c>
      <c r="K111" t="s">
        <v>3156</v>
      </c>
      <c r="L111" t="s">
        <v>3157</v>
      </c>
      <c r="M111" t="s">
        <v>3157</v>
      </c>
      <c r="N111" t="s">
        <v>3158</v>
      </c>
      <c r="O111" t="s">
        <v>7287</v>
      </c>
      <c r="P111" t="s">
        <v>3158</v>
      </c>
      <c r="Q111" t="s">
        <v>3159</v>
      </c>
      <c r="R111" t="s">
        <v>6573</v>
      </c>
      <c r="S111" t="s">
        <v>6137</v>
      </c>
      <c r="T111" t="s">
        <v>3160</v>
      </c>
      <c r="U111" t="s">
        <v>3161</v>
      </c>
      <c r="V111" t="s">
        <v>3162</v>
      </c>
      <c r="W111" t="s">
        <v>3163</v>
      </c>
      <c r="X111" t="s">
        <v>3164</v>
      </c>
      <c r="Y111">
        <v>0</v>
      </c>
      <c r="Z111" t="s">
        <v>3165</v>
      </c>
      <c r="AA111" t="s">
        <v>3166</v>
      </c>
      <c r="AB111" t="s">
        <v>3167</v>
      </c>
      <c r="AC111" t="s">
        <v>3168</v>
      </c>
      <c r="AD111" t="s">
        <v>3169</v>
      </c>
      <c r="AE111">
        <v>0</v>
      </c>
      <c r="AF111" t="s">
        <v>3170</v>
      </c>
      <c r="AG111" t="s">
        <v>3171</v>
      </c>
      <c r="AH111" t="s">
        <v>7091</v>
      </c>
      <c r="AI111" t="s">
        <v>3171</v>
      </c>
      <c r="AJ111" t="s">
        <v>3172</v>
      </c>
      <c r="AK111" t="s">
        <v>6574</v>
      </c>
      <c r="AL111" t="s">
        <v>6575</v>
      </c>
      <c r="AM111" t="s">
        <v>3158</v>
      </c>
      <c r="AN111" t="s">
        <v>7287</v>
      </c>
      <c r="AO111" t="s">
        <v>3159</v>
      </c>
      <c r="AP111" t="s">
        <v>6573</v>
      </c>
      <c r="AQ111" t="s">
        <v>6137</v>
      </c>
      <c r="AR111" t="s">
        <v>3171</v>
      </c>
      <c r="AS111" t="s">
        <v>7091</v>
      </c>
      <c r="AT111" t="s">
        <v>3172</v>
      </c>
      <c r="AU111" t="s">
        <v>6574</v>
      </c>
      <c r="AV111" t="s">
        <v>6575</v>
      </c>
      <c r="AW111">
        <v>345.26</v>
      </c>
      <c r="AX111">
        <v>0.95162595193698141</v>
      </c>
      <c r="AY111">
        <v>166.26</v>
      </c>
      <c r="AZ111">
        <v>-2.3186342789039727</v>
      </c>
      <c r="BA111">
        <v>177.77</v>
      </c>
      <c r="BB111">
        <v>0.46798878793543358</v>
      </c>
      <c r="BC111">
        <v>201.15</v>
      </c>
      <c r="BD111">
        <v>-2.7652887169872868</v>
      </c>
      <c r="BE111">
        <v>220.79</v>
      </c>
      <c r="BF111">
        <v>-2.81784255892615</v>
      </c>
      <c r="BG111">
        <v>67.540000000000006</v>
      </c>
      <c r="BH111">
        <v>2.8077814754540462</v>
      </c>
    </row>
    <row r="112" spans="1:60" x14ac:dyDescent="0.25">
      <c r="A112" t="s">
        <v>3173</v>
      </c>
      <c r="B112" t="s">
        <v>3174</v>
      </c>
      <c r="C112" t="s">
        <v>3175</v>
      </c>
      <c r="D112" t="s">
        <v>3176</v>
      </c>
      <c r="E112" t="s">
        <v>3177</v>
      </c>
      <c r="F112" t="s">
        <v>3178</v>
      </c>
      <c r="G112" t="s">
        <v>3179</v>
      </c>
      <c r="H112" t="s">
        <v>3180</v>
      </c>
      <c r="I112" t="s">
        <v>3181</v>
      </c>
      <c r="J112" t="s">
        <v>3182</v>
      </c>
      <c r="K112" t="s">
        <v>3183</v>
      </c>
      <c r="L112" t="s">
        <v>3184</v>
      </c>
      <c r="M112" t="s">
        <v>3184</v>
      </c>
      <c r="N112" t="s">
        <v>3185</v>
      </c>
      <c r="O112" t="s">
        <v>7288</v>
      </c>
      <c r="P112" t="s">
        <v>3185</v>
      </c>
      <c r="Q112" t="s">
        <v>3186</v>
      </c>
      <c r="R112" t="s">
        <v>6576</v>
      </c>
      <c r="S112" t="s">
        <v>6138</v>
      </c>
      <c r="T112" t="s">
        <v>3187</v>
      </c>
      <c r="U112" t="s">
        <v>3188</v>
      </c>
      <c r="V112" t="s">
        <v>3189</v>
      </c>
      <c r="W112" t="s">
        <v>3190</v>
      </c>
      <c r="X112" t="s">
        <v>3191</v>
      </c>
      <c r="Y112" t="s">
        <v>3192</v>
      </c>
      <c r="Z112" t="s">
        <v>3193</v>
      </c>
      <c r="AA112" t="s">
        <v>3194</v>
      </c>
      <c r="AB112" t="s">
        <v>3195</v>
      </c>
      <c r="AC112" t="s">
        <v>3196</v>
      </c>
      <c r="AD112" t="s">
        <v>3197</v>
      </c>
      <c r="AE112" t="s">
        <v>3198</v>
      </c>
      <c r="AF112" t="s">
        <v>3199</v>
      </c>
      <c r="AG112" t="s">
        <v>3200</v>
      </c>
      <c r="AH112" t="s">
        <v>7092</v>
      </c>
      <c r="AI112" t="s">
        <v>3200</v>
      </c>
      <c r="AJ112" t="s">
        <v>3201</v>
      </c>
      <c r="AK112" t="s">
        <v>6577</v>
      </c>
      <c r="AL112" t="s">
        <v>6578</v>
      </c>
      <c r="AM112" t="s">
        <v>3185</v>
      </c>
      <c r="AN112" t="s">
        <v>7288</v>
      </c>
      <c r="AO112" t="s">
        <v>3186</v>
      </c>
      <c r="AP112" t="s">
        <v>6576</v>
      </c>
      <c r="AQ112" t="s">
        <v>6138</v>
      </c>
      <c r="AR112" t="s">
        <v>3200</v>
      </c>
      <c r="AS112" t="s">
        <v>7092</v>
      </c>
      <c r="AT112" t="s">
        <v>3201</v>
      </c>
      <c r="AU112" t="s">
        <v>6577</v>
      </c>
      <c r="AV112" t="s">
        <v>6578</v>
      </c>
      <c r="AW112">
        <v>350.07</v>
      </c>
      <c r="AX112">
        <v>1.3835378097722864</v>
      </c>
      <c r="AY112">
        <v>167.39</v>
      </c>
      <c r="AZ112">
        <v>0.67735910115864273</v>
      </c>
      <c r="BA112">
        <v>175.02</v>
      </c>
      <c r="BB112">
        <v>-1.5590326826908969</v>
      </c>
      <c r="BC112">
        <v>202.25</v>
      </c>
      <c r="BD112">
        <v>0.54536575428038814</v>
      </c>
      <c r="BE112">
        <v>221.29</v>
      </c>
      <c r="BF112">
        <v>0.226203498552322</v>
      </c>
      <c r="BG112">
        <v>68.31</v>
      </c>
      <c r="BH112">
        <v>1.1336153786336307</v>
      </c>
    </row>
    <row r="113" spans="1:60" x14ac:dyDescent="0.25">
      <c r="A113" t="s">
        <v>3202</v>
      </c>
      <c r="B113" t="s">
        <v>3203</v>
      </c>
      <c r="C113" t="s">
        <v>3204</v>
      </c>
      <c r="D113" t="s">
        <v>3205</v>
      </c>
      <c r="E113" t="s">
        <v>3206</v>
      </c>
      <c r="F113" t="s">
        <v>3207</v>
      </c>
      <c r="G113" t="s">
        <v>3208</v>
      </c>
      <c r="H113" t="s">
        <v>3209</v>
      </c>
      <c r="I113" t="s">
        <v>3210</v>
      </c>
      <c r="J113" t="s">
        <v>3211</v>
      </c>
      <c r="K113" t="s">
        <v>3212</v>
      </c>
      <c r="L113" t="s">
        <v>3213</v>
      </c>
      <c r="M113" t="s">
        <v>3213</v>
      </c>
      <c r="N113" t="s">
        <v>3214</v>
      </c>
      <c r="O113" t="s">
        <v>7289</v>
      </c>
      <c r="P113" t="s">
        <v>3214</v>
      </c>
      <c r="Q113" t="s">
        <v>3215</v>
      </c>
      <c r="R113" t="s">
        <v>6579</v>
      </c>
      <c r="S113" t="s">
        <v>6139</v>
      </c>
      <c r="T113" t="s">
        <v>3216</v>
      </c>
      <c r="U113" t="s">
        <v>3217</v>
      </c>
      <c r="V113" t="s">
        <v>3218</v>
      </c>
      <c r="W113" t="s">
        <v>3219</v>
      </c>
      <c r="X113" t="s">
        <v>3220</v>
      </c>
      <c r="Y113" t="s">
        <v>3221</v>
      </c>
      <c r="Z113" t="s">
        <v>3222</v>
      </c>
      <c r="AA113" t="s">
        <v>3223</v>
      </c>
      <c r="AB113" t="s">
        <v>3224</v>
      </c>
      <c r="AC113" t="s">
        <v>3225</v>
      </c>
      <c r="AD113" t="s">
        <v>3226</v>
      </c>
      <c r="AE113" t="s">
        <v>3227</v>
      </c>
      <c r="AF113" t="s">
        <v>3228</v>
      </c>
      <c r="AG113" t="s">
        <v>3229</v>
      </c>
      <c r="AH113" t="s">
        <v>7093</v>
      </c>
      <c r="AI113" t="s">
        <v>3229</v>
      </c>
      <c r="AJ113" t="s">
        <v>3230</v>
      </c>
      <c r="AK113" t="s">
        <v>6580</v>
      </c>
      <c r="AL113" t="s">
        <v>6581</v>
      </c>
      <c r="AM113" t="s">
        <v>3214</v>
      </c>
      <c r="AN113" t="s">
        <v>7289</v>
      </c>
      <c r="AO113" t="s">
        <v>3215</v>
      </c>
      <c r="AP113" t="s">
        <v>6579</v>
      </c>
      <c r="AQ113" t="s">
        <v>6139</v>
      </c>
      <c r="AR113" t="s">
        <v>3229</v>
      </c>
      <c r="AS113" t="s">
        <v>7093</v>
      </c>
      <c r="AT113" t="s">
        <v>3230</v>
      </c>
      <c r="AU113" t="s">
        <v>6580</v>
      </c>
      <c r="AV113" t="s">
        <v>6581</v>
      </c>
      <c r="AW113">
        <v>340.64</v>
      </c>
      <c r="AX113">
        <v>-2.7306933340956339</v>
      </c>
      <c r="AY113">
        <v>167.29</v>
      </c>
      <c r="AZ113">
        <v>-5.9758577133917738E-2</v>
      </c>
      <c r="BA113">
        <v>171.85</v>
      </c>
      <c r="BB113">
        <v>-1.8278249811842273</v>
      </c>
      <c r="BC113">
        <v>206.23</v>
      </c>
      <c r="BD113">
        <v>1.9487494877354565</v>
      </c>
      <c r="BE113">
        <v>224.43</v>
      </c>
      <c r="BF113">
        <v>1.4089796044648604</v>
      </c>
      <c r="BG113">
        <v>66.28</v>
      </c>
      <c r="BH113">
        <v>-3.0167976185395755</v>
      </c>
    </row>
    <row r="114" spans="1:60" x14ac:dyDescent="0.25">
      <c r="A114" t="s">
        <v>3231</v>
      </c>
      <c r="B114" t="s">
        <v>3232</v>
      </c>
      <c r="C114" t="s">
        <v>3233</v>
      </c>
      <c r="D114" t="s">
        <v>3234</v>
      </c>
      <c r="E114" t="s">
        <v>3235</v>
      </c>
      <c r="F114" t="s">
        <v>3236</v>
      </c>
      <c r="G114" t="s">
        <v>3237</v>
      </c>
      <c r="H114" t="s">
        <v>3238</v>
      </c>
      <c r="I114" t="s">
        <v>3239</v>
      </c>
      <c r="J114" t="s">
        <v>3240</v>
      </c>
      <c r="K114" t="s">
        <v>3241</v>
      </c>
      <c r="L114" t="s">
        <v>3242</v>
      </c>
      <c r="M114" t="s">
        <v>3242</v>
      </c>
      <c r="N114" t="s">
        <v>3243</v>
      </c>
      <c r="O114" t="s">
        <v>7290</v>
      </c>
      <c r="P114" t="s">
        <v>3243</v>
      </c>
      <c r="Q114" t="s">
        <v>3244</v>
      </c>
      <c r="R114" t="s">
        <v>6582</v>
      </c>
      <c r="S114" t="s">
        <v>6140</v>
      </c>
      <c r="T114" t="s">
        <v>3245</v>
      </c>
      <c r="U114" t="s">
        <v>3246</v>
      </c>
      <c r="V114" t="s">
        <v>3247</v>
      </c>
      <c r="W114" t="s">
        <v>3248</v>
      </c>
      <c r="X114" t="s">
        <v>3249</v>
      </c>
      <c r="Y114" t="s">
        <v>3250</v>
      </c>
      <c r="Z114" t="s">
        <v>3251</v>
      </c>
      <c r="AA114" t="s">
        <v>3252</v>
      </c>
      <c r="AB114" t="s">
        <v>3253</v>
      </c>
      <c r="AC114" t="s">
        <v>3254</v>
      </c>
      <c r="AD114" t="s">
        <v>3255</v>
      </c>
      <c r="AE114" t="s">
        <v>3256</v>
      </c>
      <c r="AF114" t="s">
        <v>3257</v>
      </c>
      <c r="AG114" t="s">
        <v>3258</v>
      </c>
      <c r="AH114" t="s">
        <v>7094</v>
      </c>
      <c r="AI114" t="s">
        <v>3258</v>
      </c>
      <c r="AJ114" t="s">
        <v>3259</v>
      </c>
      <c r="AK114" t="s">
        <v>6583</v>
      </c>
      <c r="AL114" t="s">
        <v>6584</v>
      </c>
      <c r="AM114" t="s">
        <v>3243</v>
      </c>
      <c r="AN114" t="s">
        <v>7290</v>
      </c>
      <c r="AO114" t="s">
        <v>3244</v>
      </c>
      <c r="AP114" t="s">
        <v>6582</v>
      </c>
      <c r="AQ114" t="s">
        <v>6140</v>
      </c>
      <c r="AR114" t="s">
        <v>3258</v>
      </c>
      <c r="AS114" t="s">
        <v>7094</v>
      </c>
      <c r="AT114" t="s">
        <v>3259</v>
      </c>
      <c r="AU114" t="s">
        <v>6583</v>
      </c>
      <c r="AV114" t="s">
        <v>6584</v>
      </c>
      <c r="AW114">
        <v>344.05</v>
      </c>
      <c r="AX114">
        <v>0.99607945033196399</v>
      </c>
      <c r="AY114">
        <v>170.17</v>
      </c>
      <c r="AZ114">
        <v>1.706910404015598</v>
      </c>
      <c r="BA114">
        <v>176.82</v>
      </c>
      <c r="BB114">
        <v>2.8510262681815375</v>
      </c>
      <c r="BC114">
        <v>205.84</v>
      </c>
      <c r="BD114">
        <v>-0.18928828424668581</v>
      </c>
      <c r="BE114">
        <v>226.9</v>
      </c>
      <c r="BF114">
        <v>1.0945537233372775</v>
      </c>
      <c r="BG114">
        <v>65.37</v>
      </c>
      <c r="BH114">
        <v>-1.3824754933723937</v>
      </c>
    </row>
    <row r="115" spans="1:60" x14ac:dyDescent="0.25">
      <c r="A115" t="s">
        <v>3260</v>
      </c>
      <c r="B115" t="s">
        <v>3261</v>
      </c>
      <c r="C115" t="s">
        <v>3262</v>
      </c>
      <c r="D115" t="s">
        <v>3263</v>
      </c>
      <c r="E115" t="s">
        <v>3264</v>
      </c>
      <c r="F115" t="s">
        <v>3265</v>
      </c>
      <c r="G115" t="s">
        <v>3266</v>
      </c>
      <c r="H115" t="s">
        <v>3267</v>
      </c>
      <c r="I115" t="s">
        <v>3268</v>
      </c>
      <c r="J115" t="s">
        <v>3269</v>
      </c>
      <c r="K115" t="s">
        <v>3270</v>
      </c>
      <c r="L115" t="s">
        <v>3271</v>
      </c>
      <c r="M115" t="s">
        <v>3271</v>
      </c>
      <c r="N115" t="s">
        <v>3272</v>
      </c>
      <c r="O115" t="s">
        <v>7291</v>
      </c>
      <c r="P115" t="s">
        <v>3272</v>
      </c>
      <c r="Q115" t="s">
        <v>3273</v>
      </c>
      <c r="R115" t="s">
        <v>6585</v>
      </c>
      <c r="S115" t="s">
        <v>6141</v>
      </c>
      <c r="T115" t="s">
        <v>3274</v>
      </c>
      <c r="U115" t="s">
        <v>3275</v>
      </c>
      <c r="V115" t="s">
        <v>3276</v>
      </c>
      <c r="W115" t="s">
        <v>3277</v>
      </c>
      <c r="X115" t="s">
        <v>3278</v>
      </c>
      <c r="Y115" t="s">
        <v>3279</v>
      </c>
      <c r="Z115" t="s">
        <v>3280</v>
      </c>
      <c r="AA115" t="s">
        <v>3281</v>
      </c>
      <c r="AB115" t="s">
        <v>3282</v>
      </c>
      <c r="AC115" t="s">
        <v>3283</v>
      </c>
      <c r="AD115" t="s">
        <v>3284</v>
      </c>
      <c r="AE115" t="s">
        <v>3285</v>
      </c>
      <c r="AF115" t="s">
        <v>3286</v>
      </c>
      <c r="AG115" t="s">
        <v>3287</v>
      </c>
      <c r="AH115" t="s">
        <v>7095</v>
      </c>
      <c r="AI115" t="s">
        <v>3287</v>
      </c>
      <c r="AJ115" t="s">
        <v>3288</v>
      </c>
      <c r="AK115" t="s">
        <v>6586</v>
      </c>
      <c r="AL115" t="s">
        <v>6587</v>
      </c>
      <c r="AM115" t="s">
        <v>3272</v>
      </c>
      <c r="AN115" t="s">
        <v>7291</v>
      </c>
      <c r="AO115" t="s">
        <v>3273</v>
      </c>
      <c r="AP115" t="s">
        <v>6585</v>
      </c>
      <c r="AQ115" t="s">
        <v>6141</v>
      </c>
      <c r="AR115" t="s">
        <v>3287</v>
      </c>
      <c r="AS115" t="s">
        <v>7095</v>
      </c>
      <c r="AT115" t="s">
        <v>3288</v>
      </c>
      <c r="AU115" t="s">
        <v>6586</v>
      </c>
      <c r="AV115" t="s">
        <v>6587</v>
      </c>
      <c r="AW115">
        <v>345.2</v>
      </c>
      <c r="AX115">
        <v>0.33369635607839454</v>
      </c>
      <c r="AY115">
        <v>168.95</v>
      </c>
      <c r="AZ115">
        <v>-0.71951242230463697</v>
      </c>
      <c r="BA115">
        <v>176.97</v>
      </c>
      <c r="BB115">
        <v>8.4796070543522756E-2</v>
      </c>
      <c r="BC115">
        <v>206.27</v>
      </c>
      <c r="BD115">
        <v>0.20868222370142753</v>
      </c>
      <c r="BE115">
        <v>227.36</v>
      </c>
      <c r="BF115">
        <v>0.2025272562994391</v>
      </c>
      <c r="BG115">
        <v>65.53</v>
      </c>
      <c r="BH115">
        <v>0.24446154267672601</v>
      </c>
    </row>
    <row r="116" spans="1:60" x14ac:dyDescent="0.25">
      <c r="A116" t="s">
        <v>3289</v>
      </c>
      <c r="B116" t="s">
        <v>3290</v>
      </c>
      <c r="C116" t="s">
        <v>3291</v>
      </c>
      <c r="D116" t="s">
        <v>3292</v>
      </c>
      <c r="E116" t="s">
        <v>3293</v>
      </c>
      <c r="F116" t="s">
        <v>3294</v>
      </c>
      <c r="G116" t="s">
        <v>3295</v>
      </c>
      <c r="H116" t="s">
        <v>3296</v>
      </c>
      <c r="I116" t="s">
        <v>3297</v>
      </c>
      <c r="J116" t="s">
        <v>3298</v>
      </c>
      <c r="K116" t="s">
        <v>3299</v>
      </c>
      <c r="L116" t="s">
        <v>3300</v>
      </c>
      <c r="M116" t="s">
        <v>3300</v>
      </c>
      <c r="N116" t="s">
        <v>3301</v>
      </c>
      <c r="O116" t="s">
        <v>7292</v>
      </c>
      <c r="P116" t="s">
        <v>3301</v>
      </c>
      <c r="Q116" t="s">
        <v>3302</v>
      </c>
      <c r="R116" t="s">
        <v>6588</v>
      </c>
      <c r="S116" t="s">
        <v>6142</v>
      </c>
      <c r="T116" t="s">
        <v>3303</v>
      </c>
      <c r="U116" t="s">
        <v>3304</v>
      </c>
      <c r="V116" t="s">
        <v>3305</v>
      </c>
      <c r="W116" t="s">
        <v>3306</v>
      </c>
      <c r="X116" t="s">
        <v>3307</v>
      </c>
      <c r="Y116" t="s">
        <v>3308</v>
      </c>
      <c r="Z116" t="s">
        <v>3309</v>
      </c>
      <c r="AA116" t="s">
        <v>3310</v>
      </c>
      <c r="AB116" t="s">
        <v>3311</v>
      </c>
      <c r="AC116" t="s">
        <v>3312</v>
      </c>
      <c r="AD116" t="s">
        <v>3313</v>
      </c>
      <c r="AE116" t="s">
        <v>3314</v>
      </c>
      <c r="AF116" t="s">
        <v>3315</v>
      </c>
      <c r="AG116" t="s">
        <v>3316</v>
      </c>
      <c r="AH116" t="s">
        <v>7096</v>
      </c>
      <c r="AI116" t="s">
        <v>3316</v>
      </c>
      <c r="AJ116" t="s">
        <v>3317</v>
      </c>
      <c r="AK116" t="s">
        <v>6589</v>
      </c>
      <c r="AL116" t="s">
        <v>6590</v>
      </c>
      <c r="AM116" t="s">
        <v>3301</v>
      </c>
      <c r="AN116" t="s">
        <v>7292</v>
      </c>
      <c r="AO116" t="s">
        <v>3302</v>
      </c>
      <c r="AP116" t="s">
        <v>6588</v>
      </c>
      <c r="AQ116" t="s">
        <v>6142</v>
      </c>
      <c r="AR116" t="s">
        <v>3316</v>
      </c>
      <c r="AS116" t="s">
        <v>7096</v>
      </c>
      <c r="AT116" t="s">
        <v>3317</v>
      </c>
      <c r="AU116" t="s">
        <v>6589</v>
      </c>
      <c r="AV116" t="s">
        <v>6590</v>
      </c>
      <c r="AW116">
        <v>348.24</v>
      </c>
      <c r="AX116">
        <v>0.8767938034769307</v>
      </c>
      <c r="AY116">
        <v>169.68</v>
      </c>
      <c r="AZ116">
        <v>0.43114970961281318</v>
      </c>
      <c r="BA116">
        <v>179.28</v>
      </c>
      <c r="BB116">
        <v>1.2968602809577865</v>
      </c>
      <c r="BC116">
        <v>208.32</v>
      </c>
      <c r="BD116">
        <v>0.98893688097014698</v>
      </c>
      <c r="BE116">
        <v>227.21</v>
      </c>
      <c r="BF116">
        <v>-6.5996438587860681E-2</v>
      </c>
      <c r="BG116">
        <v>67.03</v>
      </c>
      <c r="BH116">
        <v>2.2632227318460796</v>
      </c>
    </row>
    <row r="117" spans="1:60" x14ac:dyDescent="0.25">
      <c r="A117" t="s">
        <v>3318</v>
      </c>
      <c r="B117" t="s">
        <v>3319</v>
      </c>
      <c r="C117" t="s">
        <v>3320</v>
      </c>
      <c r="D117" t="s">
        <v>3321</v>
      </c>
      <c r="E117" t="s">
        <v>3322</v>
      </c>
      <c r="F117" t="s">
        <v>3323</v>
      </c>
      <c r="G117" t="s">
        <v>3324</v>
      </c>
      <c r="H117" t="s">
        <v>3325</v>
      </c>
      <c r="I117" t="s">
        <v>3326</v>
      </c>
      <c r="J117" t="s">
        <v>3327</v>
      </c>
      <c r="K117" t="s">
        <v>3328</v>
      </c>
      <c r="L117" t="s">
        <v>3329</v>
      </c>
      <c r="M117" t="s">
        <v>3329</v>
      </c>
      <c r="N117" t="s">
        <v>3330</v>
      </c>
      <c r="O117" t="s">
        <v>7293</v>
      </c>
      <c r="P117" t="s">
        <v>3330</v>
      </c>
      <c r="Q117" t="s">
        <v>3331</v>
      </c>
      <c r="R117" t="s">
        <v>6591</v>
      </c>
      <c r="S117" t="s">
        <v>6143</v>
      </c>
      <c r="T117" t="s">
        <v>3332</v>
      </c>
      <c r="U117" t="s">
        <v>3333</v>
      </c>
      <c r="V117" t="s">
        <v>3334</v>
      </c>
      <c r="W117" t="s">
        <v>3335</v>
      </c>
      <c r="X117" t="s">
        <v>3336</v>
      </c>
      <c r="Y117" t="s">
        <v>3337</v>
      </c>
      <c r="Z117" t="s">
        <v>3338</v>
      </c>
      <c r="AA117" t="s">
        <v>3339</v>
      </c>
      <c r="AB117" t="s">
        <v>3340</v>
      </c>
      <c r="AC117" t="s">
        <v>3341</v>
      </c>
      <c r="AD117" t="s">
        <v>3342</v>
      </c>
      <c r="AE117" t="s">
        <v>3343</v>
      </c>
      <c r="AF117" t="s">
        <v>3344</v>
      </c>
      <c r="AG117" t="s">
        <v>3345</v>
      </c>
      <c r="AH117" t="s">
        <v>7097</v>
      </c>
      <c r="AI117" t="s">
        <v>3345</v>
      </c>
      <c r="AJ117" t="s">
        <v>3346</v>
      </c>
      <c r="AK117" t="s">
        <v>6592</v>
      </c>
      <c r="AL117" t="s">
        <v>6593</v>
      </c>
      <c r="AM117" t="s">
        <v>3330</v>
      </c>
      <c r="AN117" t="s">
        <v>7293</v>
      </c>
      <c r="AO117" t="s">
        <v>3331</v>
      </c>
      <c r="AP117" t="s">
        <v>6591</v>
      </c>
      <c r="AQ117" t="s">
        <v>6143</v>
      </c>
      <c r="AR117" t="s">
        <v>3345</v>
      </c>
      <c r="AS117" t="s">
        <v>7097</v>
      </c>
      <c r="AT117" t="s">
        <v>3346</v>
      </c>
      <c r="AU117" t="s">
        <v>6592</v>
      </c>
      <c r="AV117" t="s">
        <v>6593</v>
      </c>
      <c r="AW117">
        <v>350.3</v>
      </c>
      <c r="AX117">
        <v>0.58980329593991332</v>
      </c>
      <c r="AY117">
        <v>169.22</v>
      </c>
      <c r="AZ117">
        <v>-0.27146667600722074</v>
      </c>
      <c r="BA117">
        <v>181.33</v>
      </c>
      <c r="BB117">
        <v>1.1369746173262747</v>
      </c>
      <c r="BC117">
        <v>207.03</v>
      </c>
      <c r="BD117">
        <v>-0.62116487195842018</v>
      </c>
      <c r="BE117">
        <v>224.31</v>
      </c>
      <c r="BF117">
        <v>-1.2845676282978058</v>
      </c>
      <c r="BG117">
        <v>68.06</v>
      </c>
      <c r="BH117">
        <v>1.5249388702893385</v>
      </c>
    </row>
    <row r="118" spans="1:60" x14ac:dyDescent="0.25">
      <c r="A118" t="s">
        <v>3347</v>
      </c>
      <c r="B118" t="s">
        <v>3348</v>
      </c>
      <c r="C118" t="s">
        <v>3349</v>
      </c>
      <c r="D118" t="s">
        <v>3350</v>
      </c>
      <c r="E118" t="s">
        <v>3351</v>
      </c>
      <c r="F118" t="s">
        <v>3352</v>
      </c>
      <c r="G118" t="s">
        <v>3353</v>
      </c>
      <c r="H118" t="s">
        <v>3354</v>
      </c>
      <c r="I118" t="s">
        <v>3355</v>
      </c>
      <c r="J118" t="s">
        <v>3356</v>
      </c>
      <c r="K118" t="s">
        <v>3357</v>
      </c>
      <c r="L118" t="s">
        <v>3358</v>
      </c>
      <c r="M118" t="s">
        <v>3358</v>
      </c>
      <c r="N118" t="s">
        <v>3359</v>
      </c>
      <c r="O118" t="s">
        <v>7294</v>
      </c>
      <c r="P118" t="s">
        <v>3359</v>
      </c>
      <c r="Q118" t="s">
        <v>3360</v>
      </c>
      <c r="R118" t="s">
        <v>6594</v>
      </c>
      <c r="S118" t="s">
        <v>6144</v>
      </c>
      <c r="T118" t="s">
        <v>3361</v>
      </c>
      <c r="U118" t="s">
        <v>3362</v>
      </c>
      <c r="V118" t="s">
        <v>3363</v>
      </c>
      <c r="W118" t="s">
        <v>3364</v>
      </c>
      <c r="X118" t="s">
        <v>3365</v>
      </c>
      <c r="Y118" t="s">
        <v>3366</v>
      </c>
      <c r="Z118" t="s">
        <v>3367</v>
      </c>
      <c r="AA118" t="s">
        <v>3368</v>
      </c>
      <c r="AB118" t="s">
        <v>3369</v>
      </c>
      <c r="AC118" t="s">
        <v>3370</v>
      </c>
      <c r="AD118" t="s">
        <v>3371</v>
      </c>
      <c r="AE118" t="s">
        <v>3372</v>
      </c>
      <c r="AF118" t="s">
        <v>3373</v>
      </c>
      <c r="AG118" t="s">
        <v>3374</v>
      </c>
      <c r="AH118" t="s">
        <v>7098</v>
      </c>
      <c r="AI118" t="s">
        <v>3374</v>
      </c>
      <c r="AJ118" t="s">
        <v>3375</v>
      </c>
      <c r="AK118" t="s">
        <v>6595</v>
      </c>
      <c r="AL118" t="s">
        <v>6596</v>
      </c>
      <c r="AM118" t="s">
        <v>3359</v>
      </c>
      <c r="AN118" t="s">
        <v>7294</v>
      </c>
      <c r="AO118" t="s">
        <v>3360</v>
      </c>
      <c r="AP118" t="s">
        <v>6594</v>
      </c>
      <c r="AQ118" t="s">
        <v>6144</v>
      </c>
      <c r="AR118" t="s">
        <v>3374</v>
      </c>
      <c r="AS118" t="s">
        <v>7098</v>
      </c>
      <c r="AT118" t="s">
        <v>3375</v>
      </c>
      <c r="AU118" t="s">
        <v>6595</v>
      </c>
      <c r="AV118" t="s">
        <v>6596</v>
      </c>
      <c r="AW118">
        <v>359.77</v>
      </c>
      <c r="AX118">
        <v>2.6675008181350774</v>
      </c>
      <c r="AY118">
        <v>172.68</v>
      </c>
      <c r="AZ118">
        <v>2.0240527190922073</v>
      </c>
      <c r="BA118">
        <v>184.56</v>
      </c>
      <c r="BB118">
        <v>1.7656038199563966</v>
      </c>
      <c r="BC118">
        <v>211.22</v>
      </c>
      <c r="BD118">
        <v>2.0036534017708263</v>
      </c>
      <c r="BE118">
        <v>228.4</v>
      </c>
      <c r="BF118">
        <v>1.8069454101921247</v>
      </c>
      <c r="BG118">
        <v>71.14</v>
      </c>
      <c r="BH118">
        <v>4.4260097447549516</v>
      </c>
    </row>
    <row r="119" spans="1:60" x14ac:dyDescent="0.25">
      <c r="A119" t="s">
        <v>3376</v>
      </c>
      <c r="B119" t="s">
        <v>3377</v>
      </c>
      <c r="C119" t="s">
        <v>3378</v>
      </c>
      <c r="D119" t="s">
        <v>3379</v>
      </c>
      <c r="E119" t="s">
        <v>3380</v>
      </c>
      <c r="F119" t="s">
        <v>3381</v>
      </c>
      <c r="G119" t="s">
        <v>3382</v>
      </c>
      <c r="H119" t="s">
        <v>3383</v>
      </c>
      <c r="I119" t="s">
        <v>3384</v>
      </c>
      <c r="J119" t="s">
        <v>3385</v>
      </c>
      <c r="K119" t="s">
        <v>3386</v>
      </c>
      <c r="L119" t="s">
        <v>3387</v>
      </c>
      <c r="M119" t="s">
        <v>3387</v>
      </c>
      <c r="N119" t="s">
        <v>3388</v>
      </c>
      <c r="O119" t="s">
        <v>7295</v>
      </c>
      <c r="P119" t="s">
        <v>3388</v>
      </c>
      <c r="Q119" t="s">
        <v>3389</v>
      </c>
      <c r="R119" t="s">
        <v>6597</v>
      </c>
      <c r="S119" t="s">
        <v>6145</v>
      </c>
      <c r="T119" t="s">
        <v>3390</v>
      </c>
      <c r="U119" t="s">
        <v>3391</v>
      </c>
      <c r="V119" t="s">
        <v>3392</v>
      </c>
      <c r="W119" t="s">
        <v>3393</v>
      </c>
      <c r="X119" t="s">
        <v>3394</v>
      </c>
      <c r="Y119" t="s">
        <v>3395</v>
      </c>
      <c r="Z119" t="s">
        <v>3396</v>
      </c>
      <c r="AA119" t="s">
        <v>3397</v>
      </c>
      <c r="AB119" t="s">
        <v>3398</v>
      </c>
      <c r="AC119" t="s">
        <v>3399</v>
      </c>
      <c r="AD119" t="s">
        <v>3400</v>
      </c>
      <c r="AE119" t="s">
        <v>3401</v>
      </c>
      <c r="AF119" t="s">
        <v>3402</v>
      </c>
      <c r="AG119" t="s">
        <v>3403</v>
      </c>
      <c r="AH119" t="s">
        <v>7099</v>
      </c>
      <c r="AI119" t="s">
        <v>3403</v>
      </c>
      <c r="AJ119" t="s">
        <v>3404</v>
      </c>
      <c r="AK119" t="s">
        <v>6598</v>
      </c>
      <c r="AL119" t="s">
        <v>6599</v>
      </c>
      <c r="AM119" t="s">
        <v>3388</v>
      </c>
      <c r="AN119" t="s">
        <v>7295</v>
      </c>
      <c r="AO119" t="s">
        <v>3389</v>
      </c>
      <c r="AP119" t="s">
        <v>6597</v>
      </c>
      <c r="AQ119" t="s">
        <v>6145</v>
      </c>
      <c r="AR119" t="s">
        <v>3403</v>
      </c>
      <c r="AS119" t="s">
        <v>7099</v>
      </c>
      <c r="AT119" t="s">
        <v>3404</v>
      </c>
      <c r="AU119" t="s">
        <v>6598</v>
      </c>
      <c r="AV119" t="s">
        <v>6599</v>
      </c>
      <c r="AW119">
        <v>360.45</v>
      </c>
      <c r="AX119">
        <v>0.18883124657955949</v>
      </c>
      <c r="AY119">
        <v>173.43</v>
      </c>
      <c r="AZ119">
        <v>0.43338890752176279</v>
      </c>
      <c r="BA119">
        <v>184.49</v>
      </c>
      <c r="BB119">
        <v>-3.7935239582413779E-2</v>
      </c>
      <c r="BC119">
        <v>213.69</v>
      </c>
      <c r="BD119">
        <v>1.1626122340043756</v>
      </c>
      <c r="BE119">
        <v>229.75</v>
      </c>
      <c r="BF119">
        <v>0.58932834539413614</v>
      </c>
      <c r="BG119">
        <v>71.42</v>
      </c>
      <c r="BH119">
        <v>0.39281756459932993</v>
      </c>
    </row>
    <row r="120" spans="1:60" x14ac:dyDescent="0.25">
      <c r="A120" t="s">
        <v>3405</v>
      </c>
      <c r="B120" t="s">
        <v>3406</v>
      </c>
      <c r="C120" t="s">
        <v>3407</v>
      </c>
      <c r="D120" t="s">
        <v>3408</v>
      </c>
      <c r="E120" t="s">
        <v>3409</v>
      </c>
      <c r="F120" t="s">
        <v>3410</v>
      </c>
      <c r="G120" t="s">
        <v>3411</v>
      </c>
      <c r="H120" t="s">
        <v>3412</v>
      </c>
      <c r="I120" t="s">
        <v>3413</v>
      </c>
      <c r="J120" t="s">
        <v>3414</v>
      </c>
      <c r="K120" t="s">
        <v>3415</v>
      </c>
      <c r="L120" t="s">
        <v>3416</v>
      </c>
      <c r="M120" t="s">
        <v>3416</v>
      </c>
      <c r="N120" t="s">
        <v>3417</v>
      </c>
      <c r="O120" t="s">
        <v>7296</v>
      </c>
      <c r="P120" t="s">
        <v>3417</v>
      </c>
      <c r="Q120" t="s">
        <v>3418</v>
      </c>
      <c r="R120" t="s">
        <v>6600</v>
      </c>
      <c r="S120" t="s">
        <v>6146</v>
      </c>
      <c r="T120" t="s">
        <v>3419</v>
      </c>
      <c r="U120" t="s">
        <v>3420</v>
      </c>
      <c r="V120" t="s">
        <v>3421</v>
      </c>
      <c r="W120" t="s">
        <v>3422</v>
      </c>
      <c r="X120" t="s">
        <v>3423</v>
      </c>
      <c r="Y120" t="s">
        <v>3424</v>
      </c>
      <c r="Z120" t="s">
        <v>3425</v>
      </c>
      <c r="AA120" t="s">
        <v>3426</v>
      </c>
      <c r="AB120" t="s">
        <v>3427</v>
      </c>
      <c r="AC120" t="s">
        <v>3428</v>
      </c>
      <c r="AD120" t="s">
        <v>3429</v>
      </c>
      <c r="AE120" t="s">
        <v>3430</v>
      </c>
      <c r="AF120" t="s">
        <v>3431</v>
      </c>
      <c r="AG120" t="s">
        <v>3432</v>
      </c>
      <c r="AH120" t="s">
        <v>7100</v>
      </c>
      <c r="AI120" t="s">
        <v>3432</v>
      </c>
      <c r="AJ120" t="s">
        <v>3433</v>
      </c>
      <c r="AK120" t="s">
        <v>6601</v>
      </c>
      <c r="AL120" t="s">
        <v>6602</v>
      </c>
      <c r="AM120" t="s">
        <v>3417</v>
      </c>
      <c r="AN120" t="s">
        <v>7296</v>
      </c>
      <c r="AO120" t="s">
        <v>3418</v>
      </c>
      <c r="AP120" t="s">
        <v>6600</v>
      </c>
      <c r="AQ120" t="s">
        <v>6146</v>
      </c>
      <c r="AR120" t="s">
        <v>3432</v>
      </c>
      <c r="AS120" t="s">
        <v>7100</v>
      </c>
      <c r="AT120" t="s">
        <v>3433</v>
      </c>
      <c r="AU120" t="s">
        <v>6601</v>
      </c>
      <c r="AV120" t="s">
        <v>6602</v>
      </c>
      <c r="AW120">
        <v>367.55</v>
      </c>
      <c r="AX120">
        <v>1.9506112969509124</v>
      </c>
      <c r="AY120">
        <v>174.01</v>
      </c>
      <c r="AZ120">
        <v>0.33387090649925583</v>
      </c>
      <c r="BA120">
        <v>185.85</v>
      </c>
      <c r="BB120">
        <v>0.73446352735870546</v>
      </c>
      <c r="BC120">
        <v>214.76</v>
      </c>
      <c r="BD120">
        <v>0.49947588959965361</v>
      </c>
      <c r="BE120">
        <v>229.3</v>
      </c>
      <c r="BF120">
        <v>-0.19605713719376511</v>
      </c>
      <c r="BG120">
        <v>72.900000000000006</v>
      </c>
      <c r="BH120">
        <v>2.0510696848310199</v>
      </c>
    </row>
    <row r="121" spans="1:60" x14ac:dyDescent="0.25">
      <c r="A121" t="s">
        <v>3434</v>
      </c>
      <c r="B121" t="s">
        <v>3435</v>
      </c>
      <c r="C121" t="s">
        <v>3436</v>
      </c>
      <c r="D121" t="s">
        <v>3437</v>
      </c>
      <c r="E121" t="s">
        <v>3438</v>
      </c>
      <c r="F121" t="s">
        <v>3439</v>
      </c>
      <c r="G121" t="s">
        <v>3440</v>
      </c>
      <c r="H121" t="s">
        <v>3441</v>
      </c>
      <c r="I121" t="s">
        <v>3442</v>
      </c>
      <c r="J121" t="s">
        <v>3443</v>
      </c>
      <c r="K121" t="s">
        <v>3444</v>
      </c>
      <c r="L121" t="s">
        <v>3445</v>
      </c>
      <c r="M121" t="s">
        <v>3445</v>
      </c>
      <c r="N121" t="s">
        <v>3446</v>
      </c>
      <c r="O121" t="s">
        <v>7297</v>
      </c>
      <c r="P121" t="s">
        <v>3446</v>
      </c>
      <c r="Q121" t="s">
        <v>3447</v>
      </c>
      <c r="R121" t="s">
        <v>6603</v>
      </c>
      <c r="S121" t="s">
        <v>6147</v>
      </c>
      <c r="T121" t="s">
        <v>3448</v>
      </c>
      <c r="U121" t="s">
        <v>3449</v>
      </c>
      <c r="V121" t="s">
        <v>3450</v>
      </c>
      <c r="W121" t="s">
        <v>3451</v>
      </c>
      <c r="X121" t="s">
        <v>3452</v>
      </c>
      <c r="Y121" t="s">
        <v>3453</v>
      </c>
      <c r="Z121" t="s">
        <v>3454</v>
      </c>
      <c r="AA121" t="s">
        <v>3455</v>
      </c>
      <c r="AB121" t="s">
        <v>3456</v>
      </c>
      <c r="AC121" t="s">
        <v>3457</v>
      </c>
      <c r="AD121" t="s">
        <v>3458</v>
      </c>
      <c r="AE121" t="s">
        <v>3459</v>
      </c>
      <c r="AF121" t="s">
        <v>3460</v>
      </c>
      <c r="AG121" t="s">
        <v>3461</v>
      </c>
      <c r="AH121" t="s">
        <v>7101</v>
      </c>
      <c r="AI121" t="s">
        <v>3461</v>
      </c>
      <c r="AJ121" t="s">
        <v>3462</v>
      </c>
      <c r="AK121" t="s">
        <v>6604</v>
      </c>
      <c r="AL121" t="s">
        <v>6605</v>
      </c>
      <c r="AM121" t="s">
        <v>3446</v>
      </c>
      <c r="AN121" t="s">
        <v>7297</v>
      </c>
      <c r="AO121" t="s">
        <v>3447</v>
      </c>
      <c r="AP121" t="s">
        <v>6603</v>
      </c>
      <c r="AQ121" t="s">
        <v>6147</v>
      </c>
      <c r="AR121" t="s">
        <v>3461</v>
      </c>
      <c r="AS121" t="s">
        <v>7101</v>
      </c>
      <c r="AT121" t="s">
        <v>3462</v>
      </c>
      <c r="AU121" t="s">
        <v>6604</v>
      </c>
      <c r="AV121" t="s">
        <v>6605</v>
      </c>
      <c r="AW121">
        <v>367.33</v>
      </c>
      <c r="AX121">
        <v>-5.9873722668266884E-2</v>
      </c>
      <c r="AY121">
        <v>174.11</v>
      </c>
      <c r="AZ121">
        <v>5.7451455102020696E-2</v>
      </c>
      <c r="BA121">
        <v>189.15</v>
      </c>
      <c r="BB121">
        <v>1.7600454335777074</v>
      </c>
      <c r="BC121">
        <v>218.44</v>
      </c>
      <c r="BD121">
        <v>1.6990251729584298</v>
      </c>
      <c r="BE121">
        <v>229.61</v>
      </c>
      <c r="BF121">
        <v>0.13510276400730173</v>
      </c>
      <c r="BG121">
        <v>76.099999999999994</v>
      </c>
      <c r="BH121">
        <v>4.2959625853027639</v>
      </c>
    </row>
    <row r="122" spans="1:60" x14ac:dyDescent="0.25">
      <c r="A122" t="s">
        <v>3463</v>
      </c>
      <c r="B122" t="s">
        <v>3464</v>
      </c>
      <c r="C122" t="s">
        <v>3465</v>
      </c>
      <c r="D122" t="s">
        <v>3466</v>
      </c>
      <c r="E122" t="s">
        <v>3467</v>
      </c>
      <c r="F122" t="s">
        <v>3468</v>
      </c>
      <c r="G122" t="s">
        <v>3469</v>
      </c>
      <c r="H122" t="s">
        <v>3470</v>
      </c>
      <c r="I122" t="s">
        <v>3471</v>
      </c>
      <c r="J122" t="s">
        <v>3472</v>
      </c>
      <c r="K122" t="s">
        <v>3473</v>
      </c>
      <c r="L122" t="s">
        <v>3474</v>
      </c>
      <c r="M122" t="s">
        <v>3474</v>
      </c>
      <c r="N122" t="s">
        <v>3475</v>
      </c>
      <c r="O122" t="s">
        <v>7298</v>
      </c>
      <c r="P122" t="s">
        <v>3475</v>
      </c>
      <c r="Q122" t="s">
        <v>3476</v>
      </c>
      <c r="R122" t="s">
        <v>6606</v>
      </c>
      <c r="S122" t="s">
        <v>6148</v>
      </c>
      <c r="T122" t="s">
        <v>3477</v>
      </c>
      <c r="U122" t="s">
        <v>3478</v>
      </c>
      <c r="V122" t="s">
        <v>3479</v>
      </c>
      <c r="W122" t="s">
        <v>3480</v>
      </c>
      <c r="X122" t="s">
        <v>3481</v>
      </c>
      <c r="Y122" t="s">
        <v>3482</v>
      </c>
      <c r="Z122" t="s">
        <v>3483</v>
      </c>
      <c r="AA122" t="s">
        <v>3484</v>
      </c>
      <c r="AB122" t="s">
        <v>3485</v>
      </c>
      <c r="AC122" t="s">
        <v>3486</v>
      </c>
      <c r="AD122" t="s">
        <v>3487</v>
      </c>
      <c r="AE122" t="s">
        <v>3488</v>
      </c>
      <c r="AF122" t="s">
        <v>3489</v>
      </c>
      <c r="AG122" t="s">
        <v>3490</v>
      </c>
      <c r="AH122" t="s">
        <v>7102</v>
      </c>
      <c r="AI122" t="s">
        <v>3490</v>
      </c>
      <c r="AJ122" t="s">
        <v>3491</v>
      </c>
      <c r="AK122" t="s">
        <v>6607</v>
      </c>
      <c r="AL122" t="s">
        <v>6608</v>
      </c>
      <c r="AM122" t="s">
        <v>3475</v>
      </c>
      <c r="AN122" t="s">
        <v>7298</v>
      </c>
      <c r="AO122" t="s">
        <v>3476</v>
      </c>
      <c r="AP122" t="s">
        <v>6606</v>
      </c>
      <c r="AQ122" t="s">
        <v>6148</v>
      </c>
      <c r="AR122" t="s">
        <v>3490</v>
      </c>
      <c r="AS122" t="s">
        <v>7102</v>
      </c>
      <c r="AT122" t="s">
        <v>3491</v>
      </c>
      <c r="AU122" t="s">
        <v>6607</v>
      </c>
      <c r="AV122" t="s">
        <v>6608</v>
      </c>
      <c r="AW122">
        <v>357.83</v>
      </c>
      <c r="AX122">
        <v>-2.6202613309783418</v>
      </c>
      <c r="AY122">
        <v>169.42</v>
      </c>
      <c r="AZ122">
        <v>-2.730644437510243</v>
      </c>
      <c r="BA122">
        <v>184.44</v>
      </c>
      <c r="BB122">
        <v>-2.5216143740533474</v>
      </c>
      <c r="BC122">
        <v>209.72</v>
      </c>
      <c r="BD122">
        <v>-4.0738069579620939</v>
      </c>
      <c r="BE122">
        <v>220.79</v>
      </c>
      <c r="BF122">
        <v>-3.9170193981680534</v>
      </c>
      <c r="BG122">
        <v>73.94</v>
      </c>
      <c r="BH122">
        <v>-2.8794311359154263</v>
      </c>
    </row>
    <row r="123" spans="1:60" x14ac:dyDescent="0.25">
      <c r="A123" t="s">
        <v>3492</v>
      </c>
      <c r="B123" t="s">
        <v>3493</v>
      </c>
      <c r="C123" t="s">
        <v>3494</v>
      </c>
      <c r="D123" t="s">
        <v>3495</v>
      </c>
      <c r="E123" t="s">
        <v>3496</v>
      </c>
      <c r="F123" t="s">
        <v>3497</v>
      </c>
      <c r="G123" t="s">
        <v>3498</v>
      </c>
      <c r="H123" t="s">
        <v>3499</v>
      </c>
      <c r="I123" t="s">
        <v>3500</v>
      </c>
      <c r="J123" t="s">
        <v>3501</v>
      </c>
      <c r="K123" t="s">
        <v>3502</v>
      </c>
      <c r="L123" t="s">
        <v>3503</v>
      </c>
      <c r="M123" t="s">
        <v>3503</v>
      </c>
      <c r="N123" t="s">
        <v>3504</v>
      </c>
      <c r="O123" t="s">
        <v>7299</v>
      </c>
      <c r="P123" t="s">
        <v>3504</v>
      </c>
      <c r="Q123" t="s">
        <v>3505</v>
      </c>
      <c r="R123" t="s">
        <v>6609</v>
      </c>
      <c r="S123" t="s">
        <v>6149</v>
      </c>
      <c r="T123" t="s">
        <v>3506</v>
      </c>
      <c r="U123" t="s">
        <v>3507</v>
      </c>
      <c r="V123" t="s">
        <v>3508</v>
      </c>
      <c r="W123" t="s">
        <v>3509</v>
      </c>
      <c r="X123" t="s">
        <v>3510</v>
      </c>
      <c r="Y123" t="s">
        <v>3511</v>
      </c>
      <c r="Z123" t="s">
        <v>3512</v>
      </c>
      <c r="AA123" t="s">
        <v>3513</v>
      </c>
      <c r="AB123" t="s">
        <v>3514</v>
      </c>
      <c r="AC123" t="s">
        <v>3515</v>
      </c>
      <c r="AD123" t="s">
        <v>3516</v>
      </c>
      <c r="AE123" t="s">
        <v>3517</v>
      </c>
      <c r="AF123" t="s">
        <v>3518</v>
      </c>
      <c r="AG123" t="s">
        <v>3519</v>
      </c>
      <c r="AH123" t="s">
        <v>7103</v>
      </c>
      <c r="AI123" t="s">
        <v>3519</v>
      </c>
      <c r="AJ123" t="s">
        <v>3520</v>
      </c>
      <c r="AK123" t="s">
        <v>6610</v>
      </c>
      <c r="AL123" t="s">
        <v>6611</v>
      </c>
      <c r="AM123" t="s">
        <v>3504</v>
      </c>
      <c r="AN123" t="s">
        <v>7299</v>
      </c>
      <c r="AO123" t="s">
        <v>3505</v>
      </c>
      <c r="AP123" t="s">
        <v>6609</v>
      </c>
      <c r="AQ123" t="s">
        <v>6149</v>
      </c>
      <c r="AR123" t="s">
        <v>3519</v>
      </c>
      <c r="AS123" t="s">
        <v>7103</v>
      </c>
      <c r="AT123" t="s">
        <v>3520</v>
      </c>
      <c r="AU123" t="s">
        <v>6610</v>
      </c>
      <c r="AV123" t="s">
        <v>6611</v>
      </c>
      <c r="AW123">
        <v>340.71</v>
      </c>
      <c r="AX123">
        <v>-4.9026337711966059</v>
      </c>
      <c r="AY123">
        <v>160.47</v>
      </c>
      <c r="AZ123">
        <v>-5.4273829792136405</v>
      </c>
      <c r="BA123">
        <v>177.49</v>
      </c>
      <c r="BB123">
        <v>-3.8409938038249622</v>
      </c>
      <c r="BC123">
        <v>200.06</v>
      </c>
      <c r="BD123">
        <v>-4.7155986147297382</v>
      </c>
      <c r="BE123">
        <v>212.96</v>
      </c>
      <c r="BF123">
        <v>-3.6107668875449717</v>
      </c>
      <c r="BG123">
        <v>70.13</v>
      </c>
      <c r="BH123">
        <v>-5.2903290959666771</v>
      </c>
    </row>
    <row r="124" spans="1:60" x14ac:dyDescent="0.25">
      <c r="A124" t="s">
        <v>3521</v>
      </c>
      <c r="B124" t="s">
        <v>3522</v>
      </c>
      <c r="C124" t="s">
        <v>3523</v>
      </c>
      <c r="D124" t="s">
        <v>3524</v>
      </c>
      <c r="E124" t="s">
        <v>3525</v>
      </c>
      <c r="F124" t="s">
        <v>3526</v>
      </c>
      <c r="G124" t="s">
        <v>3527</v>
      </c>
      <c r="H124" t="s">
        <v>3528</v>
      </c>
      <c r="I124" t="s">
        <v>3529</v>
      </c>
      <c r="J124" t="s">
        <v>3530</v>
      </c>
      <c r="K124" t="s">
        <v>3531</v>
      </c>
      <c r="L124" t="s">
        <v>3532</v>
      </c>
      <c r="M124" t="s">
        <v>3532</v>
      </c>
      <c r="N124" t="s">
        <v>3533</v>
      </c>
      <c r="O124" t="s">
        <v>7300</v>
      </c>
      <c r="P124" t="s">
        <v>3533</v>
      </c>
      <c r="Q124" t="s">
        <v>3534</v>
      </c>
      <c r="R124" t="s">
        <v>6612</v>
      </c>
      <c r="S124" t="s">
        <v>6150</v>
      </c>
      <c r="T124" t="s">
        <v>3535</v>
      </c>
      <c r="U124" t="s">
        <v>3536</v>
      </c>
      <c r="V124" t="s">
        <v>3537</v>
      </c>
      <c r="W124" t="s">
        <v>3538</v>
      </c>
      <c r="X124" t="s">
        <v>3539</v>
      </c>
      <c r="Y124" t="s">
        <v>3540</v>
      </c>
      <c r="Z124" t="s">
        <v>3541</v>
      </c>
      <c r="AA124" t="s">
        <v>3542</v>
      </c>
      <c r="AB124" t="s">
        <v>3543</v>
      </c>
      <c r="AC124" t="s">
        <v>3544</v>
      </c>
      <c r="AD124" t="s">
        <v>3545</v>
      </c>
      <c r="AE124" t="s">
        <v>3546</v>
      </c>
      <c r="AF124" t="s">
        <v>3547</v>
      </c>
      <c r="AG124" t="s">
        <v>3548</v>
      </c>
      <c r="AH124" t="s">
        <v>7104</v>
      </c>
      <c r="AI124" t="s">
        <v>3548</v>
      </c>
      <c r="AJ124" t="s">
        <v>3549</v>
      </c>
      <c r="AK124" t="s">
        <v>6613</v>
      </c>
      <c r="AL124" t="s">
        <v>6614</v>
      </c>
      <c r="AM124" t="s">
        <v>3533</v>
      </c>
      <c r="AN124" t="s">
        <v>7300</v>
      </c>
      <c r="AO124" t="s">
        <v>3534</v>
      </c>
      <c r="AP124" t="s">
        <v>6612</v>
      </c>
      <c r="AQ124" t="s">
        <v>6150</v>
      </c>
      <c r="AR124" t="s">
        <v>3548</v>
      </c>
      <c r="AS124" t="s">
        <v>7104</v>
      </c>
      <c r="AT124" t="s">
        <v>3549</v>
      </c>
      <c r="AU124" t="s">
        <v>6613</v>
      </c>
      <c r="AV124" t="s">
        <v>6614</v>
      </c>
      <c r="AW124">
        <v>344.41</v>
      </c>
      <c r="AX124">
        <v>1.0801132565020335</v>
      </c>
      <c r="AY124">
        <v>164.57</v>
      </c>
      <c r="AZ124">
        <v>2.5229002396022948</v>
      </c>
      <c r="BA124">
        <v>178.47</v>
      </c>
      <c r="BB124">
        <v>0.55062505676688644</v>
      </c>
      <c r="BC124">
        <v>207.5</v>
      </c>
      <c r="BD124">
        <v>3.651401811371823</v>
      </c>
      <c r="BE124">
        <v>217.2</v>
      </c>
      <c r="BF124">
        <v>1.9714233412978757</v>
      </c>
      <c r="BG124">
        <v>73.44</v>
      </c>
      <c r="BH124">
        <v>4.6118083763416067</v>
      </c>
    </row>
    <row r="125" spans="1:60" x14ac:dyDescent="0.25">
      <c r="A125" t="s">
        <v>3550</v>
      </c>
      <c r="B125" t="s">
        <v>3551</v>
      </c>
      <c r="C125" t="s">
        <v>3552</v>
      </c>
      <c r="D125" t="s">
        <v>3553</v>
      </c>
      <c r="E125" t="s">
        <v>3554</v>
      </c>
      <c r="F125" t="s">
        <v>3555</v>
      </c>
      <c r="G125" t="s">
        <v>3556</v>
      </c>
      <c r="H125" t="s">
        <v>3557</v>
      </c>
      <c r="I125" t="s">
        <v>3558</v>
      </c>
      <c r="J125" t="s">
        <v>3559</v>
      </c>
      <c r="K125" t="s">
        <v>3560</v>
      </c>
      <c r="L125" t="s">
        <v>3561</v>
      </c>
      <c r="M125" t="s">
        <v>3561</v>
      </c>
      <c r="N125" t="s">
        <v>3562</v>
      </c>
      <c r="O125" t="s">
        <v>7301</v>
      </c>
      <c r="P125" t="s">
        <v>3562</v>
      </c>
      <c r="Q125" t="s">
        <v>3563</v>
      </c>
      <c r="R125" t="s">
        <v>6615</v>
      </c>
      <c r="S125" t="s">
        <v>6151</v>
      </c>
      <c r="T125" t="s">
        <v>3564</v>
      </c>
      <c r="U125" t="s">
        <v>3565</v>
      </c>
      <c r="V125" t="s">
        <v>3566</v>
      </c>
      <c r="W125" t="s">
        <v>3567</v>
      </c>
      <c r="X125" t="s">
        <v>3568</v>
      </c>
      <c r="Y125" t="s">
        <v>3569</v>
      </c>
      <c r="Z125" t="s">
        <v>3570</v>
      </c>
      <c r="AA125" t="s">
        <v>3571</v>
      </c>
      <c r="AB125" t="s">
        <v>3572</v>
      </c>
      <c r="AC125" t="s">
        <v>3573</v>
      </c>
      <c r="AD125" t="s">
        <v>3574</v>
      </c>
      <c r="AE125" t="s">
        <v>3575</v>
      </c>
      <c r="AF125" t="s">
        <v>3576</v>
      </c>
      <c r="AG125" t="s">
        <v>3577</v>
      </c>
      <c r="AH125" t="s">
        <v>7105</v>
      </c>
      <c r="AI125" t="s">
        <v>3577</v>
      </c>
      <c r="AJ125" t="s">
        <v>3578</v>
      </c>
      <c r="AK125" t="s">
        <v>6616</v>
      </c>
      <c r="AL125" t="s">
        <v>6617</v>
      </c>
      <c r="AM125" t="s">
        <v>3562</v>
      </c>
      <c r="AN125" t="s">
        <v>7301</v>
      </c>
      <c r="AO125" t="s">
        <v>3563</v>
      </c>
      <c r="AP125" t="s">
        <v>6615</v>
      </c>
      <c r="AQ125" t="s">
        <v>6151</v>
      </c>
      <c r="AR125" t="s">
        <v>3577</v>
      </c>
      <c r="AS125" t="s">
        <v>7105</v>
      </c>
      <c r="AT125" t="s">
        <v>3578</v>
      </c>
      <c r="AU125" t="s">
        <v>6616</v>
      </c>
      <c r="AV125" t="s">
        <v>6617</v>
      </c>
      <c r="AW125">
        <v>342.87</v>
      </c>
      <c r="AX125">
        <v>-0.44814415590686274</v>
      </c>
      <c r="AY125">
        <v>164.42</v>
      </c>
      <c r="AZ125">
        <v>-9.1188188330413519E-2</v>
      </c>
      <c r="BA125">
        <v>179.15</v>
      </c>
      <c r="BB125">
        <v>0.3802923883038839</v>
      </c>
      <c r="BC125">
        <v>208.14</v>
      </c>
      <c r="BD125">
        <v>0.30795905389603778</v>
      </c>
      <c r="BE125">
        <v>219.98</v>
      </c>
      <c r="BF125">
        <v>1.2718045069190198</v>
      </c>
      <c r="BG125">
        <v>74.27</v>
      </c>
      <c r="BH125">
        <v>1.1238355368970083</v>
      </c>
    </row>
    <row r="126" spans="1:60" x14ac:dyDescent="0.25">
      <c r="A126" t="s">
        <v>3579</v>
      </c>
      <c r="B126" t="s">
        <v>3580</v>
      </c>
      <c r="C126" t="s">
        <v>3581</v>
      </c>
      <c r="D126" t="s">
        <v>3582</v>
      </c>
      <c r="E126" t="s">
        <v>3583</v>
      </c>
      <c r="F126" t="s">
        <v>3584</v>
      </c>
      <c r="G126" t="s">
        <v>3585</v>
      </c>
      <c r="H126" t="s">
        <v>3586</v>
      </c>
      <c r="I126" t="s">
        <v>3587</v>
      </c>
      <c r="J126" t="s">
        <v>3588</v>
      </c>
      <c r="K126" t="s">
        <v>3589</v>
      </c>
      <c r="L126" t="s">
        <v>3590</v>
      </c>
      <c r="M126" t="s">
        <v>3590</v>
      </c>
      <c r="N126" t="s">
        <v>3591</v>
      </c>
      <c r="O126" t="s">
        <v>7302</v>
      </c>
      <c r="P126" t="s">
        <v>3591</v>
      </c>
      <c r="Q126" t="s">
        <v>3592</v>
      </c>
      <c r="R126" t="s">
        <v>6618</v>
      </c>
      <c r="S126" t="s">
        <v>6152</v>
      </c>
      <c r="T126" t="s">
        <v>3593</v>
      </c>
      <c r="U126" t="s">
        <v>3594</v>
      </c>
      <c r="V126" t="s">
        <v>3595</v>
      </c>
      <c r="W126" t="s">
        <v>3596</v>
      </c>
      <c r="X126" t="s">
        <v>3597</v>
      </c>
      <c r="Y126" t="s">
        <v>3598</v>
      </c>
      <c r="Z126" t="s">
        <v>3599</v>
      </c>
      <c r="AA126" t="s">
        <v>3600</v>
      </c>
      <c r="AB126" t="s">
        <v>3601</v>
      </c>
      <c r="AC126" t="s">
        <v>3602</v>
      </c>
      <c r="AD126" t="s">
        <v>3603</v>
      </c>
      <c r="AE126" t="s">
        <v>3604</v>
      </c>
      <c r="AF126" t="s">
        <v>3605</v>
      </c>
      <c r="AG126" t="s">
        <v>3606</v>
      </c>
      <c r="AH126" t="s">
        <v>7106</v>
      </c>
      <c r="AI126" t="s">
        <v>3606</v>
      </c>
      <c r="AJ126" t="s">
        <v>3607</v>
      </c>
      <c r="AK126" t="s">
        <v>6619</v>
      </c>
      <c r="AL126" t="s">
        <v>6620</v>
      </c>
      <c r="AM126" t="s">
        <v>3591</v>
      </c>
      <c r="AN126" t="s">
        <v>7302</v>
      </c>
      <c r="AO126" t="s">
        <v>3592</v>
      </c>
      <c r="AP126" t="s">
        <v>6618</v>
      </c>
      <c r="AQ126" t="s">
        <v>6152</v>
      </c>
      <c r="AR126" t="s">
        <v>3606</v>
      </c>
      <c r="AS126" t="s">
        <v>7106</v>
      </c>
      <c r="AT126" t="s">
        <v>3607</v>
      </c>
      <c r="AU126" t="s">
        <v>6619</v>
      </c>
      <c r="AV126" t="s">
        <v>6620</v>
      </c>
      <c r="AW126">
        <v>330.39</v>
      </c>
      <c r="AX126">
        <v>-3.7077591732654054</v>
      </c>
      <c r="AY126">
        <v>159.38999999999999</v>
      </c>
      <c r="AZ126">
        <v>-3.1070100593025818</v>
      </c>
      <c r="BA126">
        <v>176.81</v>
      </c>
      <c r="BB126">
        <v>-1.3147734060964817</v>
      </c>
      <c r="BC126">
        <v>205.31</v>
      </c>
      <c r="BD126">
        <v>-1.3689898165040253</v>
      </c>
      <c r="BE126">
        <v>214.38</v>
      </c>
      <c r="BF126">
        <v>-2.5786491865597156</v>
      </c>
      <c r="BG126">
        <v>72.069999999999993</v>
      </c>
      <c r="BH126">
        <v>-3.0069232744855392</v>
      </c>
    </row>
    <row r="127" spans="1:60" x14ac:dyDescent="0.25">
      <c r="A127" t="s">
        <v>3608</v>
      </c>
      <c r="B127" t="s">
        <v>3609</v>
      </c>
      <c r="C127" t="s">
        <v>3610</v>
      </c>
      <c r="D127" t="s">
        <v>3611</v>
      </c>
      <c r="E127" t="s">
        <v>3612</v>
      </c>
      <c r="F127" t="s">
        <v>3613</v>
      </c>
      <c r="G127" t="s">
        <v>3614</v>
      </c>
      <c r="H127" t="s">
        <v>3615</v>
      </c>
      <c r="I127" t="s">
        <v>3616</v>
      </c>
      <c r="J127" t="s">
        <v>3617</v>
      </c>
      <c r="K127" t="s">
        <v>3618</v>
      </c>
      <c r="L127" t="s">
        <v>3619</v>
      </c>
      <c r="M127" t="s">
        <v>3619</v>
      </c>
      <c r="N127" t="s">
        <v>3620</v>
      </c>
      <c r="O127" t="s">
        <v>7303</v>
      </c>
      <c r="P127" t="s">
        <v>3620</v>
      </c>
      <c r="Q127" t="s">
        <v>3621</v>
      </c>
      <c r="R127" t="s">
        <v>6621</v>
      </c>
      <c r="S127" t="s">
        <v>6153</v>
      </c>
      <c r="T127" t="s">
        <v>3622</v>
      </c>
      <c r="U127" t="s">
        <v>3623</v>
      </c>
      <c r="V127" t="s">
        <v>3624</v>
      </c>
      <c r="W127" t="s">
        <v>3625</v>
      </c>
      <c r="X127" t="s">
        <v>3626</v>
      </c>
      <c r="Y127" t="s">
        <v>3627</v>
      </c>
      <c r="Z127" t="s">
        <v>3628</v>
      </c>
      <c r="AA127" t="s">
        <v>3629</v>
      </c>
      <c r="AB127" t="s">
        <v>3630</v>
      </c>
      <c r="AC127" t="s">
        <v>3631</v>
      </c>
      <c r="AD127" t="s">
        <v>3632</v>
      </c>
      <c r="AE127" t="s">
        <v>3633</v>
      </c>
      <c r="AF127" t="s">
        <v>3634</v>
      </c>
      <c r="AG127" t="s">
        <v>3635</v>
      </c>
      <c r="AH127" t="s">
        <v>7107</v>
      </c>
      <c r="AI127" t="s">
        <v>3635</v>
      </c>
      <c r="AJ127" t="s">
        <v>3636</v>
      </c>
      <c r="AK127" t="s">
        <v>6622</v>
      </c>
      <c r="AL127" t="s">
        <v>6623</v>
      </c>
      <c r="AM127" t="s">
        <v>3620</v>
      </c>
      <c r="AN127" t="s">
        <v>7303</v>
      </c>
      <c r="AO127" t="s">
        <v>3621</v>
      </c>
      <c r="AP127" t="s">
        <v>6621</v>
      </c>
      <c r="AQ127" t="s">
        <v>6153</v>
      </c>
      <c r="AR127" t="s">
        <v>3635</v>
      </c>
      <c r="AS127" t="s">
        <v>7107</v>
      </c>
      <c r="AT127" t="s">
        <v>3636</v>
      </c>
      <c r="AU127" t="s">
        <v>6622</v>
      </c>
      <c r="AV127" t="s">
        <v>6623</v>
      </c>
      <c r="AW127">
        <v>334.65</v>
      </c>
      <c r="AX127">
        <v>1.2811434701688866</v>
      </c>
      <c r="AY127">
        <v>163.78</v>
      </c>
      <c r="AZ127">
        <v>2.7170034711080628</v>
      </c>
      <c r="BA127">
        <v>178.45</v>
      </c>
      <c r="BB127">
        <v>0.92327402461713659</v>
      </c>
      <c r="BC127">
        <v>210.22</v>
      </c>
      <c r="BD127">
        <v>2.3633569350535275</v>
      </c>
      <c r="BE127">
        <v>218.7</v>
      </c>
      <c r="BF127">
        <v>1.9950786419348692</v>
      </c>
      <c r="BG127">
        <v>73.099999999999994</v>
      </c>
      <c r="BH127">
        <v>1.4190497819383272</v>
      </c>
    </row>
    <row r="128" spans="1:60" x14ac:dyDescent="0.25">
      <c r="A128" t="s">
        <v>3637</v>
      </c>
      <c r="B128" t="s">
        <v>3638</v>
      </c>
      <c r="C128" t="s">
        <v>3639</v>
      </c>
      <c r="D128" t="s">
        <v>3640</v>
      </c>
      <c r="E128" t="s">
        <v>3641</v>
      </c>
      <c r="F128" t="s">
        <v>3642</v>
      </c>
      <c r="G128" t="s">
        <v>3643</v>
      </c>
      <c r="H128" t="s">
        <v>3644</v>
      </c>
      <c r="I128" t="s">
        <v>3645</v>
      </c>
      <c r="J128" t="s">
        <v>3646</v>
      </c>
      <c r="K128" t="s">
        <v>3647</v>
      </c>
      <c r="L128" t="s">
        <v>3648</v>
      </c>
      <c r="M128" t="s">
        <v>3648</v>
      </c>
      <c r="N128" t="s">
        <v>3649</v>
      </c>
      <c r="O128" t="s">
        <v>7304</v>
      </c>
      <c r="P128" t="s">
        <v>3649</v>
      </c>
      <c r="Q128" t="s">
        <v>3650</v>
      </c>
      <c r="R128" t="s">
        <v>6624</v>
      </c>
      <c r="S128" t="s">
        <v>6154</v>
      </c>
      <c r="T128" t="s">
        <v>3651</v>
      </c>
      <c r="U128" t="s">
        <v>3652</v>
      </c>
      <c r="V128" t="s">
        <v>3653</v>
      </c>
      <c r="W128" t="s">
        <v>3654</v>
      </c>
      <c r="X128" t="s">
        <v>3655</v>
      </c>
      <c r="Y128" t="s">
        <v>3656</v>
      </c>
      <c r="Z128" t="s">
        <v>3657</v>
      </c>
      <c r="AA128" t="s">
        <v>3658</v>
      </c>
      <c r="AB128" t="s">
        <v>3659</v>
      </c>
      <c r="AC128" t="s">
        <v>3660</v>
      </c>
      <c r="AD128" t="s">
        <v>3661</v>
      </c>
      <c r="AE128" t="s">
        <v>3662</v>
      </c>
      <c r="AF128" t="s">
        <v>3663</v>
      </c>
      <c r="AG128" t="s">
        <v>3664</v>
      </c>
      <c r="AH128" t="s">
        <v>7108</v>
      </c>
      <c r="AI128" t="s">
        <v>3664</v>
      </c>
      <c r="AJ128" t="s">
        <v>3665</v>
      </c>
      <c r="AK128" t="s">
        <v>6625</v>
      </c>
      <c r="AL128" t="s">
        <v>6626</v>
      </c>
      <c r="AM128" t="s">
        <v>3649</v>
      </c>
      <c r="AN128" t="s">
        <v>7304</v>
      </c>
      <c r="AO128" t="s">
        <v>3650</v>
      </c>
      <c r="AP128" t="s">
        <v>6624</v>
      </c>
      <c r="AQ128" t="s">
        <v>6154</v>
      </c>
      <c r="AR128" t="s">
        <v>3664</v>
      </c>
      <c r="AS128" t="s">
        <v>7108</v>
      </c>
      <c r="AT128" t="s">
        <v>3665</v>
      </c>
      <c r="AU128" t="s">
        <v>6625</v>
      </c>
      <c r="AV128" t="s">
        <v>6626</v>
      </c>
      <c r="AW128">
        <v>326.60000000000002</v>
      </c>
      <c r="AX128">
        <v>-2.4349029010286385</v>
      </c>
      <c r="AY128">
        <v>163.68</v>
      </c>
      <c r="AZ128">
        <v>-6.1076163872582717E-2</v>
      </c>
      <c r="BA128">
        <v>174.71</v>
      </c>
      <c r="BB128">
        <v>-2.1180993449816068</v>
      </c>
      <c r="BC128">
        <v>207.65</v>
      </c>
      <c r="BD128">
        <v>-1.2300631318445774</v>
      </c>
      <c r="BE128">
        <v>218.11</v>
      </c>
      <c r="BF128">
        <v>-0.27014049989609379</v>
      </c>
      <c r="BG128">
        <v>71.02</v>
      </c>
      <c r="BH128">
        <v>-2.8866839240790982</v>
      </c>
    </row>
    <row r="129" spans="1:60" x14ac:dyDescent="0.25">
      <c r="A129" t="s">
        <v>3666</v>
      </c>
      <c r="B129" t="s">
        <v>3667</v>
      </c>
      <c r="C129" t="s">
        <v>3668</v>
      </c>
      <c r="D129" t="s">
        <v>3669</v>
      </c>
      <c r="E129" t="s">
        <v>3670</v>
      </c>
      <c r="F129" t="s">
        <v>3671</v>
      </c>
      <c r="G129" t="s">
        <v>3672</v>
      </c>
      <c r="H129" t="s">
        <v>3673</v>
      </c>
      <c r="I129" t="s">
        <v>3674</v>
      </c>
      <c r="J129" t="s">
        <v>3675</v>
      </c>
      <c r="K129" t="s">
        <v>3676</v>
      </c>
      <c r="L129" t="s">
        <v>3677</v>
      </c>
      <c r="M129" t="s">
        <v>3677</v>
      </c>
      <c r="N129" t="s">
        <v>3678</v>
      </c>
      <c r="O129" t="s">
        <v>7305</v>
      </c>
      <c r="P129" t="s">
        <v>3678</v>
      </c>
      <c r="Q129" t="s">
        <v>3679</v>
      </c>
      <c r="R129" t="s">
        <v>6627</v>
      </c>
      <c r="S129" t="s">
        <v>6155</v>
      </c>
      <c r="T129" t="s">
        <v>3680</v>
      </c>
      <c r="U129" t="s">
        <v>3681</v>
      </c>
      <c r="V129" t="s">
        <v>3682</v>
      </c>
      <c r="W129" t="s">
        <v>3683</v>
      </c>
      <c r="X129" t="s">
        <v>3684</v>
      </c>
      <c r="Y129" t="s">
        <v>3685</v>
      </c>
      <c r="Z129" t="s">
        <v>3686</v>
      </c>
      <c r="AA129" t="s">
        <v>3687</v>
      </c>
      <c r="AB129" t="s">
        <v>3688</v>
      </c>
      <c r="AC129" t="s">
        <v>3689</v>
      </c>
      <c r="AD129" t="s">
        <v>3690</v>
      </c>
      <c r="AE129" t="s">
        <v>3691</v>
      </c>
      <c r="AF129" t="s">
        <v>3692</v>
      </c>
      <c r="AG129" t="s">
        <v>3693</v>
      </c>
      <c r="AH129" t="s">
        <v>7109</v>
      </c>
      <c r="AI129" t="s">
        <v>3693</v>
      </c>
      <c r="AJ129" t="s">
        <v>3694</v>
      </c>
      <c r="AK129" t="s">
        <v>6628</v>
      </c>
      <c r="AL129" t="s">
        <v>6629</v>
      </c>
      <c r="AM129" t="s">
        <v>3678</v>
      </c>
      <c r="AN129" t="s">
        <v>7305</v>
      </c>
      <c r="AO129" t="s">
        <v>3679</v>
      </c>
      <c r="AP129" t="s">
        <v>6627</v>
      </c>
      <c r="AQ129" t="s">
        <v>6155</v>
      </c>
      <c r="AR129" t="s">
        <v>3693</v>
      </c>
      <c r="AS129" t="s">
        <v>7109</v>
      </c>
      <c r="AT129" t="s">
        <v>3694</v>
      </c>
      <c r="AU129" t="s">
        <v>6628</v>
      </c>
      <c r="AV129" t="s">
        <v>6629</v>
      </c>
      <c r="AW129">
        <v>320.85000000000002</v>
      </c>
      <c r="AX129">
        <v>-1.7762456339840389</v>
      </c>
      <c r="AY129">
        <v>159.38</v>
      </c>
      <c r="AZ129">
        <v>-2.6622014233714362</v>
      </c>
      <c r="BA129">
        <v>170.99</v>
      </c>
      <c r="BB129">
        <v>-2.1522381225851581</v>
      </c>
      <c r="BC129">
        <v>196.97</v>
      </c>
      <c r="BD129">
        <v>-5.280253719915927</v>
      </c>
      <c r="BE129">
        <v>207.44</v>
      </c>
      <c r="BF129">
        <v>-5.0157381453352317</v>
      </c>
      <c r="BG129">
        <v>70.239999999999995</v>
      </c>
      <c r="BH129">
        <v>-1.1043578188080594</v>
      </c>
    </row>
    <row r="130" spans="1:60" x14ac:dyDescent="0.25">
      <c r="A130" t="s">
        <v>3695</v>
      </c>
      <c r="B130" t="s">
        <v>3696</v>
      </c>
      <c r="C130" t="s">
        <v>3697</v>
      </c>
      <c r="D130" t="s">
        <v>3698</v>
      </c>
      <c r="E130" t="s">
        <v>3699</v>
      </c>
      <c r="F130" t="s">
        <v>3700</v>
      </c>
      <c r="G130" t="s">
        <v>3701</v>
      </c>
      <c r="H130" t="s">
        <v>3702</v>
      </c>
      <c r="I130" t="s">
        <v>3703</v>
      </c>
      <c r="J130" t="s">
        <v>3704</v>
      </c>
      <c r="K130" t="s">
        <v>3705</v>
      </c>
      <c r="L130" t="s">
        <v>3706</v>
      </c>
      <c r="M130" t="s">
        <v>3706</v>
      </c>
      <c r="N130" t="s">
        <v>3707</v>
      </c>
      <c r="O130" t="s">
        <v>7306</v>
      </c>
      <c r="P130" t="s">
        <v>3707</v>
      </c>
      <c r="Q130" t="s">
        <v>3708</v>
      </c>
      <c r="R130" t="s">
        <v>6630</v>
      </c>
      <c r="S130" t="s">
        <v>6156</v>
      </c>
      <c r="T130" t="s">
        <v>3709</v>
      </c>
      <c r="U130" t="s">
        <v>3710</v>
      </c>
      <c r="V130" t="s">
        <v>3711</v>
      </c>
      <c r="W130" t="s">
        <v>3712</v>
      </c>
      <c r="X130" t="s">
        <v>3713</v>
      </c>
      <c r="Y130" t="s">
        <v>3714</v>
      </c>
      <c r="Z130" t="s">
        <v>3715</v>
      </c>
      <c r="AA130" t="s">
        <v>3716</v>
      </c>
      <c r="AB130" t="s">
        <v>3717</v>
      </c>
      <c r="AC130" t="s">
        <v>3718</v>
      </c>
      <c r="AD130" t="s">
        <v>3719</v>
      </c>
      <c r="AE130" t="s">
        <v>3720</v>
      </c>
      <c r="AF130" t="s">
        <v>3721</v>
      </c>
      <c r="AG130" t="s">
        <v>3722</v>
      </c>
      <c r="AH130" t="s">
        <v>7110</v>
      </c>
      <c r="AI130" t="s">
        <v>3722</v>
      </c>
      <c r="AJ130" t="s">
        <v>3723</v>
      </c>
      <c r="AK130" t="s">
        <v>6631</v>
      </c>
      <c r="AL130" t="s">
        <v>6632</v>
      </c>
      <c r="AM130" t="s">
        <v>3707</v>
      </c>
      <c r="AN130" t="s">
        <v>7306</v>
      </c>
      <c r="AO130" t="s">
        <v>3708</v>
      </c>
      <c r="AP130" t="s">
        <v>6630</v>
      </c>
      <c r="AQ130" t="s">
        <v>6156</v>
      </c>
      <c r="AR130" t="s">
        <v>3722</v>
      </c>
      <c r="AS130" t="s">
        <v>7110</v>
      </c>
      <c r="AT130" t="s">
        <v>3723</v>
      </c>
      <c r="AU130" t="s">
        <v>6631</v>
      </c>
      <c r="AV130" t="s">
        <v>6632</v>
      </c>
      <c r="AW130">
        <v>314.85000000000002</v>
      </c>
      <c r="AX130">
        <v>-1.8877389261772677</v>
      </c>
      <c r="AY130">
        <v>162.11000000000001</v>
      </c>
      <c r="AZ130">
        <v>1.6983829183879755</v>
      </c>
      <c r="BA130">
        <v>169.27</v>
      </c>
      <c r="BB130">
        <v>-1.0110002059495717</v>
      </c>
      <c r="BC130">
        <v>201.52</v>
      </c>
      <c r="BD130">
        <v>2.2837199166751576</v>
      </c>
      <c r="BE130">
        <v>211.8</v>
      </c>
      <c r="BF130">
        <v>2.0800291936897279</v>
      </c>
      <c r="BG130">
        <v>71.2</v>
      </c>
      <c r="BH130">
        <v>1.3574869091069068</v>
      </c>
    </row>
    <row r="131" spans="1:60" x14ac:dyDescent="0.25">
      <c r="A131" t="s">
        <v>3724</v>
      </c>
      <c r="B131" t="s">
        <v>3725</v>
      </c>
      <c r="C131" t="s">
        <v>3726</v>
      </c>
      <c r="D131" t="s">
        <v>3727</v>
      </c>
      <c r="E131" t="s">
        <v>3728</v>
      </c>
      <c r="F131" t="s">
        <v>3729</v>
      </c>
      <c r="G131" t="s">
        <v>3730</v>
      </c>
      <c r="H131" t="s">
        <v>3731</v>
      </c>
      <c r="I131" t="s">
        <v>3732</v>
      </c>
      <c r="J131" t="s">
        <v>3733</v>
      </c>
      <c r="K131" t="s">
        <v>3734</v>
      </c>
      <c r="L131" t="s">
        <v>3735</v>
      </c>
      <c r="M131" t="s">
        <v>3735</v>
      </c>
      <c r="N131" t="s">
        <v>3736</v>
      </c>
      <c r="O131" t="s">
        <v>7307</v>
      </c>
      <c r="P131" t="s">
        <v>3736</v>
      </c>
      <c r="Q131" t="s">
        <v>3737</v>
      </c>
      <c r="R131" t="s">
        <v>6633</v>
      </c>
      <c r="S131" t="s">
        <v>6157</v>
      </c>
      <c r="T131" t="s">
        <v>3738</v>
      </c>
      <c r="U131" t="s">
        <v>3739</v>
      </c>
      <c r="V131" t="s">
        <v>3740</v>
      </c>
      <c r="W131" t="s">
        <v>3741</v>
      </c>
      <c r="X131" t="s">
        <v>3742</v>
      </c>
      <c r="Y131" t="s">
        <v>3743</v>
      </c>
      <c r="Z131" t="s">
        <v>3744</v>
      </c>
      <c r="AA131" t="s">
        <v>3745</v>
      </c>
      <c r="AB131" t="s">
        <v>3746</v>
      </c>
      <c r="AC131" t="s">
        <v>3747</v>
      </c>
      <c r="AD131" t="s">
        <v>3748</v>
      </c>
      <c r="AE131" t="s">
        <v>3749</v>
      </c>
      <c r="AF131" t="s">
        <v>3750</v>
      </c>
      <c r="AG131" t="s">
        <v>3751</v>
      </c>
      <c r="AH131" t="s">
        <v>7111</v>
      </c>
      <c r="AI131" t="s">
        <v>3751</v>
      </c>
      <c r="AJ131" t="s">
        <v>3752</v>
      </c>
      <c r="AK131" t="s">
        <v>6634</v>
      </c>
      <c r="AL131" t="s">
        <v>6635</v>
      </c>
      <c r="AM131" t="s">
        <v>3736</v>
      </c>
      <c r="AN131" t="s">
        <v>7307</v>
      </c>
      <c r="AO131" t="s">
        <v>3737</v>
      </c>
      <c r="AP131" t="s">
        <v>6633</v>
      </c>
      <c r="AQ131" t="s">
        <v>6157</v>
      </c>
      <c r="AR131" t="s">
        <v>3751</v>
      </c>
      <c r="AS131" t="s">
        <v>7111</v>
      </c>
      <c r="AT131" t="s">
        <v>3752</v>
      </c>
      <c r="AU131" t="s">
        <v>6634</v>
      </c>
      <c r="AV131" t="s">
        <v>6635</v>
      </c>
      <c r="AW131">
        <v>318.48</v>
      </c>
      <c r="AX131">
        <v>1.1463343757310165</v>
      </c>
      <c r="AY131">
        <v>164.5</v>
      </c>
      <c r="AZ131">
        <v>1.4635453051944765</v>
      </c>
      <c r="BA131">
        <v>169.12</v>
      </c>
      <c r="BB131">
        <v>-8.8655107907837677E-2</v>
      </c>
      <c r="BC131">
        <v>199.27</v>
      </c>
      <c r="BD131">
        <v>-1.12279429998619</v>
      </c>
      <c r="BE131">
        <v>211.82</v>
      </c>
      <c r="BF131">
        <v>9.4424248217056632E-3</v>
      </c>
      <c r="BG131">
        <v>70.97</v>
      </c>
      <c r="BH131">
        <v>-0.32355658810385735</v>
      </c>
    </row>
    <row r="132" spans="1:60" x14ac:dyDescent="0.25">
      <c r="A132" t="s">
        <v>3753</v>
      </c>
      <c r="B132" t="s">
        <v>3754</v>
      </c>
      <c r="C132" t="s">
        <v>3755</v>
      </c>
      <c r="D132" t="s">
        <v>3756</v>
      </c>
      <c r="E132" t="s">
        <v>3757</v>
      </c>
      <c r="F132" t="s">
        <v>3758</v>
      </c>
      <c r="G132" t="s">
        <v>3759</v>
      </c>
      <c r="H132" t="s">
        <v>3760</v>
      </c>
      <c r="I132" t="s">
        <v>3761</v>
      </c>
      <c r="J132" t="s">
        <v>3762</v>
      </c>
      <c r="K132" t="s">
        <v>3763</v>
      </c>
      <c r="L132" t="s">
        <v>3764</v>
      </c>
      <c r="M132" t="s">
        <v>3764</v>
      </c>
      <c r="N132" t="s">
        <v>3765</v>
      </c>
      <c r="O132" t="s">
        <v>7308</v>
      </c>
      <c r="P132" t="s">
        <v>3765</v>
      </c>
      <c r="Q132" t="s">
        <v>3766</v>
      </c>
      <c r="R132" t="s">
        <v>6636</v>
      </c>
      <c r="S132" t="s">
        <v>6158</v>
      </c>
      <c r="T132" t="s">
        <v>3767</v>
      </c>
      <c r="U132" t="s">
        <v>3768</v>
      </c>
      <c r="V132" t="s">
        <v>3769</v>
      </c>
      <c r="W132" t="s">
        <v>3770</v>
      </c>
      <c r="X132" t="s">
        <v>3771</v>
      </c>
      <c r="Y132" t="s">
        <v>3772</v>
      </c>
      <c r="Z132" t="s">
        <v>3773</v>
      </c>
      <c r="AA132" t="s">
        <v>3774</v>
      </c>
      <c r="AB132" t="s">
        <v>3775</v>
      </c>
      <c r="AC132" t="s">
        <v>3776</v>
      </c>
      <c r="AD132" t="s">
        <v>3777</v>
      </c>
      <c r="AE132" t="s">
        <v>3778</v>
      </c>
      <c r="AF132" t="s">
        <v>3779</v>
      </c>
      <c r="AG132" t="s">
        <v>3780</v>
      </c>
      <c r="AH132" t="s">
        <v>7112</v>
      </c>
      <c r="AI132" t="s">
        <v>3780</v>
      </c>
      <c r="AJ132" t="s">
        <v>3781</v>
      </c>
      <c r="AK132" t="s">
        <v>6637</v>
      </c>
      <c r="AL132" t="s">
        <v>6638</v>
      </c>
      <c r="AM132" t="s">
        <v>3765</v>
      </c>
      <c r="AN132" t="s">
        <v>7308</v>
      </c>
      <c r="AO132" t="s">
        <v>3766</v>
      </c>
      <c r="AP132" t="s">
        <v>6636</v>
      </c>
      <c r="AQ132" t="s">
        <v>6158</v>
      </c>
      <c r="AR132" t="s">
        <v>3780</v>
      </c>
      <c r="AS132" t="s">
        <v>7112</v>
      </c>
      <c r="AT132" t="s">
        <v>3781</v>
      </c>
      <c r="AU132" t="s">
        <v>6637</v>
      </c>
      <c r="AV132" t="s">
        <v>6638</v>
      </c>
      <c r="AW132">
        <v>323.39</v>
      </c>
      <c r="AX132">
        <v>1.5299346513373453</v>
      </c>
      <c r="AY132">
        <v>165.91</v>
      </c>
      <c r="AZ132">
        <v>0.85349024498372861</v>
      </c>
      <c r="BA132">
        <v>164.87</v>
      </c>
      <c r="BB132">
        <v>-2.5451237548840258</v>
      </c>
      <c r="BC132">
        <v>203.87</v>
      </c>
      <c r="BD132">
        <v>2.2821846764554663</v>
      </c>
      <c r="BE132">
        <v>215.05</v>
      </c>
      <c r="BF132">
        <v>1.5133701814222209</v>
      </c>
      <c r="BG132">
        <v>71.03</v>
      </c>
      <c r="BH132">
        <v>8.4507047282716186E-2</v>
      </c>
    </row>
    <row r="133" spans="1:60" x14ac:dyDescent="0.25">
      <c r="A133" t="s">
        <v>3782</v>
      </c>
      <c r="B133" t="s">
        <v>3783</v>
      </c>
      <c r="C133" t="s">
        <v>3784</v>
      </c>
      <c r="D133" t="s">
        <v>3785</v>
      </c>
      <c r="E133" t="s">
        <v>3786</v>
      </c>
      <c r="F133" t="s">
        <v>3787</v>
      </c>
      <c r="G133" t="s">
        <v>3788</v>
      </c>
      <c r="H133" t="s">
        <v>3789</v>
      </c>
      <c r="I133" t="s">
        <v>3790</v>
      </c>
      <c r="J133" t="s">
        <v>3791</v>
      </c>
      <c r="K133" t="s">
        <v>3792</v>
      </c>
      <c r="L133" t="s">
        <v>3793</v>
      </c>
      <c r="M133" t="s">
        <v>3793</v>
      </c>
      <c r="N133" t="s">
        <v>3794</v>
      </c>
      <c r="O133" t="s">
        <v>7309</v>
      </c>
      <c r="P133" t="s">
        <v>3794</v>
      </c>
      <c r="Q133" t="s">
        <v>3795</v>
      </c>
      <c r="R133" t="s">
        <v>6639</v>
      </c>
      <c r="S133" t="s">
        <v>6159</v>
      </c>
      <c r="T133" t="s">
        <v>3796</v>
      </c>
      <c r="U133" t="s">
        <v>3797</v>
      </c>
      <c r="V133" t="s">
        <v>3798</v>
      </c>
      <c r="W133" t="s">
        <v>3799</v>
      </c>
      <c r="X133" t="s">
        <v>3800</v>
      </c>
      <c r="Y133" t="s">
        <v>3801</v>
      </c>
      <c r="Z133" t="s">
        <v>3802</v>
      </c>
      <c r="AA133" t="s">
        <v>3803</v>
      </c>
      <c r="AB133" t="s">
        <v>3804</v>
      </c>
      <c r="AC133" t="s">
        <v>3805</v>
      </c>
      <c r="AD133" t="s">
        <v>3806</v>
      </c>
      <c r="AE133" t="s">
        <v>3807</v>
      </c>
      <c r="AF133" t="s">
        <v>3808</v>
      </c>
      <c r="AG133" t="s">
        <v>3809</v>
      </c>
      <c r="AH133" t="s">
        <v>7113</v>
      </c>
      <c r="AI133" t="s">
        <v>3809</v>
      </c>
      <c r="AJ133" t="s">
        <v>3810</v>
      </c>
      <c r="AK133" t="s">
        <v>6640</v>
      </c>
      <c r="AL133" t="s">
        <v>6641</v>
      </c>
      <c r="AM133" t="s">
        <v>3794</v>
      </c>
      <c r="AN133" t="s">
        <v>7309</v>
      </c>
      <c r="AO133" t="s">
        <v>3795</v>
      </c>
      <c r="AP133" t="s">
        <v>6639</v>
      </c>
      <c r="AQ133" t="s">
        <v>6159</v>
      </c>
      <c r="AR133" t="s">
        <v>3809</v>
      </c>
      <c r="AS133" t="s">
        <v>7113</v>
      </c>
      <c r="AT133" t="s">
        <v>3810</v>
      </c>
      <c r="AU133" t="s">
        <v>6640</v>
      </c>
      <c r="AV133" t="s">
        <v>6641</v>
      </c>
      <c r="AW133">
        <v>321.42</v>
      </c>
      <c r="AX133">
        <v>-0.61103460845113133</v>
      </c>
      <c r="AY133">
        <v>168.11</v>
      </c>
      <c r="AZ133">
        <v>1.3173054389703442</v>
      </c>
      <c r="BA133">
        <v>166.46</v>
      </c>
      <c r="BB133">
        <v>0.95977557448618334</v>
      </c>
      <c r="BC133">
        <v>203.21</v>
      </c>
      <c r="BD133">
        <v>-0.32426087171956941</v>
      </c>
      <c r="BE133">
        <v>215.99</v>
      </c>
      <c r="BF133">
        <v>0.43615510864168605</v>
      </c>
      <c r="BG133">
        <v>70.89</v>
      </c>
      <c r="BH133">
        <v>-0.19729431427924299</v>
      </c>
    </row>
    <row r="134" spans="1:60" x14ac:dyDescent="0.25">
      <c r="A134" t="s">
        <v>3811</v>
      </c>
      <c r="B134" t="s">
        <v>3812</v>
      </c>
      <c r="C134" t="s">
        <v>3813</v>
      </c>
      <c r="D134" t="s">
        <v>3814</v>
      </c>
      <c r="E134" t="s">
        <v>3815</v>
      </c>
      <c r="F134" t="s">
        <v>3816</v>
      </c>
      <c r="G134" t="s">
        <v>3817</v>
      </c>
      <c r="H134" t="s">
        <v>3818</v>
      </c>
      <c r="I134" t="s">
        <v>3819</v>
      </c>
      <c r="J134" t="s">
        <v>3820</v>
      </c>
      <c r="K134" t="s">
        <v>3821</v>
      </c>
      <c r="L134" t="s">
        <v>3822</v>
      </c>
      <c r="M134" t="s">
        <v>3822</v>
      </c>
      <c r="N134" t="s">
        <v>3823</v>
      </c>
      <c r="O134" t="s">
        <v>7310</v>
      </c>
      <c r="P134" t="s">
        <v>3823</v>
      </c>
      <c r="Q134" t="s">
        <v>3824</v>
      </c>
      <c r="R134" t="s">
        <v>6642</v>
      </c>
      <c r="S134" t="s">
        <v>6160</v>
      </c>
      <c r="T134" t="s">
        <v>3825</v>
      </c>
      <c r="U134" t="s">
        <v>3826</v>
      </c>
      <c r="V134" t="s">
        <v>3827</v>
      </c>
      <c r="W134" t="s">
        <v>3828</v>
      </c>
      <c r="X134" t="s">
        <v>3829</v>
      </c>
      <c r="Y134" t="s">
        <v>3830</v>
      </c>
      <c r="Z134" t="s">
        <v>3831</v>
      </c>
      <c r="AA134" t="s">
        <v>3832</v>
      </c>
      <c r="AB134" t="s">
        <v>3833</v>
      </c>
      <c r="AC134" t="s">
        <v>3834</v>
      </c>
      <c r="AD134" t="s">
        <v>3835</v>
      </c>
      <c r="AE134" t="s">
        <v>3836</v>
      </c>
      <c r="AF134" t="s">
        <v>3837</v>
      </c>
      <c r="AG134" t="s">
        <v>3838</v>
      </c>
      <c r="AH134" t="s">
        <v>7114</v>
      </c>
      <c r="AI134" t="s">
        <v>3838</v>
      </c>
      <c r="AJ134" t="s">
        <v>3839</v>
      </c>
      <c r="AK134" t="s">
        <v>6643</v>
      </c>
      <c r="AL134" t="s">
        <v>6644</v>
      </c>
      <c r="AM134" t="s">
        <v>3823</v>
      </c>
      <c r="AN134" t="s">
        <v>7310</v>
      </c>
      <c r="AO134" t="s">
        <v>3824</v>
      </c>
      <c r="AP134" t="s">
        <v>6642</v>
      </c>
      <c r="AQ134" t="s">
        <v>6160</v>
      </c>
      <c r="AR134" t="s">
        <v>3838</v>
      </c>
      <c r="AS134" t="s">
        <v>7114</v>
      </c>
      <c r="AT134" t="s">
        <v>3839</v>
      </c>
      <c r="AU134" t="s">
        <v>6643</v>
      </c>
      <c r="AV134" t="s">
        <v>6644</v>
      </c>
      <c r="AW134">
        <v>318.95</v>
      </c>
      <c r="AX134">
        <v>-0.77143284329597728</v>
      </c>
      <c r="AY134">
        <v>169.48</v>
      </c>
      <c r="AZ134">
        <v>0.81163987133909665</v>
      </c>
      <c r="BA134">
        <v>167.48</v>
      </c>
      <c r="BB134">
        <v>0.61089008329934591</v>
      </c>
      <c r="BC134">
        <v>204.85</v>
      </c>
      <c r="BD134">
        <v>0.80380769010282205</v>
      </c>
      <c r="BE134">
        <v>219.32</v>
      </c>
      <c r="BF134">
        <v>1.5299740219685452</v>
      </c>
      <c r="BG134">
        <v>70.31</v>
      </c>
      <c r="BH134">
        <v>-0.82153436558561199</v>
      </c>
    </row>
    <row r="135" spans="1:60" x14ac:dyDescent="0.25">
      <c r="A135" t="s">
        <v>3840</v>
      </c>
      <c r="B135" t="s">
        <v>3841</v>
      </c>
      <c r="C135" t="s">
        <v>3842</v>
      </c>
      <c r="D135" t="s">
        <v>3843</v>
      </c>
      <c r="E135" t="s">
        <v>3844</v>
      </c>
      <c r="F135" t="s">
        <v>3845</v>
      </c>
      <c r="G135" t="s">
        <v>3846</v>
      </c>
      <c r="H135" t="s">
        <v>3847</v>
      </c>
      <c r="I135" t="s">
        <v>3848</v>
      </c>
      <c r="J135" t="s">
        <v>3849</v>
      </c>
      <c r="K135" t="s">
        <v>3850</v>
      </c>
      <c r="L135" t="s">
        <v>3851</v>
      </c>
      <c r="M135" t="s">
        <v>3851</v>
      </c>
      <c r="N135" t="s">
        <v>3852</v>
      </c>
      <c r="O135" t="s">
        <v>7311</v>
      </c>
      <c r="P135" t="s">
        <v>3852</v>
      </c>
      <c r="Q135" t="s">
        <v>3853</v>
      </c>
      <c r="R135" t="s">
        <v>6645</v>
      </c>
      <c r="S135" t="s">
        <v>6161</v>
      </c>
      <c r="T135" t="s">
        <v>3854</v>
      </c>
      <c r="U135" t="s">
        <v>3855</v>
      </c>
      <c r="V135" t="s">
        <v>3856</v>
      </c>
      <c r="W135" t="s">
        <v>3857</v>
      </c>
      <c r="X135" t="s">
        <v>3858</v>
      </c>
      <c r="Y135" t="s">
        <v>3859</v>
      </c>
      <c r="Z135" t="s">
        <v>3860</v>
      </c>
      <c r="AA135" t="s">
        <v>3861</v>
      </c>
      <c r="AB135" t="s">
        <v>3862</v>
      </c>
      <c r="AC135" t="s">
        <v>3863</v>
      </c>
      <c r="AD135" t="s">
        <v>3864</v>
      </c>
      <c r="AE135" t="s">
        <v>3865</v>
      </c>
      <c r="AF135" t="s">
        <v>3866</v>
      </c>
      <c r="AG135" t="s">
        <v>3867</v>
      </c>
      <c r="AH135" t="s">
        <v>7115</v>
      </c>
      <c r="AI135" t="s">
        <v>3867</v>
      </c>
      <c r="AJ135" t="s">
        <v>3868</v>
      </c>
      <c r="AK135" t="s">
        <v>6646</v>
      </c>
      <c r="AL135" t="s">
        <v>6647</v>
      </c>
      <c r="AM135" t="s">
        <v>3852</v>
      </c>
      <c r="AN135" t="s">
        <v>7311</v>
      </c>
      <c r="AO135" t="s">
        <v>3853</v>
      </c>
      <c r="AP135" t="s">
        <v>6645</v>
      </c>
      <c r="AQ135" t="s">
        <v>6161</v>
      </c>
      <c r="AR135" t="s">
        <v>3867</v>
      </c>
      <c r="AS135" t="s">
        <v>7115</v>
      </c>
      <c r="AT135" t="s">
        <v>3868</v>
      </c>
      <c r="AU135" t="s">
        <v>6646</v>
      </c>
      <c r="AV135" t="s">
        <v>6647</v>
      </c>
      <c r="AW135">
        <v>314.49</v>
      </c>
      <c r="AX135">
        <v>-1.4082071555373266</v>
      </c>
      <c r="AY135">
        <v>170.17</v>
      </c>
      <c r="AZ135">
        <v>0.40630116249868664</v>
      </c>
      <c r="BA135">
        <v>161.37</v>
      </c>
      <c r="BB135">
        <v>-3.7164076197681561</v>
      </c>
      <c r="BC135">
        <v>202.76</v>
      </c>
      <c r="BD135">
        <v>-1.0254990388731435</v>
      </c>
      <c r="BE135">
        <v>221.01</v>
      </c>
      <c r="BF135">
        <v>0.76760988269842056</v>
      </c>
      <c r="BG135">
        <v>66.59</v>
      </c>
      <c r="BH135">
        <v>-5.4359620088538918</v>
      </c>
    </row>
    <row r="136" spans="1:60" x14ac:dyDescent="0.25">
      <c r="A136" t="s">
        <v>3869</v>
      </c>
      <c r="B136" t="s">
        <v>3870</v>
      </c>
      <c r="C136" t="s">
        <v>3871</v>
      </c>
      <c r="D136" t="s">
        <v>3872</v>
      </c>
      <c r="E136" t="s">
        <v>3873</v>
      </c>
      <c r="F136" t="s">
        <v>3874</v>
      </c>
      <c r="G136" t="s">
        <v>3875</v>
      </c>
      <c r="H136" t="s">
        <v>3876</v>
      </c>
      <c r="I136" t="s">
        <v>3877</v>
      </c>
      <c r="J136" t="s">
        <v>3878</v>
      </c>
      <c r="K136" t="s">
        <v>3879</v>
      </c>
      <c r="L136" t="s">
        <v>3880</v>
      </c>
      <c r="M136" t="s">
        <v>3880</v>
      </c>
      <c r="N136" t="s">
        <v>3881</v>
      </c>
      <c r="O136" t="s">
        <v>7312</v>
      </c>
      <c r="P136" t="s">
        <v>3881</v>
      </c>
      <c r="Q136" t="s">
        <v>3882</v>
      </c>
      <c r="R136" t="s">
        <v>6648</v>
      </c>
      <c r="S136" t="s">
        <v>6162</v>
      </c>
      <c r="T136" t="s">
        <v>3883</v>
      </c>
      <c r="U136" t="s">
        <v>3884</v>
      </c>
      <c r="V136" t="s">
        <v>3885</v>
      </c>
      <c r="W136" t="s">
        <v>3886</v>
      </c>
      <c r="X136" t="s">
        <v>3887</v>
      </c>
      <c r="Y136" t="s">
        <v>3888</v>
      </c>
      <c r="Z136" t="s">
        <v>3889</v>
      </c>
      <c r="AA136" t="s">
        <v>3890</v>
      </c>
      <c r="AB136" t="s">
        <v>3891</v>
      </c>
      <c r="AC136" t="s">
        <v>3892</v>
      </c>
      <c r="AD136" t="s">
        <v>3893</v>
      </c>
      <c r="AE136" t="s">
        <v>3894</v>
      </c>
      <c r="AF136" t="s">
        <v>3895</v>
      </c>
      <c r="AG136" t="s">
        <v>3896</v>
      </c>
      <c r="AH136" t="s">
        <v>7116</v>
      </c>
      <c r="AI136" t="s">
        <v>3896</v>
      </c>
      <c r="AJ136" t="s">
        <v>3897</v>
      </c>
      <c r="AK136" t="s">
        <v>6649</v>
      </c>
      <c r="AL136" t="s">
        <v>6650</v>
      </c>
      <c r="AM136" t="s">
        <v>3881</v>
      </c>
      <c r="AN136" t="s">
        <v>7312</v>
      </c>
      <c r="AO136" t="s">
        <v>3882</v>
      </c>
      <c r="AP136" t="s">
        <v>6648</v>
      </c>
      <c r="AQ136" t="s">
        <v>6162</v>
      </c>
      <c r="AR136" t="s">
        <v>3896</v>
      </c>
      <c r="AS136" t="s">
        <v>7116</v>
      </c>
      <c r="AT136" t="s">
        <v>3897</v>
      </c>
      <c r="AU136" t="s">
        <v>6649</v>
      </c>
      <c r="AV136" t="s">
        <v>6650</v>
      </c>
      <c r="AW136">
        <v>323.32</v>
      </c>
      <c r="AX136">
        <v>2.7690265733052533</v>
      </c>
      <c r="AY136">
        <v>172.13</v>
      </c>
      <c r="AZ136">
        <v>1.1452067900069285</v>
      </c>
      <c r="BA136">
        <v>162.66</v>
      </c>
      <c r="BB136">
        <v>0.79622677853681456</v>
      </c>
      <c r="BC136">
        <v>207.11</v>
      </c>
      <c r="BD136">
        <v>2.1227039483911114</v>
      </c>
      <c r="BE136">
        <v>224.39</v>
      </c>
      <c r="BF136">
        <v>1.517766001287957</v>
      </c>
      <c r="BG136">
        <v>66.16</v>
      </c>
      <c r="BH136">
        <v>-0.64783654070952212</v>
      </c>
    </row>
    <row r="137" spans="1:60" x14ac:dyDescent="0.25">
      <c r="A137" t="s">
        <v>3898</v>
      </c>
      <c r="B137" t="s">
        <v>3899</v>
      </c>
      <c r="C137" t="s">
        <v>3900</v>
      </c>
      <c r="D137" t="s">
        <v>3901</v>
      </c>
      <c r="E137" t="s">
        <v>3902</v>
      </c>
      <c r="F137" t="s">
        <v>3903</v>
      </c>
      <c r="G137" t="s">
        <v>3904</v>
      </c>
      <c r="H137" t="s">
        <v>3905</v>
      </c>
      <c r="I137" t="s">
        <v>3906</v>
      </c>
      <c r="J137" t="s">
        <v>3907</v>
      </c>
      <c r="K137" t="s">
        <v>3908</v>
      </c>
      <c r="L137" t="s">
        <v>3909</v>
      </c>
      <c r="M137" t="s">
        <v>3909</v>
      </c>
      <c r="N137" t="s">
        <v>3910</v>
      </c>
      <c r="O137" t="s">
        <v>7313</v>
      </c>
      <c r="P137" t="s">
        <v>3910</v>
      </c>
      <c r="Q137" t="s">
        <v>3911</v>
      </c>
      <c r="R137" t="s">
        <v>6651</v>
      </c>
      <c r="S137" t="s">
        <v>6163</v>
      </c>
      <c r="T137" t="s">
        <v>3912</v>
      </c>
      <c r="U137" t="s">
        <v>3913</v>
      </c>
      <c r="V137" t="s">
        <v>3914</v>
      </c>
      <c r="W137" t="s">
        <v>3915</v>
      </c>
      <c r="X137" t="s">
        <v>3916</v>
      </c>
      <c r="Y137" t="s">
        <v>3917</v>
      </c>
      <c r="Z137" t="s">
        <v>3918</v>
      </c>
      <c r="AA137" t="s">
        <v>3919</v>
      </c>
      <c r="AB137" t="s">
        <v>3920</v>
      </c>
      <c r="AC137" t="s">
        <v>3921</v>
      </c>
      <c r="AD137" t="s">
        <v>3922</v>
      </c>
      <c r="AE137" t="s">
        <v>3923</v>
      </c>
      <c r="AF137" t="s">
        <v>3924</v>
      </c>
      <c r="AG137" t="s">
        <v>3925</v>
      </c>
      <c r="AH137" t="s">
        <v>7117</v>
      </c>
      <c r="AI137" t="s">
        <v>3925</v>
      </c>
      <c r="AJ137" t="s">
        <v>3926</v>
      </c>
      <c r="AK137" t="s">
        <v>6652</v>
      </c>
      <c r="AL137" t="s">
        <v>6653</v>
      </c>
      <c r="AM137" t="s">
        <v>3910</v>
      </c>
      <c r="AN137" t="s">
        <v>7313</v>
      </c>
      <c r="AO137" t="s">
        <v>3911</v>
      </c>
      <c r="AP137" t="s">
        <v>6651</v>
      </c>
      <c r="AQ137" t="s">
        <v>6163</v>
      </c>
      <c r="AR137" t="s">
        <v>3925</v>
      </c>
      <c r="AS137" t="s">
        <v>7117</v>
      </c>
      <c r="AT137" t="s">
        <v>3926</v>
      </c>
      <c r="AU137" t="s">
        <v>6652</v>
      </c>
      <c r="AV137" t="s">
        <v>6653</v>
      </c>
      <c r="AW137">
        <v>313.22000000000003</v>
      </c>
      <c r="AX137">
        <v>-3.1736725827355725</v>
      </c>
      <c r="AY137">
        <v>172.53</v>
      </c>
      <c r="AZ137">
        <v>0.23211291103579879</v>
      </c>
      <c r="BA137">
        <v>159.09</v>
      </c>
      <c r="BB137">
        <v>-2.2192052921480787</v>
      </c>
      <c r="BC137">
        <v>206.84</v>
      </c>
      <c r="BD137">
        <v>-0.1304505560038807</v>
      </c>
      <c r="BE137">
        <v>226.15</v>
      </c>
      <c r="BF137">
        <v>0.78128865481408727</v>
      </c>
      <c r="BG137">
        <v>63.14</v>
      </c>
      <c r="BH137">
        <v>-4.6721567585590238</v>
      </c>
    </row>
    <row r="138" spans="1:60" x14ac:dyDescent="0.25">
      <c r="A138" t="s">
        <v>3927</v>
      </c>
      <c r="B138" t="s">
        <v>3928</v>
      </c>
      <c r="C138" t="s">
        <v>3929</v>
      </c>
      <c r="D138" t="s">
        <v>3930</v>
      </c>
      <c r="E138" t="s">
        <v>3931</v>
      </c>
      <c r="F138" t="s">
        <v>3932</v>
      </c>
      <c r="G138" t="s">
        <v>3933</v>
      </c>
      <c r="H138" t="s">
        <v>3934</v>
      </c>
      <c r="I138" t="s">
        <v>3935</v>
      </c>
      <c r="J138" t="s">
        <v>3936</v>
      </c>
      <c r="K138" t="s">
        <v>3937</v>
      </c>
      <c r="L138" t="s">
        <v>3938</v>
      </c>
      <c r="M138" t="s">
        <v>3938</v>
      </c>
      <c r="N138" t="s">
        <v>3939</v>
      </c>
      <c r="O138" t="s">
        <v>7314</v>
      </c>
      <c r="P138" t="s">
        <v>3939</v>
      </c>
      <c r="Q138" t="s">
        <v>3940</v>
      </c>
      <c r="R138" t="s">
        <v>6654</v>
      </c>
      <c r="S138" t="s">
        <v>6164</v>
      </c>
      <c r="T138" t="s">
        <v>3941</v>
      </c>
      <c r="U138" t="s">
        <v>3942</v>
      </c>
      <c r="V138" t="s">
        <v>3943</v>
      </c>
      <c r="W138" t="s">
        <v>3944</v>
      </c>
      <c r="X138" t="s">
        <v>3945</v>
      </c>
      <c r="Y138" t="s">
        <v>3946</v>
      </c>
      <c r="Z138" t="s">
        <v>3947</v>
      </c>
      <c r="AA138" t="s">
        <v>3948</v>
      </c>
      <c r="AB138" t="s">
        <v>3949</v>
      </c>
      <c r="AC138" t="s">
        <v>3950</v>
      </c>
      <c r="AD138" t="s">
        <v>3951</v>
      </c>
      <c r="AE138" t="s">
        <v>3952</v>
      </c>
      <c r="AF138" t="s">
        <v>3953</v>
      </c>
      <c r="AG138" t="s">
        <v>3954</v>
      </c>
      <c r="AH138" t="s">
        <v>7118</v>
      </c>
      <c r="AI138" t="s">
        <v>3954</v>
      </c>
      <c r="AJ138" t="s">
        <v>3955</v>
      </c>
      <c r="AK138" t="s">
        <v>6655</v>
      </c>
      <c r="AL138" t="s">
        <v>6656</v>
      </c>
      <c r="AM138" t="s">
        <v>3939</v>
      </c>
      <c r="AN138" t="s">
        <v>7314</v>
      </c>
      <c r="AO138" t="s">
        <v>3940</v>
      </c>
      <c r="AP138" t="s">
        <v>6654</v>
      </c>
      <c r="AQ138" t="s">
        <v>6164</v>
      </c>
      <c r="AR138" t="s">
        <v>3954</v>
      </c>
      <c r="AS138" t="s">
        <v>7118</v>
      </c>
      <c r="AT138" t="s">
        <v>3955</v>
      </c>
      <c r="AU138" t="s">
        <v>6655</v>
      </c>
      <c r="AV138" t="s">
        <v>6656</v>
      </c>
      <c r="AW138">
        <v>309.70999999999998</v>
      </c>
      <c r="AX138">
        <v>-1.1269443268181822</v>
      </c>
      <c r="AY138">
        <v>170.86</v>
      </c>
      <c r="AZ138">
        <v>-0.97266266702998216</v>
      </c>
      <c r="BA138">
        <v>154.88</v>
      </c>
      <c r="BB138">
        <v>-2.681945628888144</v>
      </c>
      <c r="BC138">
        <v>206.42</v>
      </c>
      <c r="BD138">
        <v>-0.20326193902335932</v>
      </c>
      <c r="BE138">
        <v>225.89</v>
      </c>
      <c r="BF138">
        <v>-0.11503408046685148</v>
      </c>
      <c r="BG138">
        <v>62.22</v>
      </c>
      <c r="BH138">
        <v>-1.4677991660354623</v>
      </c>
    </row>
    <row r="139" spans="1:60" x14ac:dyDescent="0.25">
      <c r="A139" t="s">
        <v>3956</v>
      </c>
      <c r="B139" t="s">
        <v>3957</v>
      </c>
      <c r="C139" t="s">
        <v>3958</v>
      </c>
      <c r="D139" t="s">
        <v>3959</v>
      </c>
      <c r="E139" t="s">
        <v>3960</v>
      </c>
      <c r="F139" t="s">
        <v>3961</v>
      </c>
      <c r="G139" t="s">
        <v>3962</v>
      </c>
      <c r="H139" t="s">
        <v>3963</v>
      </c>
      <c r="I139" t="s">
        <v>3964</v>
      </c>
      <c r="J139" t="s">
        <v>3965</v>
      </c>
      <c r="K139" t="s">
        <v>3966</v>
      </c>
      <c r="L139" t="s">
        <v>3967</v>
      </c>
      <c r="M139" t="s">
        <v>3967</v>
      </c>
      <c r="N139" t="s">
        <v>3968</v>
      </c>
      <c r="O139" t="s">
        <v>7315</v>
      </c>
      <c r="P139" t="s">
        <v>3968</v>
      </c>
      <c r="Q139" t="s">
        <v>3969</v>
      </c>
      <c r="R139" t="s">
        <v>6657</v>
      </c>
      <c r="S139" t="s">
        <v>6165</v>
      </c>
      <c r="T139" t="s">
        <v>3970</v>
      </c>
      <c r="U139" t="s">
        <v>3971</v>
      </c>
      <c r="V139" t="s">
        <v>3972</v>
      </c>
      <c r="W139" t="s">
        <v>3973</v>
      </c>
      <c r="X139" t="s">
        <v>3974</v>
      </c>
      <c r="Y139" t="s">
        <v>3975</v>
      </c>
      <c r="Z139" t="s">
        <v>3976</v>
      </c>
      <c r="AA139" t="s">
        <v>3977</v>
      </c>
      <c r="AB139" t="s">
        <v>3978</v>
      </c>
      <c r="AC139" t="s">
        <v>3979</v>
      </c>
      <c r="AD139" t="s">
        <v>3980</v>
      </c>
      <c r="AE139" t="s">
        <v>3981</v>
      </c>
      <c r="AF139" t="s">
        <v>3982</v>
      </c>
      <c r="AG139" t="s">
        <v>3983</v>
      </c>
      <c r="AH139" t="s">
        <v>7119</v>
      </c>
      <c r="AI139" t="s">
        <v>3983</v>
      </c>
      <c r="AJ139" t="s">
        <v>3984</v>
      </c>
      <c r="AK139" t="s">
        <v>6658</v>
      </c>
      <c r="AL139" t="s">
        <v>6659</v>
      </c>
      <c r="AM139" t="s">
        <v>3968</v>
      </c>
      <c r="AN139" t="s">
        <v>7315</v>
      </c>
      <c r="AO139" t="s">
        <v>3969</v>
      </c>
      <c r="AP139" t="s">
        <v>6657</v>
      </c>
      <c r="AQ139" t="s">
        <v>6165</v>
      </c>
      <c r="AR139" t="s">
        <v>3983</v>
      </c>
      <c r="AS139" t="s">
        <v>7119</v>
      </c>
      <c r="AT139" t="s">
        <v>3984</v>
      </c>
      <c r="AU139" t="s">
        <v>6658</v>
      </c>
      <c r="AV139" t="s">
        <v>6659</v>
      </c>
      <c r="AW139">
        <v>307.7</v>
      </c>
      <c r="AX139">
        <v>-0.65110934421099409</v>
      </c>
      <c r="AY139">
        <v>170.02</v>
      </c>
      <c r="AZ139">
        <v>-0.49284305342598078</v>
      </c>
      <c r="BA139">
        <v>153.02000000000001</v>
      </c>
      <c r="BB139">
        <v>-1.2081991724560965</v>
      </c>
      <c r="BC139">
        <v>207.38</v>
      </c>
      <c r="BD139">
        <v>0.46399309923449278</v>
      </c>
      <c r="BE139">
        <v>224.65</v>
      </c>
      <c r="BF139">
        <v>-0.55045196030147636</v>
      </c>
      <c r="BG139">
        <v>60.4</v>
      </c>
      <c r="BH139">
        <v>-2.9687386528721698</v>
      </c>
    </row>
    <row r="140" spans="1:60" x14ac:dyDescent="0.25">
      <c r="A140" t="s">
        <v>3985</v>
      </c>
      <c r="B140" t="s">
        <v>3986</v>
      </c>
      <c r="C140" t="s">
        <v>3987</v>
      </c>
      <c r="D140" t="s">
        <v>3988</v>
      </c>
      <c r="E140" t="s">
        <v>3989</v>
      </c>
      <c r="F140" t="s">
        <v>3990</v>
      </c>
      <c r="G140" t="s">
        <v>3991</v>
      </c>
      <c r="H140" t="s">
        <v>3992</v>
      </c>
      <c r="I140" t="s">
        <v>3993</v>
      </c>
      <c r="J140" t="s">
        <v>3994</v>
      </c>
      <c r="K140" t="s">
        <v>3995</v>
      </c>
      <c r="L140" t="s">
        <v>3996</v>
      </c>
      <c r="M140" t="s">
        <v>3996</v>
      </c>
      <c r="N140" t="s">
        <v>3997</v>
      </c>
      <c r="O140" t="s">
        <v>7316</v>
      </c>
      <c r="P140" t="s">
        <v>3997</v>
      </c>
      <c r="Q140" t="s">
        <v>3998</v>
      </c>
      <c r="R140" t="s">
        <v>6660</v>
      </c>
      <c r="S140" t="s">
        <v>6166</v>
      </c>
      <c r="T140" t="s">
        <v>3999</v>
      </c>
      <c r="U140" t="s">
        <v>4000</v>
      </c>
      <c r="V140" t="s">
        <v>4001</v>
      </c>
      <c r="W140" t="s">
        <v>4002</v>
      </c>
      <c r="X140" t="s">
        <v>4003</v>
      </c>
      <c r="Y140" t="s">
        <v>4004</v>
      </c>
      <c r="Z140" t="s">
        <v>4005</v>
      </c>
      <c r="AA140" t="s">
        <v>4006</v>
      </c>
      <c r="AB140" t="s">
        <v>4007</v>
      </c>
      <c r="AC140" t="s">
        <v>4008</v>
      </c>
      <c r="AD140" t="s">
        <v>4009</v>
      </c>
      <c r="AE140" t="s">
        <v>4010</v>
      </c>
      <c r="AF140" t="s">
        <v>4011</v>
      </c>
      <c r="AG140" t="s">
        <v>4012</v>
      </c>
      <c r="AH140" t="s">
        <v>7120</v>
      </c>
      <c r="AI140" t="s">
        <v>4012</v>
      </c>
      <c r="AJ140" t="s">
        <v>4013</v>
      </c>
      <c r="AK140" t="s">
        <v>6661</v>
      </c>
      <c r="AL140" t="s">
        <v>6662</v>
      </c>
      <c r="AM140" t="s">
        <v>3997</v>
      </c>
      <c r="AN140" t="s">
        <v>7316</v>
      </c>
      <c r="AO140" t="s">
        <v>3998</v>
      </c>
      <c r="AP140" t="s">
        <v>6660</v>
      </c>
      <c r="AQ140" t="s">
        <v>6166</v>
      </c>
      <c r="AR140" t="s">
        <v>4012</v>
      </c>
      <c r="AS140" t="s">
        <v>7120</v>
      </c>
      <c r="AT140" t="s">
        <v>4013</v>
      </c>
      <c r="AU140" t="s">
        <v>6661</v>
      </c>
      <c r="AV140" t="s">
        <v>6662</v>
      </c>
      <c r="AW140">
        <v>313.89</v>
      </c>
      <c r="AX140">
        <v>1.9917323733069554</v>
      </c>
      <c r="AY140">
        <v>168.91</v>
      </c>
      <c r="AZ140">
        <v>-0.65500484969592365</v>
      </c>
      <c r="BA140">
        <v>153.4</v>
      </c>
      <c r="BB140">
        <v>0.24802571294499587</v>
      </c>
      <c r="BC140">
        <v>210.72</v>
      </c>
      <c r="BD140">
        <v>1.5977378864838843</v>
      </c>
      <c r="BE140">
        <v>224.27</v>
      </c>
      <c r="BF140">
        <v>-0.16929523779712938</v>
      </c>
      <c r="BG140">
        <v>58.61</v>
      </c>
      <c r="BH140">
        <v>-3.0083774452431382</v>
      </c>
    </row>
    <row r="141" spans="1:60" x14ac:dyDescent="0.25">
      <c r="A141" t="s">
        <v>4014</v>
      </c>
      <c r="B141" t="s">
        <v>4015</v>
      </c>
      <c r="C141" t="s">
        <v>4016</v>
      </c>
      <c r="D141" t="s">
        <v>4017</v>
      </c>
      <c r="E141" t="s">
        <v>4018</v>
      </c>
      <c r="F141" t="s">
        <v>4019</v>
      </c>
      <c r="G141" t="s">
        <v>4020</v>
      </c>
      <c r="H141" t="s">
        <v>4021</v>
      </c>
      <c r="I141" t="s">
        <v>4022</v>
      </c>
      <c r="J141" t="s">
        <v>4023</v>
      </c>
      <c r="K141" t="s">
        <v>4024</v>
      </c>
      <c r="L141" t="s">
        <v>4025</v>
      </c>
      <c r="M141" t="s">
        <v>4025</v>
      </c>
      <c r="N141" t="s">
        <v>4026</v>
      </c>
      <c r="O141" t="s">
        <v>7317</v>
      </c>
      <c r="P141" t="s">
        <v>4026</v>
      </c>
      <c r="Q141" t="s">
        <v>4027</v>
      </c>
      <c r="R141" t="s">
        <v>6663</v>
      </c>
      <c r="S141" t="s">
        <v>6167</v>
      </c>
      <c r="T141" t="s">
        <v>4028</v>
      </c>
      <c r="U141" t="s">
        <v>4029</v>
      </c>
      <c r="V141" t="s">
        <v>4030</v>
      </c>
      <c r="W141" t="s">
        <v>4031</v>
      </c>
      <c r="X141" t="s">
        <v>4032</v>
      </c>
      <c r="Y141" t="s">
        <v>4033</v>
      </c>
      <c r="Z141" t="s">
        <v>4034</v>
      </c>
      <c r="AA141" t="s">
        <v>4035</v>
      </c>
      <c r="AB141" t="s">
        <v>4036</v>
      </c>
      <c r="AC141" t="s">
        <v>4037</v>
      </c>
      <c r="AD141" t="s">
        <v>4038</v>
      </c>
      <c r="AE141" t="s">
        <v>4039</v>
      </c>
      <c r="AF141" t="s">
        <v>4040</v>
      </c>
      <c r="AG141" t="s">
        <v>4041</v>
      </c>
      <c r="AH141" t="s">
        <v>7121</v>
      </c>
      <c r="AI141" t="s">
        <v>4041</v>
      </c>
      <c r="AJ141" t="s">
        <v>4042</v>
      </c>
      <c r="AK141" t="s">
        <v>6664</v>
      </c>
      <c r="AL141" t="s">
        <v>6665</v>
      </c>
      <c r="AM141" t="s">
        <v>4026</v>
      </c>
      <c r="AN141" t="s">
        <v>7317</v>
      </c>
      <c r="AO141" t="s">
        <v>4027</v>
      </c>
      <c r="AP141" t="s">
        <v>6663</v>
      </c>
      <c r="AQ141" t="s">
        <v>6167</v>
      </c>
      <c r="AR141" t="s">
        <v>4041</v>
      </c>
      <c r="AS141" t="s">
        <v>7121</v>
      </c>
      <c r="AT141" t="s">
        <v>4042</v>
      </c>
      <c r="AU141" t="s">
        <v>6664</v>
      </c>
      <c r="AV141" t="s">
        <v>6665</v>
      </c>
      <c r="AW141">
        <v>306.74</v>
      </c>
      <c r="AX141">
        <v>-2.3042122838431798</v>
      </c>
      <c r="AY141">
        <v>170.11</v>
      </c>
      <c r="AZ141">
        <v>0.70792579292379565</v>
      </c>
      <c r="BA141">
        <v>149.63999999999999</v>
      </c>
      <c r="BB141">
        <v>-2.4816479453210496</v>
      </c>
      <c r="BC141">
        <v>209.22</v>
      </c>
      <c r="BD141">
        <v>-0.71439080793560994</v>
      </c>
      <c r="BE141">
        <v>226.13</v>
      </c>
      <c r="BF141">
        <v>0.82593719967049939</v>
      </c>
      <c r="BG141">
        <v>57.03</v>
      </c>
      <c r="BH141">
        <v>-2.7327885319890379</v>
      </c>
    </row>
    <row r="142" spans="1:60" x14ac:dyDescent="0.25">
      <c r="A142" t="s">
        <v>4043</v>
      </c>
      <c r="B142" t="s">
        <v>4044</v>
      </c>
      <c r="C142">
        <v>0</v>
      </c>
      <c r="D142" t="s">
        <v>4045</v>
      </c>
      <c r="E142" t="s">
        <v>4046</v>
      </c>
      <c r="F142" t="s">
        <v>4047</v>
      </c>
      <c r="G142" t="s">
        <v>4048</v>
      </c>
      <c r="H142" t="s">
        <v>4049</v>
      </c>
      <c r="I142">
        <v>0</v>
      </c>
      <c r="J142" t="s">
        <v>4050</v>
      </c>
      <c r="K142" t="s">
        <v>4051</v>
      </c>
      <c r="L142" t="s">
        <v>4052</v>
      </c>
      <c r="M142" t="s">
        <v>4052</v>
      </c>
      <c r="N142" t="s">
        <v>4053</v>
      </c>
      <c r="O142" t="s">
        <v>7318</v>
      </c>
      <c r="P142" t="s">
        <v>4053</v>
      </c>
      <c r="Q142" t="s">
        <v>4054</v>
      </c>
      <c r="R142" t="s">
        <v>6666</v>
      </c>
      <c r="S142" t="s">
        <v>6168</v>
      </c>
      <c r="T142" t="s">
        <v>4055</v>
      </c>
      <c r="U142" t="s">
        <v>4056</v>
      </c>
      <c r="V142" t="s">
        <v>4057</v>
      </c>
      <c r="W142" t="s">
        <v>4058</v>
      </c>
      <c r="X142" t="s">
        <v>4059</v>
      </c>
      <c r="Y142" t="s">
        <v>4060</v>
      </c>
      <c r="Z142" t="s">
        <v>4061</v>
      </c>
      <c r="AA142" t="s">
        <v>4062</v>
      </c>
      <c r="AB142" t="s">
        <v>4063</v>
      </c>
      <c r="AC142" t="s">
        <v>4064</v>
      </c>
      <c r="AD142" t="s">
        <v>4065</v>
      </c>
      <c r="AE142" t="s">
        <v>4066</v>
      </c>
      <c r="AF142" t="s">
        <v>4067</v>
      </c>
      <c r="AG142" t="s">
        <v>4068</v>
      </c>
      <c r="AH142" t="s">
        <v>7122</v>
      </c>
      <c r="AI142" t="s">
        <v>4068</v>
      </c>
      <c r="AJ142" t="s">
        <v>4069</v>
      </c>
      <c r="AK142" t="s">
        <v>6667</v>
      </c>
      <c r="AL142" t="s">
        <v>6668</v>
      </c>
      <c r="AM142" t="s">
        <v>4053</v>
      </c>
      <c r="AN142" t="s">
        <v>7318</v>
      </c>
      <c r="AO142" t="s">
        <v>4054</v>
      </c>
      <c r="AP142" t="s">
        <v>6666</v>
      </c>
      <c r="AQ142" t="s">
        <v>6168</v>
      </c>
      <c r="AR142" t="s">
        <v>4068</v>
      </c>
      <c r="AS142" t="s">
        <v>7122</v>
      </c>
      <c r="AT142" t="s">
        <v>4069</v>
      </c>
      <c r="AU142" t="s">
        <v>6667</v>
      </c>
      <c r="AV142" t="s">
        <v>6668</v>
      </c>
      <c r="AW142">
        <v>300.70999999999998</v>
      </c>
      <c r="AX142">
        <v>-1.9854138044495637</v>
      </c>
      <c r="AY142">
        <v>168.88</v>
      </c>
      <c r="AZ142">
        <v>-0.72568830814264074</v>
      </c>
      <c r="BA142">
        <v>149.63999999999999</v>
      </c>
      <c r="BB142">
        <v>0</v>
      </c>
      <c r="BC142">
        <v>208.14</v>
      </c>
      <c r="BD142">
        <v>-0.51753997059014978</v>
      </c>
      <c r="BE142">
        <v>224.78</v>
      </c>
      <c r="BF142">
        <v>-0.59879090447815764</v>
      </c>
      <c r="BG142">
        <v>57.23</v>
      </c>
      <c r="BH142">
        <v>0.35007912525632767</v>
      </c>
    </row>
    <row r="143" spans="1:60" x14ac:dyDescent="0.25">
      <c r="A143" t="s">
        <v>4070</v>
      </c>
      <c r="B143" t="s">
        <v>4071</v>
      </c>
      <c r="C143" t="s">
        <v>4072</v>
      </c>
      <c r="D143" t="s">
        <v>4073</v>
      </c>
      <c r="E143" t="s">
        <v>4074</v>
      </c>
      <c r="F143" t="s">
        <v>4075</v>
      </c>
      <c r="G143" t="s">
        <v>4076</v>
      </c>
      <c r="H143" t="s">
        <v>4077</v>
      </c>
      <c r="I143" t="s">
        <v>4078</v>
      </c>
      <c r="J143" t="s">
        <v>4079</v>
      </c>
      <c r="K143" t="s">
        <v>4080</v>
      </c>
      <c r="L143" t="s">
        <v>4081</v>
      </c>
      <c r="M143" t="s">
        <v>4081</v>
      </c>
      <c r="N143" t="s">
        <v>4082</v>
      </c>
      <c r="O143" t="s">
        <v>7319</v>
      </c>
      <c r="P143" t="s">
        <v>4082</v>
      </c>
      <c r="Q143" t="s">
        <v>4083</v>
      </c>
      <c r="R143" t="s">
        <v>6669</v>
      </c>
      <c r="S143" t="s">
        <v>6169</v>
      </c>
      <c r="T143" t="s">
        <v>4084</v>
      </c>
      <c r="U143" t="s">
        <v>4085</v>
      </c>
      <c r="V143" t="s">
        <v>4086</v>
      </c>
      <c r="W143" t="s">
        <v>4087</v>
      </c>
      <c r="X143" t="s">
        <v>4088</v>
      </c>
      <c r="Y143" t="s">
        <v>4089</v>
      </c>
      <c r="Z143" t="s">
        <v>4090</v>
      </c>
      <c r="AA143" t="s">
        <v>4091</v>
      </c>
      <c r="AB143" t="s">
        <v>4092</v>
      </c>
      <c r="AC143" t="s">
        <v>4093</v>
      </c>
      <c r="AD143" t="s">
        <v>4094</v>
      </c>
      <c r="AE143" t="s">
        <v>4095</v>
      </c>
      <c r="AF143" t="s">
        <v>4096</v>
      </c>
      <c r="AG143" t="s">
        <v>4097</v>
      </c>
      <c r="AH143" t="s">
        <v>7123</v>
      </c>
      <c r="AI143" t="s">
        <v>4097</v>
      </c>
      <c r="AJ143" t="s">
        <v>4098</v>
      </c>
      <c r="AK143" t="s">
        <v>6670</v>
      </c>
      <c r="AL143" t="s">
        <v>6671</v>
      </c>
      <c r="AM143" t="s">
        <v>4082</v>
      </c>
      <c r="AN143" t="s">
        <v>7319</v>
      </c>
      <c r="AO143" t="s">
        <v>4083</v>
      </c>
      <c r="AP143" t="s">
        <v>6669</v>
      </c>
      <c r="AQ143" t="s">
        <v>6169</v>
      </c>
      <c r="AR143" t="s">
        <v>4097</v>
      </c>
      <c r="AS143" t="s">
        <v>7123</v>
      </c>
      <c r="AT143" t="s">
        <v>4098</v>
      </c>
      <c r="AU143" t="s">
        <v>6670</v>
      </c>
      <c r="AV143" t="s">
        <v>6671</v>
      </c>
      <c r="AW143">
        <v>298.81</v>
      </c>
      <c r="AX143">
        <v>-0.63384252773483074</v>
      </c>
      <c r="AY143">
        <v>166.6</v>
      </c>
      <c r="AZ143">
        <v>-1.359267380732291</v>
      </c>
      <c r="BA143">
        <v>152.31</v>
      </c>
      <c r="BB143">
        <v>1.7685508147467284</v>
      </c>
      <c r="BC143">
        <v>205.76</v>
      </c>
      <c r="BD143">
        <v>-1.1500489160458807</v>
      </c>
      <c r="BE143">
        <v>221.46</v>
      </c>
      <c r="BF143">
        <v>-1.4880159820158823</v>
      </c>
      <c r="BG143">
        <v>57.84</v>
      </c>
      <c r="BH143">
        <v>1.0602341429498503</v>
      </c>
    </row>
    <row r="144" spans="1:60" x14ac:dyDescent="0.25">
      <c r="A144" t="s">
        <v>4099</v>
      </c>
      <c r="B144" t="s">
        <v>4100</v>
      </c>
      <c r="C144" t="s">
        <v>4101</v>
      </c>
      <c r="D144" t="s">
        <v>4102</v>
      </c>
      <c r="E144" t="s">
        <v>4103</v>
      </c>
      <c r="F144" t="s">
        <v>4104</v>
      </c>
      <c r="G144" t="s">
        <v>4105</v>
      </c>
      <c r="H144" t="s">
        <v>4106</v>
      </c>
      <c r="I144" t="s">
        <v>4107</v>
      </c>
      <c r="J144" t="s">
        <v>4108</v>
      </c>
      <c r="K144" t="s">
        <v>4109</v>
      </c>
      <c r="L144" t="s">
        <v>4110</v>
      </c>
      <c r="M144" t="s">
        <v>4110</v>
      </c>
      <c r="N144" t="s">
        <v>4111</v>
      </c>
      <c r="O144" t="s">
        <v>7320</v>
      </c>
      <c r="P144" t="s">
        <v>4111</v>
      </c>
      <c r="Q144" t="s">
        <v>4112</v>
      </c>
      <c r="R144" t="s">
        <v>6672</v>
      </c>
      <c r="S144" t="s">
        <v>6170</v>
      </c>
      <c r="T144" t="s">
        <v>4113</v>
      </c>
      <c r="U144" t="s">
        <v>4114</v>
      </c>
      <c r="V144" t="s">
        <v>4115</v>
      </c>
      <c r="W144" t="s">
        <v>4116</v>
      </c>
      <c r="X144" t="s">
        <v>4117</v>
      </c>
      <c r="Y144" t="s">
        <v>4118</v>
      </c>
      <c r="Z144" t="s">
        <v>4119</v>
      </c>
      <c r="AA144" t="s">
        <v>4120</v>
      </c>
      <c r="AB144" t="s">
        <v>4121</v>
      </c>
      <c r="AC144" t="s">
        <v>4122</v>
      </c>
      <c r="AD144" t="s">
        <v>4123</v>
      </c>
      <c r="AE144" t="s">
        <v>4124</v>
      </c>
      <c r="AF144" t="s">
        <v>4125</v>
      </c>
      <c r="AG144" t="s">
        <v>4126</v>
      </c>
      <c r="AH144" t="s">
        <v>7124</v>
      </c>
      <c r="AI144" t="s">
        <v>4126</v>
      </c>
      <c r="AJ144" t="s">
        <v>4127</v>
      </c>
      <c r="AK144" t="s">
        <v>6673</v>
      </c>
      <c r="AL144" t="s">
        <v>6674</v>
      </c>
      <c r="AM144" t="s">
        <v>4111</v>
      </c>
      <c r="AN144" t="s">
        <v>7320</v>
      </c>
      <c r="AO144" t="s">
        <v>4112</v>
      </c>
      <c r="AP144" t="s">
        <v>6672</v>
      </c>
      <c r="AQ144" t="s">
        <v>6170</v>
      </c>
      <c r="AR144" t="s">
        <v>4126</v>
      </c>
      <c r="AS144" t="s">
        <v>7124</v>
      </c>
      <c r="AT144" t="s">
        <v>4127</v>
      </c>
      <c r="AU144" t="s">
        <v>6673</v>
      </c>
      <c r="AV144" t="s">
        <v>6674</v>
      </c>
      <c r="AW144">
        <v>301.88</v>
      </c>
      <c r="AX144">
        <v>1.022166751587773</v>
      </c>
      <c r="AY144">
        <v>168.31</v>
      </c>
      <c r="AZ144">
        <v>1.0211787405332626</v>
      </c>
      <c r="BA144">
        <v>152.78</v>
      </c>
      <c r="BB144">
        <v>0.30810604858009943</v>
      </c>
      <c r="BC144">
        <v>208.41</v>
      </c>
      <c r="BD144">
        <v>1.2796852323644703</v>
      </c>
      <c r="BE144">
        <v>223.2</v>
      </c>
      <c r="BF144">
        <v>0.78262442371934759</v>
      </c>
      <c r="BG144">
        <v>59.21</v>
      </c>
      <c r="BH144">
        <v>2.340986869317542</v>
      </c>
    </row>
    <row r="145" spans="1:60" x14ac:dyDescent="0.25">
      <c r="A145" t="s">
        <v>4128</v>
      </c>
      <c r="B145" t="s">
        <v>4129</v>
      </c>
      <c r="C145" t="s">
        <v>4130</v>
      </c>
      <c r="D145" t="s">
        <v>4131</v>
      </c>
      <c r="E145" t="s">
        <v>4132</v>
      </c>
      <c r="F145" t="s">
        <v>4133</v>
      </c>
      <c r="G145" t="s">
        <v>4134</v>
      </c>
      <c r="H145" t="s">
        <v>4135</v>
      </c>
      <c r="I145" t="s">
        <v>4136</v>
      </c>
      <c r="J145" t="s">
        <v>4137</v>
      </c>
      <c r="K145" t="s">
        <v>4138</v>
      </c>
      <c r="L145" t="s">
        <v>4139</v>
      </c>
      <c r="M145" t="s">
        <v>4139</v>
      </c>
      <c r="N145" t="s">
        <v>4140</v>
      </c>
      <c r="O145" t="s">
        <v>7321</v>
      </c>
      <c r="P145" t="s">
        <v>4140</v>
      </c>
      <c r="Q145" t="s">
        <v>4141</v>
      </c>
      <c r="R145" t="s">
        <v>6675</v>
      </c>
      <c r="S145" t="s">
        <v>6171</v>
      </c>
      <c r="T145" t="s">
        <v>4142</v>
      </c>
      <c r="U145" t="s">
        <v>4143</v>
      </c>
      <c r="V145" t="s">
        <v>4144</v>
      </c>
      <c r="W145" t="s">
        <v>4145</v>
      </c>
      <c r="X145" t="s">
        <v>4146</v>
      </c>
      <c r="Y145" t="s">
        <v>4147</v>
      </c>
      <c r="Z145" t="s">
        <v>4148</v>
      </c>
      <c r="AA145" t="s">
        <v>4149</v>
      </c>
      <c r="AB145" t="s">
        <v>4150</v>
      </c>
      <c r="AC145" t="s">
        <v>4151</v>
      </c>
      <c r="AD145" t="s">
        <v>4152</v>
      </c>
      <c r="AE145" t="s">
        <v>4153</v>
      </c>
      <c r="AF145" t="s">
        <v>4154</v>
      </c>
      <c r="AG145" t="s">
        <v>4155</v>
      </c>
      <c r="AH145" t="s">
        <v>7125</v>
      </c>
      <c r="AI145" t="s">
        <v>4155</v>
      </c>
      <c r="AJ145" t="s">
        <v>4156</v>
      </c>
      <c r="AK145" t="s">
        <v>6676</v>
      </c>
      <c r="AL145" t="s">
        <v>6677</v>
      </c>
      <c r="AM145" t="s">
        <v>4140</v>
      </c>
      <c r="AN145" t="s">
        <v>7321</v>
      </c>
      <c r="AO145" t="s">
        <v>4141</v>
      </c>
      <c r="AP145" t="s">
        <v>6675</v>
      </c>
      <c r="AQ145" t="s">
        <v>6171</v>
      </c>
      <c r="AR145" t="s">
        <v>4155</v>
      </c>
      <c r="AS145" t="s">
        <v>7125</v>
      </c>
      <c r="AT145" t="s">
        <v>4156</v>
      </c>
      <c r="AU145" t="s">
        <v>6676</v>
      </c>
      <c r="AV145" t="s">
        <v>6677</v>
      </c>
      <c r="AW145">
        <v>301.36</v>
      </c>
      <c r="AX145">
        <v>-0.17240240328820219</v>
      </c>
      <c r="AY145">
        <v>168.96</v>
      </c>
      <c r="AZ145">
        <v>0.38544833798218375</v>
      </c>
      <c r="BA145">
        <v>143.04</v>
      </c>
      <c r="BB145">
        <v>-6.5874666688009702</v>
      </c>
      <c r="BC145">
        <v>209.51</v>
      </c>
      <c r="BD145">
        <v>0.52641775470216912</v>
      </c>
      <c r="BE145">
        <v>225.01</v>
      </c>
      <c r="BF145">
        <v>0.8076615154083745</v>
      </c>
      <c r="BG145">
        <v>60.05</v>
      </c>
      <c r="BH145">
        <v>1.408710198230765</v>
      </c>
    </row>
    <row r="146" spans="1:60" x14ac:dyDescent="0.25">
      <c r="A146" t="s">
        <v>4157</v>
      </c>
      <c r="B146" t="s">
        <v>4158</v>
      </c>
      <c r="C146" t="s">
        <v>4159</v>
      </c>
      <c r="D146" t="s">
        <v>4160</v>
      </c>
      <c r="E146" t="s">
        <v>4161</v>
      </c>
      <c r="F146" t="s">
        <v>4162</v>
      </c>
      <c r="G146" t="s">
        <v>4163</v>
      </c>
      <c r="H146" t="s">
        <v>4164</v>
      </c>
      <c r="I146" t="s">
        <v>4165</v>
      </c>
      <c r="J146" t="s">
        <v>4166</v>
      </c>
      <c r="K146" t="s">
        <v>4167</v>
      </c>
      <c r="L146" t="s">
        <v>4168</v>
      </c>
      <c r="M146" t="s">
        <v>4168</v>
      </c>
      <c r="N146" t="s">
        <v>4169</v>
      </c>
      <c r="O146" t="s">
        <v>7322</v>
      </c>
      <c r="P146" t="s">
        <v>4169</v>
      </c>
      <c r="Q146" t="s">
        <v>4170</v>
      </c>
      <c r="R146" t="s">
        <v>6678</v>
      </c>
      <c r="S146" t="s">
        <v>6172</v>
      </c>
      <c r="T146" t="s">
        <v>4171</v>
      </c>
      <c r="U146" t="s">
        <v>4172</v>
      </c>
      <c r="V146" t="s">
        <v>4173</v>
      </c>
      <c r="W146" t="s">
        <v>4174</v>
      </c>
      <c r="X146" t="s">
        <v>4175</v>
      </c>
      <c r="Y146" t="s">
        <v>4176</v>
      </c>
      <c r="Z146" t="s">
        <v>4177</v>
      </c>
      <c r="AA146" t="s">
        <v>4178</v>
      </c>
      <c r="AB146" t="s">
        <v>4179</v>
      </c>
      <c r="AC146" t="s">
        <v>4180</v>
      </c>
      <c r="AD146" t="s">
        <v>4181</v>
      </c>
      <c r="AE146" t="s">
        <v>4182</v>
      </c>
      <c r="AF146" t="s">
        <v>4183</v>
      </c>
      <c r="AG146" t="s">
        <v>4184</v>
      </c>
      <c r="AH146" t="s">
        <v>7126</v>
      </c>
      <c r="AI146" t="s">
        <v>4184</v>
      </c>
      <c r="AJ146" t="s">
        <v>4185</v>
      </c>
      <c r="AK146" t="s">
        <v>6679</v>
      </c>
      <c r="AL146" t="s">
        <v>6680</v>
      </c>
      <c r="AM146" t="s">
        <v>4169</v>
      </c>
      <c r="AN146" t="s">
        <v>7322</v>
      </c>
      <c r="AO146" t="s">
        <v>4170</v>
      </c>
      <c r="AP146" t="s">
        <v>6678</v>
      </c>
      <c r="AQ146" t="s">
        <v>6172</v>
      </c>
      <c r="AR146" t="s">
        <v>4184</v>
      </c>
      <c r="AS146" t="s">
        <v>7126</v>
      </c>
      <c r="AT146" t="s">
        <v>4185</v>
      </c>
      <c r="AU146" t="s">
        <v>6679</v>
      </c>
      <c r="AV146" t="s">
        <v>6680</v>
      </c>
      <c r="AW146">
        <v>304.04000000000002</v>
      </c>
      <c r="AX146">
        <v>0.88537083140540584</v>
      </c>
      <c r="AY146">
        <v>169.05</v>
      </c>
      <c r="AZ146">
        <v>5.3252863599830641E-2</v>
      </c>
      <c r="BA146">
        <v>145.91999999999999</v>
      </c>
      <c r="BB146">
        <v>1.9934214900817111</v>
      </c>
      <c r="BC146">
        <v>208.59</v>
      </c>
      <c r="BD146">
        <v>-0.4400868140884715</v>
      </c>
      <c r="BE146">
        <v>224.52</v>
      </c>
      <c r="BF146">
        <v>-0.21800555872408578</v>
      </c>
      <c r="BG146">
        <v>61.82</v>
      </c>
      <c r="BH146">
        <v>2.9049388177977677</v>
      </c>
    </row>
    <row r="147" spans="1:60" x14ac:dyDescent="0.25">
      <c r="A147" t="s">
        <v>4186</v>
      </c>
      <c r="B147" t="s">
        <v>4187</v>
      </c>
      <c r="C147" t="s">
        <v>4188</v>
      </c>
      <c r="D147" t="s">
        <v>4189</v>
      </c>
      <c r="E147" t="s">
        <v>4190</v>
      </c>
      <c r="F147" t="s">
        <v>4191</v>
      </c>
      <c r="G147" t="s">
        <v>4192</v>
      </c>
      <c r="H147" t="s">
        <v>4193</v>
      </c>
      <c r="I147" t="s">
        <v>4194</v>
      </c>
      <c r="J147" t="s">
        <v>4195</v>
      </c>
      <c r="K147" t="s">
        <v>4196</v>
      </c>
      <c r="L147" t="s">
        <v>4197</v>
      </c>
      <c r="M147" t="s">
        <v>4197</v>
      </c>
      <c r="N147" t="s">
        <v>4198</v>
      </c>
      <c r="O147" t="s">
        <v>7323</v>
      </c>
      <c r="P147" t="s">
        <v>4198</v>
      </c>
      <c r="Q147" t="s">
        <v>4199</v>
      </c>
      <c r="R147" t="s">
        <v>6681</v>
      </c>
      <c r="S147" t="s">
        <v>6173</v>
      </c>
      <c r="T147" t="s">
        <v>4200</v>
      </c>
      <c r="U147" t="s">
        <v>4201</v>
      </c>
      <c r="V147" t="s">
        <v>4202</v>
      </c>
      <c r="W147" t="s">
        <v>4203</v>
      </c>
      <c r="X147" t="s">
        <v>4204</v>
      </c>
      <c r="Y147" t="s">
        <v>4205</v>
      </c>
      <c r="Z147" t="s">
        <v>4206</v>
      </c>
      <c r="AA147" t="s">
        <v>4207</v>
      </c>
      <c r="AB147" t="s">
        <v>4208</v>
      </c>
      <c r="AC147" t="s">
        <v>4209</v>
      </c>
      <c r="AD147" t="s">
        <v>4210</v>
      </c>
      <c r="AE147" t="s">
        <v>4211</v>
      </c>
      <c r="AF147" t="s">
        <v>4212</v>
      </c>
      <c r="AG147" t="s">
        <v>4213</v>
      </c>
      <c r="AH147" t="s">
        <v>7127</v>
      </c>
      <c r="AI147" t="s">
        <v>4213</v>
      </c>
      <c r="AJ147" t="s">
        <v>4214</v>
      </c>
      <c r="AK147" t="s">
        <v>6682</v>
      </c>
      <c r="AL147" t="s">
        <v>6683</v>
      </c>
      <c r="AM147" t="s">
        <v>4198</v>
      </c>
      <c r="AN147" t="s">
        <v>7323</v>
      </c>
      <c r="AO147" t="s">
        <v>4199</v>
      </c>
      <c r="AP147" t="s">
        <v>6681</v>
      </c>
      <c r="AQ147" t="s">
        <v>6173</v>
      </c>
      <c r="AR147" t="s">
        <v>4213</v>
      </c>
      <c r="AS147" t="s">
        <v>7127</v>
      </c>
      <c r="AT147" t="s">
        <v>4214</v>
      </c>
      <c r="AU147" t="s">
        <v>6682</v>
      </c>
      <c r="AV147" t="s">
        <v>6683</v>
      </c>
      <c r="AW147">
        <v>316.58</v>
      </c>
      <c r="AX147">
        <v>4.0416702559752542</v>
      </c>
      <c r="AY147">
        <v>172.75</v>
      </c>
      <c r="AZ147">
        <v>2.1650933493884237</v>
      </c>
      <c r="BA147">
        <v>148.65</v>
      </c>
      <c r="BB147">
        <v>1.8536023118085623</v>
      </c>
      <c r="BC147">
        <v>210.52</v>
      </c>
      <c r="BD147">
        <v>0.92100577065420874</v>
      </c>
      <c r="BE147">
        <v>228.92</v>
      </c>
      <c r="BF147">
        <v>1.9407807466902947</v>
      </c>
      <c r="BG147">
        <v>62.88</v>
      </c>
      <c r="BH147">
        <v>1.7001211416980948</v>
      </c>
    </row>
    <row r="148" spans="1:60" x14ac:dyDescent="0.25">
      <c r="A148" t="s">
        <v>4215</v>
      </c>
      <c r="B148" t="s">
        <v>4216</v>
      </c>
      <c r="C148" t="s">
        <v>4217</v>
      </c>
      <c r="D148" t="s">
        <v>4218</v>
      </c>
      <c r="E148" t="s">
        <v>4219</v>
      </c>
      <c r="F148" t="s">
        <v>4220</v>
      </c>
      <c r="G148" t="s">
        <v>4221</v>
      </c>
      <c r="H148" t="s">
        <v>4222</v>
      </c>
      <c r="I148" t="s">
        <v>4223</v>
      </c>
      <c r="J148" t="s">
        <v>4224</v>
      </c>
      <c r="K148" t="s">
        <v>4225</v>
      </c>
      <c r="L148" t="s">
        <v>4226</v>
      </c>
      <c r="M148" t="s">
        <v>4226</v>
      </c>
      <c r="N148" t="s">
        <v>4227</v>
      </c>
      <c r="O148" t="s">
        <v>7324</v>
      </c>
      <c r="P148" t="s">
        <v>4227</v>
      </c>
      <c r="Q148" t="s">
        <v>4228</v>
      </c>
      <c r="R148" t="s">
        <v>6684</v>
      </c>
      <c r="S148" t="s">
        <v>6174</v>
      </c>
      <c r="T148" t="s">
        <v>4229</v>
      </c>
      <c r="U148" t="s">
        <v>4230</v>
      </c>
      <c r="V148" t="s">
        <v>4231</v>
      </c>
      <c r="W148" t="s">
        <v>4232</v>
      </c>
      <c r="X148" t="s">
        <v>4233</v>
      </c>
      <c r="Y148" t="s">
        <v>4234</v>
      </c>
      <c r="Z148" t="s">
        <v>4235</v>
      </c>
      <c r="AA148" t="s">
        <v>4236</v>
      </c>
      <c r="AB148" t="s">
        <v>4237</v>
      </c>
      <c r="AC148" t="s">
        <v>4238</v>
      </c>
      <c r="AD148" t="s">
        <v>4239</v>
      </c>
      <c r="AE148" t="s">
        <v>4240</v>
      </c>
      <c r="AF148" t="s">
        <v>4241</v>
      </c>
      <c r="AG148" t="s">
        <v>4242</v>
      </c>
      <c r="AH148" t="s">
        <v>7128</v>
      </c>
      <c r="AI148" t="s">
        <v>4242</v>
      </c>
      <c r="AJ148" t="s">
        <v>4243</v>
      </c>
      <c r="AK148" t="s">
        <v>6685</v>
      </c>
      <c r="AL148" t="s">
        <v>6686</v>
      </c>
      <c r="AM148" t="s">
        <v>4227</v>
      </c>
      <c r="AN148" t="s">
        <v>7324</v>
      </c>
      <c r="AO148" t="s">
        <v>4228</v>
      </c>
      <c r="AP148" t="s">
        <v>6684</v>
      </c>
      <c r="AQ148" t="s">
        <v>6174</v>
      </c>
      <c r="AR148" t="s">
        <v>4242</v>
      </c>
      <c r="AS148" t="s">
        <v>7128</v>
      </c>
      <c r="AT148" t="s">
        <v>4243</v>
      </c>
      <c r="AU148" t="s">
        <v>6685</v>
      </c>
      <c r="AV148" t="s">
        <v>6686</v>
      </c>
      <c r="AW148">
        <v>315.89999999999998</v>
      </c>
      <c r="AX148">
        <v>-0.21502664495528673</v>
      </c>
      <c r="AY148">
        <v>171.56</v>
      </c>
      <c r="AZ148">
        <v>-0.6912402999099504</v>
      </c>
      <c r="BA148">
        <v>146.37</v>
      </c>
      <c r="BB148">
        <v>-1.5456886948251161</v>
      </c>
      <c r="BC148">
        <v>213.19</v>
      </c>
      <c r="BD148">
        <v>1.2603126390872412</v>
      </c>
      <c r="BE148">
        <v>230.99</v>
      </c>
      <c r="BF148">
        <v>0.90018220005610006</v>
      </c>
      <c r="BG148">
        <v>63.28</v>
      </c>
      <c r="BH148">
        <v>0.63411753384472469</v>
      </c>
    </row>
    <row r="149" spans="1:60" x14ac:dyDescent="0.25">
      <c r="A149" t="s">
        <v>4244</v>
      </c>
      <c r="B149" t="s">
        <v>4245</v>
      </c>
      <c r="C149" t="s">
        <v>4246</v>
      </c>
      <c r="D149" t="s">
        <v>4247</v>
      </c>
      <c r="E149" t="s">
        <v>4248</v>
      </c>
      <c r="F149" t="s">
        <v>4249</v>
      </c>
      <c r="G149" t="s">
        <v>4250</v>
      </c>
      <c r="H149" t="s">
        <v>4251</v>
      </c>
      <c r="I149" t="s">
        <v>4252</v>
      </c>
      <c r="J149" t="s">
        <v>4253</v>
      </c>
      <c r="K149" t="s">
        <v>4254</v>
      </c>
      <c r="L149" t="s">
        <v>4255</v>
      </c>
      <c r="M149" t="s">
        <v>4255</v>
      </c>
      <c r="N149" t="s">
        <v>4256</v>
      </c>
      <c r="O149" t="s">
        <v>7325</v>
      </c>
      <c r="P149" t="s">
        <v>4256</v>
      </c>
      <c r="Q149" t="s">
        <v>4257</v>
      </c>
      <c r="R149" t="s">
        <v>6687</v>
      </c>
      <c r="S149" t="s">
        <v>6175</v>
      </c>
      <c r="T149" t="s">
        <v>4258</v>
      </c>
      <c r="U149" t="s">
        <v>4259</v>
      </c>
      <c r="V149" t="s">
        <v>4260</v>
      </c>
      <c r="W149" t="s">
        <v>4261</v>
      </c>
      <c r="X149" t="s">
        <v>4262</v>
      </c>
      <c r="Y149" t="s">
        <v>4263</v>
      </c>
      <c r="Z149" t="s">
        <v>4264</v>
      </c>
      <c r="AA149" t="s">
        <v>4265</v>
      </c>
      <c r="AB149" t="s">
        <v>4266</v>
      </c>
      <c r="AC149" t="s">
        <v>4267</v>
      </c>
      <c r="AD149" t="s">
        <v>4268</v>
      </c>
      <c r="AE149" t="s">
        <v>4269</v>
      </c>
      <c r="AF149" t="s">
        <v>4270</v>
      </c>
      <c r="AG149" t="s">
        <v>4271</v>
      </c>
      <c r="AH149" t="s">
        <v>7129</v>
      </c>
      <c r="AI149" t="s">
        <v>4271</v>
      </c>
      <c r="AJ149" t="s">
        <v>4272</v>
      </c>
      <c r="AK149" t="s">
        <v>6688</v>
      </c>
      <c r="AL149" t="s">
        <v>6689</v>
      </c>
      <c r="AM149" t="s">
        <v>4256</v>
      </c>
      <c r="AN149" t="s">
        <v>7325</v>
      </c>
      <c r="AO149" t="s">
        <v>4257</v>
      </c>
      <c r="AP149" t="s">
        <v>6687</v>
      </c>
      <c r="AQ149" t="s">
        <v>6175</v>
      </c>
      <c r="AR149" t="s">
        <v>4271</v>
      </c>
      <c r="AS149" t="s">
        <v>7129</v>
      </c>
      <c r="AT149" t="s">
        <v>4272</v>
      </c>
      <c r="AU149" t="s">
        <v>6688</v>
      </c>
      <c r="AV149" t="s">
        <v>6689</v>
      </c>
      <c r="AW149">
        <v>311.3</v>
      </c>
      <c r="AX149">
        <v>-1.4668630360476906</v>
      </c>
      <c r="AY149">
        <v>170.79</v>
      </c>
      <c r="AZ149">
        <v>-0.44983280175795637</v>
      </c>
      <c r="BA149">
        <v>136.97999999999999</v>
      </c>
      <c r="BB149">
        <v>-6.6302732726096423</v>
      </c>
      <c r="BC149">
        <v>213.3</v>
      </c>
      <c r="BD149">
        <v>5.158386008542909E-2</v>
      </c>
      <c r="BE149">
        <v>231.4</v>
      </c>
      <c r="BF149">
        <v>0.17733952181136903</v>
      </c>
      <c r="BG149">
        <v>59.2</v>
      </c>
      <c r="BH149">
        <v>-6.6647781569438402</v>
      </c>
    </row>
    <row r="150" spans="1:60" x14ac:dyDescent="0.25">
      <c r="A150" t="s">
        <v>4273</v>
      </c>
      <c r="B150" t="s">
        <v>4274</v>
      </c>
      <c r="C150" t="s">
        <v>4275</v>
      </c>
      <c r="D150" t="s">
        <v>4276</v>
      </c>
      <c r="E150" t="s">
        <v>4277</v>
      </c>
      <c r="F150" t="s">
        <v>4278</v>
      </c>
      <c r="G150" t="s">
        <v>4279</v>
      </c>
      <c r="H150" t="s">
        <v>4280</v>
      </c>
      <c r="I150" t="s">
        <v>4281</v>
      </c>
      <c r="J150" t="s">
        <v>4282</v>
      </c>
      <c r="K150" t="s">
        <v>4283</v>
      </c>
      <c r="L150" t="s">
        <v>4284</v>
      </c>
      <c r="M150" t="s">
        <v>4284</v>
      </c>
      <c r="N150" t="s">
        <v>4285</v>
      </c>
      <c r="O150" t="s">
        <v>7326</v>
      </c>
      <c r="P150" t="s">
        <v>4285</v>
      </c>
      <c r="Q150" t="s">
        <v>4286</v>
      </c>
      <c r="R150" t="s">
        <v>6690</v>
      </c>
      <c r="S150" t="s">
        <v>6176</v>
      </c>
      <c r="T150" t="s">
        <v>4287</v>
      </c>
      <c r="U150" t="s">
        <v>4288</v>
      </c>
      <c r="V150" t="s">
        <v>4289</v>
      </c>
      <c r="W150" t="s">
        <v>4290</v>
      </c>
      <c r="X150" t="s">
        <v>4291</v>
      </c>
      <c r="Y150" t="s">
        <v>4292</v>
      </c>
      <c r="Z150" t="s">
        <v>4293</v>
      </c>
      <c r="AA150" t="s">
        <v>4294</v>
      </c>
      <c r="AB150" t="s">
        <v>4295</v>
      </c>
      <c r="AC150" t="s">
        <v>4296</v>
      </c>
      <c r="AD150" t="s">
        <v>4297</v>
      </c>
      <c r="AE150" t="s">
        <v>4298</v>
      </c>
      <c r="AF150" t="s">
        <v>4299</v>
      </c>
      <c r="AG150" t="s">
        <v>4300</v>
      </c>
      <c r="AH150" t="s">
        <v>7130</v>
      </c>
      <c r="AI150" t="s">
        <v>4300</v>
      </c>
      <c r="AJ150" t="s">
        <v>4301</v>
      </c>
      <c r="AK150" t="s">
        <v>6691</v>
      </c>
      <c r="AL150" t="s">
        <v>6692</v>
      </c>
      <c r="AM150" t="s">
        <v>4285</v>
      </c>
      <c r="AN150" t="s">
        <v>7326</v>
      </c>
      <c r="AO150" t="s">
        <v>4286</v>
      </c>
      <c r="AP150" t="s">
        <v>6690</v>
      </c>
      <c r="AQ150" t="s">
        <v>6176</v>
      </c>
      <c r="AR150" t="s">
        <v>4300</v>
      </c>
      <c r="AS150" t="s">
        <v>7130</v>
      </c>
      <c r="AT150" t="s">
        <v>4301</v>
      </c>
      <c r="AU150" t="s">
        <v>6691</v>
      </c>
      <c r="AV150" t="s">
        <v>6692</v>
      </c>
      <c r="AW150">
        <v>308.76</v>
      </c>
      <c r="AX150">
        <v>-0.81928013659094345</v>
      </c>
      <c r="AY150">
        <v>168.89</v>
      </c>
      <c r="AZ150">
        <v>-1.1187116201270286</v>
      </c>
      <c r="BA150">
        <v>134.32</v>
      </c>
      <c r="BB150">
        <v>-1.9609917000473813</v>
      </c>
      <c r="BC150">
        <v>215.51</v>
      </c>
      <c r="BD150">
        <v>1.0307686702175469</v>
      </c>
      <c r="BE150">
        <v>231.19</v>
      </c>
      <c r="BF150">
        <v>-9.0793149192998801E-2</v>
      </c>
      <c r="BG150">
        <v>57.69</v>
      </c>
      <c r="BH150">
        <v>-2.5837693621162034</v>
      </c>
    </row>
    <row r="151" spans="1:60" x14ac:dyDescent="0.25">
      <c r="A151" t="s">
        <v>4302</v>
      </c>
      <c r="B151" t="s">
        <v>4303</v>
      </c>
      <c r="C151" t="s">
        <v>4304</v>
      </c>
      <c r="D151" t="s">
        <v>4305</v>
      </c>
      <c r="E151" t="s">
        <v>4306</v>
      </c>
      <c r="F151" t="s">
        <v>4307</v>
      </c>
      <c r="G151" t="s">
        <v>4308</v>
      </c>
      <c r="H151" t="s">
        <v>4309</v>
      </c>
      <c r="I151" t="s">
        <v>4310</v>
      </c>
      <c r="J151" t="s">
        <v>4311</v>
      </c>
      <c r="K151" t="s">
        <v>4312</v>
      </c>
      <c r="L151" t="s">
        <v>4313</v>
      </c>
      <c r="M151" t="s">
        <v>4313</v>
      </c>
      <c r="N151" t="s">
        <v>4314</v>
      </c>
      <c r="O151" t="s">
        <v>7327</v>
      </c>
      <c r="P151" t="s">
        <v>4314</v>
      </c>
      <c r="Q151" t="s">
        <v>4315</v>
      </c>
      <c r="R151" t="s">
        <v>6693</v>
      </c>
      <c r="S151" t="s">
        <v>6177</v>
      </c>
      <c r="T151" t="s">
        <v>4316</v>
      </c>
      <c r="U151" t="s">
        <v>4317</v>
      </c>
      <c r="V151" t="s">
        <v>4318</v>
      </c>
      <c r="W151" t="s">
        <v>4319</v>
      </c>
      <c r="X151" t="s">
        <v>4320</v>
      </c>
      <c r="Y151" t="s">
        <v>4321</v>
      </c>
      <c r="Z151" t="s">
        <v>4322</v>
      </c>
      <c r="AA151" t="s">
        <v>4323</v>
      </c>
      <c r="AB151" t="s">
        <v>4324</v>
      </c>
      <c r="AC151" t="s">
        <v>4325</v>
      </c>
      <c r="AD151" t="s">
        <v>4326</v>
      </c>
      <c r="AE151" t="s">
        <v>4327</v>
      </c>
      <c r="AF151" t="s">
        <v>4328</v>
      </c>
      <c r="AG151" t="s">
        <v>4329</v>
      </c>
      <c r="AH151" t="s">
        <v>7131</v>
      </c>
      <c r="AI151" t="s">
        <v>4329</v>
      </c>
      <c r="AJ151" t="s">
        <v>4330</v>
      </c>
      <c r="AK151" t="s">
        <v>6694</v>
      </c>
      <c r="AL151" t="s">
        <v>6695</v>
      </c>
      <c r="AM151" t="s">
        <v>4314</v>
      </c>
      <c r="AN151" t="s">
        <v>7327</v>
      </c>
      <c r="AO151" t="s">
        <v>4315</v>
      </c>
      <c r="AP151" t="s">
        <v>6693</v>
      </c>
      <c r="AQ151" t="s">
        <v>6177</v>
      </c>
      <c r="AR151" t="s">
        <v>4329</v>
      </c>
      <c r="AS151" t="s">
        <v>7131</v>
      </c>
      <c r="AT151" t="s">
        <v>4330</v>
      </c>
      <c r="AU151" t="s">
        <v>6694</v>
      </c>
      <c r="AV151" t="s">
        <v>6695</v>
      </c>
      <c r="AW151">
        <v>316.64999999999998</v>
      </c>
      <c r="AX151">
        <v>2.5232786880786122</v>
      </c>
      <c r="AY151">
        <v>170.6</v>
      </c>
      <c r="AZ151">
        <v>1.0074019627748896</v>
      </c>
      <c r="BA151">
        <v>134.88</v>
      </c>
      <c r="BB151">
        <v>0.41604814842598853</v>
      </c>
      <c r="BC151">
        <v>215.8</v>
      </c>
      <c r="BD151">
        <v>0.13447406445538976</v>
      </c>
      <c r="BE151">
        <v>229.21</v>
      </c>
      <c r="BF151">
        <v>-0.86012693613712365</v>
      </c>
      <c r="BG151">
        <v>57.18</v>
      </c>
      <c r="BH151">
        <v>-0.88796613746322228</v>
      </c>
    </row>
    <row r="152" spans="1:60" x14ac:dyDescent="0.25">
      <c r="A152" t="s">
        <v>4331</v>
      </c>
      <c r="B152" t="s">
        <v>4332</v>
      </c>
      <c r="C152" t="s">
        <v>4333</v>
      </c>
      <c r="D152" t="s">
        <v>4334</v>
      </c>
      <c r="E152" t="s">
        <v>4335</v>
      </c>
      <c r="F152" t="s">
        <v>4336</v>
      </c>
      <c r="G152" t="s">
        <v>4337</v>
      </c>
      <c r="H152" t="s">
        <v>4338</v>
      </c>
      <c r="I152" t="s">
        <v>4339</v>
      </c>
      <c r="J152" t="s">
        <v>4340</v>
      </c>
      <c r="K152" t="s">
        <v>4341</v>
      </c>
      <c r="L152" t="s">
        <v>4342</v>
      </c>
      <c r="M152" t="s">
        <v>4342</v>
      </c>
      <c r="N152" t="s">
        <v>4343</v>
      </c>
      <c r="O152" t="s">
        <v>7328</v>
      </c>
      <c r="P152" t="s">
        <v>4343</v>
      </c>
      <c r="Q152" t="s">
        <v>4344</v>
      </c>
      <c r="R152" t="s">
        <v>6696</v>
      </c>
      <c r="S152" t="s">
        <v>6178</v>
      </c>
      <c r="T152" t="s">
        <v>4345</v>
      </c>
      <c r="U152" t="s">
        <v>4346</v>
      </c>
      <c r="V152" t="s">
        <v>4347</v>
      </c>
      <c r="W152" t="s">
        <v>4348</v>
      </c>
      <c r="X152" t="s">
        <v>4349</v>
      </c>
      <c r="Y152" t="s">
        <v>4350</v>
      </c>
      <c r="Z152" t="s">
        <v>4351</v>
      </c>
      <c r="AA152" t="s">
        <v>4352</v>
      </c>
      <c r="AB152" t="s">
        <v>4353</v>
      </c>
      <c r="AC152" t="s">
        <v>4354</v>
      </c>
      <c r="AD152" t="s">
        <v>4355</v>
      </c>
      <c r="AE152" t="s">
        <v>4356</v>
      </c>
      <c r="AF152" t="s">
        <v>4357</v>
      </c>
      <c r="AG152" t="s">
        <v>4358</v>
      </c>
      <c r="AH152" t="s">
        <v>7132</v>
      </c>
      <c r="AI152" t="s">
        <v>4358</v>
      </c>
      <c r="AJ152" t="s">
        <v>4359</v>
      </c>
      <c r="AK152" t="s">
        <v>6697</v>
      </c>
      <c r="AL152" t="s">
        <v>6698</v>
      </c>
      <c r="AM152" t="s">
        <v>4343</v>
      </c>
      <c r="AN152" t="s">
        <v>7328</v>
      </c>
      <c r="AO152" t="s">
        <v>4344</v>
      </c>
      <c r="AP152" t="s">
        <v>6696</v>
      </c>
      <c r="AQ152" t="s">
        <v>6178</v>
      </c>
      <c r="AR152" t="s">
        <v>4358</v>
      </c>
      <c r="AS152" t="s">
        <v>7132</v>
      </c>
      <c r="AT152" t="s">
        <v>4359</v>
      </c>
      <c r="AU152" t="s">
        <v>6697</v>
      </c>
      <c r="AV152" t="s">
        <v>6698</v>
      </c>
      <c r="AW152">
        <v>318.25</v>
      </c>
      <c r="AX152">
        <v>0.50401744750767441</v>
      </c>
      <c r="AY152">
        <v>169.38</v>
      </c>
      <c r="AZ152">
        <v>-0.71769235641257934</v>
      </c>
      <c r="BA152">
        <v>133.63</v>
      </c>
      <c r="BB152">
        <v>-0.93107074605758222</v>
      </c>
      <c r="BC152">
        <v>216.93</v>
      </c>
      <c r="BD152">
        <v>0.5222668030935792</v>
      </c>
      <c r="BE152">
        <v>229.19</v>
      </c>
      <c r="BF152">
        <v>-8.7260034959394783E-3</v>
      </c>
      <c r="BG152">
        <v>56.23</v>
      </c>
      <c r="BH152">
        <v>-1.6753764590055404</v>
      </c>
    </row>
    <row r="153" spans="1:60" x14ac:dyDescent="0.25">
      <c r="A153" t="s">
        <v>4360</v>
      </c>
      <c r="B153" t="s">
        <v>4361</v>
      </c>
      <c r="C153" t="s">
        <v>4362</v>
      </c>
      <c r="D153" t="s">
        <v>4363</v>
      </c>
      <c r="E153" t="s">
        <v>4364</v>
      </c>
      <c r="F153" t="s">
        <v>4365</v>
      </c>
      <c r="G153" t="s">
        <v>4366</v>
      </c>
      <c r="H153" t="s">
        <v>4367</v>
      </c>
      <c r="I153" t="s">
        <v>4368</v>
      </c>
      <c r="J153" t="s">
        <v>4369</v>
      </c>
      <c r="K153" t="s">
        <v>4370</v>
      </c>
      <c r="L153" t="s">
        <v>4371</v>
      </c>
      <c r="M153" t="s">
        <v>4371</v>
      </c>
      <c r="N153" t="s">
        <v>4372</v>
      </c>
      <c r="O153" t="s">
        <v>7329</v>
      </c>
      <c r="P153" t="s">
        <v>4372</v>
      </c>
      <c r="Q153" t="s">
        <v>4373</v>
      </c>
      <c r="R153" t="s">
        <v>6699</v>
      </c>
      <c r="S153" t="s">
        <v>6179</v>
      </c>
      <c r="T153" t="s">
        <v>4374</v>
      </c>
      <c r="U153" t="s">
        <v>4375</v>
      </c>
      <c r="V153" t="s">
        <v>4376</v>
      </c>
      <c r="W153" t="s">
        <v>4377</v>
      </c>
      <c r="X153" t="s">
        <v>4378</v>
      </c>
      <c r="Y153" t="s">
        <v>4379</v>
      </c>
      <c r="Z153" t="s">
        <v>4380</v>
      </c>
      <c r="AA153" t="s">
        <v>4381</v>
      </c>
      <c r="AB153" t="s">
        <v>4382</v>
      </c>
      <c r="AC153" t="s">
        <v>4383</v>
      </c>
      <c r="AD153" t="s">
        <v>4384</v>
      </c>
      <c r="AE153" t="s">
        <v>4385</v>
      </c>
      <c r="AF153" t="s">
        <v>4386</v>
      </c>
      <c r="AG153" t="s">
        <v>4387</v>
      </c>
      <c r="AH153" t="s">
        <v>7133</v>
      </c>
      <c r="AI153" t="s">
        <v>4387</v>
      </c>
      <c r="AJ153" t="s">
        <v>4388</v>
      </c>
      <c r="AK153" t="s">
        <v>6700</v>
      </c>
      <c r="AL153" t="s">
        <v>6701</v>
      </c>
      <c r="AM153" t="s">
        <v>4372</v>
      </c>
      <c r="AN153" t="s">
        <v>7329</v>
      </c>
      <c r="AO153" t="s">
        <v>4373</v>
      </c>
      <c r="AP153" t="s">
        <v>6699</v>
      </c>
      <c r="AQ153" t="s">
        <v>6179</v>
      </c>
      <c r="AR153" t="s">
        <v>4387</v>
      </c>
      <c r="AS153" t="s">
        <v>7133</v>
      </c>
      <c r="AT153" t="s">
        <v>4388</v>
      </c>
      <c r="AU153" t="s">
        <v>6700</v>
      </c>
      <c r="AV153" t="s">
        <v>6701</v>
      </c>
      <c r="AW153">
        <v>305.64999999999998</v>
      </c>
      <c r="AX153">
        <v>-4.039658096278159</v>
      </c>
      <c r="AY153">
        <v>166.6</v>
      </c>
      <c r="AZ153">
        <v>-1.654898176071063</v>
      </c>
      <c r="BA153">
        <v>134.30000000000001</v>
      </c>
      <c r="BB153">
        <v>0.5001316736222422</v>
      </c>
      <c r="BC153">
        <v>214.27</v>
      </c>
      <c r="BD153">
        <v>-1.2337818842335748</v>
      </c>
      <c r="BE153">
        <v>226.83</v>
      </c>
      <c r="BF153">
        <v>-1.035051563302736</v>
      </c>
      <c r="BG153">
        <v>56.17</v>
      </c>
      <c r="BH153">
        <v>-0.10676157597688896</v>
      </c>
    </row>
    <row r="154" spans="1:60" x14ac:dyDescent="0.25">
      <c r="A154" t="s">
        <v>4389</v>
      </c>
      <c r="B154" t="s">
        <v>4390</v>
      </c>
      <c r="C154" t="s">
        <v>4391</v>
      </c>
      <c r="D154" t="s">
        <v>4392</v>
      </c>
      <c r="E154" t="s">
        <v>4393</v>
      </c>
      <c r="F154" t="s">
        <v>4394</v>
      </c>
      <c r="G154" t="s">
        <v>4395</v>
      </c>
      <c r="H154" t="s">
        <v>4396</v>
      </c>
      <c r="I154" t="s">
        <v>4397</v>
      </c>
      <c r="J154" t="s">
        <v>4398</v>
      </c>
      <c r="K154" t="s">
        <v>4399</v>
      </c>
      <c r="L154" t="s">
        <v>4400</v>
      </c>
      <c r="M154" t="s">
        <v>4400</v>
      </c>
      <c r="N154" t="s">
        <v>4401</v>
      </c>
      <c r="O154" t="s">
        <v>7330</v>
      </c>
      <c r="P154" t="s">
        <v>4401</v>
      </c>
      <c r="Q154" t="s">
        <v>4402</v>
      </c>
      <c r="R154" t="s">
        <v>6702</v>
      </c>
      <c r="S154" t="s">
        <v>6180</v>
      </c>
      <c r="T154" t="s">
        <v>4403</v>
      </c>
      <c r="U154" t="s">
        <v>4404</v>
      </c>
      <c r="V154" t="s">
        <v>4405</v>
      </c>
      <c r="W154" t="s">
        <v>4406</v>
      </c>
      <c r="X154" t="s">
        <v>4407</v>
      </c>
      <c r="Y154" t="s">
        <v>4408</v>
      </c>
      <c r="Z154" t="s">
        <v>4409</v>
      </c>
      <c r="AA154" t="s">
        <v>4410</v>
      </c>
      <c r="AB154" t="s">
        <v>4411</v>
      </c>
      <c r="AC154" t="s">
        <v>4412</v>
      </c>
      <c r="AD154" t="s">
        <v>4413</v>
      </c>
      <c r="AE154" t="s">
        <v>4414</v>
      </c>
      <c r="AF154" t="s">
        <v>4415</v>
      </c>
      <c r="AG154" t="s">
        <v>4416</v>
      </c>
      <c r="AH154" t="s">
        <v>7134</v>
      </c>
      <c r="AI154" t="s">
        <v>4416</v>
      </c>
      <c r="AJ154" t="s">
        <v>4417</v>
      </c>
      <c r="AK154" t="s">
        <v>6703</v>
      </c>
      <c r="AL154" t="s">
        <v>6704</v>
      </c>
      <c r="AM154" t="s">
        <v>4401</v>
      </c>
      <c r="AN154" t="s">
        <v>7330</v>
      </c>
      <c r="AO154" t="s">
        <v>4402</v>
      </c>
      <c r="AP154" t="s">
        <v>6702</v>
      </c>
      <c r="AQ154" t="s">
        <v>6180</v>
      </c>
      <c r="AR154" t="s">
        <v>4416</v>
      </c>
      <c r="AS154" t="s">
        <v>7134</v>
      </c>
      <c r="AT154" t="s">
        <v>4417</v>
      </c>
      <c r="AU154" t="s">
        <v>6703</v>
      </c>
      <c r="AV154" t="s">
        <v>6704</v>
      </c>
      <c r="AW154">
        <v>305.3</v>
      </c>
      <c r="AX154">
        <v>-0.11457567339021849</v>
      </c>
      <c r="AY154">
        <v>168.04</v>
      </c>
      <c r="AZ154">
        <v>0.86063165684390608</v>
      </c>
      <c r="BA154">
        <v>137.08000000000001</v>
      </c>
      <c r="BB154">
        <v>2.0488593477216135</v>
      </c>
      <c r="BC154">
        <v>215.81</v>
      </c>
      <c r="BD154">
        <v>0.71614889407378968</v>
      </c>
      <c r="BE154">
        <v>228.53</v>
      </c>
      <c r="BF154">
        <v>0.74666545065047529</v>
      </c>
      <c r="BG154">
        <v>55.63</v>
      </c>
      <c r="BH154">
        <v>-0.96601824571395034</v>
      </c>
    </row>
    <row r="155" spans="1:60" x14ac:dyDescent="0.25">
      <c r="A155" t="s">
        <v>4418</v>
      </c>
      <c r="B155" t="s">
        <v>4419</v>
      </c>
      <c r="C155" t="s">
        <v>4420</v>
      </c>
      <c r="D155" t="s">
        <v>4421</v>
      </c>
      <c r="E155" t="s">
        <v>4422</v>
      </c>
      <c r="F155" t="s">
        <v>4423</v>
      </c>
      <c r="G155" t="s">
        <v>4424</v>
      </c>
      <c r="H155" t="s">
        <v>4425</v>
      </c>
      <c r="I155" t="s">
        <v>4426</v>
      </c>
      <c r="J155" t="s">
        <v>4427</v>
      </c>
      <c r="K155" t="s">
        <v>4428</v>
      </c>
      <c r="L155" t="s">
        <v>4429</v>
      </c>
      <c r="M155" t="s">
        <v>4429</v>
      </c>
      <c r="N155" t="s">
        <v>4430</v>
      </c>
      <c r="O155" t="s">
        <v>7331</v>
      </c>
      <c r="P155" t="s">
        <v>4430</v>
      </c>
      <c r="Q155" t="s">
        <v>4431</v>
      </c>
      <c r="R155" t="s">
        <v>6705</v>
      </c>
      <c r="S155" t="s">
        <v>6181</v>
      </c>
      <c r="T155" t="s">
        <v>4432</v>
      </c>
      <c r="U155" t="s">
        <v>4433</v>
      </c>
      <c r="V155" t="s">
        <v>4434</v>
      </c>
      <c r="W155" t="s">
        <v>4435</v>
      </c>
      <c r="X155" t="s">
        <v>4436</v>
      </c>
      <c r="Y155" t="s">
        <v>4437</v>
      </c>
      <c r="Z155" t="s">
        <v>4438</v>
      </c>
      <c r="AA155" t="s">
        <v>4439</v>
      </c>
      <c r="AB155" t="s">
        <v>4440</v>
      </c>
      <c r="AC155" t="s">
        <v>4441</v>
      </c>
      <c r="AD155" t="s">
        <v>4442</v>
      </c>
      <c r="AE155" t="s">
        <v>4443</v>
      </c>
      <c r="AF155" t="s">
        <v>4444</v>
      </c>
      <c r="AG155" t="s">
        <v>4445</v>
      </c>
      <c r="AH155" t="s">
        <v>7135</v>
      </c>
      <c r="AI155" t="s">
        <v>4445</v>
      </c>
      <c r="AJ155" t="s">
        <v>4446</v>
      </c>
      <c r="AK155" t="s">
        <v>6706</v>
      </c>
      <c r="AL155" t="s">
        <v>6707</v>
      </c>
      <c r="AM155" t="s">
        <v>4430</v>
      </c>
      <c r="AN155" t="s">
        <v>7331</v>
      </c>
      <c r="AO155" t="s">
        <v>4431</v>
      </c>
      <c r="AP155" t="s">
        <v>6705</v>
      </c>
      <c r="AQ155" t="s">
        <v>6181</v>
      </c>
      <c r="AR155" t="s">
        <v>4445</v>
      </c>
      <c r="AS155" t="s">
        <v>7135</v>
      </c>
      <c r="AT155" t="s">
        <v>4446</v>
      </c>
      <c r="AU155" t="s">
        <v>6706</v>
      </c>
      <c r="AV155" t="s">
        <v>6707</v>
      </c>
      <c r="AW155">
        <v>307.95</v>
      </c>
      <c r="AX155">
        <v>0.86425323922199992</v>
      </c>
      <c r="AY155">
        <v>171.73</v>
      </c>
      <c r="AZ155">
        <v>2.1721429694589296</v>
      </c>
      <c r="BA155">
        <v>137.25</v>
      </c>
      <c r="BB155">
        <v>0.12393833832318911</v>
      </c>
      <c r="BC155">
        <v>218.06</v>
      </c>
      <c r="BD155">
        <v>1.0371863324863382</v>
      </c>
      <c r="BE155">
        <v>232.28</v>
      </c>
      <c r="BF155">
        <v>1.6276047759056147</v>
      </c>
      <c r="BG155">
        <v>58.34</v>
      </c>
      <c r="BH155">
        <v>4.7565340352373546</v>
      </c>
    </row>
    <row r="156" spans="1:60" x14ac:dyDescent="0.25">
      <c r="A156" t="s">
        <v>4447</v>
      </c>
      <c r="B156" t="s">
        <v>4448</v>
      </c>
      <c r="C156" t="s">
        <v>4449</v>
      </c>
      <c r="D156" t="s">
        <v>4450</v>
      </c>
      <c r="E156" t="s">
        <v>4451</v>
      </c>
      <c r="F156" t="s">
        <v>4452</v>
      </c>
      <c r="G156" t="s">
        <v>4453</v>
      </c>
      <c r="H156" t="s">
        <v>4454</v>
      </c>
      <c r="I156" t="s">
        <v>4455</v>
      </c>
      <c r="J156" t="s">
        <v>4456</v>
      </c>
      <c r="K156" t="s">
        <v>4457</v>
      </c>
      <c r="L156" t="s">
        <v>4458</v>
      </c>
      <c r="M156" t="s">
        <v>4458</v>
      </c>
      <c r="N156" t="s">
        <v>4459</v>
      </c>
      <c r="O156" t="s">
        <v>7332</v>
      </c>
      <c r="P156" t="s">
        <v>4459</v>
      </c>
      <c r="Q156" t="s">
        <v>4460</v>
      </c>
      <c r="R156" t="s">
        <v>6708</v>
      </c>
      <c r="S156" t="s">
        <v>6182</v>
      </c>
      <c r="T156" t="s">
        <v>4461</v>
      </c>
      <c r="U156" t="s">
        <v>4462</v>
      </c>
      <c r="V156" t="s">
        <v>4463</v>
      </c>
      <c r="W156" t="s">
        <v>4464</v>
      </c>
      <c r="X156" t="s">
        <v>4465</v>
      </c>
      <c r="Y156" t="s">
        <v>4466</v>
      </c>
      <c r="Z156" t="s">
        <v>4467</v>
      </c>
      <c r="AA156" t="s">
        <v>4468</v>
      </c>
      <c r="AB156" t="s">
        <v>4469</v>
      </c>
      <c r="AC156" t="s">
        <v>4470</v>
      </c>
      <c r="AD156" t="s">
        <v>4471</v>
      </c>
      <c r="AE156" t="s">
        <v>4472</v>
      </c>
      <c r="AF156" t="s">
        <v>4473</v>
      </c>
      <c r="AG156" t="s">
        <v>4474</v>
      </c>
      <c r="AH156" t="s">
        <v>7136</v>
      </c>
      <c r="AI156" t="s">
        <v>4474</v>
      </c>
      <c r="AJ156" t="s">
        <v>4475</v>
      </c>
      <c r="AK156" t="s">
        <v>6709</v>
      </c>
      <c r="AL156" t="s">
        <v>6710</v>
      </c>
      <c r="AM156" t="s">
        <v>4459</v>
      </c>
      <c r="AN156" t="s">
        <v>7332</v>
      </c>
      <c r="AO156" t="s">
        <v>4460</v>
      </c>
      <c r="AP156" t="s">
        <v>6708</v>
      </c>
      <c r="AQ156" t="s">
        <v>6182</v>
      </c>
      <c r="AR156" t="s">
        <v>4474</v>
      </c>
      <c r="AS156" t="s">
        <v>7136</v>
      </c>
      <c r="AT156" t="s">
        <v>4475</v>
      </c>
      <c r="AU156" t="s">
        <v>6709</v>
      </c>
      <c r="AV156" t="s">
        <v>6710</v>
      </c>
      <c r="AW156">
        <v>311.31</v>
      </c>
      <c r="AX156">
        <v>1.0851768152244563</v>
      </c>
      <c r="AY156">
        <v>170.34</v>
      </c>
      <c r="AZ156">
        <v>-0.81270362828357812</v>
      </c>
      <c r="BA156">
        <v>142.31</v>
      </c>
      <c r="BB156">
        <v>3.6203696305928506</v>
      </c>
      <c r="BC156">
        <v>216.14</v>
      </c>
      <c r="BD156">
        <v>-0.88439084032162096</v>
      </c>
      <c r="BE156">
        <v>232.64</v>
      </c>
      <c r="BF156">
        <v>0.15486538413054274</v>
      </c>
      <c r="BG156">
        <v>59.02</v>
      </c>
      <c r="BH156">
        <v>1.15884050752179</v>
      </c>
    </row>
    <row r="157" spans="1:60" x14ac:dyDescent="0.25">
      <c r="A157" t="s">
        <v>4476</v>
      </c>
      <c r="B157" t="s">
        <v>4477</v>
      </c>
      <c r="C157" t="s">
        <v>4478</v>
      </c>
      <c r="D157" t="s">
        <v>4479</v>
      </c>
      <c r="E157" t="s">
        <v>4480</v>
      </c>
      <c r="F157" t="s">
        <v>4481</v>
      </c>
      <c r="G157" t="s">
        <v>4482</v>
      </c>
      <c r="H157" t="s">
        <v>4483</v>
      </c>
      <c r="I157" t="s">
        <v>4484</v>
      </c>
      <c r="J157" t="s">
        <v>4485</v>
      </c>
      <c r="K157" t="s">
        <v>4486</v>
      </c>
      <c r="L157" t="s">
        <v>4487</v>
      </c>
      <c r="M157" t="s">
        <v>4487</v>
      </c>
      <c r="N157" t="s">
        <v>4488</v>
      </c>
      <c r="O157" t="s">
        <v>7333</v>
      </c>
      <c r="P157" t="s">
        <v>4488</v>
      </c>
      <c r="Q157" t="s">
        <v>4489</v>
      </c>
      <c r="R157" t="s">
        <v>6711</v>
      </c>
      <c r="S157" t="s">
        <v>6183</v>
      </c>
      <c r="T157" t="s">
        <v>4490</v>
      </c>
      <c r="U157" t="s">
        <v>4491</v>
      </c>
      <c r="V157" t="s">
        <v>4492</v>
      </c>
      <c r="W157" t="s">
        <v>4493</v>
      </c>
      <c r="X157" t="s">
        <v>4494</v>
      </c>
      <c r="Y157" t="s">
        <v>4495</v>
      </c>
      <c r="Z157" t="s">
        <v>4496</v>
      </c>
      <c r="AA157" t="s">
        <v>4497</v>
      </c>
      <c r="AB157" t="s">
        <v>4498</v>
      </c>
      <c r="AC157" t="s">
        <v>4499</v>
      </c>
      <c r="AD157" t="s">
        <v>4500</v>
      </c>
      <c r="AE157" t="s">
        <v>4501</v>
      </c>
      <c r="AF157" t="s">
        <v>4502</v>
      </c>
      <c r="AG157" t="s">
        <v>4503</v>
      </c>
      <c r="AH157" t="s">
        <v>7137</v>
      </c>
      <c r="AI157" t="s">
        <v>4503</v>
      </c>
      <c r="AJ157" t="s">
        <v>4504</v>
      </c>
      <c r="AK157" t="s">
        <v>6712</v>
      </c>
      <c r="AL157" t="s">
        <v>6713</v>
      </c>
      <c r="AM157" t="s">
        <v>4488</v>
      </c>
      <c r="AN157" t="s">
        <v>7333</v>
      </c>
      <c r="AO157" t="s">
        <v>4489</v>
      </c>
      <c r="AP157" t="s">
        <v>6711</v>
      </c>
      <c r="AQ157" t="s">
        <v>6183</v>
      </c>
      <c r="AR157" t="s">
        <v>4503</v>
      </c>
      <c r="AS157" t="s">
        <v>7137</v>
      </c>
      <c r="AT157" t="s">
        <v>4504</v>
      </c>
      <c r="AU157" t="s">
        <v>6712</v>
      </c>
      <c r="AV157" t="s">
        <v>6713</v>
      </c>
      <c r="AW157">
        <v>308.08</v>
      </c>
      <c r="AX157">
        <v>-1.0429710778643335</v>
      </c>
      <c r="AY157">
        <v>167.8</v>
      </c>
      <c r="AZ157">
        <v>-1.5023645679828981</v>
      </c>
      <c r="BA157">
        <v>138.94999999999999</v>
      </c>
      <c r="BB157">
        <v>-2.3893620507055924</v>
      </c>
      <c r="BC157">
        <v>216.12</v>
      </c>
      <c r="BD157">
        <v>-9.2536899154453695E-3</v>
      </c>
      <c r="BE157">
        <v>233.51</v>
      </c>
      <c r="BF157">
        <v>0.3732708399229287</v>
      </c>
      <c r="BG157">
        <v>60.78</v>
      </c>
      <c r="BH157">
        <v>2.9384417973853552</v>
      </c>
    </row>
    <row r="158" spans="1:60" x14ac:dyDescent="0.25">
      <c r="A158" t="s">
        <v>4505</v>
      </c>
      <c r="B158" t="s">
        <v>4506</v>
      </c>
      <c r="C158" t="s">
        <v>4507</v>
      </c>
      <c r="D158" t="s">
        <v>4508</v>
      </c>
      <c r="E158" t="s">
        <v>4509</v>
      </c>
      <c r="F158" t="s">
        <v>4510</v>
      </c>
      <c r="G158" t="s">
        <v>4511</v>
      </c>
      <c r="H158" t="s">
        <v>4512</v>
      </c>
      <c r="I158" t="s">
        <v>4513</v>
      </c>
      <c r="J158" t="s">
        <v>4514</v>
      </c>
      <c r="K158" t="s">
        <v>4515</v>
      </c>
      <c r="L158" t="s">
        <v>4516</v>
      </c>
      <c r="M158" t="s">
        <v>4516</v>
      </c>
      <c r="N158" t="s">
        <v>4517</v>
      </c>
      <c r="O158" t="s">
        <v>7334</v>
      </c>
      <c r="P158" t="s">
        <v>4517</v>
      </c>
      <c r="Q158" t="s">
        <v>4518</v>
      </c>
      <c r="R158" t="s">
        <v>6714</v>
      </c>
      <c r="S158" t="s">
        <v>6184</v>
      </c>
      <c r="T158" t="s">
        <v>4519</v>
      </c>
      <c r="U158" t="s">
        <v>4520</v>
      </c>
      <c r="V158" t="s">
        <v>4521</v>
      </c>
      <c r="W158" t="s">
        <v>4522</v>
      </c>
      <c r="X158" t="s">
        <v>4523</v>
      </c>
      <c r="Y158" t="s">
        <v>4524</v>
      </c>
      <c r="Z158" t="s">
        <v>4525</v>
      </c>
      <c r="AA158" t="s">
        <v>4526</v>
      </c>
      <c r="AB158" t="s">
        <v>4527</v>
      </c>
      <c r="AC158" t="s">
        <v>4528</v>
      </c>
      <c r="AD158" t="s">
        <v>4529</v>
      </c>
      <c r="AE158" t="s">
        <v>4530</v>
      </c>
      <c r="AF158" t="s">
        <v>4531</v>
      </c>
      <c r="AG158" t="s">
        <v>4532</v>
      </c>
      <c r="AH158" t="s">
        <v>7138</v>
      </c>
      <c r="AI158" t="s">
        <v>4532</v>
      </c>
      <c r="AJ158" t="s">
        <v>4533</v>
      </c>
      <c r="AK158" t="s">
        <v>6715</v>
      </c>
      <c r="AL158" t="s">
        <v>6716</v>
      </c>
      <c r="AM158" t="s">
        <v>4517</v>
      </c>
      <c r="AN158" t="s">
        <v>7334</v>
      </c>
      <c r="AO158" t="s">
        <v>4518</v>
      </c>
      <c r="AP158" t="s">
        <v>6714</v>
      </c>
      <c r="AQ158" t="s">
        <v>6184</v>
      </c>
      <c r="AR158" t="s">
        <v>4532</v>
      </c>
      <c r="AS158" t="s">
        <v>7138</v>
      </c>
      <c r="AT158" t="s">
        <v>4533</v>
      </c>
      <c r="AU158" t="s">
        <v>6715</v>
      </c>
      <c r="AV158" t="s">
        <v>6716</v>
      </c>
      <c r="AW158">
        <v>298.22000000000003</v>
      </c>
      <c r="AX158">
        <v>-3.2528020343891928</v>
      </c>
      <c r="AY158">
        <v>160.57</v>
      </c>
      <c r="AZ158">
        <v>-4.4042809471512649</v>
      </c>
      <c r="BA158">
        <v>139</v>
      </c>
      <c r="BB158">
        <v>3.5977694217920221E-2</v>
      </c>
      <c r="BC158">
        <v>208.3</v>
      </c>
      <c r="BD158">
        <v>-3.6854460708938679</v>
      </c>
      <c r="BE158">
        <v>224.6</v>
      </c>
      <c r="BF158">
        <v>-3.8903860440041127</v>
      </c>
      <c r="BG158">
        <v>61.38</v>
      </c>
      <c r="BH158">
        <v>0.98232617029430191</v>
      </c>
    </row>
    <row r="159" spans="1:60" x14ac:dyDescent="0.25">
      <c r="A159" t="s">
        <v>4534</v>
      </c>
      <c r="B159" t="s">
        <v>4535</v>
      </c>
      <c r="C159" t="s">
        <v>4536</v>
      </c>
      <c r="D159" t="s">
        <v>4537</v>
      </c>
      <c r="E159" t="s">
        <v>4538</v>
      </c>
      <c r="F159" t="s">
        <v>4539</v>
      </c>
      <c r="G159" t="s">
        <v>4540</v>
      </c>
      <c r="H159" t="s">
        <v>4541</v>
      </c>
      <c r="I159" t="s">
        <v>4542</v>
      </c>
      <c r="J159" t="s">
        <v>4543</v>
      </c>
      <c r="K159" t="s">
        <v>4544</v>
      </c>
      <c r="L159" t="s">
        <v>4545</v>
      </c>
      <c r="M159" t="s">
        <v>4545</v>
      </c>
      <c r="N159" t="s">
        <v>4546</v>
      </c>
      <c r="O159" t="s">
        <v>7335</v>
      </c>
      <c r="P159" t="s">
        <v>4546</v>
      </c>
      <c r="Q159" t="s">
        <v>4547</v>
      </c>
      <c r="R159" t="s">
        <v>6717</v>
      </c>
      <c r="S159" t="s">
        <v>6185</v>
      </c>
      <c r="T159" t="s">
        <v>4548</v>
      </c>
      <c r="U159" t="s">
        <v>4549</v>
      </c>
      <c r="V159" t="s">
        <v>4550</v>
      </c>
      <c r="W159" t="s">
        <v>4551</v>
      </c>
      <c r="X159" t="s">
        <v>4552</v>
      </c>
      <c r="Y159" t="s">
        <v>4553</v>
      </c>
      <c r="Z159" t="s">
        <v>4554</v>
      </c>
      <c r="AA159" t="s">
        <v>4555</v>
      </c>
      <c r="AB159" t="s">
        <v>4556</v>
      </c>
      <c r="AC159" t="s">
        <v>4557</v>
      </c>
      <c r="AD159" t="s">
        <v>4558</v>
      </c>
      <c r="AE159" t="s">
        <v>4559</v>
      </c>
      <c r="AF159" t="s">
        <v>4560</v>
      </c>
      <c r="AG159" t="s">
        <v>4561</v>
      </c>
      <c r="AH159" t="s">
        <v>7139</v>
      </c>
      <c r="AI159" t="s">
        <v>4561</v>
      </c>
      <c r="AJ159" t="s">
        <v>4562</v>
      </c>
      <c r="AK159" t="s">
        <v>6718</v>
      </c>
      <c r="AL159" t="s">
        <v>6719</v>
      </c>
      <c r="AM159" t="s">
        <v>4546</v>
      </c>
      <c r="AN159" t="s">
        <v>7335</v>
      </c>
      <c r="AO159" t="s">
        <v>4547</v>
      </c>
      <c r="AP159" t="s">
        <v>6717</v>
      </c>
      <c r="AQ159" t="s">
        <v>6185</v>
      </c>
      <c r="AR159" t="s">
        <v>4561</v>
      </c>
      <c r="AS159" t="s">
        <v>7139</v>
      </c>
      <c r="AT159" t="s">
        <v>4562</v>
      </c>
      <c r="AU159" t="s">
        <v>6718</v>
      </c>
      <c r="AV159" t="s">
        <v>6719</v>
      </c>
      <c r="AW159">
        <v>299.97000000000003</v>
      </c>
      <c r="AX159">
        <v>0.58510004931063631</v>
      </c>
      <c r="AY159">
        <v>161.43</v>
      </c>
      <c r="AZ159">
        <v>0.53416276078447877</v>
      </c>
      <c r="BA159">
        <v>143.66</v>
      </c>
      <c r="BB159">
        <v>3.2975463515963819</v>
      </c>
      <c r="BC159">
        <v>208.84</v>
      </c>
      <c r="BD159">
        <v>0.25890602754253367</v>
      </c>
      <c r="BE159">
        <v>226.07</v>
      </c>
      <c r="BF159">
        <v>0.6523643523385616</v>
      </c>
      <c r="BG159">
        <v>62.35</v>
      </c>
      <c r="BH159">
        <v>1.5679622934455257</v>
      </c>
    </row>
    <row r="160" spans="1:60" x14ac:dyDescent="0.25">
      <c r="A160" t="s">
        <v>4563</v>
      </c>
      <c r="B160" t="s">
        <v>4564</v>
      </c>
      <c r="C160" t="s">
        <v>4565</v>
      </c>
      <c r="D160" t="s">
        <v>4566</v>
      </c>
      <c r="E160" t="s">
        <v>4567</v>
      </c>
      <c r="F160" t="s">
        <v>4568</v>
      </c>
      <c r="G160" t="s">
        <v>4569</v>
      </c>
      <c r="H160" t="s">
        <v>4570</v>
      </c>
      <c r="I160" t="s">
        <v>4571</v>
      </c>
      <c r="J160" t="s">
        <v>4572</v>
      </c>
      <c r="K160" t="s">
        <v>4573</v>
      </c>
      <c r="L160" t="s">
        <v>4574</v>
      </c>
      <c r="M160" t="s">
        <v>4574</v>
      </c>
      <c r="N160" t="s">
        <v>4575</v>
      </c>
      <c r="O160" t="s">
        <v>7336</v>
      </c>
      <c r="P160" t="s">
        <v>4575</v>
      </c>
      <c r="Q160" t="s">
        <v>4576</v>
      </c>
      <c r="R160" t="s">
        <v>6720</v>
      </c>
      <c r="S160" t="s">
        <v>6186</v>
      </c>
      <c r="T160" t="s">
        <v>4577</v>
      </c>
      <c r="U160" t="s">
        <v>4578</v>
      </c>
      <c r="V160" t="s">
        <v>4579</v>
      </c>
      <c r="W160" t="s">
        <v>4580</v>
      </c>
      <c r="X160" t="s">
        <v>4581</v>
      </c>
      <c r="Y160" t="s">
        <v>4582</v>
      </c>
      <c r="Z160" t="s">
        <v>4583</v>
      </c>
      <c r="AA160" t="s">
        <v>4584</v>
      </c>
      <c r="AB160" t="s">
        <v>4585</v>
      </c>
      <c r="AC160" t="s">
        <v>4586</v>
      </c>
      <c r="AD160" t="s">
        <v>4587</v>
      </c>
      <c r="AE160" t="s">
        <v>4588</v>
      </c>
      <c r="AF160" t="s">
        <v>4589</v>
      </c>
      <c r="AG160" t="s">
        <v>4590</v>
      </c>
      <c r="AH160" t="s">
        <v>7140</v>
      </c>
      <c r="AI160" t="s">
        <v>4590</v>
      </c>
      <c r="AJ160" t="s">
        <v>4591</v>
      </c>
      <c r="AK160" t="s">
        <v>6721</v>
      </c>
      <c r="AL160" t="s">
        <v>6722</v>
      </c>
      <c r="AM160" t="s">
        <v>4575</v>
      </c>
      <c r="AN160" t="s">
        <v>7336</v>
      </c>
      <c r="AO160" t="s">
        <v>4576</v>
      </c>
      <c r="AP160" t="s">
        <v>6720</v>
      </c>
      <c r="AQ160" t="s">
        <v>6186</v>
      </c>
      <c r="AR160" t="s">
        <v>4590</v>
      </c>
      <c r="AS160" t="s">
        <v>7140</v>
      </c>
      <c r="AT160" t="s">
        <v>4591</v>
      </c>
      <c r="AU160" t="s">
        <v>6721</v>
      </c>
      <c r="AV160" t="s">
        <v>6722</v>
      </c>
      <c r="AW160">
        <v>286.93</v>
      </c>
      <c r="AX160">
        <v>-4.4444186084308255</v>
      </c>
      <c r="AY160">
        <v>156.38999999999999</v>
      </c>
      <c r="AZ160">
        <v>-3.17187247213139</v>
      </c>
      <c r="BA160">
        <v>136.26</v>
      </c>
      <c r="BB160">
        <v>-5.2884571301133461</v>
      </c>
      <c r="BC160">
        <v>201.26</v>
      </c>
      <c r="BD160">
        <v>-3.6970804037164564</v>
      </c>
      <c r="BE160">
        <v>220.87</v>
      </c>
      <c r="BF160">
        <v>-2.3270392682351004</v>
      </c>
      <c r="BG160">
        <v>62.7</v>
      </c>
      <c r="BH160">
        <v>0.5597775512829678</v>
      </c>
    </row>
    <row r="161" spans="1:60" x14ac:dyDescent="0.25">
      <c r="A161" t="s">
        <v>4592</v>
      </c>
      <c r="B161" t="s">
        <v>4593</v>
      </c>
      <c r="C161" t="s">
        <v>4594</v>
      </c>
      <c r="D161" t="s">
        <v>4595</v>
      </c>
      <c r="E161" t="s">
        <v>4596</v>
      </c>
      <c r="F161" t="s">
        <v>4597</v>
      </c>
      <c r="G161" t="s">
        <v>4598</v>
      </c>
      <c r="H161" t="s">
        <v>4599</v>
      </c>
      <c r="I161" t="s">
        <v>4600</v>
      </c>
      <c r="J161" t="s">
        <v>4601</v>
      </c>
      <c r="K161" t="s">
        <v>4602</v>
      </c>
      <c r="L161" t="s">
        <v>4603</v>
      </c>
      <c r="M161" t="s">
        <v>4603</v>
      </c>
      <c r="N161" t="s">
        <v>4604</v>
      </c>
      <c r="O161" t="s">
        <v>7337</v>
      </c>
      <c r="P161" t="s">
        <v>4604</v>
      </c>
      <c r="Q161" t="s">
        <v>4605</v>
      </c>
      <c r="R161" t="s">
        <v>6723</v>
      </c>
      <c r="S161" t="s">
        <v>6187</v>
      </c>
      <c r="T161" t="s">
        <v>4606</v>
      </c>
      <c r="U161" t="s">
        <v>4607</v>
      </c>
      <c r="V161" t="s">
        <v>4608</v>
      </c>
      <c r="W161" t="s">
        <v>4609</v>
      </c>
      <c r="X161" t="s">
        <v>4610</v>
      </c>
      <c r="Y161" t="s">
        <v>4611</v>
      </c>
      <c r="Z161" t="s">
        <v>4612</v>
      </c>
      <c r="AA161" t="s">
        <v>4613</v>
      </c>
      <c r="AB161" t="s">
        <v>4614</v>
      </c>
      <c r="AC161" t="s">
        <v>4615</v>
      </c>
      <c r="AD161" t="s">
        <v>4616</v>
      </c>
      <c r="AE161" t="s">
        <v>4617</v>
      </c>
      <c r="AF161" t="s">
        <v>4618</v>
      </c>
      <c r="AG161" t="s">
        <v>4619</v>
      </c>
      <c r="AH161" t="s">
        <v>7141</v>
      </c>
      <c r="AI161" t="s">
        <v>4619</v>
      </c>
      <c r="AJ161" t="s">
        <v>4620</v>
      </c>
      <c r="AK161" t="s">
        <v>6724</v>
      </c>
      <c r="AL161" t="s">
        <v>6725</v>
      </c>
      <c r="AM161" t="s">
        <v>4604</v>
      </c>
      <c r="AN161" t="s">
        <v>7337</v>
      </c>
      <c r="AO161" t="s">
        <v>4605</v>
      </c>
      <c r="AP161" t="s">
        <v>6723</v>
      </c>
      <c r="AQ161" t="s">
        <v>6187</v>
      </c>
      <c r="AR161" t="s">
        <v>4619</v>
      </c>
      <c r="AS161" t="s">
        <v>7141</v>
      </c>
      <c r="AT161" t="s">
        <v>4620</v>
      </c>
      <c r="AU161" t="s">
        <v>6724</v>
      </c>
      <c r="AV161" t="s">
        <v>6725</v>
      </c>
      <c r="AW161">
        <v>299.10000000000002</v>
      </c>
      <c r="AX161">
        <v>4.1539682064342909</v>
      </c>
      <c r="AY161">
        <v>160.19</v>
      </c>
      <c r="AZ161">
        <v>2.4007723265267846</v>
      </c>
      <c r="BA161">
        <v>144.55000000000001</v>
      </c>
      <c r="BB161">
        <v>5.9060643116833162</v>
      </c>
      <c r="BC161">
        <v>203.57</v>
      </c>
      <c r="BD161">
        <v>1.1412321573767754</v>
      </c>
      <c r="BE161">
        <v>224.97</v>
      </c>
      <c r="BF161">
        <v>1.8392766836030301</v>
      </c>
      <c r="BG161">
        <v>63.45</v>
      </c>
      <c r="BH161">
        <v>1.1890746521521554</v>
      </c>
    </row>
    <row r="162" spans="1:60" x14ac:dyDescent="0.25">
      <c r="A162" t="s">
        <v>4621</v>
      </c>
      <c r="B162" t="s">
        <v>4622</v>
      </c>
      <c r="C162" t="s">
        <v>4623</v>
      </c>
      <c r="D162" t="s">
        <v>4624</v>
      </c>
      <c r="E162" t="s">
        <v>4625</v>
      </c>
      <c r="F162" t="s">
        <v>4626</v>
      </c>
      <c r="G162" t="s">
        <v>4627</v>
      </c>
      <c r="H162" t="s">
        <v>4628</v>
      </c>
      <c r="I162" t="s">
        <v>4629</v>
      </c>
      <c r="J162" t="s">
        <v>4630</v>
      </c>
      <c r="K162" t="s">
        <v>4631</v>
      </c>
      <c r="L162" t="s">
        <v>4632</v>
      </c>
      <c r="M162" t="s">
        <v>4632</v>
      </c>
      <c r="N162" t="s">
        <v>4633</v>
      </c>
      <c r="O162" t="s">
        <v>7338</v>
      </c>
      <c r="P162" t="s">
        <v>4633</v>
      </c>
      <c r="Q162" t="s">
        <v>4634</v>
      </c>
      <c r="R162" t="s">
        <v>6726</v>
      </c>
      <c r="S162" t="s">
        <v>6188</v>
      </c>
      <c r="T162" t="s">
        <v>4635</v>
      </c>
      <c r="U162" t="s">
        <v>4636</v>
      </c>
      <c r="V162" t="s">
        <v>4637</v>
      </c>
      <c r="W162" t="s">
        <v>4638</v>
      </c>
      <c r="X162" t="s">
        <v>4639</v>
      </c>
      <c r="Y162" t="s">
        <v>4640</v>
      </c>
      <c r="Z162" t="s">
        <v>4641</v>
      </c>
      <c r="AA162" t="s">
        <v>4642</v>
      </c>
      <c r="AB162" t="s">
        <v>4643</v>
      </c>
      <c r="AC162" t="s">
        <v>4644</v>
      </c>
      <c r="AD162" t="s">
        <v>4645</v>
      </c>
      <c r="AE162" t="s">
        <v>4646</v>
      </c>
      <c r="AF162" t="s">
        <v>4647</v>
      </c>
      <c r="AG162" t="s">
        <v>4648</v>
      </c>
      <c r="AH162" t="s">
        <v>7142</v>
      </c>
      <c r="AI162" t="s">
        <v>4648</v>
      </c>
      <c r="AJ162" t="s">
        <v>4649</v>
      </c>
      <c r="AK162" t="s">
        <v>6727</v>
      </c>
      <c r="AL162" t="s">
        <v>6728</v>
      </c>
      <c r="AM162" t="s">
        <v>4633</v>
      </c>
      <c r="AN162" t="s">
        <v>7338</v>
      </c>
      <c r="AO162" t="s">
        <v>4634</v>
      </c>
      <c r="AP162" t="s">
        <v>6726</v>
      </c>
      <c r="AQ162" t="s">
        <v>6188</v>
      </c>
      <c r="AR162" t="s">
        <v>4648</v>
      </c>
      <c r="AS162" t="s">
        <v>7142</v>
      </c>
      <c r="AT162" t="s">
        <v>4649</v>
      </c>
      <c r="AU162" t="s">
        <v>6727</v>
      </c>
      <c r="AV162" t="s">
        <v>6728</v>
      </c>
      <c r="AW162">
        <v>302.29000000000002</v>
      </c>
      <c r="AX162">
        <v>1.0608855880233663</v>
      </c>
      <c r="AY162">
        <v>161.59</v>
      </c>
      <c r="AZ162">
        <v>0.87016522707643595</v>
      </c>
      <c r="BA162">
        <v>145.19999999999999</v>
      </c>
      <c r="BB162">
        <v>0.4486633928340536</v>
      </c>
      <c r="BC162">
        <v>207.48</v>
      </c>
      <c r="BD162">
        <v>1.9025023404244452</v>
      </c>
      <c r="BE162">
        <v>227.65</v>
      </c>
      <c r="BF162">
        <v>1.1842301799383368</v>
      </c>
      <c r="BG162">
        <v>61.2</v>
      </c>
      <c r="BH162">
        <v>-3.6105004642116323</v>
      </c>
    </row>
    <row r="163" spans="1:60" x14ac:dyDescent="0.25">
      <c r="A163" t="s">
        <v>4650</v>
      </c>
      <c r="B163" t="s">
        <v>4651</v>
      </c>
      <c r="C163" t="s">
        <v>4652</v>
      </c>
      <c r="D163" t="s">
        <v>4653</v>
      </c>
      <c r="E163" t="s">
        <v>4654</v>
      </c>
      <c r="F163" t="s">
        <v>4655</v>
      </c>
      <c r="G163" t="s">
        <v>4656</v>
      </c>
      <c r="H163" t="s">
        <v>4657</v>
      </c>
      <c r="I163" t="s">
        <v>4658</v>
      </c>
      <c r="J163" t="s">
        <v>4659</v>
      </c>
      <c r="K163" t="s">
        <v>4660</v>
      </c>
      <c r="L163" t="s">
        <v>4661</v>
      </c>
      <c r="M163" t="s">
        <v>4661</v>
      </c>
      <c r="N163" t="s">
        <v>4662</v>
      </c>
      <c r="O163" t="s">
        <v>7339</v>
      </c>
      <c r="P163" t="s">
        <v>4662</v>
      </c>
      <c r="Q163" t="s">
        <v>4663</v>
      </c>
      <c r="R163" t="s">
        <v>6729</v>
      </c>
      <c r="S163" t="s">
        <v>6189</v>
      </c>
      <c r="T163" t="s">
        <v>4664</v>
      </c>
      <c r="U163" t="s">
        <v>4665</v>
      </c>
      <c r="V163" t="s">
        <v>4666</v>
      </c>
      <c r="W163" t="s">
        <v>4667</v>
      </c>
      <c r="X163" t="s">
        <v>4668</v>
      </c>
      <c r="Y163" t="s">
        <v>4669</v>
      </c>
      <c r="Z163" t="s">
        <v>4670</v>
      </c>
      <c r="AA163" t="s">
        <v>4671</v>
      </c>
      <c r="AB163" t="s">
        <v>4672</v>
      </c>
      <c r="AC163" t="s">
        <v>4673</v>
      </c>
      <c r="AD163" t="s">
        <v>4674</v>
      </c>
      <c r="AE163" t="s">
        <v>4675</v>
      </c>
      <c r="AF163" t="s">
        <v>4676</v>
      </c>
      <c r="AG163" t="s">
        <v>4677</v>
      </c>
      <c r="AH163" t="s">
        <v>7143</v>
      </c>
      <c r="AI163" t="s">
        <v>4677</v>
      </c>
      <c r="AJ163" t="s">
        <v>4678</v>
      </c>
      <c r="AK163" t="s">
        <v>6730</v>
      </c>
      <c r="AL163" t="s">
        <v>6731</v>
      </c>
      <c r="AM163" t="s">
        <v>4662</v>
      </c>
      <c r="AN163" t="s">
        <v>7339</v>
      </c>
      <c r="AO163" t="s">
        <v>4663</v>
      </c>
      <c r="AP163" t="s">
        <v>6729</v>
      </c>
      <c r="AQ163" t="s">
        <v>6189</v>
      </c>
      <c r="AR163" t="s">
        <v>4677</v>
      </c>
      <c r="AS163" t="s">
        <v>7143</v>
      </c>
      <c r="AT163" t="s">
        <v>4678</v>
      </c>
      <c r="AU163" t="s">
        <v>6730</v>
      </c>
      <c r="AV163" t="s">
        <v>6731</v>
      </c>
      <c r="AW163">
        <v>295.70999999999998</v>
      </c>
      <c r="AX163">
        <v>-2.2007577170678756</v>
      </c>
      <c r="AY163">
        <v>159.15</v>
      </c>
      <c r="AZ163">
        <v>-1.521510925605468</v>
      </c>
      <c r="BA163">
        <v>146.82</v>
      </c>
      <c r="BB163">
        <v>1.1095244291939688</v>
      </c>
      <c r="BC163">
        <v>204.72</v>
      </c>
      <c r="BD163">
        <v>-1.3391757631666008</v>
      </c>
      <c r="BE163">
        <v>223.74</v>
      </c>
      <c r="BF163">
        <v>-1.7324698362006632</v>
      </c>
      <c r="BG163">
        <v>62.45</v>
      </c>
      <c r="BH163">
        <v>2.0219047053306216</v>
      </c>
    </row>
    <row r="164" spans="1:60" x14ac:dyDescent="0.25">
      <c r="A164" t="s">
        <v>4679</v>
      </c>
      <c r="B164" t="s">
        <v>4680</v>
      </c>
      <c r="C164" t="s">
        <v>4681</v>
      </c>
      <c r="D164" t="s">
        <v>4682</v>
      </c>
      <c r="E164" t="s">
        <v>4683</v>
      </c>
      <c r="F164" t="s">
        <v>4684</v>
      </c>
      <c r="G164" t="s">
        <v>4685</v>
      </c>
      <c r="H164" t="s">
        <v>4686</v>
      </c>
      <c r="I164" t="s">
        <v>4687</v>
      </c>
      <c r="J164" t="s">
        <v>4688</v>
      </c>
      <c r="K164" t="s">
        <v>4689</v>
      </c>
      <c r="L164" t="s">
        <v>4690</v>
      </c>
      <c r="M164" t="s">
        <v>4690</v>
      </c>
      <c r="N164" t="s">
        <v>4691</v>
      </c>
      <c r="O164" t="s">
        <v>7340</v>
      </c>
      <c r="P164" t="s">
        <v>4691</v>
      </c>
      <c r="Q164" t="s">
        <v>4692</v>
      </c>
      <c r="R164" t="s">
        <v>6732</v>
      </c>
      <c r="S164" t="s">
        <v>6190</v>
      </c>
      <c r="T164" t="s">
        <v>4693</v>
      </c>
      <c r="U164" t="s">
        <v>4694</v>
      </c>
      <c r="V164" t="s">
        <v>4695</v>
      </c>
      <c r="W164" t="s">
        <v>4696</v>
      </c>
      <c r="X164" t="s">
        <v>4697</v>
      </c>
      <c r="Y164" t="s">
        <v>4698</v>
      </c>
      <c r="Z164" t="s">
        <v>4699</v>
      </c>
      <c r="AA164" t="s">
        <v>4700</v>
      </c>
      <c r="AB164" t="s">
        <v>4701</v>
      </c>
      <c r="AC164" t="s">
        <v>4702</v>
      </c>
      <c r="AD164" t="s">
        <v>4703</v>
      </c>
      <c r="AE164" t="s">
        <v>4704</v>
      </c>
      <c r="AF164" t="s">
        <v>4705</v>
      </c>
      <c r="AG164" t="s">
        <v>4706</v>
      </c>
      <c r="AH164" t="s">
        <v>7144</v>
      </c>
      <c r="AI164" t="s">
        <v>4706</v>
      </c>
      <c r="AJ164" t="s">
        <v>4707</v>
      </c>
      <c r="AK164" t="s">
        <v>6733</v>
      </c>
      <c r="AL164" t="s">
        <v>6734</v>
      </c>
      <c r="AM164" t="s">
        <v>4691</v>
      </c>
      <c r="AN164" t="s">
        <v>7340</v>
      </c>
      <c r="AO164" t="s">
        <v>4692</v>
      </c>
      <c r="AP164" t="s">
        <v>6732</v>
      </c>
      <c r="AQ164" t="s">
        <v>6190</v>
      </c>
      <c r="AR164" t="s">
        <v>4706</v>
      </c>
      <c r="AS164" t="s">
        <v>7144</v>
      </c>
      <c r="AT164" t="s">
        <v>4707</v>
      </c>
      <c r="AU164" t="s">
        <v>6733</v>
      </c>
      <c r="AV164" t="s">
        <v>6734</v>
      </c>
      <c r="AW164">
        <v>300.42</v>
      </c>
      <c r="AX164">
        <v>1.5802251224451198</v>
      </c>
      <c r="AY164">
        <v>158.04</v>
      </c>
      <c r="AZ164">
        <v>-0.69989881849119884</v>
      </c>
      <c r="BA164">
        <v>146.13999999999999</v>
      </c>
      <c r="BB164">
        <v>-0.46422803195635953</v>
      </c>
      <c r="BC164">
        <v>198.43</v>
      </c>
      <c r="BD164">
        <v>-3.120679875437248</v>
      </c>
      <c r="BE164">
        <v>219.55</v>
      </c>
      <c r="BF164">
        <v>-1.8904666411057929</v>
      </c>
      <c r="BG164">
        <v>60.87</v>
      </c>
      <c r="BH164">
        <v>-2.562579406575372</v>
      </c>
    </row>
    <row r="165" spans="1:60" x14ac:dyDescent="0.25">
      <c r="A165" t="s">
        <v>4708</v>
      </c>
      <c r="B165" t="s">
        <v>4709</v>
      </c>
      <c r="C165" t="s">
        <v>4710</v>
      </c>
      <c r="D165" t="s">
        <v>4711</v>
      </c>
      <c r="E165" t="s">
        <v>4712</v>
      </c>
      <c r="F165" t="s">
        <v>4713</v>
      </c>
      <c r="G165" t="s">
        <v>4714</v>
      </c>
      <c r="H165" t="s">
        <v>4715</v>
      </c>
      <c r="I165" t="s">
        <v>4716</v>
      </c>
      <c r="J165" t="s">
        <v>4717</v>
      </c>
      <c r="K165" t="s">
        <v>4718</v>
      </c>
      <c r="L165" t="s">
        <v>4719</v>
      </c>
      <c r="M165" t="s">
        <v>4719</v>
      </c>
      <c r="N165" t="s">
        <v>4720</v>
      </c>
      <c r="O165" t="s">
        <v>7341</v>
      </c>
      <c r="P165" t="s">
        <v>4720</v>
      </c>
      <c r="Q165" t="s">
        <v>4721</v>
      </c>
      <c r="R165" t="s">
        <v>6735</v>
      </c>
      <c r="S165" t="s">
        <v>6191</v>
      </c>
      <c r="T165" t="s">
        <v>4722</v>
      </c>
      <c r="U165" t="s">
        <v>4723</v>
      </c>
      <c r="V165" t="s">
        <v>4724</v>
      </c>
      <c r="W165" t="s">
        <v>4725</v>
      </c>
      <c r="X165" t="s">
        <v>4726</v>
      </c>
      <c r="Y165" t="s">
        <v>4727</v>
      </c>
      <c r="Z165" t="s">
        <v>4728</v>
      </c>
      <c r="AA165" t="s">
        <v>4729</v>
      </c>
      <c r="AB165" t="s">
        <v>4730</v>
      </c>
      <c r="AC165" t="s">
        <v>4731</v>
      </c>
      <c r="AD165" t="s">
        <v>4732</v>
      </c>
      <c r="AE165" t="s">
        <v>4733</v>
      </c>
      <c r="AF165" t="s">
        <v>4734</v>
      </c>
      <c r="AG165" t="s">
        <v>4735</v>
      </c>
      <c r="AH165" t="s">
        <v>7145</v>
      </c>
      <c r="AI165" t="s">
        <v>4735</v>
      </c>
      <c r="AJ165" t="s">
        <v>4736</v>
      </c>
      <c r="AK165" t="s">
        <v>6736</v>
      </c>
      <c r="AL165" t="s">
        <v>6737</v>
      </c>
      <c r="AM165" t="s">
        <v>4720</v>
      </c>
      <c r="AN165" t="s">
        <v>7341</v>
      </c>
      <c r="AO165" t="s">
        <v>4721</v>
      </c>
      <c r="AP165" t="s">
        <v>6735</v>
      </c>
      <c r="AQ165" t="s">
        <v>6191</v>
      </c>
      <c r="AR165" t="s">
        <v>4735</v>
      </c>
      <c r="AS165" t="s">
        <v>7145</v>
      </c>
      <c r="AT165" t="s">
        <v>4736</v>
      </c>
      <c r="AU165" t="s">
        <v>6736</v>
      </c>
      <c r="AV165" t="s">
        <v>6737</v>
      </c>
      <c r="AW165">
        <v>306.23</v>
      </c>
      <c r="AX165">
        <v>1.9154958034041789</v>
      </c>
      <c r="AY165">
        <v>159.41</v>
      </c>
      <c r="AZ165">
        <v>0.86313341023653478</v>
      </c>
      <c r="BA165">
        <v>150.44999999999999</v>
      </c>
      <c r="BB165">
        <v>2.906573671298248</v>
      </c>
      <c r="BC165">
        <v>204.65</v>
      </c>
      <c r="BD165">
        <v>3.0864809841251275</v>
      </c>
      <c r="BE165">
        <v>225.83</v>
      </c>
      <c r="BF165">
        <v>2.8202506821486226</v>
      </c>
      <c r="BG165">
        <v>62.62</v>
      </c>
      <c r="BH165">
        <v>2.8344273392426635</v>
      </c>
    </row>
    <row r="166" spans="1:60" x14ac:dyDescent="0.25">
      <c r="A166" t="s">
        <v>4737</v>
      </c>
      <c r="B166" t="s">
        <v>4738</v>
      </c>
      <c r="C166" t="s">
        <v>4739</v>
      </c>
      <c r="D166" t="s">
        <v>4740</v>
      </c>
      <c r="E166" t="s">
        <v>4741</v>
      </c>
      <c r="F166" t="s">
        <v>4742</v>
      </c>
      <c r="G166" t="s">
        <v>4743</v>
      </c>
      <c r="H166" t="s">
        <v>4744</v>
      </c>
      <c r="I166" t="s">
        <v>4745</v>
      </c>
      <c r="J166" t="s">
        <v>4746</v>
      </c>
      <c r="K166" t="s">
        <v>4747</v>
      </c>
      <c r="L166" t="s">
        <v>4748</v>
      </c>
      <c r="M166" t="s">
        <v>4748</v>
      </c>
      <c r="N166" t="s">
        <v>4749</v>
      </c>
      <c r="O166" t="s">
        <v>7342</v>
      </c>
      <c r="P166" t="s">
        <v>4749</v>
      </c>
      <c r="Q166" t="s">
        <v>4750</v>
      </c>
      <c r="R166" t="s">
        <v>6738</v>
      </c>
      <c r="S166" t="s">
        <v>6192</v>
      </c>
      <c r="T166" t="s">
        <v>4751</v>
      </c>
      <c r="U166" t="s">
        <v>4752</v>
      </c>
      <c r="V166" t="s">
        <v>4753</v>
      </c>
      <c r="W166" t="s">
        <v>4754</v>
      </c>
      <c r="X166" t="s">
        <v>4755</v>
      </c>
      <c r="Y166" t="s">
        <v>4756</v>
      </c>
      <c r="Z166" t="s">
        <v>4757</v>
      </c>
      <c r="AA166" t="s">
        <v>4758</v>
      </c>
      <c r="AB166" t="s">
        <v>4759</v>
      </c>
      <c r="AC166" t="s">
        <v>4760</v>
      </c>
      <c r="AD166" t="s">
        <v>4761</v>
      </c>
      <c r="AE166" t="s">
        <v>4762</v>
      </c>
      <c r="AF166" t="s">
        <v>4763</v>
      </c>
      <c r="AG166" t="s">
        <v>4764</v>
      </c>
      <c r="AH166" t="s">
        <v>7146</v>
      </c>
      <c r="AI166" t="s">
        <v>4764</v>
      </c>
      <c r="AJ166" t="s">
        <v>4765</v>
      </c>
      <c r="AK166" t="s">
        <v>6739</v>
      </c>
      <c r="AL166" t="s">
        <v>6740</v>
      </c>
      <c r="AM166" t="s">
        <v>4749</v>
      </c>
      <c r="AN166" t="s">
        <v>7342</v>
      </c>
      <c r="AO166" t="s">
        <v>4750</v>
      </c>
      <c r="AP166" t="s">
        <v>6738</v>
      </c>
      <c r="AQ166" t="s">
        <v>6192</v>
      </c>
      <c r="AR166" t="s">
        <v>4764</v>
      </c>
      <c r="AS166" t="s">
        <v>7146</v>
      </c>
      <c r="AT166" t="s">
        <v>4765</v>
      </c>
      <c r="AU166" t="s">
        <v>6739</v>
      </c>
      <c r="AV166" t="s">
        <v>6740</v>
      </c>
      <c r="AW166">
        <v>304.60000000000002</v>
      </c>
      <c r="AX166">
        <v>-0.53370131428886047</v>
      </c>
      <c r="AY166">
        <v>152.85</v>
      </c>
      <c r="AZ166">
        <v>-4.2022451308711783</v>
      </c>
      <c r="BA166">
        <v>144.58000000000001</v>
      </c>
      <c r="BB166">
        <v>-3.979781550390296</v>
      </c>
      <c r="BC166">
        <v>196.47</v>
      </c>
      <c r="BD166">
        <v>-4.0791455040340141</v>
      </c>
      <c r="BE166">
        <v>216.48</v>
      </c>
      <c r="BF166">
        <v>-4.2284339406734963</v>
      </c>
      <c r="BG166">
        <v>59.53</v>
      </c>
      <c r="BH166">
        <v>-5.060432873296083</v>
      </c>
    </row>
    <row r="167" spans="1:60" x14ac:dyDescent="0.25">
      <c r="A167" t="s">
        <v>4766</v>
      </c>
      <c r="B167" t="s">
        <v>4767</v>
      </c>
      <c r="C167" t="s">
        <v>4768</v>
      </c>
      <c r="D167" t="s">
        <v>4769</v>
      </c>
      <c r="E167" t="s">
        <v>4770</v>
      </c>
      <c r="F167" t="s">
        <v>4771</v>
      </c>
      <c r="G167" t="s">
        <v>4772</v>
      </c>
      <c r="H167" t="s">
        <v>4773</v>
      </c>
      <c r="I167" t="s">
        <v>4774</v>
      </c>
      <c r="J167" t="s">
        <v>4775</v>
      </c>
      <c r="K167" t="s">
        <v>4776</v>
      </c>
      <c r="L167" t="s">
        <v>4777</v>
      </c>
      <c r="M167" t="s">
        <v>4777</v>
      </c>
      <c r="N167" t="s">
        <v>4778</v>
      </c>
      <c r="O167" t="s">
        <v>7343</v>
      </c>
      <c r="P167" t="s">
        <v>4778</v>
      </c>
      <c r="Q167" t="s">
        <v>4779</v>
      </c>
      <c r="R167" t="s">
        <v>6741</v>
      </c>
      <c r="S167" t="s">
        <v>6193</v>
      </c>
      <c r="T167" t="s">
        <v>4780</v>
      </c>
      <c r="U167" t="s">
        <v>4781</v>
      </c>
      <c r="V167" t="s">
        <v>4782</v>
      </c>
      <c r="W167" t="s">
        <v>4783</v>
      </c>
      <c r="X167" t="s">
        <v>4784</v>
      </c>
      <c r="Y167" t="s">
        <v>4785</v>
      </c>
      <c r="Z167" t="s">
        <v>4786</v>
      </c>
      <c r="AA167" t="s">
        <v>4787</v>
      </c>
      <c r="AB167" t="s">
        <v>4788</v>
      </c>
      <c r="AC167" t="s">
        <v>4789</v>
      </c>
      <c r="AD167" t="s">
        <v>4790</v>
      </c>
      <c r="AE167" t="s">
        <v>4791</v>
      </c>
      <c r="AF167" t="s">
        <v>4792</v>
      </c>
      <c r="AG167" t="s">
        <v>4793</v>
      </c>
      <c r="AH167" t="s">
        <v>7147</v>
      </c>
      <c r="AI167" t="s">
        <v>4793</v>
      </c>
      <c r="AJ167" t="s">
        <v>4794</v>
      </c>
      <c r="AK167" t="s">
        <v>6742</v>
      </c>
      <c r="AL167" t="s">
        <v>6743</v>
      </c>
      <c r="AM167" t="s">
        <v>4778</v>
      </c>
      <c r="AN167" t="s">
        <v>7343</v>
      </c>
      <c r="AO167" t="s">
        <v>4779</v>
      </c>
      <c r="AP167" t="s">
        <v>6741</v>
      </c>
      <c r="AQ167" t="s">
        <v>6193</v>
      </c>
      <c r="AR167" t="s">
        <v>4793</v>
      </c>
      <c r="AS167" t="s">
        <v>7147</v>
      </c>
      <c r="AT167" t="s">
        <v>4794</v>
      </c>
      <c r="AU167" t="s">
        <v>6742</v>
      </c>
      <c r="AV167" t="s">
        <v>6743</v>
      </c>
      <c r="AW167">
        <v>307.89</v>
      </c>
      <c r="AX167">
        <v>1.0743135864671134</v>
      </c>
      <c r="AY167">
        <v>153.19999999999999</v>
      </c>
      <c r="AZ167">
        <v>0.22872089696474229</v>
      </c>
      <c r="BA167">
        <v>143.97999999999999</v>
      </c>
      <c r="BB167">
        <v>-0.41585865309943465</v>
      </c>
      <c r="BC167">
        <v>193.08</v>
      </c>
      <c r="BD167">
        <v>-1.7405137105779689</v>
      </c>
      <c r="BE167">
        <v>215.82</v>
      </c>
      <c r="BF167">
        <v>-0.3053437486890343</v>
      </c>
      <c r="BG167">
        <v>59.38</v>
      </c>
      <c r="BH167">
        <v>-0.25229178296849714</v>
      </c>
    </row>
    <row r="168" spans="1:60" x14ac:dyDescent="0.25">
      <c r="A168" t="s">
        <v>4795</v>
      </c>
      <c r="B168" t="s">
        <v>4796</v>
      </c>
      <c r="C168" t="s">
        <v>4797</v>
      </c>
      <c r="D168" t="s">
        <v>4798</v>
      </c>
      <c r="E168" t="s">
        <v>4799</v>
      </c>
      <c r="F168" t="s">
        <v>4800</v>
      </c>
      <c r="G168" t="s">
        <v>4801</v>
      </c>
      <c r="H168" t="s">
        <v>4802</v>
      </c>
      <c r="I168" t="s">
        <v>4803</v>
      </c>
      <c r="J168" t="s">
        <v>4804</v>
      </c>
      <c r="K168" t="s">
        <v>4805</v>
      </c>
      <c r="L168" t="s">
        <v>4806</v>
      </c>
      <c r="M168" t="s">
        <v>4806</v>
      </c>
      <c r="N168" t="s">
        <v>4807</v>
      </c>
      <c r="O168" t="s">
        <v>7344</v>
      </c>
      <c r="P168" t="s">
        <v>4807</v>
      </c>
      <c r="Q168" t="s">
        <v>4808</v>
      </c>
      <c r="R168" t="s">
        <v>6744</v>
      </c>
      <c r="S168" t="s">
        <v>6194</v>
      </c>
      <c r="T168" t="s">
        <v>4809</v>
      </c>
      <c r="U168" t="s">
        <v>4810</v>
      </c>
      <c r="V168" t="s">
        <v>4811</v>
      </c>
      <c r="W168" t="s">
        <v>4812</v>
      </c>
      <c r="X168" t="s">
        <v>4813</v>
      </c>
      <c r="Y168" t="s">
        <v>4814</v>
      </c>
      <c r="Z168" t="s">
        <v>4815</v>
      </c>
      <c r="AA168" t="s">
        <v>4816</v>
      </c>
      <c r="AB168" t="s">
        <v>4817</v>
      </c>
      <c r="AC168" t="s">
        <v>4818</v>
      </c>
      <c r="AD168" t="s">
        <v>4819</v>
      </c>
      <c r="AE168" t="s">
        <v>4820</v>
      </c>
      <c r="AF168" t="s">
        <v>4821</v>
      </c>
      <c r="AG168" t="s">
        <v>4822</v>
      </c>
      <c r="AH168" t="s">
        <v>7148</v>
      </c>
      <c r="AI168" t="s">
        <v>4822</v>
      </c>
      <c r="AJ168" t="s">
        <v>4823</v>
      </c>
      <c r="AK168" t="s">
        <v>6745</v>
      </c>
      <c r="AL168" t="s">
        <v>6746</v>
      </c>
      <c r="AM168" t="s">
        <v>4807</v>
      </c>
      <c r="AN168" t="s">
        <v>7344</v>
      </c>
      <c r="AO168" t="s">
        <v>4808</v>
      </c>
      <c r="AP168" t="s">
        <v>6744</v>
      </c>
      <c r="AQ168" t="s">
        <v>6194</v>
      </c>
      <c r="AR168" t="s">
        <v>4822</v>
      </c>
      <c r="AS168" t="s">
        <v>7148</v>
      </c>
      <c r="AT168" t="s">
        <v>4823</v>
      </c>
      <c r="AU168" t="s">
        <v>6745</v>
      </c>
      <c r="AV168" t="s">
        <v>6746</v>
      </c>
      <c r="AW168">
        <v>299.23</v>
      </c>
      <c r="AX168">
        <v>-2.8530067872168994</v>
      </c>
      <c r="AY168">
        <v>148.51</v>
      </c>
      <c r="AZ168">
        <v>-3.1091961263637056</v>
      </c>
      <c r="BA168">
        <v>139.82</v>
      </c>
      <c r="BB168">
        <v>-2.9318519957317704</v>
      </c>
      <c r="BC168">
        <v>182.06</v>
      </c>
      <c r="BD168">
        <v>-5.8768307715149524</v>
      </c>
      <c r="BE168">
        <v>203.72</v>
      </c>
      <c r="BF168">
        <v>-5.7698224919183634</v>
      </c>
      <c r="BG168">
        <v>56.53</v>
      </c>
      <c r="BH168">
        <v>-4.918599864841438</v>
      </c>
    </row>
    <row r="169" spans="1:60" x14ac:dyDescent="0.25">
      <c r="A169" t="s">
        <v>4824</v>
      </c>
      <c r="B169" t="s">
        <v>4825</v>
      </c>
      <c r="C169" t="s">
        <v>4826</v>
      </c>
      <c r="D169" t="s">
        <v>4827</v>
      </c>
      <c r="E169" t="s">
        <v>4828</v>
      </c>
      <c r="F169" t="s">
        <v>4829</v>
      </c>
      <c r="G169" t="s">
        <v>4830</v>
      </c>
      <c r="H169" t="s">
        <v>4831</v>
      </c>
      <c r="I169" t="s">
        <v>4832</v>
      </c>
      <c r="J169" t="s">
        <v>4833</v>
      </c>
      <c r="K169" t="s">
        <v>4834</v>
      </c>
      <c r="L169" t="s">
        <v>4835</v>
      </c>
      <c r="M169" t="s">
        <v>4835</v>
      </c>
      <c r="N169" t="s">
        <v>4836</v>
      </c>
      <c r="O169" t="s">
        <v>7345</v>
      </c>
      <c r="P169" t="s">
        <v>4836</v>
      </c>
      <c r="Q169" t="s">
        <v>4837</v>
      </c>
      <c r="R169" t="s">
        <v>6747</v>
      </c>
      <c r="S169" t="s">
        <v>6195</v>
      </c>
      <c r="T169" t="s">
        <v>4838</v>
      </c>
      <c r="U169" t="s">
        <v>4839</v>
      </c>
      <c r="V169" t="s">
        <v>4840</v>
      </c>
      <c r="W169" t="s">
        <v>4841</v>
      </c>
      <c r="X169" t="s">
        <v>4842</v>
      </c>
      <c r="Y169" t="s">
        <v>4843</v>
      </c>
      <c r="Z169" t="s">
        <v>4844</v>
      </c>
      <c r="AA169" t="s">
        <v>4845</v>
      </c>
      <c r="AB169" t="s">
        <v>4846</v>
      </c>
      <c r="AC169" t="s">
        <v>4847</v>
      </c>
      <c r="AD169" t="s">
        <v>4848</v>
      </c>
      <c r="AE169" t="s">
        <v>4849</v>
      </c>
      <c r="AF169" t="s">
        <v>4850</v>
      </c>
      <c r="AG169" t="s">
        <v>4851</v>
      </c>
      <c r="AH169" t="s">
        <v>7149</v>
      </c>
      <c r="AI169" t="s">
        <v>4851</v>
      </c>
      <c r="AJ169" t="s">
        <v>4852</v>
      </c>
      <c r="AK169" t="s">
        <v>6748</v>
      </c>
      <c r="AL169" t="s">
        <v>6749</v>
      </c>
      <c r="AM169" t="s">
        <v>4836</v>
      </c>
      <c r="AN169" t="s">
        <v>7345</v>
      </c>
      <c r="AO169" t="s">
        <v>4837</v>
      </c>
      <c r="AP169" t="s">
        <v>6747</v>
      </c>
      <c r="AQ169" t="s">
        <v>6195</v>
      </c>
      <c r="AR169" t="s">
        <v>4851</v>
      </c>
      <c r="AS169" t="s">
        <v>7149</v>
      </c>
      <c r="AT169" t="s">
        <v>4852</v>
      </c>
      <c r="AU169" t="s">
        <v>6748</v>
      </c>
      <c r="AV169" t="s">
        <v>6749</v>
      </c>
      <c r="AW169">
        <v>301.08</v>
      </c>
      <c r="AX169">
        <v>0.61635017127675862</v>
      </c>
      <c r="AY169">
        <v>148.21</v>
      </c>
      <c r="AZ169">
        <v>-0.20221090740301062</v>
      </c>
      <c r="BA169">
        <v>140.24</v>
      </c>
      <c r="BB169">
        <v>0.2999359529140021</v>
      </c>
      <c r="BC169">
        <v>185.51</v>
      </c>
      <c r="BD169">
        <v>1.8772485873138951</v>
      </c>
      <c r="BE169">
        <v>206.04</v>
      </c>
      <c r="BF169">
        <v>1.1323822680980491</v>
      </c>
      <c r="BG169">
        <v>57.15</v>
      </c>
      <c r="BH169">
        <v>1.0907919553620158</v>
      </c>
    </row>
    <row r="170" spans="1:60" x14ac:dyDescent="0.25">
      <c r="A170" t="s">
        <v>4853</v>
      </c>
      <c r="B170" t="s">
        <v>4854</v>
      </c>
      <c r="C170" t="s">
        <v>4855</v>
      </c>
      <c r="D170" t="s">
        <v>4856</v>
      </c>
      <c r="E170" t="s">
        <v>4857</v>
      </c>
      <c r="F170" t="s">
        <v>4858</v>
      </c>
      <c r="G170" t="s">
        <v>4859</v>
      </c>
      <c r="H170" t="s">
        <v>4860</v>
      </c>
      <c r="I170" t="s">
        <v>4861</v>
      </c>
      <c r="J170" t="s">
        <v>4862</v>
      </c>
      <c r="K170" t="s">
        <v>4863</v>
      </c>
      <c r="L170" t="s">
        <v>4864</v>
      </c>
      <c r="M170" t="s">
        <v>4864</v>
      </c>
      <c r="N170" t="s">
        <v>4865</v>
      </c>
      <c r="O170" t="s">
        <v>7346</v>
      </c>
      <c r="P170" t="s">
        <v>4865</v>
      </c>
      <c r="Q170" t="s">
        <v>4866</v>
      </c>
      <c r="R170" t="s">
        <v>6750</v>
      </c>
      <c r="S170" t="s">
        <v>6196</v>
      </c>
      <c r="T170" t="s">
        <v>4867</v>
      </c>
      <c r="U170" t="s">
        <v>4868</v>
      </c>
      <c r="V170" t="s">
        <v>4869</v>
      </c>
      <c r="W170" t="s">
        <v>4870</v>
      </c>
      <c r="X170" t="s">
        <v>4871</v>
      </c>
      <c r="Y170" t="s">
        <v>4872</v>
      </c>
      <c r="Z170" t="s">
        <v>4873</v>
      </c>
      <c r="AA170" t="s">
        <v>4874</v>
      </c>
      <c r="AB170" t="s">
        <v>4875</v>
      </c>
      <c r="AC170" t="s">
        <v>4876</v>
      </c>
      <c r="AD170" t="s">
        <v>4877</v>
      </c>
      <c r="AE170" t="s">
        <v>4878</v>
      </c>
      <c r="AF170" t="s">
        <v>4879</v>
      </c>
      <c r="AG170" t="s">
        <v>4880</v>
      </c>
      <c r="AH170" t="s">
        <v>7150</v>
      </c>
      <c r="AI170" t="s">
        <v>4880</v>
      </c>
      <c r="AJ170" t="s">
        <v>4881</v>
      </c>
      <c r="AK170" t="s">
        <v>6751</v>
      </c>
      <c r="AL170" t="s">
        <v>6752</v>
      </c>
      <c r="AM170" t="s">
        <v>4865</v>
      </c>
      <c r="AN170" t="s">
        <v>7346</v>
      </c>
      <c r="AO170" t="s">
        <v>4866</v>
      </c>
      <c r="AP170" t="s">
        <v>6750</v>
      </c>
      <c r="AQ170" t="s">
        <v>6196</v>
      </c>
      <c r="AR170" t="s">
        <v>4880</v>
      </c>
      <c r="AS170" t="s">
        <v>7150</v>
      </c>
      <c r="AT170" t="s">
        <v>4881</v>
      </c>
      <c r="AU170" t="s">
        <v>6751</v>
      </c>
      <c r="AV170" t="s">
        <v>6752</v>
      </c>
      <c r="AW170">
        <v>302.49</v>
      </c>
      <c r="AX170">
        <v>0.46722089069025657</v>
      </c>
      <c r="AY170">
        <v>151.74</v>
      </c>
      <c r="AZ170">
        <v>2.3538342941105159</v>
      </c>
      <c r="BA170">
        <v>140.44</v>
      </c>
      <c r="BB170">
        <v>0.14251106872522876</v>
      </c>
      <c r="BC170">
        <v>189.51</v>
      </c>
      <c r="BD170">
        <v>2.1333004628437005</v>
      </c>
      <c r="BE170">
        <v>210.5</v>
      </c>
      <c r="BF170">
        <v>2.1415328425051596</v>
      </c>
      <c r="BG170">
        <v>57.57</v>
      </c>
      <c r="BH170">
        <v>0.73222084468985449</v>
      </c>
    </row>
    <row r="171" spans="1:60" x14ac:dyDescent="0.25">
      <c r="A171" t="s">
        <v>4882</v>
      </c>
      <c r="B171" t="s">
        <v>4883</v>
      </c>
      <c r="C171" t="s">
        <v>4884</v>
      </c>
      <c r="D171" t="s">
        <v>4885</v>
      </c>
      <c r="E171" t="s">
        <v>4886</v>
      </c>
      <c r="F171" t="s">
        <v>4887</v>
      </c>
      <c r="G171" t="s">
        <v>4888</v>
      </c>
      <c r="H171" t="s">
        <v>4889</v>
      </c>
      <c r="I171" t="s">
        <v>4890</v>
      </c>
      <c r="J171" t="s">
        <v>4891</v>
      </c>
      <c r="K171" t="s">
        <v>4892</v>
      </c>
      <c r="L171" t="s">
        <v>4893</v>
      </c>
      <c r="M171" t="s">
        <v>4893</v>
      </c>
      <c r="N171" t="s">
        <v>4894</v>
      </c>
      <c r="O171" t="s">
        <v>7347</v>
      </c>
      <c r="P171" t="s">
        <v>4894</v>
      </c>
      <c r="Q171" t="s">
        <v>4895</v>
      </c>
      <c r="R171" t="s">
        <v>6753</v>
      </c>
      <c r="S171" t="s">
        <v>6197</v>
      </c>
      <c r="T171" t="s">
        <v>4896</v>
      </c>
      <c r="U171" t="s">
        <v>4897</v>
      </c>
      <c r="V171" t="s">
        <v>4898</v>
      </c>
      <c r="W171" t="s">
        <v>4899</v>
      </c>
      <c r="X171" t="s">
        <v>4900</v>
      </c>
      <c r="Y171" t="s">
        <v>4901</v>
      </c>
      <c r="Z171" t="s">
        <v>4902</v>
      </c>
      <c r="AA171" t="s">
        <v>4903</v>
      </c>
      <c r="AB171" t="s">
        <v>4904</v>
      </c>
      <c r="AC171" t="s">
        <v>4905</v>
      </c>
      <c r="AD171" t="s">
        <v>4906</v>
      </c>
      <c r="AE171" t="s">
        <v>4907</v>
      </c>
      <c r="AF171" t="s">
        <v>4908</v>
      </c>
      <c r="AG171" t="s">
        <v>4909</v>
      </c>
      <c r="AH171" t="s">
        <v>7151</v>
      </c>
      <c r="AI171" t="s">
        <v>4909</v>
      </c>
      <c r="AJ171" t="s">
        <v>4910</v>
      </c>
      <c r="AK171" t="s">
        <v>6754</v>
      </c>
      <c r="AL171" t="s">
        <v>6755</v>
      </c>
      <c r="AM171" t="s">
        <v>4894</v>
      </c>
      <c r="AN171" t="s">
        <v>7347</v>
      </c>
      <c r="AO171" t="s">
        <v>4895</v>
      </c>
      <c r="AP171" t="s">
        <v>6753</v>
      </c>
      <c r="AQ171" t="s">
        <v>6197</v>
      </c>
      <c r="AR171" t="s">
        <v>4909</v>
      </c>
      <c r="AS171" t="s">
        <v>7151</v>
      </c>
      <c r="AT171" t="s">
        <v>4910</v>
      </c>
      <c r="AU171" t="s">
        <v>6754</v>
      </c>
      <c r="AV171" t="s">
        <v>6755</v>
      </c>
      <c r="AW171">
        <v>308.75</v>
      </c>
      <c r="AX171">
        <v>2.048366886895332</v>
      </c>
      <c r="AY171">
        <v>153.08000000000001</v>
      </c>
      <c r="AZ171">
        <v>0.87921306475727168</v>
      </c>
      <c r="BA171">
        <v>142.16</v>
      </c>
      <c r="BB171">
        <v>1.2172832546164443</v>
      </c>
      <c r="BC171">
        <v>193.58</v>
      </c>
      <c r="BD171">
        <v>2.1249070142223987</v>
      </c>
      <c r="BE171">
        <v>213.59</v>
      </c>
      <c r="BF171">
        <v>1.4572636388277305</v>
      </c>
      <c r="BG171">
        <v>58.93</v>
      </c>
      <c r="BH171">
        <v>2.3348700162103784</v>
      </c>
    </row>
    <row r="172" spans="1:60" x14ac:dyDescent="0.25">
      <c r="A172" t="s">
        <v>4911</v>
      </c>
      <c r="B172" t="s">
        <v>4912</v>
      </c>
      <c r="C172" t="s">
        <v>4913</v>
      </c>
      <c r="D172" t="s">
        <v>4914</v>
      </c>
      <c r="E172" t="s">
        <v>4915</v>
      </c>
      <c r="F172" t="s">
        <v>4916</v>
      </c>
      <c r="G172" t="s">
        <v>4917</v>
      </c>
      <c r="H172" t="s">
        <v>4918</v>
      </c>
      <c r="I172" t="s">
        <v>4919</v>
      </c>
      <c r="J172" t="s">
        <v>4920</v>
      </c>
      <c r="K172" t="s">
        <v>4921</v>
      </c>
      <c r="L172" t="s">
        <v>4922</v>
      </c>
      <c r="M172" t="s">
        <v>4922</v>
      </c>
      <c r="N172" t="s">
        <v>4923</v>
      </c>
      <c r="O172" t="s">
        <v>7348</v>
      </c>
      <c r="P172" t="s">
        <v>4923</v>
      </c>
      <c r="Q172" t="s">
        <v>4924</v>
      </c>
      <c r="R172" t="s">
        <v>6756</v>
      </c>
      <c r="S172" t="s">
        <v>6198</v>
      </c>
      <c r="T172" t="s">
        <v>4925</v>
      </c>
      <c r="U172" t="s">
        <v>4926</v>
      </c>
      <c r="V172" t="s">
        <v>4927</v>
      </c>
      <c r="W172" t="s">
        <v>4928</v>
      </c>
      <c r="X172" t="s">
        <v>4929</v>
      </c>
      <c r="Y172" t="s">
        <v>4930</v>
      </c>
      <c r="Z172" t="s">
        <v>4931</v>
      </c>
      <c r="AA172" t="s">
        <v>4932</v>
      </c>
      <c r="AB172" t="s">
        <v>4933</v>
      </c>
      <c r="AC172" t="s">
        <v>4934</v>
      </c>
      <c r="AD172" t="s">
        <v>4935</v>
      </c>
      <c r="AE172" t="s">
        <v>4936</v>
      </c>
      <c r="AF172" t="s">
        <v>4937</v>
      </c>
      <c r="AG172" t="s">
        <v>4938</v>
      </c>
      <c r="AH172" t="s">
        <v>7152</v>
      </c>
      <c r="AI172" t="s">
        <v>4938</v>
      </c>
      <c r="AJ172" t="s">
        <v>4939</v>
      </c>
      <c r="AK172" t="s">
        <v>6757</v>
      </c>
      <c r="AL172" t="s">
        <v>6758</v>
      </c>
      <c r="AM172" t="s">
        <v>4923</v>
      </c>
      <c r="AN172" t="s">
        <v>7348</v>
      </c>
      <c r="AO172" t="s">
        <v>4924</v>
      </c>
      <c r="AP172" t="s">
        <v>6756</v>
      </c>
      <c r="AQ172" t="s">
        <v>6198</v>
      </c>
      <c r="AR172" t="s">
        <v>4938</v>
      </c>
      <c r="AS172" t="s">
        <v>7152</v>
      </c>
      <c r="AT172" t="s">
        <v>4939</v>
      </c>
      <c r="AU172" t="s">
        <v>6757</v>
      </c>
      <c r="AV172" t="s">
        <v>6758</v>
      </c>
      <c r="AW172">
        <v>313.39999999999998</v>
      </c>
      <c r="AX172">
        <v>1.4948441979733365</v>
      </c>
      <c r="AY172">
        <v>156.68</v>
      </c>
      <c r="AZ172">
        <v>2.3244848240129077</v>
      </c>
      <c r="BA172">
        <v>149.22</v>
      </c>
      <c r="BB172">
        <v>4.8468543196972478</v>
      </c>
      <c r="BC172">
        <v>198.16</v>
      </c>
      <c r="BD172">
        <v>2.3383921460161519</v>
      </c>
      <c r="BE172">
        <v>219.76</v>
      </c>
      <c r="BF172">
        <v>2.8477752276305019</v>
      </c>
      <c r="BG172">
        <v>60.63</v>
      </c>
      <c r="BH172">
        <v>2.843952123381734</v>
      </c>
    </row>
    <row r="173" spans="1:60" x14ac:dyDescent="0.25">
      <c r="A173" t="s">
        <v>4940</v>
      </c>
      <c r="B173" t="s">
        <v>4941</v>
      </c>
      <c r="C173" t="s">
        <v>4942</v>
      </c>
      <c r="D173" t="s">
        <v>4943</v>
      </c>
      <c r="E173" t="s">
        <v>4944</v>
      </c>
      <c r="F173" t="s">
        <v>4945</v>
      </c>
      <c r="G173" t="s">
        <v>4946</v>
      </c>
      <c r="H173" t="s">
        <v>4947</v>
      </c>
      <c r="I173" t="s">
        <v>4948</v>
      </c>
      <c r="J173" t="s">
        <v>4949</v>
      </c>
      <c r="K173" t="s">
        <v>4950</v>
      </c>
      <c r="L173" t="s">
        <v>4951</v>
      </c>
      <c r="M173" t="s">
        <v>4951</v>
      </c>
      <c r="N173" t="s">
        <v>4952</v>
      </c>
      <c r="O173" t="s">
        <v>7349</v>
      </c>
      <c r="P173" t="s">
        <v>4952</v>
      </c>
      <c r="Q173" t="s">
        <v>4953</v>
      </c>
      <c r="R173" t="s">
        <v>6759</v>
      </c>
      <c r="S173" t="s">
        <v>6199</v>
      </c>
      <c r="T173" t="s">
        <v>4954</v>
      </c>
      <c r="U173" t="s">
        <v>4955</v>
      </c>
      <c r="V173" t="s">
        <v>4956</v>
      </c>
      <c r="W173" t="s">
        <v>4957</v>
      </c>
      <c r="X173" t="s">
        <v>4958</v>
      </c>
      <c r="Y173" t="s">
        <v>4959</v>
      </c>
      <c r="Z173" t="s">
        <v>4960</v>
      </c>
      <c r="AA173" t="s">
        <v>4961</v>
      </c>
      <c r="AB173" t="s">
        <v>4962</v>
      </c>
      <c r="AC173" t="s">
        <v>4963</v>
      </c>
      <c r="AD173" t="s">
        <v>4964</v>
      </c>
      <c r="AE173" t="s">
        <v>4965</v>
      </c>
      <c r="AF173" t="s">
        <v>4966</v>
      </c>
      <c r="AG173" t="s">
        <v>4967</v>
      </c>
      <c r="AH173" t="s">
        <v>7153</v>
      </c>
      <c r="AI173" t="s">
        <v>4967</v>
      </c>
      <c r="AJ173" t="s">
        <v>4968</v>
      </c>
      <c r="AK173" t="s">
        <v>6760</v>
      </c>
      <c r="AL173" t="s">
        <v>6761</v>
      </c>
      <c r="AM173" t="s">
        <v>4952</v>
      </c>
      <c r="AN173" t="s">
        <v>7349</v>
      </c>
      <c r="AO173" t="s">
        <v>4953</v>
      </c>
      <c r="AP173" t="s">
        <v>6759</v>
      </c>
      <c r="AQ173" t="s">
        <v>6199</v>
      </c>
      <c r="AR173" t="s">
        <v>4967</v>
      </c>
      <c r="AS173" t="s">
        <v>7153</v>
      </c>
      <c r="AT173" t="s">
        <v>4968</v>
      </c>
      <c r="AU173" t="s">
        <v>6760</v>
      </c>
      <c r="AV173" t="s">
        <v>6761</v>
      </c>
      <c r="AW173">
        <v>314.62</v>
      </c>
      <c r="AX173">
        <v>0.38852314724384357</v>
      </c>
      <c r="AY173">
        <v>156.77000000000001</v>
      </c>
      <c r="AZ173">
        <v>5.7425428280912079E-2</v>
      </c>
      <c r="BA173">
        <v>152.06</v>
      </c>
      <c r="BB173">
        <v>1.8853452756922386</v>
      </c>
      <c r="BC173">
        <v>198.07</v>
      </c>
      <c r="BD173">
        <v>-4.5428161193138167E-2</v>
      </c>
      <c r="BE173">
        <v>219.42</v>
      </c>
      <c r="BF173">
        <v>-0.15483403976736373</v>
      </c>
      <c r="BG173">
        <v>60.41</v>
      </c>
      <c r="BH173">
        <v>-0.36351659329895264</v>
      </c>
    </row>
    <row r="174" spans="1:60" x14ac:dyDescent="0.25">
      <c r="A174" t="s">
        <v>4969</v>
      </c>
      <c r="B174" t="s">
        <v>4970</v>
      </c>
      <c r="C174" t="s">
        <v>4971</v>
      </c>
      <c r="D174" t="s">
        <v>4972</v>
      </c>
      <c r="E174" t="s">
        <v>4973</v>
      </c>
      <c r="F174" t="s">
        <v>4974</v>
      </c>
      <c r="G174" t="s">
        <v>4975</v>
      </c>
      <c r="H174" t="s">
        <v>4976</v>
      </c>
      <c r="I174" t="s">
        <v>4977</v>
      </c>
      <c r="J174" t="s">
        <v>4978</v>
      </c>
      <c r="K174" t="s">
        <v>4979</v>
      </c>
      <c r="L174" t="s">
        <v>4980</v>
      </c>
      <c r="M174" t="s">
        <v>4980</v>
      </c>
      <c r="N174" t="s">
        <v>4981</v>
      </c>
      <c r="O174" t="s">
        <v>7350</v>
      </c>
      <c r="P174" t="s">
        <v>4981</v>
      </c>
      <c r="Q174" t="s">
        <v>4982</v>
      </c>
      <c r="R174" t="s">
        <v>6762</v>
      </c>
      <c r="S174" t="s">
        <v>6200</v>
      </c>
      <c r="T174" t="s">
        <v>4983</v>
      </c>
      <c r="U174" t="s">
        <v>4984</v>
      </c>
      <c r="V174" t="s">
        <v>4985</v>
      </c>
      <c r="W174" t="s">
        <v>4986</v>
      </c>
      <c r="X174" t="s">
        <v>4987</v>
      </c>
      <c r="Y174" t="s">
        <v>4988</v>
      </c>
      <c r="Z174" t="s">
        <v>4989</v>
      </c>
      <c r="AA174" t="s">
        <v>4990</v>
      </c>
      <c r="AB174" t="s">
        <v>4991</v>
      </c>
      <c r="AC174" t="s">
        <v>4992</v>
      </c>
      <c r="AD174" t="s">
        <v>4993</v>
      </c>
      <c r="AE174" t="s">
        <v>4994</v>
      </c>
      <c r="AF174" t="s">
        <v>4995</v>
      </c>
      <c r="AG174" t="s">
        <v>4996</v>
      </c>
      <c r="AH174" t="s">
        <v>7154</v>
      </c>
      <c r="AI174" t="s">
        <v>4996</v>
      </c>
      <c r="AJ174" t="s">
        <v>4997</v>
      </c>
      <c r="AK174" t="s">
        <v>6763</v>
      </c>
      <c r="AL174" t="s">
        <v>6764</v>
      </c>
      <c r="AM174" t="s">
        <v>4981</v>
      </c>
      <c r="AN174" t="s">
        <v>7350</v>
      </c>
      <c r="AO174" t="s">
        <v>4982</v>
      </c>
      <c r="AP174" t="s">
        <v>6762</v>
      </c>
      <c r="AQ174" t="s">
        <v>6200</v>
      </c>
      <c r="AR174" t="s">
        <v>4996</v>
      </c>
      <c r="AS174" t="s">
        <v>7154</v>
      </c>
      <c r="AT174" t="s">
        <v>4997</v>
      </c>
      <c r="AU174" t="s">
        <v>6763</v>
      </c>
      <c r="AV174" t="s">
        <v>6764</v>
      </c>
      <c r="AW174">
        <v>312.14999999999998</v>
      </c>
      <c r="AX174">
        <v>-0.78817198866056803</v>
      </c>
      <c r="AY174">
        <v>156.74</v>
      </c>
      <c r="AZ174">
        <v>-1.913814557211475E-2</v>
      </c>
      <c r="BA174">
        <v>152.13</v>
      </c>
      <c r="BB174">
        <v>4.6023867474667579E-2</v>
      </c>
      <c r="BC174">
        <v>200.16</v>
      </c>
      <c r="BD174">
        <v>1.0496543149428255</v>
      </c>
      <c r="BE174">
        <v>219.7</v>
      </c>
      <c r="BF174">
        <v>0.12752780012195719</v>
      </c>
      <c r="BG174">
        <v>60.87</v>
      </c>
      <c r="BH174">
        <v>0.75857883551831518</v>
      </c>
    </row>
    <row r="175" spans="1:60" x14ac:dyDescent="0.25">
      <c r="A175" t="s">
        <v>4998</v>
      </c>
      <c r="B175" t="s">
        <v>4999</v>
      </c>
      <c r="C175" t="s">
        <v>5000</v>
      </c>
      <c r="D175" t="s">
        <v>5001</v>
      </c>
      <c r="E175" t="s">
        <v>5002</v>
      </c>
      <c r="F175" t="s">
        <v>5003</v>
      </c>
      <c r="G175" t="s">
        <v>5004</v>
      </c>
      <c r="H175" t="s">
        <v>5005</v>
      </c>
      <c r="I175" t="s">
        <v>5006</v>
      </c>
      <c r="J175" t="s">
        <v>5007</v>
      </c>
      <c r="K175" t="s">
        <v>5008</v>
      </c>
      <c r="L175" t="s">
        <v>5009</v>
      </c>
      <c r="M175" t="s">
        <v>5009</v>
      </c>
      <c r="N175" t="s">
        <v>5010</v>
      </c>
      <c r="O175" t="s">
        <v>7351</v>
      </c>
      <c r="P175" t="s">
        <v>5010</v>
      </c>
      <c r="Q175" t="s">
        <v>5011</v>
      </c>
      <c r="R175" t="s">
        <v>6765</v>
      </c>
      <c r="S175" t="s">
        <v>6201</v>
      </c>
      <c r="T175" t="s">
        <v>5012</v>
      </c>
      <c r="U175" t="s">
        <v>5013</v>
      </c>
      <c r="V175" t="s">
        <v>5014</v>
      </c>
      <c r="W175" t="s">
        <v>5015</v>
      </c>
      <c r="X175" t="s">
        <v>5016</v>
      </c>
      <c r="Y175" t="s">
        <v>5017</v>
      </c>
      <c r="Z175" t="s">
        <v>5018</v>
      </c>
      <c r="AA175" t="s">
        <v>5019</v>
      </c>
      <c r="AB175" t="s">
        <v>5020</v>
      </c>
      <c r="AC175" t="s">
        <v>5021</v>
      </c>
      <c r="AD175" t="s">
        <v>5022</v>
      </c>
      <c r="AE175" t="s">
        <v>5023</v>
      </c>
      <c r="AF175" t="s">
        <v>5024</v>
      </c>
      <c r="AG175" t="s">
        <v>5025</v>
      </c>
      <c r="AH175" t="s">
        <v>7155</v>
      </c>
      <c r="AI175" t="s">
        <v>5025</v>
      </c>
      <c r="AJ175" t="s">
        <v>5026</v>
      </c>
      <c r="AK175" t="s">
        <v>6766</v>
      </c>
      <c r="AL175" t="s">
        <v>6767</v>
      </c>
      <c r="AM175" t="s">
        <v>5010</v>
      </c>
      <c r="AN175" t="s">
        <v>7351</v>
      </c>
      <c r="AO175" t="s">
        <v>5011</v>
      </c>
      <c r="AP175" t="s">
        <v>6765</v>
      </c>
      <c r="AQ175" t="s">
        <v>6201</v>
      </c>
      <c r="AR175" t="s">
        <v>5025</v>
      </c>
      <c r="AS175" t="s">
        <v>7155</v>
      </c>
      <c r="AT175" t="s">
        <v>5026</v>
      </c>
      <c r="AU175" t="s">
        <v>6766</v>
      </c>
      <c r="AV175" t="s">
        <v>6767</v>
      </c>
      <c r="AW175">
        <v>311.11</v>
      </c>
      <c r="AX175">
        <v>-0.33372941156261443</v>
      </c>
      <c r="AY175">
        <v>155.99</v>
      </c>
      <c r="AZ175">
        <v>-0.47964789939412722</v>
      </c>
      <c r="BA175">
        <v>151.66999999999999</v>
      </c>
      <c r="BB175">
        <v>-0.30283104117318965</v>
      </c>
      <c r="BC175">
        <v>200.1</v>
      </c>
      <c r="BD175">
        <v>-2.9980512891328238E-2</v>
      </c>
      <c r="BE175">
        <v>220.78</v>
      </c>
      <c r="BF175">
        <v>0.49037511996411515</v>
      </c>
      <c r="BG175">
        <v>61.72</v>
      </c>
      <c r="BH175">
        <v>1.3867584989127106</v>
      </c>
    </row>
    <row r="176" spans="1:60" x14ac:dyDescent="0.25">
      <c r="A176" t="s">
        <v>5027</v>
      </c>
      <c r="B176" t="s">
        <v>5028</v>
      </c>
      <c r="C176" t="s">
        <v>5029</v>
      </c>
      <c r="D176" t="s">
        <v>5030</v>
      </c>
      <c r="E176" t="s">
        <v>5031</v>
      </c>
      <c r="F176" t="s">
        <v>5032</v>
      </c>
      <c r="G176" t="s">
        <v>5033</v>
      </c>
      <c r="H176" t="s">
        <v>5034</v>
      </c>
      <c r="I176" t="s">
        <v>5035</v>
      </c>
      <c r="J176" t="s">
        <v>5036</v>
      </c>
      <c r="K176" t="s">
        <v>5037</v>
      </c>
      <c r="L176" t="s">
        <v>5038</v>
      </c>
      <c r="M176" t="s">
        <v>5038</v>
      </c>
      <c r="N176" t="s">
        <v>5039</v>
      </c>
      <c r="O176" t="s">
        <v>7352</v>
      </c>
      <c r="P176" t="s">
        <v>5039</v>
      </c>
      <c r="Q176" t="s">
        <v>5040</v>
      </c>
      <c r="R176" t="s">
        <v>6768</v>
      </c>
      <c r="S176" t="s">
        <v>6202</v>
      </c>
      <c r="T176" t="s">
        <v>5041</v>
      </c>
      <c r="U176" t="s">
        <v>5042</v>
      </c>
      <c r="V176" t="s">
        <v>5043</v>
      </c>
      <c r="W176" t="s">
        <v>5044</v>
      </c>
      <c r="X176" t="s">
        <v>5045</v>
      </c>
      <c r="Y176" t="s">
        <v>5046</v>
      </c>
      <c r="Z176" t="s">
        <v>5047</v>
      </c>
      <c r="AA176" t="s">
        <v>5048</v>
      </c>
      <c r="AB176" t="s">
        <v>5049</v>
      </c>
      <c r="AC176" t="s">
        <v>5050</v>
      </c>
      <c r="AD176" t="s">
        <v>5051</v>
      </c>
      <c r="AE176" t="s">
        <v>5052</v>
      </c>
      <c r="AF176" t="s">
        <v>5053</v>
      </c>
      <c r="AG176" t="s">
        <v>5054</v>
      </c>
      <c r="AH176" t="s">
        <v>7156</v>
      </c>
      <c r="AI176" t="s">
        <v>5054</v>
      </c>
      <c r="AJ176" t="s">
        <v>5055</v>
      </c>
      <c r="AK176" t="s">
        <v>6769</v>
      </c>
      <c r="AL176" t="s">
        <v>6770</v>
      </c>
      <c r="AM176" t="s">
        <v>5039</v>
      </c>
      <c r="AN176" t="s">
        <v>7352</v>
      </c>
      <c r="AO176" t="s">
        <v>5040</v>
      </c>
      <c r="AP176" t="s">
        <v>6768</v>
      </c>
      <c r="AQ176" t="s">
        <v>6202</v>
      </c>
      <c r="AR176" t="s">
        <v>5054</v>
      </c>
      <c r="AS176" t="s">
        <v>7156</v>
      </c>
      <c r="AT176" t="s">
        <v>5055</v>
      </c>
      <c r="AU176" t="s">
        <v>6769</v>
      </c>
      <c r="AV176" t="s">
        <v>6770</v>
      </c>
      <c r="AW176">
        <v>309.97000000000003</v>
      </c>
      <c r="AX176">
        <v>-0.36710287894077315</v>
      </c>
      <c r="AY176">
        <v>161.93</v>
      </c>
      <c r="AZ176">
        <v>3.7372240454602177</v>
      </c>
      <c r="BA176">
        <v>153.38</v>
      </c>
      <c r="BB176">
        <v>1.1211394273407731</v>
      </c>
      <c r="BC176">
        <v>205.02</v>
      </c>
      <c r="BD176">
        <v>2.4290293765567825</v>
      </c>
      <c r="BE176">
        <v>227.15</v>
      </c>
      <c r="BF176">
        <v>2.8443861615206729</v>
      </c>
      <c r="BG176">
        <v>63.91</v>
      </c>
      <c r="BH176">
        <v>3.4867816167230261</v>
      </c>
    </row>
    <row r="177" spans="1:60" x14ac:dyDescent="0.25">
      <c r="A177" t="s">
        <v>5056</v>
      </c>
      <c r="B177" t="s">
        <v>5057</v>
      </c>
      <c r="C177" t="s">
        <v>5058</v>
      </c>
      <c r="D177" t="s">
        <v>5059</v>
      </c>
      <c r="E177" t="s">
        <v>5060</v>
      </c>
      <c r="F177" t="s">
        <v>5061</v>
      </c>
      <c r="G177" t="s">
        <v>5062</v>
      </c>
      <c r="H177" t="s">
        <v>5063</v>
      </c>
      <c r="I177" t="s">
        <v>5064</v>
      </c>
      <c r="J177" t="s">
        <v>5065</v>
      </c>
      <c r="K177" t="s">
        <v>5066</v>
      </c>
      <c r="L177" t="s">
        <v>5067</v>
      </c>
      <c r="M177" t="s">
        <v>5067</v>
      </c>
      <c r="N177" t="s">
        <v>5068</v>
      </c>
      <c r="O177" t="s">
        <v>7353</v>
      </c>
      <c r="P177" t="s">
        <v>5068</v>
      </c>
      <c r="Q177" t="s">
        <v>5069</v>
      </c>
      <c r="R177" t="s">
        <v>6771</v>
      </c>
      <c r="S177" t="s">
        <v>6203</v>
      </c>
      <c r="T177" t="s">
        <v>5070</v>
      </c>
      <c r="U177" t="s">
        <v>5071</v>
      </c>
      <c r="V177" t="s">
        <v>5072</v>
      </c>
      <c r="W177" t="s">
        <v>5073</v>
      </c>
      <c r="X177" t="s">
        <v>5074</v>
      </c>
      <c r="Y177" t="s">
        <v>5075</v>
      </c>
      <c r="Z177" t="s">
        <v>5076</v>
      </c>
      <c r="AA177" t="s">
        <v>5077</v>
      </c>
      <c r="AB177" t="s">
        <v>5078</v>
      </c>
      <c r="AC177" t="s">
        <v>5079</v>
      </c>
      <c r="AD177" t="s">
        <v>5080</v>
      </c>
      <c r="AE177" t="s">
        <v>5081</v>
      </c>
      <c r="AF177" t="s">
        <v>5082</v>
      </c>
      <c r="AG177" t="s">
        <v>5083</v>
      </c>
      <c r="AH177" t="s">
        <v>7157</v>
      </c>
      <c r="AI177" t="s">
        <v>5083</v>
      </c>
      <c r="AJ177" t="s">
        <v>5084</v>
      </c>
      <c r="AK177" t="s">
        <v>6772</v>
      </c>
      <c r="AL177" t="s">
        <v>6773</v>
      </c>
      <c r="AM177" t="s">
        <v>5068</v>
      </c>
      <c r="AN177" t="s">
        <v>7353</v>
      </c>
      <c r="AO177" t="s">
        <v>5069</v>
      </c>
      <c r="AP177" t="s">
        <v>6771</v>
      </c>
      <c r="AQ177" t="s">
        <v>6203</v>
      </c>
      <c r="AR177" t="s">
        <v>5083</v>
      </c>
      <c r="AS177" t="s">
        <v>7157</v>
      </c>
      <c r="AT177" t="s">
        <v>5084</v>
      </c>
      <c r="AU177" t="s">
        <v>6772</v>
      </c>
      <c r="AV177" t="s">
        <v>6773</v>
      </c>
      <c r="AW177">
        <v>312.06</v>
      </c>
      <c r="AX177">
        <v>0.67199584103169563</v>
      </c>
      <c r="AY177">
        <v>162.44999999999999</v>
      </c>
      <c r="AZ177">
        <v>0.32061190297298076</v>
      </c>
      <c r="BA177">
        <v>153.29</v>
      </c>
      <c r="BB177">
        <v>-5.8695015869715733E-2</v>
      </c>
      <c r="BC177">
        <v>206.3</v>
      </c>
      <c r="BD177">
        <v>0.62238847219506732</v>
      </c>
      <c r="BE177">
        <v>227.82</v>
      </c>
      <c r="BF177">
        <v>0.2945251266353493</v>
      </c>
      <c r="BG177">
        <v>64.17</v>
      </c>
      <c r="BH177">
        <v>0.40599681002335453</v>
      </c>
    </row>
    <row r="178" spans="1:60" x14ac:dyDescent="0.25">
      <c r="A178" t="s">
        <v>5085</v>
      </c>
      <c r="B178" t="s">
        <v>5086</v>
      </c>
      <c r="C178" t="s">
        <v>5087</v>
      </c>
      <c r="D178" t="s">
        <v>5088</v>
      </c>
      <c r="E178" t="s">
        <v>5089</v>
      </c>
      <c r="F178" t="s">
        <v>5090</v>
      </c>
      <c r="G178" t="s">
        <v>5091</v>
      </c>
      <c r="H178" t="s">
        <v>5092</v>
      </c>
      <c r="I178" t="s">
        <v>5093</v>
      </c>
      <c r="J178" t="s">
        <v>5094</v>
      </c>
      <c r="K178" t="s">
        <v>5095</v>
      </c>
      <c r="L178" t="s">
        <v>5096</v>
      </c>
      <c r="M178" t="s">
        <v>5096</v>
      </c>
      <c r="N178" t="s">
        <v>5097</v>
      </c>
      <c r="O178" t="s">
        <v>7354</v>
      </c>
      <c r="P178" t="s">
        <v>5097</v>
      </c>
      <c r="Q178" t="s">
        <v>5098</v>
      </c>
      <c r="R178" t="s">
        <v>6774</v>
      </c>
      <c r="S178" t="s">
        <v>6204</v>
      </c>
      <c r="T178" t="s">
        <v>5099</v>
      </c>
      <c r="U178" t="s">
        <v>5100</v>
      </c>
      <c r="V178" t="s">
        <v>5101</v>
      </c>
      <c r="W178" t="s">
        <v>5102</v>
      </c>
      <c r="X178" t="s">
        <v>5103</v>
      </c>
      <c r="Y178" t="s">
        <v>5104</v>
      </c>
      <c r="Z178" t="s">
        <v>5105</v>
      </c>
      <c r="AA178" t="s">
        <v>5106</v>
      </c>
      <c r="AB178" t="s">
        <v>5107</v>
      </c>
      <c r="AC178" t="s">
        <v>5108</v>
      </c>
      <c r="AD178" t="s">
        <v>5109</v>
      </c>
      <c r="AE178" t="s">
        <v>5110</v>
      </c>
      <c r="AF178" t="s">
        <v>5111</v>
      </c>
      <c r="AG178" t="s">
        <v>5112</v>
      </c>
      <c r="AH178" t="s">
        <v>7158</v>
      </c>
      <c r="AI178" t="s">
        <v>5112</v>
      </c>
      <c r="AJ178" t="s">
        <v>5113</v>
      </c>
      <c r="AK178" t="s">
        <v>6775</v>
      </c>
      <c r="AL178" t="s">
        <v>6776</v>
      </c>
      <c r="AM178" t="s">
        <v>5097</v>
      </c>
      <c r="AN178" t="s">
        <v>7354</v>
      </c>
      <c r="AO178" t="s">
        <v>5098</v>
      </c>
      <c r="AP178" t="s">
        <v>6774</v>
      </c>
      <c r="AQ178" t="s">
        <v>6204</v>
      </c>
      <c r="AR178" t="s">
        <v>5112</v>
      </c>
      <c r="AS178" t="s">
        <v>7158</v>
      </c>
      <c r="AT178" t="s">
        <v>5113</v>
      </c>
      <c r="AU178" t="s">
        <v>6775</v>
      </c>
      <c r="AV178" t="s">
        <v>6776</v>
      </c>
      <c r="AW178">
        <v>310.24</v>
      </c>
      <c r="AX178">
        <v>-0.58492855186944148</v>
      </c>
      <c r="AY178">
        <v>164.63</v>
      </c>
      <c r="AZ178">
        <v>1.3330269544821156</v>
      </c>
      <c r="BA178">
        <v>152.86000000000001</v>
      </c>
      <c r="BB178">
        <v>-0.28090823632778317</v>
      </c>
      <c r="BC178">
        <v>207.13</v>
      </c>
      <c r="BD178">
        <v>0.40151953902254173</v>
      </c>
      <c r="BE178">
        <v>228.16</v>
      </c>
      <c r="BF178">
        <v>0.1491293754165087</v>
      </c>
      <c r="BG178">
        <v>64.34</v>
      </c>
      <c r="BH178">
        <v>0.26457100484564633</v>
      </c>
    </row>
    <row r="179" spans="1:60" x14ac:dyDescent="0.25">
      <c r="A179" t="s">
        <v>5114</v>
      </c>
      <c r="B179" t="s">
        <v>5115</v>
      </c>
      <c r="C179" t="s">
        <v>5116</v>
      </c>
      <c r="D179" t="s">
        <v>5117</v>
      </c>
      <c r="E179" t="s">
        <v>5118</v>
      </c>
      <c r="F179" t="s">
        <v>5119</v>
      </c>
      <c r="G179" t="s">
        <v>5120</v>
      </c>
      <c r="H179" t="s">
        <v>5121</v>
      </c>
      <c r="I179" t="s">
        <v>5122</v>
      </c>
      <c r="J179" t="s">
        <v>5123</v>
      </c>
      <c r="K179" t="s">
        <v>5124</v>
      </c>
      <c r="L179" t="s">
        <v>5125</v>
      </c>
      <c r="M179" t="s">
        <v>5125</v>
      </c>
      <c r="N179" t="s">
        <v>5126</v>
      </c>
      <c r="O179" t="s">
        <v>7355</v>
      </c>
      <c r="P179" t="s">
        <v>5126</v>
      </c>
      <c r="Q179" t="s">
        <v>5127</v>
      </c>
      <c r="R179" t="s">
        <v>6777</v>
      </c>
      <c r="S179" t="s">
        <v>6205</v>
      </c>
      <c r="T179" t="s">
        <v>5128</v>
      </c>
      <c r="U179" t="s">
        <v>5129</v>
      </c>
      <c r="V179" t="s">
        <v>5130</v>
      </c>
      <c r="W179" t="s">
        <v>5131</v>
      </c>
      <c r="X179" t="s">
        <v>5132</v>
      </c>
      <c r="Y179" t="s">
        <v>5133</v>
      </c>
      <c r="Z179" t="s">
        <v>5134</v>
      </c>
      <c r="AA179" t="s">
        <v>5135</v>
      </c>
      <c r="AB179" t="s">
        <v>5136</v>
      </c>
      <c r="AC179" t="s">
        <v>5137</v>
      </c>
      <c r="AD179" t="s">
        <v>5138</v>
      </c>
      <c r="AE179" t="s">
        <v>5139</v>
      </c>
      <c r="AF179" t="s">
        <v>5140</v>
      </c>
      <c r="AG179" t="s">
        <v>5141</v>
      </c>
      <c r="AH179" t="s">
        <v>7159</v>
      </c>
      <c r="AI179" t="s">
        <v>5141</v>
      </c>
      <c r="AJ179" t="s">
        <v>5142</v>
      </c>
      <c r="AK179" t="s">
        <v>6778</v>
      </c>
      <c r="AL179" t="s">
        <v>6779</v>
      </c>
      <c r="AM179" t="s">
        <v>5126</v>
      </c>
      <c r="AN179" t="s">
        <v>7355</v>
      </c>
      <c r="AO179" t="s">
        <v>5127</v>
      </c>
      <c r="AP179" t="s">
        <v>6777</v>
      </c>
      <c r="AQ179" t="s">
        <v>6205</v>
      </c>
      <c r="AR179" t="s">
        <v>5141</v>
      </c>
      <c r="AS179" t="s">
        <v>7159</v>
      </c>
      <c r="AT179" t="s">
        <v>5142</v>
      </c>
      <c r="AU179" t="s">
        <v>6778</v>
      </c>
      <c r="AV179" t="s">
        <v>6779</v>
      </c>
      <c r="AW179">
        <v>306.18</v>
      </c>
      <c r="AX179">
        <v>-1.3173027190406552</v>
      </c>
      <c r="AY179">
        <v>162.13</v>
      </c>
      <c r="AZ179">
        <v>-1.5302049097952624</v>
      </c>
      <c r="BA179">
        <v>149.75</v>
      </c>
      <c r="BB179">
        <v>-2.0555232819179414</v>
      </c>
      <c r="BC179">
        <v>203.39</v>
      </c>
      <c r="BD179">
        <v>-1.8221297270027574</v>
      </c>
      <c r="BE179">
        <v>226.13</v>
      </c>
      <c r="BF179">
        <v>-0.89370820910284265</v>
      </c>
      <c r="BG179">
        <v>64.25</v>
      </c>
      <c r="BH179">
        <v>-0.13997980355511533</v>
      </c>
    </row>
    <row r="180" spans="1:60" x14ac:dyDescent="0.25">
      <c r="A180" t="s">
        <v>5143</v>
      </c>
      <c r="B180" t="s">
        <v>5144</v>
      </c>
      <c r="C180" t="s">
        <v>5145</v>
      </c>
      <c r="D180" t="s">
        <v>5146</v>
      </c>
      <c r="E180" t="s">
        <v>5147</v>
      </c>
      <c r="F180" t="s">
        <v>5148</v>
      </c>
      <c r="G180" t="s">
        <v>5149</v>
      </c>
      <c r="H180" t="s">
        <v>5150</v>
      </c>
      <c r="I180" t="s">
        <v>5151</v>
      </c>
      <c r="J180" t="s">
        <v>5152</v>
      </c>
      <c r="K180" t="s">
        <v>5153</v>
      </c>
      <c r="L180" t="s">
        <v>5154</v>
      </c>
      <c r="M180" t="s">
        <v>5154</v>
      </c>
      <c r="N180" t="s">
        <v>5155</v>
      </c>
      <c r="O180" t="s">
        <v>7356</v>
      </c>
      <c r="P180" t="s">
        <v>5155</v>
      </c>
      <c r="Q180" t="s">
        <v>5156</v>
      </c>
      <c r="R180" t="s">
        <v>6780</v>
      </c>
      <c r="S180" t="s">
        <v>6206</v>
      </c>
      <c r="T180" t="s">
        <v>5157</v>
      </c>
      <c r="U180" t="s">
        <v>5158</v>
      </c>
      <c r="V180" t="s">
        <v>5159</v>
      </c>
      <c r="W180" t="s">
        <v>5160</v>
      </c>
      <c r="X180" t="s">
        <v>5161</v>
      </c>
      <c r="Y180" t="s">
        <v>5162</v>
      </c>
      <c r="Z180" t="s">
        <v>5163</v>
      </c>
      <c r="AA180" t="s">
        <v>5164</v>
      </c>
      <c r="AB180" t="s">
        <v>5165</v>
      </c>
      <c r="AC180" t="s">
        <v>5166</v>
      </c>
      <c r="AD180" t="s">
        <v>5167</v>
      </c>
      <c r="AE180" t="s">
        <v>5168</v>
      </c>
      <c r="AF180" t="s">
        <v>5169</v>
      </c>
      <c r="AG180" t="s">
        <v>5170</v>
      </c>
      <c r="AH180" t="s">
        <v>7160</v>
      </c>
      <c r="AI180" t="s">
        <v>5170</v>
      </c>
      <c r="AJ180" t="s">
        <v>5171</v>
      </c>
      <c r="AK180" t="s">
        <v>6781</v>
      </c>
      <c r="AL180" t="s">
        <v>6782</v>
      </c>
      <c r="AM180" t="s">
        <v>5155</v>
      </c>
      <c r="AN180" t="s">
        <v>7356</v>
      </c>
      <c r="AO180" t="s">
        <v>5156</v>
      </c>
      <c r="AP180" t="s">
        <v>6780</v>
      </c>
      <c r="AQ180" t="s">
        <v>6206</v>
      </c>
      <c r="AR180" t="s">
        <v>5170</v>
      </c>
      <c r="AS180" t="s">
        <v>7160</v>
      </c>
      <c r="AT180" t="s">
        <v>5171</v>
      </c>
      <c r="AU180" t="s">
        <v>6781</v>
      </c>
      <c r="AV180" t="s">
        <v>6782</v>
      </c>
      <c r="AW180">
        <v>313.17</v>
      </c>
      <c r="AX180">
        <v>2.2573009784381592</v>
      </c>
      <c r="AY180">
        <v>167.3</v>
      </c>
      <c r="AZ180">
        <v>3.1390125430800642</v>
      </c>
      <c r="BA180">
        <v>152.16</v>
      </c>
      <c r="BB180">
        <v>1.5965361801521365</v>
      </c>
      <c r="BC180">
        <v>208.54</v>
      </c>
      <c r="BD180">
        <v>2.5005551164043047</v>
      </c>
      <c r="BE180">
        <v>231.01</v>
      </c>
      <c r="BF180">
        <v>2.1350944493194026</v>
      </c>
      <c r="BG180">
        <v>65.61</v>
      </c>
      <c r="BH180">
        <v>2.0946399581456996</v>
      </c>
    </row>
    <row r="181" spans="1:60" x14ac:dyDescent="0.25">
      <c r="A181" t="s">
        <v>5172</v>
      </c>
      <c r="B181" t="s">
        <v>5173</v>
      </c>
      <c r="C181" t="s">
        <v>5174</v>
      </c>
      <c r="D181" t="s">
        <v>5175</v>
      </c>
      <c r="E181" t="s">
        <v>5176</v>
      </c>
      <c r="F181" t="s">
        <v>5177</v>
      </c>
      <c r="G181" t="s">
        <v>5178</v>
      </c>
      <c r="H181" t="s">
        <v>5179</v>
      </c>
      <c r="I181" t="s">
        <v>5180</v>
      </c>
      <c r="J181" t="s">
        <v>5181</v>
      </c>
      <c r="K181" t="s">
        <v>5182</v>
      </c>
      <c r="L181" t="s">
        <v>5183</v>
      </c>
      <c r="M181" t="s">
        <v>5183</v>
      </c>
      <c r="N181" t="s">
        <v>5184</v>
      </c>
      <c r="O181" t="s">
        <v>7357</v>
      </c>
      <c r="P181" t="s">
        <v>5184</v>
      </c>
      <c r="Q181" t="s">
        <v>5185</v>
      </c>
      <c r="R181" t="s">
        <v>6783</v>
      </c>
      <c r="S181" t="s">
        <v>6207</v>
      </c>
      <c r="T181" t="s">
        <v>5186</v>
      </c>
      <c r="U181" t="s">
        <v>5187</v>
      </c>
      <c r="V181" t="s">
        <v>5188</v>
      </c>
      <c r="W181" t="s">
        <v>5189</v>
      </c>
      <c r="X181" t="s">
        <v>5190</v>
      </c>
      <c r="Y181" t="s">
        <v>5191</v>
      </c>
      <c r="Z181" t="s">
        <v>5192</v>
      </c>
      <c r="AA181" t="s">
        <v>5193</v>
      </c>
      <c r="AB181" t="s">
        <v>5194</v>
      </c>
      <c r="AC181" t="s">
        <v>5195</v>
      </c>
      <c r="AD181" t="s">
        <v>5196</v>
      </c>
      <c r="AE181" t="s">
        <v>5197</v>
      </c>
      <c r="AF181" t="s">
        <v>5198</v>
      </c>
      <c r="AG181" t="s">
        <v>5199</v>
      </c>
      <c r="AH181" t="s">
        <v>7161</v>
      </c>
      <c r="AI181" t="s">
        <v>5199</v>
      </c>
      <c r="AJ181" t="s">
        <v>5200</v>
      </c>
      <c r="AK181" t="s">
        <v>6784</v>
      </c>
      <c r="AL181" t="s">
        <v>6785</v>
      </c>
      <c r="AM181" t="s">
        <v>5184</v>
      </c>
      <c r="AN181" t="s">
        <v>7357</v>
      </c>
      <c r="AO181" t="s">
        <v>5185</v>
      </c>
      <c r="AP181" t="s">
        <v>6783</v>
      </c>
      <c r="AQ181" t="s">
        <v>6207</v>
      </c>
      <c r="AR181" t="s">
        <v>5199</v>
      </c>
      <c r="AS181" t="s">
        <v>7161</v>
      </c>
      <c r="AT181" t="s">
        <v>5200</v>
      </c>
      <c r="AU181" t="s">
        <v>6784</v>
      </c>
      <c r="AV181" t="s">
        <v>6785</v>
      </c>
      <c r="AW181">
        <v>309.43</v>
      </c>
      <c r="AX181">
        <v>-1.2014278788180783</v>
      </c>
      <c r="AY181">
        <v>164.63</v>
      </c>
      <c r="AZ181">
        <v>-1.608807633284796</v>
      </c>
      <c r="BA181">
        <v>148.49</v>
      </c>
      <c r="BB181">
        <v>-2.4414982889109966</v>
      </c>
      <c r="BC181">
        <v>206.31</v>
      </c>
      <c r="BD181">
        <v>-1.0750977361592584</v>
      </c>
      <c r="BE181">
        <v>228.86</v>
      </c>
      <c r="BF181">
        <v>-0.9350536738527947</v>
      </c>
      <c r="BG181">
        <v>65.400000000000006</v>
      </c>
      <c r="BH181">
        <v>-0.32058648936330819</v>
      </c>
    </row>
    <row r="182" spans="1:60" x14ac:dyDescent="0.25">
      <c r="A182" t="s">
        <v>5201</v>
      </c>
      <c r="B182" t="s">
        <v>5202</v>
      </c>
      <c r="C182" t="s">
        <v>5203</v>
      </c>
      <c r="D182" t="s">
        <v>5204</v>
      </c>
      <c r="E182" t="s">
        <v>5205</v>
      </c>
      <c r="F182" t="s">
        <v>5206</v>
      </c>
      <c r="G182" t="s">
        <v>5207</v>
      </c>
      <c r="H182" t="s">
        <v>5208</v>
      </c>
      <c r="I182" t="s">
        <v>5209</v>
      </c>
      <c r="J182" t="s">
        <v>5210</v>
      </c>
      <c r="K182" t="s">
        <v>5211</v>
      </c>
      <c r="L182" t="s">
        <v>5212</v>
      </c>
      <c r="M182" t="s">
        <v>5212</v>
      </c>
      <c r="N182" t="s">
        <v>5213</v>
      </c>
      <c r="O182" t="s">
        <v>7358</v>
      </c>
      <c r="P182" t="s">
        <v>5213</v>
      </c>
      <c r="Q182" t="s">
        <v>5214</v>
      </c>
      <c r="R182" t="s">
        <v>6786</v>
      </c>
      <c r="S182" t="s">
        <v>6208</v>
      </c>
      <c r="T182" t="s">
        <v>5215</v>
      </c>
      <c r="U182" t="s">
        <v>5216</v>
      </c>
      <c r="V182" t="s">
        <v>5217</v>
      </c>
      <c r="W182" t="s">
        <v>5218</v>
      </c>
      <c r="X182" t="s">
        <v>5219</v>
      </c>
      <c r="Y182" t="s">
        <v>5220</v>
      </c>
      <c r="Z182" t="s">
        <v>5221</v>
      </c>
      <c r="AA182" t="s">
        <v>5222</v>
      </c>
      <c r="AB182" t="s">
        <v>5223</v>
      </c>
      <c r="AC182" t="s">
        <v>5224</v>
      </c>
      <c r="AD182" t="s">
        <v>5225</v>
      </c>
      <c r="AE182" t="s">
        <v>5226</v>
      </c>
      <c r="AF182" t="s">
        <v>5227</v>
      </c>
      <c r="AG182" t="s">
        <v>5228</v>
      </c>
      <c r="AH182" t="s">
        <v>7162</v>
      </c>
      <c r="AI182" t="s">
        <v>5228</v>
      </c>
      <c r="AJ182" t="s">
        <v>5229</v>
      </c>
      <c r="AK182" t="s">
        <v>6787</v>
      </c>
      <c r="AL182" t="s">
        <v>6788</v>
      </c>
      <c r="AM182" t="s">
        <v>5213</v>
      </c>
      <c r="AN182" t="s">
        <v>7358</v>
      </c>
      <c r="AO182" t="s">
        <v>5214</v>
      </c>
      <c r="AP182" t="s">
        <v>6786</v>
      </c>
      <c r="AQ182" t="s">
        <v>6208</v>
      </c>
      <c r="AR182" t="s">
        <v>5228</v>
      </c>
      <c r="AS182" t="s">
        <v>7162</v>
      </c>
      <c r="AT182" t="s">
        <v>5229</v>
      </c>
      <c r="AU182" t="s">
        <v>6787</v>
      </c>
      <c r="AV182" t="s">
        <v>6788</v>
      </c>
      <c r="AW182">
        <v>308.06</v>
      </c>
      <c r="AX182">
        <v>-0.44373261038244804</v>
      </c>
      <c r="AY182">
        <v>165.82</v>
      </c>
      <c r="AZ182">
        <v>0.72023310281422415</v>
      </c>
      <c r="BA182">
        <v>144.97</v>
      </c>
      <c r="BB182">
        <v>-2.3990791445164068</v>
      </c>
      <c r="BC182">
        <v>208.1</v>
      </c>
      <c r="BD182">
        <v>0.86388413997342239</v>
      </c>
      <c r="BE182">
        <v>230.99</v>
      </c>
      <c r="BF182">
        <v>0.92639566518938166</v>
      </c>
      <c r="BG182">
        <v>66.209999999999994</v>
      </c>
      <c r="BH182">
        <v>1.2309250473601556</v>
      </c>
    </row>
    <row r="183" spans="1:60" x14ac:dyDescent="0.25">
      <c r="A183" t="s">
        <v>5230</v>
      </c>
      <c r="B183" t="s">
        <v>5231</v>
      </c>
      <c r="C183" t="s">
        <v>5232</v>
      </c>
      <c r="D183" t="s">
        <v>5233</v>
      </c>
      <c r="E183" t="s">
        <v>5234</v>
      </c>
      <c r="F183" t="s">
        <v>5235</v>
      </c>
      <c r="G183" t="s">
        <v>5236</v>
      </c>
      <c r="H183" t="s">
        <v>5237</v>
      </c>
      <c r="I183" t="s">
        <v>5238</v>
      </c>
      <c r="J183" t="s">
        <v>5239</v>
      </c>
      <c r="K183" t="s">
        <v>5240</v>
      </c>
      <c r="L183" t="s">
        <v>5241</v>
      </c>
      <c r="M183" t="s">
        <v>5241</v>
      </c>
      <c r="N183" t="s">
        <v>5242</v>
      </c>
      <c r="O183" t="s">
        <v>7359</v>
      </c>
      <c r="P183" t="s">
        <v>5242</v>
      </c>
      <c r="Q183" t="s">
        <v>5243</v>
      </c>
      <c r="R183" t="s">
        <v>6789</v>
      </c>
      <c r="S183" t="s">
        <v>6209</v>
      </c>
      <c r="T183" t="s">
        <v>5244</v>
      </c>
      <c r="U183" t="s">
        <v>5245</v>
      </c>
      <c r="V183" t="s">
        <v>5246</v>
      </c>
      <c r="W183" t="s">
        <v>5247</v>
      </c>
      <c r="X183" t="s">
        <v>5248</v>
      </c>
      <c r="Y183" t="s">
        <v>5249</v>
      </c>
      <c r="Z183" t="s">
        <v>5250</v>
      </c>
      <c r="AA183" t="s">
        <v>5251</v>
      </c>
      <c r="AB183" t="s">
        <v>5252</v>
      </c>
      <c r="AC183" t="s">
        <v>5253</v>
      </c>
      <c r="AD183" t="s">
        <v>5254</v>
      </c>
      <c r="AE183" t="s">
        <v>5255</v>
      </c>
      <c r="AF183" t="s">
        <v>5256</v>
      </c>
      <c r="AG183" t="s">
        <v>5257</v>
      </c>
      <c r="AH183" t="s">
        <v>7163</v>
      </c>
      <c r="AI183" t="s">
        <v>5257</v>
      </c>
      <c r="AJ183" t="s">
        <v>5258</v>
      </c>
      <c r="AK183" t="s">
        <v>6790</v>
      </c>
      <c r="AL183" t="s">
        <v>6791</v>
      </c>
      <c r="AM183" t="s">
        <v>5242</v>
      </c>
      <c r="AN183" t="s">
        <v>7359</v>
      </c>
      <c r="AO183" t="s">
        <v>5243</v>
      </c>
      <c r="AP183" t="s">
        <v>6789</v>
      </c>
      <c r="AQ183" t="s">
        <v>6209</v>
      </c>
      <c r="AR183" t="s">
        <v>5257</v>
      </c>
      <c r="AS183" t="s">
        <v>7163</v>
      </c>
      <c r="AT183" t="s">
        <v>5258</v>
      </c>
      <c r="AU183" t="s">
        <v>6790</v>
      </c>
      <c r="AV183" t="s">
        <v>6791</v>
      </c>
      <c r="AW183">
        <v>314.2</v>
      </c>
      <c r="AX183">
        <v>1.9735156625209263</v>
      </c>
      <c r="AY183">
        <v>170.97</v>
      </c>
      <c r="AZ183">
        <v>3.0585239826945276</v>
      </c>
      <c r="BA183">
        <v>147.5</v>
      </c>
      <c r="BB183">
        <v>1.7301351317068479</v>
      </c>
      <c r="BC183">
        <v>211.11</v>
      </c>
      <c r="BD183">
        <v>1.4360591246978505</v>
      </c>
      <c r="BE183">
        <v>236.6</v>
      </c>
      <c r="BF183">
        <v>2.3996532002823727</v>
      </c>
      <c r="BG183">
        <v>67.23</v>
      </c>
      <c r="BH183">
        <v>1.5288067544190651</v>
      </c>
    </row>
    <row r="184" spans="1:60" x14ac:dyDescent="0.25">
      <c r="A184" t="s">
        <v>5259</v>
      </c>
      <c r="B184" t="s">
        <v>5260</v>
      </c>
      <c r="C184" t="s">
        <v>5261</v>
      </c>
      <c r="D184" t="s">
        <v>5262</v>
      </c>
      <c r="E184" t="s">
        <v>5263</v>
      </c>
      <c r="F184" t="s">
        <v>5264</v>
      </c>
      <c r="G184" t="s">
        <v>5265</v>
      </c>
      <c r="H184" t="s">
        <v>5266</v>
      </c>
      <c r="I184" t="s">
        <v>5267</v>
      </c>
      <c r="J184" t="s">
        <v>5268</v>
      </c>
      <c r="K184" t="s">
        <v>5269</v>
      </c>
      <c r="L184" t="s">
        <v>5270</v>
      </c>
      <c r="M184" t="s">
        <v>5270</v>
      </c>
      <c r="N184" t="s">
        <v>5271</v>
      </c>
      <c r="O184" t="s">
        <v>7360</v>
      </c>
      <c r="P184" t="s">
        <v>5271</v>
      </c>
      <c r="Q184" t="s">
        <v>5272</v>
      </c>
      <c r="R184" t="s">
        <v>6792</v>
      </c>
      <c r="S184" t="s">
        <v>6210</v>
      </c>
      <c r="T184" t="s">
        <v>5273</v>
      </c>
      <c r="U184" t="s">
        <v>5274</v>
      </c>
      <c r="V184" t="s">
        <v>5275</v>
      </c>
      <c r="W184" t="s">
        <v>5276</v>
      </c>
      <c r="X184" t="s">
        <v>5277</v>
      </c>
      <c r="Y184" t="s">
        <v>5278</v>
      </c>
      <c r="Z184" t="s">
        <v>5279</v>
      </c>
      <c r="AA184" t="s">
        <v>5280</v>
      </c>
      <c r="AB184" t="s">
        <v>5281</v>
      </c>
      <c r="AC184" t="s">
        <v>5282</v>
      </c>
      <c r="AD184" t="s">
        <v>5283</v>
      </c>
      <c r="AE184" t="s">
        <v>5284</v>
      </c>
      <c r="AF184" t="s">
        <v>5285</v>
      </c>
      <c r="AG184" t="s">
        <v>5286</v>
      </c>
      <c r="AH184" t="s">
        <v>7164</v>
      </c>
      <c r="AI184" t="s">
        <v>5286</v>
      </c>
      <c r="AJ184" t="s">
        <v>5287</v>
      </c>
      <c r="AK184" t="s">
        <v>6793</v>
      </c>
      <c r="AL184" t="s">
        <v>6794</v>
      </c>
      <c r="AM184" t="s">
        <v>5271</v>
      </c>
      <c r="AN184" t="s">
        <v>7360</v>
      </c>
      <c r="AO184" t="s">
        <v>5272</v>
      </c>
      <c r="AP184" t="s">
        <v>6792</v>
      </c>
      <c r="AQ184" t="s">
        <v>6210</v>
      </c>
      <c r="AR184" t="s">
        <v>5286</v>
      </c>
      <c r="AS184" t="s">
        <v>7164</v>
      </c>
      <c r="AT184" t="s">
        <v>5287</v>
      </c>
      <c r="AU184" t="s">
        <v>6793</v>
      </c>
      <c r="AV184" t="s">
        <v>6794</v>
      </c>
      <c r="AW184">
        <v>315.02</v>
      </c>
      <c r="AX184">
        <v>0.26064030520686476</v>
      </c>
      <c r="AY184">
        <v>170.79</v>
      </c>
      <c r="AZ184">
        <v>-0.10533708839177375</v>
      </c>
      <c r="BA184">
        <v>147.26</v>
      </c>
      <c r="BB184">
        <v>-0.16284438393037756</v>
      </c>
      <c r="BC184">
        <v>211.16</v>
      </c>
      <c r="BD184">
        <v>2.3681530884808299E-2</v>
      </c>
      <c r="BE184">
        <v>234.79</v>
      </c>
      <c r="BF184">
        <v>-0.76794539351202884</v>
      </c>
      <c r="BG184">
        <v>66.53</v>
      </c>
      <c r="BH184">
        <v>-1.0466602727149179</v>
      </c>
    </row>
    <row r="185" spans="1:60" x14ac:dyDescent="0.25">
      <c r="A185" t="s">
        <v>5288</v>
      </c>
      <c r="B185" t="s">
        <v>5289</v>
      </c>
      <c r="C185" t="s">
        <v>5290</v>
      </c>
      <c r="D185" t="s">
        <v>5291</v>
      </c>
      <c r="E185" t="s">
        <v>5292</v>
      </c>
      <c r="F185" t="s">
        <v>5293</v>
      </c>
      <c r="G185" t="s">
        <v>5294</v>
      </c>
      <c r="H185" t="s">
        <v>5295</v>
      </c>
      <c r="I185" t="s">
        <v>5296</v>
      </c>
      <c r="J185" t="s">
        <v>5297</v>
      </c>
      <c r="K185" t="s">
        <v>5298</v>
      </c>
      <c r="L185" t="s">
        <v>5299</v>
      </c>
      <c r="M185" t="s">
        <v>5299</v>
      </c>
      <c r="N185" t="s">
        <v>5300</v>
      </c>
      <c r="O185" t="s">
        <v>7361</v>
      </c>
      <c r="P185" t="s">
        <v>5300</v>
      </c>
      <c r="Q185" t="s">
        <v>5301</v>
      </c>
      <c r="R185" t="s">
        <v>6795</v>
      </c>
      <c r="S185" t="s">
        <v>6211</v>
      </c>
      <c r="T185" t="s">
        <v>5302</v>
      </c>
      <c r="U185" t="s">
        <v>5303</v>
      </c>
      <c r="V185" t="s">
        <v>5304</v>
      </c>
      <c r="W185" t="s">
        <v>5305</v>
      </c>
      <c r="X185" t="s">
        <v>5306</v>
      </c>
      <c r="Y185" t="s">
        <v>5307</v>
      </c>
      <c r="Z185" t="s">
        <v>5308</v>
      </c>
      <c r="AA185" t="s">
        <v>5309</v>
      </c>
      <c r="AB185" t="s">
        <v>5310</v>
      </c>
      <c r="AC185" t="s">
        <v>5311</v>
      </c>
      <c r="AD185" t="s">
        <v>5312</v>
      </c>
      <c r="AE185" t="s">
        <v>5313</v>
      </c>
      <c r="AF185" t="s">
        <v>5314</v>
      </c>
      <c r="AG185" t="s">
        <v>5315</v>
      </c>
      <c r="AH185" t="s">
        <v>7165</v>
      </c>
      <c r="AI185" t="s">
        <v>5315</v>
      </c>
      <c r="AJ185" t="s">
        <v>5316</v>
      </c>
      <c r="AK185" t="s">
        <v>6796</v>
      </c>
      <c r="AL185" t="s">
        <v>6797</v>
      </c>
      <c r="AM185" t="s">
        <v>5300</v>
      </c>
      <c r="AN185" t="s">
        <v>7361</v>
      </c>
      <c r="AO185" t="s">
        <v>5301</v>
      </c>
      <c r="AP185" t="s">
        <v>6795</v>
      </c>
      <c r="AQ185" t="s">
        <v>6211</v>
      </c>
      <c r="AR185" t="s">
        <v>5315</v>
      </c>
      <c r="AS185" t="s">
        <v>7165</v>
      </c>
      <c r="AT185" t="s">
        <v>5316</v>
      </c>
      <c r="AU185" t="s">
        <v>6796</v>
      </c>
      <c r="AV185" t="s">
        <v>6797</v>
      </c>
      <c r="AW185">
        <v>314.36</v>
      </c>
      <c r="AX185">
        <v>-0.20973028756151266</v>
      </c>
      <c r="AY185">
        <v>172.44</v>
      </c>
      <c r="AZ185">
        <v>0.96146182478337539</v>
      </c>
      <c r="BA185">
        <v>147.71</v>
      </c>
      <c r="BB185">
        <v>0.30511601119376697</v>
      </c>
      <c r="BC185">
        <v>211.55</v>
      </c>
      <c r="BD185">
        <v>0.18452372106610682</v>
      </c>
      <c r="BE185">
        <v>239</v>
      </c>
      <c r="BF185">
        <v>1.777205432234467</v>
      </c>
      <c r="BG185">
        <v>66.38</v>
      </c>
      <c r="BH185">
        <v>-0.22571674619676313</v>
      </c>
    </row>
    <row r="186" spans="1:60" x14ac:dyDescent="0.25">
      <c r="A186">
        <v>0</v>
      </c>
      <c r="B186" t="s">
        <v>5317</v>
      </c>
      <c r="C186" t="s">
        <v>5318</v>
      </c>
      <c r="D186" t="s">
        <v>5319</v>
      </c>
      <c r="E186" t="s">
        <v>5320</v>
      </c>
      <c r="F186" t="s">
        <v>5321</v>
      </c>
      <c r="G186">
        <v>0</v>
      </c>
      <c r="H186" t="s">
        <v>5322</v>
      </c>
      <c r="I186" t="s">
        <v>5323</v>
      </c>
      <c r="J186" t="s">
        <v>5324</v>
      </c>
      <c r="K186" t="s">
        <v>5325</v>
      </c>
      <c r="L186" t="s">
        <v>5326</v>
      </c>
      <c r="M186" t="s">
        <v>5326</v>
      </c>
      <c r="N186" t="s">
        <v>5327</v>
      </c>
      <c r="O186" t="s">
        <v>7362</v>
      </c>
      <c r="P186" t="s">
        <v>5327</v>
      </c>
      <c r="Q186" t="s">
        <v>5328</v>
      </c>
      <c r="R186" t="s">
        <v>6798</v>
      </c>
      <c r="S186" t="s">
        <v>6212</v>
      </c>
      <c r="T186" t="s">
        <v>5329</v>
      </c>
      <c r="U186" t="s">
        <v>5330</v>
      </c>
      <c r="V186" t="s">
        <v>5331</v>
      </c>
      <c r="W186" t="s">
        <v>5332</v>
      </c>
      <c r="X186" t="s">
        <v>5333</v>
      </c>
      <c r="Y186" t="s">
        <v>5334</v>
      </c>
      <c r="Z186" t="s">
        <v>5335</v>
      </c>
      <c r="AA186" t="s">
        <v>5336</v>
      </c>
      <c r="AB186" t="s">
        <v>5337</v>
      </c>
      <c r="AC186" t="s">
        <v>5338</v>
      </c>
      <c r="AD186" t="s">
        <v>5339</v>
      </c>
      <c r="AE186" t="s">
        <v>5340</v>
      </c>
      <c r="AF186" t="s">
        <v>5341</v>
      </c>
      <c r="AG186" t="s">
        <v>5342</v>
      </c>
      <c r="AH186" t="s">
        <v>7166</v>
      </c>
      <c r="AI186" t="s">
        <v>5342</v>
      </c>
      <c r="AJ186" t="s">
        <v>5343</v>
      </c>
      <c r="AK186" t="s">
        <v>6799</v>
      </c>
      <c r="AL186" t="s">
        <v>6800</v>
      </c>
      <c r="AM186" t="s">
        <v>5327</v>
      </c>
      <c r="AN186" t="s">
        <v>7362</v>
      </c>
      <c r="AO186" t="s">
        <v>5328</v>
      </c>
      <c r="AP186" t="s">
        <v>6798</v>
      </c>
      <c r="AQ186" t="s">
        <v>6212</v>
      </c>
      <c r="AR186" t="s">
        <v>5342</v>
      </c>
      <c r="AS186" t="s">
        <v>7166</v>
      </c>
      <c r="AT186" t="s">
        <v>5343</v>
      </c>
      <c r="AU186" t="s">
        <v>6799</v>
      </c>
      <c r="AV186" t="s">
        <v>6800</v>
      </c>
      <c r="AW186">
        <v>314.36</v>
      </c>
      <c r="AX186">
        <v>0</v>
      </c>
      <c r="AY186">
        <v>172.82</v>
      </c>
      <c r="AZ186">
        <v>0.22012405343192423</v>
      </c>
      <c r="BA186">
        <v>147.86000000000001</v>
      </c>
      <c r="BB186">
        <v>0.10149880764457034</v>
      </c>
      <c r="BC186">
        <v>212.65</v>
      </c>
      <c r="BD186">
        <v>0.518624453356612</v>
      </c>
      <c r="BE186">
        <v>240.02</v>
      </c>
      <c r="BF186">
        <v>0.42587012717846712</v>
      </c>
      <c r="BG186">
        <v>67.650000000000006</v>
      </c>
      <c r="BH186">
        <v>1.8951548324968637</v>
      </c>
    </row>
    <row r="187" spans="1:60" x14ac:dyDescent="0.25">
      <c r="A187" t="s">
        <v>5344</v>
      </c>
      <c r="B187" t="s">
        <v>5345</v>
      </c>
      <c r="C187" t="s">
        <v>5346</v>
      </c>
      <c r="D187" t="s">
        <v>5347</v>
      </c>
      <c r="E187" t="s">
        <v>5348</v>
      </c>
      <c r="F187" t="s">
        <v>5349</v>
      </c>
      <c r="G187" t="s">
        <v>5350</v>
      </c>
      <c r="H187" t="s">
        <v>5351</v>
      </c>
      <c r="I187" t="s">
        <v>5352</v>
      </c>
      <c r="J187" t="s">
        <v>5353</v>
      </c>
      <c r="K187" t="s">
        <v>5354</v>
      </c>
      <c r="L187" t="s">
        <v>5355</v>
      </c>
      <c r="M187" t="s">
        <v>5355</v>
      </c>
      <c r="N187" t="s">
        <v>5356</v>
      </c>
      <c r="O187" t="s">
        <v>7363</v>
      </c>
      <c r="P187" t="s">
        <v>5356</v>
      </c>
      <c r="Q187" t="s">
        <v>5357</v>
      </c>
      <c r="R187" t="s">
        <v>6801</v>
      </c>
      <c r="S187" t="s">
        <v>6213</v>
      </c>
      <c r="T187" t="s">
        <v>5358</v>
      </c>
      <c r="U187" t="s">
        <v>5359</v>
      </c>
      <c r="V187" t="s">
        <v>5360</v>
      </c>
      <c r="W187" t="s">
        <v>5361</v>
      </c>
      <c r="X187" t="s">
        <v>5362</v>
      </c>
      <c r="Y187" t="s">
        <v>5363</v>
      </c>
      <c r="Z187" t="s">
        <v>5364</v>
      </c>
      <c r="AA187" t="s">
        <v>5365</v>
      </c>
      <c r="AB187" t="s">
        <v>5366</v>
      </c>
      <c r="AC187" t="s">
        <v>5367</v>
      </c>
      <c r="AD187" t="s">
        <v>5368</v>
      </c>
      <c r="AE187" t="s">
        <v>5369</v>
      </c>
      <c r="AF187" t="s">
        <v>5370</v>
      </c>
      <c r="AG187" t="s">
        <v>5371</v>
      </c>
      <c r="AH187" t="s">
        <v>7167</v>
      </c>
      <c r="AI187" t="s">
        <v>5371</v>
      </c>
      <c r="AJ187" t="s">
        <v>5372</v>
      </c>
      <c r="AK187" t="s">
        <v>6802</v>
      </c>
      <c r="AL187" t="s">
        <v>6803</v>
      </c>
      <c r="AM187" t="s">
        <v>5356</v>
      </c>
      <c r="AN187" t="s">
        <v>7363</v>
      </c>
      <c r="AO187" t="s">
        <v>5357</v>
      </c>
      <c r="AP187" t="s">
        <v>6801</v>
      </c>
      <c r="AQ187" t="s">
        <v>6213</v>
      </c>
      <c r="AR187" t="s">
        <v>5371</v>
      </c>
      <c r="AS187" t="s">
        <v>7167</v>
      </c>
      <c r="AT187" t="s">
        <v>5372</v>
      </c>
      <c r="AU187" t="s">
        <v>6802</v>
      </c>
      <c r="AV187" t="s">
        <v>6803</v>
      </c>
      <c r="AW187">
        <v>308.83999999999997</v>
      </c>
      <c r="AX187">
        <v>-1.7715482557359319</v>
      </c>
      <c r="AY187">
        <v>172.86</v>
      </c>
      <c r="AZ187">
        <v>2.3142791123898679E-2</v>
      </c>
      <c r="BA187">
        <v>145.62</v>
      </c>
      <c r="BB187">
        <v>-1.5265391162389013</v>
      </c>
      <c r="BC187">
        <v>212.31</v>
      </c>
      <c r="BD187">
        <v>-0.16001509438395009</v>
      </c>
      <c r="BE187">
        <v>240.14</v>
      </c>
      <c r="BF187">
        <v>4.9983339927664058E-2</v>
      </c>
      <c r="BG187">
        <v>67.37</v>
      </c>
      <c r="BH187">
        <v>-0.41475396442285778</v>
      </c>
    </row>
    <row r="188" spans="1:60" x14ac:dyDescent="0.25">
      <c r="A188" t="s">
        <v>5373</v>
      </c>
      <c r="B188" t="s">
        <v>5374</v>
      </c>
      <c r="C188" t="s">
        <v>5375</v>
      </c>
      <c r="D188" t="s">
        <v>5376</v>
      </c>
      <c r="E188" t="s">
        <v>5377</v>
      </c>
      <c r="F188" t="s">
        <v>5378</v>
      </c>
      <c r="G188" t="s">
        <v>5379</v>
      </c>
      <c r="H188" t="s">
        <v>5380</v>
      </c>
      <c r="I188" t="s">
        <v>5381</v>
      </c>
      <c r="J188" t="s">
        <v>5382</v>
      </c>
      <c r="K188" t="s">
        <v>5383</v>
      </c>
      <c r="L188" t="s">
        <v>5384</v>
      </c>
      <c r="M188" t="s">
        <v>5384</v>
      </c>
      <c r="N188" t="s">
        <v>5385</v>
      </c>
      <c r="O188" t="s">
        <v>7364</v>
      </c>
      <c r="P188" t="s">
        <v>5385</v>
      </c>
      <c r="Q188" t="s">
        <v>5386</v>
      </c>
      <c r="R188" t="s">
        <v>6804</v>
      </c>
      <c r="S188" t="s">
        <v>6214</v>
      </c>
      <c r="T188" t="s">
        <v>5387</v>
      </c>
      <c r="U188" t="s">
        <v>5388</v>
      </c>
      <c r="V188" t="s">
        <v>5389</v>
      </c>
      <c r="W188" t="s">
        <v>5390</v>
      </c>
      <c r="X188" t="s">
        <v>5391</v>
      </c>
      <c r="Y188" t="s">
        <v>5392</v>
      </c>
      <c r="Z188" t="s">
        <v>5393</v>
      </c>
      <c r="AA188" t="s">
        <v>5394</v>
      </c>
      <c r="AB188" t="s">
        <v>5395</v>
      </c>
      <c r="AC188" t="s">
        <v>5396</v>
      </c>
      <c r="AD188" t="s">
        <v>5397</v>
      </c>
      <c r="AE188" t="s">
        <v>5398</v>
      </c>
      <c r="AF188" t="s">
        <v>5399</v>
      </c>
      <c r="AG188" t="s">
        <v>5400</v>
      </c>
      <c r="AH188" t="s">
        <v>7168</v>
      </c>
      <c r="AI188" t="s">
        <v>5400</v>
      </c>
      <c r="AJ188" t="s">
        <v>5401</v>
      </c>
      <c r="AK188" t="s">
        <v>6805</v>
      </c>
      <c r="AL188" t="s">
        <v>6806</v>
      </c>
      <c r="AM188" t="s">
        <v>5385</v>
      </c>
      <c r="AN188" t="s">
        <v>7364</v>
      </c>
      <c r="AO188" t="s">
        <v>5386</v>
      </c>
      <c r="AP188" t="s">
        <v>6804</v>
      </c>
      <c r="AQ188" t="s">
        <v>6214</v>
      </c>
      <c r="AR188" t="s">
        <v>5400</v>
      </c>
      <c r="AS188" t="s">
        <v>7168</v>
      </c>
      <c r="AT188" t="s">
        <v>5401</v>
      </c>
      <c r="AU188" t="s">
        <v>6805</v>
      </c>
      <c r="AV188" t="s">
        <v>6806</v>
      </c>
      <c r="AW188">
        <v>295.95999999999998</v>
      </c>
      <c r="AX188">
        <v>-4.2599033383264784</v>
      </c>
      <c r="AY188">
        <v>166.53</v>
      </c>
      <c r="AZ188">
        <v>-3.7306544954312524</v>
      </c>
      <c r="BA188">
        <v>140.26</v>
      </c>
      <c r="BB188">
        <v>-3.7502645857800743</v>
      </c>
      <c r="BC188">
        <v>210.36</v>
      </c>
      <c r="BD188">
        <v>-0.92271220346595118</v>
      </c>
      <c r="BE188">
        <v>233.47</v>
      </c>
      <c r="BF188">
        <v>-2.8168497405225663</v>
      </c>
      <c r="BG188">
        <v>66.27</v>
      </c>
      <c r="BH188">
        <v>-1.6462508872433081</v>
      </c>
    </row>
    <row r="189" spans="1:60" x14ac:dyDescent="0.25">
      <c r="A189" t="s">
        <v>5402</v>
      </c>
      <c r="B189" t="s">
        <v>5403</v>
      </c>
      <c r="C189" t="s">
        <v>5404</v>
      </c>
      <c r="D189" t="s">
        <v>5405</v>
      </c>
      <c r="E189" t="s">
        <v>5406</v>
      </c>
      <c r="F189" t="s">
        <v>5407</v>
      </c>
      <c r="G189" t="s">
        <v>5408</v>
      </c>
      <c r="H189" t="s">
        <v>5409</v>
      </c>
      <c r="I189" t="s">
        <v>5410</v>
      </c>
      <c r="J189" t="s">
        <v>5411</v>
      </c>
      <c r="K189" t="s">
        <v>5412</v>
      </c>
      <c r="L189" t="s">
        <v>5413</v>
      </c>
      <c r="M189" t="s">
        <v>5413</v>
      </c>
      <c r="N189" t="s">
        <v>5414</v>
      </c>
      <c r="O189" t="s">
        <v>7365</v>
      </c>
      <c r="P189" t="s">
        <v>5414</v>
      </c>
      <c r="Q189" t="s">
        <v>5415</v>
      </c>
      <c r="R189" t="s">
        <v>6807</v>
      </c>
      <c r="S189" t="s">
        <v>6215</v>
      </c>
      <c r="T189" t="s">
        <v>5416</v>
      </c>
      <c r="U189" t="s">
        <v>5417</v>
      </c>
      <c r="V189" t="s">
        <v>5418</v>
      </c>
      <c r="W189" t="s">
        <v>5419</v>
      </c>
      <c r="X189" t="s">
        <v>5420</v>
      </c>
      <c r="Y189" t="s">
        <v>5421</v>
      </c>
      <c r="Z189" t="s">
        <v>5422</v>
      </c>
      <c r="AA189" t="s">
        <v>5423</v>
      </c>
      <c r="AB189" t="s">
        <v>5424</v>
      </c>
      <c r="AC189" t="s">
        <v>5425</v>
      </c>
      <c r="AD189" t="s">
        <v>5426</v>
      </c>
      <c r="AE189" t="s">
        <v>5427</v>
      </c>
      <c r="AF189" t="s">
        <v>5428</v>
      </c>
      <c r="AG189" t="s">
        <v>5429</v>
      </c>
      <c r="AH189" t="s">
        <v>7169</v>
      </c>
      <c r="AI189" t="s">
        <v>5429</v>
      </c>
      <c r="AJ189" t="s">
        <v>5430</v>
      </c>
      <c r="AK189" t="s">
        <v>6808</v>
      </c>
      <c r="AL189" t="s">
        <v>6809</v>
      </c>
      <c r="AM189" t="s">
        <v>5414</v>
      </c>
      <c r="AN189" t="s">
        <v>7365</v>
      </c>
      <c r="AO189" t="s">
        <v>5415</v>
      </c>
      <c r="AP189" t="s">
        <v>6807</v>
      </c>
      <c r="AQ189" t="s">
        <v>6215</v>
      </c>
      <c r="AR189" t="s">
        <v>5429</v>
      </c>
      <c r="AS189" t="s">
        <v>7169</v>
      </c>
      <c r="AT189" t="s">
        <v>5430</v>
      </c>
      <c r="AU189" t="s">
        <v>6808</v>
      </c>
      <c r="AV189" t="s">
        <v>6809</v>
      </c>
      <c r="AW189">
        <v>294.52</v>
      </c>
      <c r="AX189">
        <v>-0.48773975568340555</v>
      </c>
      <c r="AY189">
        <v>168.98</v>
      </c>
      <c r="AZ189">
        <v>1.4604891354519032</v>
      </c>
      <c r="BA189">
        <v>140.38999999999999</v>
      </c>
      <c r="BB189">
        <v>9.2642087509541546E-2</v>
      </c>
      <c r="BC189">
        <v>208.68</v>
      </c>
      <c r="BD189">
        <v>-0.8018370566951486</v>
      </c>
      <c r="BE189">
        <v>232.76</v>
      </c>
      <c r="BF189">
        <v>-0.30457094088771214</v>
      </c>
      <c r="BG189">
        <v>66.13</v>
      </c>
      <c r="BH189">
        <v>-0.21148044135644761</v>
      </c>
    </row>
    <row r="190" spans="1:60" x14ac:dyDescent="0.25">
      <c r="A190" t="s">
        <v>5431</v>
      </c>
      <c r="B190" t="s">
        <v>5432</v>
      </c>
      <c r="C190" t="s">
        <v>5433</v>
      </c>
      <c r="D190" t="s">
        <v>5434</v>
      </c>
      <c r="E190" t="s">
        <v>5435</v>
      </c>
      <c r="F190" t="s">
        <v>5436</v>
      </c>
      <c r="G190" t="s">
        <v>5437</v>
      </c>
      <c r="H190" t="s">
        <v>5438</v>
      </c>
      <c r="I190" t="s">
        <v>5439</v>
      </c>
      <c r="J190" t="s">
        <v>5440</v>
      </c>
      <c r="K190" t="s">
        <v>5441</v>
      </c>
      <c r="L190" t="s">
        <v>5442</v>
      </c>
      <c r="M190" t="s">
        <v>5442</v>
      </c>
      <c r="N190" t="s">
        <v>5443</v>
      </c>
      <c r="O190" t="s">
        <v>7366</v>
      </c>
      <c r="P190" t="s">
        <v>5443</v>
      </c>
      <c r="Q190" t="s">
        <v>5444</v>
      </c>
      <c r="R190" t="s">
        <v>6810</v>
      </c>
      <c r="S190" t="s">
        <v>6216</v>
      </c>
      <c r="T190" t="s">
        <v>5445</v>
      </c>
      <c r="U190" t="s">
        <v>5446</v>
      </c>
      <c r="V190" t="s">
        <v>5447</v>
      </c>
      <c r="W190" t="s">
        <v>5448</v>
      </c>
      <c r="X190" t="s">
        <v>5449</v>
      </c>
      <c r="Y190" t="s">
        <v>5450</v>
      </c>
      <c r="Z190" t="s">
        <v>5451</v>
      </c>
      <c r="AA190" t="s">
        <v>5452</v>
      </c>
      <c r="AB190" t="s">
        <v>5453</v>
      </c>
      <c r="AC190" t="s">
        <v>5454</v>
      </c>
      <c r="AD190" t="s">
        <v>5455</v>
      </c>
      <c r="AE190" t="s">
        <v>5456</v>
      </c>
      <c r="AF190" t="s">
        <v>5457</v>
      </c>
      <c r="AG190" t="s">
        <v>5458</v>
      </c>
      <c r="AH190" t="s">
        <v>7170</v>
      </c>
      <c r="AI190" t="s">
        <v>5458</v>
      </c>
      <c r="AJ190" t="s">
        <v>5459</v>
      </c>
      <c r="AK190" t="s">
        <v>6811</v>
      </c>
      <c r="AL190" t="s">
        <v>6812</v>
      </c>
      <c r="AM190" t="s">
        <v>5443</v>
      </c>
      <c r="AN190" t="s">
        <v>7366</v>
      </c>
      <c r="AO190" t="s">
        <v>5444</v>
      </c>
      <c r="AP190" t="s">
        <v>6810</v>
      </c>
      <c r="AQ190" t="s">
        <v>6216</v>
      </c>
      <c r="AR190" t="s">
        <v>5458</v>
      </c>
      <c r="AS190" t="s">
        <v>7170</v>
      </c>
      <c r="AT190" t="s">
        <v>5459</v>
      </c>
      <c r="AU190" t="s">
        <v>6811</v>
      </c>
      <c r="AV190" t="s">
        <v>6812</v>
      </c>
      <c r="AW190">
        <v>294.58999999999997</v>
      </c>
      <c r="AX190">
        <v>2.3764662059524627E-2</v>
      </c>
      <c r="AY190">
        <v>166.98</v>
      </c>
      <c r="AZ190">
        <v>-1.1906319958844322</v>
      </c>
      <c r="BA190">
        <v>140.22999999999999</v>
      </c>
      <c r="BB190">
        <v>-0.11403322453004208</v>
      </c>
      <c r="BC190">
        <v>208</v>
      </c>
      <c r="BD190">
        <v>-0.32638984528739923</v>
      </c>
      <c r="BE190">
        <v>228.74</v>
      </c>
      <c r="BF190">
        <v>-1.7421892435398465</v>
      </c>
      <c r="BG190">
        <v>66.400000000000006</v>
      </c>
      <c r="BH190">
        <v>0.40745547958173783</v>
      </c>
    </row>
    <row r="191" spans="1:60" x14ac:dyDescent="0.25">
      <c r="A191" t="s">
        <v>5460</v>
      </c>
      <c r="B191" t="s">
        <v>5461</v>
      </c>
      <c r="C191" t="s">
        <v>5462</v>
      </c>
      <c r="D191" t="s">
        <v>5463</v>
      </c>
      <c r="E191" t="s">
        <v>5464</v>
      </c>
      <c r="F191" t="s">
        <v>5465</v>
      </c>
      <c r="G191" t="s">
        <v>5466</v>
      </c>
      <c r="H191" t="s">
        <v>5467</v>
      </c>
      <c r="I191" t="s">
        <v>5468</v>
      </c>
      <c r="J191" t="s">
        <v>5469</v>
      </c>
      <c r="K191" t="s">
        <v>5470</v>
      </c>
      <c r="L191" t="s">
        <v>5471</v>
      </c>
      <c r="M191" t="s">
        <v>5471</v>
      </c>
      <c r="N191" t="s">
        <v>5472</v>
      </c>
      <c r="O191" t="s">
        <v>7367</v>
      </c>
      <c r="P191" t="s">
        <v>5472</v>
      </c>
      <c r="Q191" t="s">
        <v>5473</v>
      </c>
      <c r="R191" t="s">
        <v>6813</v>
      </c>
      <c r="S191" t="s">
        <v>6217</v>
      </c>
      <c r="T191" t="s">
        <v>5474</v>
      </c>
      <c r="U191" t="s">
        <v>5475</v>
      </c>
      <c r="V191" t="s">
        <v>5476</v>
      </c>
      <c r="W191" t="s">
        <v>5477</v>
      </c>
      <c r="X191" t="s">
        <v>5478</v>
      </c>
      <c r="Y191" t="s">
        <v>5479</v>
      </c>
      <c r="Z191" t="s">
        <v>5480</v>
      </c>
      <c r="AA191" t="s">
        <v>5481</v>
      </c>
      <c r="AB191" t="s">
        <v>5482</v>
      </c>
      <c r="AC191" t="s">
        <v>5483</v>
      </c>
      <c r="AD191" t="s">
        <v>5484</v>
      </c>
      <c r="AE191" t="s">
        <v>5485</v>
      </c>
      <c r="AF191" t="s">
        <v>5486</v>
      </c>
      <c r="AG191" t="s">
        <v>5487</v>
      </c>
      <c r="AH191" t="s">
        <v>7171</v>
      </c>
      <c r="AI191" t="s">
        <v>5487</v>
      </c>
      <c r="AJ191" t="s">
        <v>5488</v>
      </c>
      <c r="AK191" t="s">
        <v>6814</v>
      </c>
      <c r="AL191" t="s">
        <v>6815</v>
      </c>
      <c r="AM191" t="s">
        <v>5472</v>
      </c>
      <c r="AN191" t="s">
        <v>7367</v>
      </c>
      <c r="AO191" t="s">
        <v>5473</v>
      </c>
      <c r="AP191" t="s">
        <v>6813</v>
      </c>
      <c r="AQ191" t="s">
        <v>6217</v>
      </c>
      <c r="AR191" t="s">
        <v>5487</v>
      </c>
      <c r="AS191" t="s">
        <v>7171</v>
      </c>
      <c r="AT191" t="s">
        <v>5488</v>
      </c>
      <c r="AU191" t="s">
        <v>6814</v>
      </c>
      <c r="AV191" t="s">
        <v>6815</v>
      </c>
      <c r="AW191">
        <v>300.89</v>
      </c>
      <c r="AX191">
        <v>2.1160190330202799</v>
      </c>
      <c r="AY191">
        <v>163.61000000000001</v>
      </c>
      <c r="AZ191">
        <v>-2.0388497770869116</v>
      </c>
      <c r="BA191">
        <v>142.62</v>
      </c>
      <c r="BB191">
        <v>1.6899818861598315</v>
      </c>
      <c r="BC191">
        <v>202.27</v>
      </c>
      <c r="BD191">
        <v>-2.7934641136313778</v>
      </c>
      <c r="BE191">
        <v>225.24</v>
      </c>
      <c r="BF191">
        <v>-1.5419486966652927</v>
      </c>
      <c r="BG191">
        <v>65.97</v>
      </c>
      <c r="BH191">
        <v>-0.64969632476087635</v>
      </c>
    </row>
    <row r="192" spans="1:60" x14ac:dyDescent="0.25">
      <c r="A192" t="s">
        <v>5489</v>
      </c>
      <c r="B192" t="s">
        <v>5490</v>
      </c>
      <c r="C192" t="s">
        <v>5491</v>
      </c>
      <c r="D192" t="s">
        <v>5492</v>
      </c>
      <c r="E192" t="s">
        <v>5493</v>
      </c>
      <c r="F192" t="s">
        <v>5494</v>
      </c>
      <c r="G192" t="s">
        <v>5495</v>
      </c>
      <c r="H192" t="s">
        <v>5496</v>
      </c>
      <c r="I192" t="s">
        <v>5497</v>
      </c>
      <c r="J192" t="s">
        <v>5498</v>
      </c>
      <c r="K192" t="s">
        <v>5499</v>
      </c>
      <c r="L192" t="s">
        <v>5500</v>
      </c>
      <c r="M192" t="s">
        <v>5500</v>
      </c>
      <c r="N192" t="s">
        <v>5501</v>
      </c>
      <c r="O192" t="s">
        <v>7368</v>
      </c>
      <c r="P192" t="s">
        <v>5501</v>
      </c>
      <c r="Q192" t="s">
        <v>5502</v>
      </c>
      <c r="R192" t="s">
        <v>6816</v>
      </c>
      <c r="S192" t="s">
        <v>6218</v>
      </c>
      <c r="T192" t="s">
        <v>5503</v>
      </c>
      <c r="U192" t="s">
        <v>5504</v>
      </c>
      <c r="V192" t="s">
        <v>5505</v>
      </c>
      <c r="W192" t="s">
        <v>5506</v>
      </c>
      <c r="X192" t="s">
        <v>5507</v>
      </c>
      <c r="Y192" t="s">
        <v>5508</v>
      </c>
      <c r="Z192" t="s">
        <v>5509</v>
      </c>
      <c r="AA192" t="s">
        <v>5510</v>
      </c>
      <c r="AB192" t="s">
        <v>5511</v>
      </c>
      <c r="AC192" t="s">
        <v>5512</v>
      </c>
      <c r="AD192" t="s">
        <v>5513</v>
      </c>
      <c r="AE192" t="s">
        <v>5514</v>
      </c>
      <c r="AF192" t="s">
        <v>5515</v>
      </c>
      <c r="AG192" t="s">
        <v>5516</v>
      </c>
      <c r="AH192" t="s">
        <v>7172</v>
      </c>
      <c r="AI192" t="s">
        <v>5516</v>
      </c>
      <c r="AJ192" t="s">
        <v>5517</v>
      </c>
      <c r="AK192" t="s">
        <v>6817</v>
      </c>
      <c r="AL192" t="s">
        <v>6818</v>
      </c>
      <c r="AM192" t="s">
        <v>5501</v>
      </c>
      <c r="AN192" t="s">
        <v>7368</v>
      </c>
      <c r="AO192" t="s">
        <v>5502</v>
      </c>
      <c r="AP192" t="s">
        <v>6816</v>
      </c>
      <c r="AQ192" t="s">
        <v>6218</v>
      </c>
      <c r="AR192" t="s">
        <v>5516</v>
      </c>
      <c r="AS192" t="s">
        <v>7172</v>
      </c>
      <c r="AT192" t="s">
        <v>5517</v>
      </c>
      <c r="AU192" t="s">
        <v>6817</v>
      </c>
      <c r="AV192" t="s">
        <v>6818</v>
      </c>
      <c r="AW192">
        <v>307.77</v>
      </c>
      <c r="AX192">
        <v>2.2608001316417043</v>
      </c>
      <c r="AY192">
        <v>166.81</v>
      </c>
      <c r="AZ192">
        <v>1.936989317097884</v>
      </c>
      <c r="BA192">
        <v>144.84</v>
      </c>
      <c r="BB192">
        <v>1.5445934297282877</v>
      </c>
      <c r="BC192">
        <v>211.34</v>
      </c>
      <c r="BD192">
        <v>4.3864772447880584</v>
      </c>
      <c r="BE192">
        <v>230.05</v>
      </c>
      <c r="BF192">
        <v>2.1130176215059882</v>
      </c>
      <c r="BG192">
        <v>66.56</v>
      </c>
      <c r="BH192">
        <v>0.89037032781737124</v>
      </c>
    </row>
    <row r="193" spans="1:60" x14ac:dyDescent="0.25">
      <c r="A193" t="s">
        <v>5518</v>
      </c>
      <c r="B193" t="s">
        <v>5519</v>
      </c>
      <c r="C193" t="s">
        <v>5520</v>
      </c>
      <c r="D193" t="s">
        <v>5521</v>
      </c>
      <c r="E193" t="s">
        <v>5522</v>
      </c>
      <c r="F193" t="s">
        <v>5523</v>
      </c>
      <c r="G193" t="s">
        <v>5524</v>
      </c>
      <c r="H193" t="s">
        <v>5525</v>
      </c>
      <c r="I193" t="s">
        <v>5526</v>
      </c>
      <c r="J193" t="s">
        <v>5527</v>
      </c>
      <c r="K193" t="s">
        <v>5528</v>
      </c>
      <c r="L193" t="s">
        <v>5529</v>
      </c>
      <c r="M193" t="s">
        <v>5529</v>
      </c>
      <c r="N193" t="s">
        <v>5530</v>
      </c>
      <c r="O193" t="s">
        <v>7369</v>
      </c>
      <c r="P193" t="s">
        <v>5530</v>
      </c>
      <c r="Q193" t="s">
        <v>5531</v>
      </c>
      <c r="R193" t="s">
        <v>6819</v>
      </c>
      <c r="S193" t="s">
        <v>6219</v>
      </c>
      <c r="T193" t="s">
        <v>5532</v>
      </c>
      <c r="U193" t="s">
        <v>5533</v>
      </c>
      <c r="V193" t="s">
        <v>5534</v>
      </c>
      <c r="W193" t="s">
        <v>5535</v>
      </c>
      <c r="X193" t="s">
        <v>5536</v>
      </c>
      <c r="Y193" t="s">
        <v>5537</v>
      </c>
      <c r="Z193" t="s">
        <v>5538</v>
      </c>
      <c r="AA193" t="s">
        <v>5539</v>
      </c>
      <c r="AB193" t="s">
        <v>5540</v>
      </c>
      <c r="AC193" t="s">
        <v>5541</v>
      </c>
      <c r="AD193" t="s">
        <v>5542</v>
      </c>
      <c r="AE193" t="s">
        <v>5543</v>
      </c>
      <c r="AF193" t="s">
        <v>5544</v>
      </c>
      <c r="AG193" t="s">
        <v>5545</v>
      </c>
      <c r="AH193" t="s">
        <v>7173</v>
      </c>
      <c r="AI193" t="s">
        <v>5545</v>
      </c>
      <c r="AJ193" t="s">
        <v>5546</v>
      </c>
      <c r="AK193" t="s">
        <v>6820</v>
      </c>
      <c r="AL193" t="s">
        <v>6821</v>
      </c>
      <c r="AM193" t="s">
        <v>5530</v>
      </c>
      <c r="AN193" t="s">
        <v>7369</v>
      </c>
      <c r="AO193" t="s">
        <v>5531</v>
      </c>
      <c r="AP193" t="s">
        <v>6819</v>
      </c>
      <c r="AQ193" t="s">
        <v>6219</v>
      </c>
      <c r="AR193" t="s">
        <v>5545</v>
      </c>
      <c r="AS193" t="s">
        <v>7173</v>
      </c>
      <c r="AT193" t="s">
        <v>5546</v>
      </c>
      <c r="AU193" t="s">
        <v>6820</v>
      </c>
      <c r="AV193" t="s">
        <v>6821</v>
      </c>
      <c r="AW193">
        <v>308.81</v>
      </c>
      <c r="AX193">
        <v>0.33734502782476333</v>
      </c>
      <c r="AY193">
        <v>167.7</v>
      </c>
      <c r="AZ193">
        <v>0.53212286631989292</v>
      </c>
      <c r="BA193">
        <v>144.91</v>
      </c>
      <c r="BB193">
        <v>4.8317516039235946E-2</v>
      </c>
      <c r="BC193">
        <v>212.23</v>
      </c>
      <c r="BD193">
        <v>0.42023812346650274</v>
      </c>
      <c r="BE193">
        <v>232.71</v>
      </c>
      <c r="BF193">
        <v>1.1496366569412224</v>
      </c>
      <c r="BG193">
        <v>67.05</v>
      </c>
      <c r="BH193">
        <v>0.73348132147342759</v>
      </c>
    </row>
    <row r="194" spans="1:60" x14ac:dyDescent="0.25">
      <c r="A194" t="s">
        <v>5547</v>
      </c>
      <c r="B194" t="s">
        <v>5548</v>
      </c>
      <c r="C194" t="s">
        <v>5549</v>
      </c>
      <c r="D194" t="s">
        <v>5550</v>
      </c>
      <c r="E194" t="s">
        <v>5551</v>
      </c>
      <c r="F194" t="s">
        <v>5552</v>
      </c>
      <c r="G194" t="s">
        <v>5553</v>
      </c>
      <c r="H194" t="s">
        <v>5554</v>
      </c>
      <c r="I194" t="s">
        <v>5555</v>
      </c>
      <c r="J194" t="s">
        <v>5556</v>
      </c>
      <c r="K194" t="s">
        <v>5557</v>
      </c>
      <c r="L194" t="s">
        <v>5558</v>
      </c>
      <c r="M194" t="s">
        <v>5558</v>
      </c>
      <c r="N194" t="s">
        <v>5559</v>
      </c>
      <c r="O194" t="s">
        <v>7370</v>
      </c>
      <c r="P194" t="s">
        <v>5559</v>
      </c>
      <c r="Q194" t="s">
        <v>5560</v>
      </c>
      <c r="R194" t="s">
        <v>6822</v>
      </c>
      <c r="S194" t="s">
        <v>6220</v>
      </c>
      <c r="T194" t="s">
        <v>5561</v>
      </c>
      <c r="U194" t="s">
        <v>5562</v>
      </c>
      <c r="V194" t="s">
        <v>5563</v>
      </c>
      <c r="W194" t="s">
        <v>5564</v>
      </c>
      <c r="X194" t="s">
        <v>5565</v>
      </c>
      <c r="Y194" t="s">
        <v>5566</v>
      </c>
      <c r="Z194" t="s">
        <v>5567</v>
      </c>
      <c r="AA194" t="s">
        <v>5568</v>
      </c>
      <c r="AB194" t="s">
        <v>5569</v>
      </c>
      <c r="AC194" t="s">
        <v>5570</v>
      </c>
      <c r="AD194" t="s">
        <v>5571</v>
      </c>
      <c r="AE194" t="s">
        <v>5572</v>
      </c>
      <c r="AF194" t="s">
        <v>5573</v>
      </c>
      <c r="AG194" t="s">
        <v>5574</v>
      </c>
      <c r="AH194" t="s">
        <v>7174</v>
      </c>
      <c r="AI194" t="s">
        <v>5574</v>
      </c>
      <c r="AJ194" t="s">
        <v>5575</v>
      </c>
      <c r="AK194" t="s">
        <v>6823</v>
      </c>
      <c r="AL194" t="s">
        <v>6824</v>
      </c>
      <c r="AM194" t="s">
        <v>5559</v>
      </c>
      <c r="AN194" t="s">
        <v>7370</v>
      </c>
      <c r="AO194" t="s">
        <v>5560</v>
      </c>
      <c r="AP194" t="s">
        <v>6822</v>
      </c>
      <c r="AQ194" t="s">
        <v>6220</v>
      </c>
      <c r="AR194" t="s">
        <v>5574</v>
      </c>
      <c r="AS194" t="s">
        <v>7174</v>
      </c>
      <c r="AT194" t="s">
        <v>5575</v>
      </c>
      <c r="AU194" t="s">
        <v>6823</v>
      </c>
      <c r="AV194" t="s">
        <v>6824</v>
      </c>
      <c r="AW194">
        <v>310.79000000000002</v>
      </c>
      <c r="AX194">
        <v>0.6391241897711295</v>
      </c>
      <c r="AY194">
        <v>170.46</v>
      </c>
      <c r="AZ194">
        <v>1.6323996264988421</v>
      </c>
      <c r="BA194">
        <v>145.97999999999999</v>
      </c>
      <c r="BB194">
        <v>0.73567659656533413</v>
      </c>
      <c r="BC194">
        <v>214.92</v>
      </c>
      <c r="BD194">
        <v>1.2595273613070823</v>
      </c>
      <c r="BE194">
        <v>236.25</v>
      </c>
      <c r="BF194">
        <v>1.5097523202962109</v>
      </c>
      <c r="BG194">
        <v>68.209999999999994</v>
      </c>
      <c r="BH194">
        <v>1.7152571938940371</v>
      </c>
    </row>
    <row r="195" spans="1:60" x14ac:dyDescent="0.25">
      <c r="A195" t="s">
        <v>5576</v>
      </c>
      <c r="B195" t="s">
        <v>5577</v>
      </c>
      <c r="C195" t="s">
        <v>5578</v>
      </c>
      <c r="D195" t="s">
        <v>5579</v>
      </c>
      <c r="E195" t="s">
        <v>5580</v>
      </c>
      <c r="F195" t="s">
        <v>5581</v>
      </c>
      <c r="G195" t="s">
        <v>5582</v>
      </c>
      <c r="H195" t="s">
        <v>5583</v>
      </c>
      <c r="I195" t="s">
        <v>5584</v>
      </c>
      <c r="J195" t="s">
        <v>5585</v>
      </c>
      <c r="K195" t="s">
        <v>5586</v>
      </c>
      <c r="L195" t="s">
        <v>5587</v>
      </c>
      <c r="M195" t="s">
        <v>5587</v>
      </c>
      <c r="N195" t="s">
        <v>5588</v>
      </c>
      <c r="O195" t="s">
        <v>7371</v>
      </c>
      <c r="P195" t="s">
        <v>5588</v>
      </c>
      <c r="Q195" t="s">
        <v>5589</v>
      </c>
      <c r="R195" t="s">
        <v>6825</v>
      </c>
      <c r="S195" t="s">
        <v>6221</v>
      </c>
      <c r="T195" t="s">
        <v>5590</v>
      </c>
      <c r="U195" t="s">
        <v>5591</v>
      </c>
      <c r="V195" t="s">
        <v>5592</v>
      </c>
      <c r="W195" t="s">
        <v>5593</v>
      </c>
      <c r="X195" t="s">
        <v>5594</v>
      </c>
      <c r="Y195" t="s">
        <v>5595</v>
      </c>
      <c r="Z195" t="s">
        <v>5596</v>
      </c>
      <c r="AA195" t="s">
        <v>5597</v>
      </c>
      <c r="AB195" t="s">
        <v>5598</v>
      </c>
      <c r="AC195" t="s">
        <v>5599</v>
      </c>
      <c r="AD195" t="s">
        <v>5600</v>
      </c>
      <c r="AE195" t="s">
        <v>5601</v>
      </c>
      <c r="AF195" t="s">
        <v>5602</v>
      </c>
      <c r="AG195" t="s">
        <v>5603</v>
      </c>
      <c r="AH195" t="s">
        <v>7175</v>
      </c>
      <c r="AI195" t="s">
        <v>5603</v>
      </c>
      <c r="AJ195" t="s">
        <v>5604</v>
      </c>
      <c r="AK195" t="s">
        <v>6826</v>
      </c>
      <c r="AL195" t="s">
        <v>6827</v>
      </c>
      <c r="AM195" t="s">
        <v>5588</v>
      </c>
      <c r="AN195" t="s">
        <v>7371</v>
      </c>
      <c r="AO195" t="s">
        <v>5589</v>
      </c>
      <c r="AP195" t="s">
        <v>6825</v>
      </c>
      <c r="AQ195" t="s">
        <v>6221</v>
      </c>
      <c r="AR195" t="s">
        <v>5603</v>
      </c>
      <c r="AS195" t="s">
        <v>7175</v>
      </c>
      <c r="AT195" t="s">
        <v>5604</v>
      </c>
      <c r="AU195" t="s">
        <v>6826</v>
      </c>
      <c r="AV195" t="s">
        <v>6827</v>
      </c>
      <c r="AW195">
        <v>311.70999999999998</v>
      </c>
      <c r="AX195">
        <v>0.29558254452342564</v>
      </c>
      <c r="AY195">
        <v>170.17</v>
      </c>
      <c r="AZ195">
        <v>-0.17027277108063918</v>
      </c>
      <c r="BA195">
        <v>145.79</v>
      </c>
      <c r="BB195">
        <v>-0.13023959067556626</v>
      </c>
      <c r="BC195">
        <v>214.34</v>
      </c>
      <c r="BD195">
        <v>-0.27023265757696424</v>
      </c>
      <c r="BE195">
        <v>235.12</v>
      </c>
      <c r="BF195">
        <v>-0.47945442631902163</v>
      </c>
      <c r="BG195">
        <v>67.69</v>
      </c>
      <c r="BH195">
        <v>-0.76527231461116507</v>
      </c>
    </row>
    <row r="196" spans="1:60" x14ac:dyDescent="0.25">
      <c r="A196" t="s">
        <v>5605</v>
      </c>
      <c r="B196" t="s">
        <v>5606</v>
      </c>
      <c r="C196" t="s">
        <v>5607</v>
      </c>
      <c r="D196" t="s">
        <v>5608</v>
      </c>
      <c r="E196" t="s">
        <v>5609</v>
      </c>
      <c r="F196" t="s">
        <v>5610</v>
      </c>
      <c r="G196" t="s">
        <v>5611</v>
      </c>
      <c r="H196" t="s">
        <v>5612</v>
      </c>
      <c r="I196" t="s">
        <v>5613</v>
      </c>
      <c r="J196" t="s">
        <v>5614</v>
      </c>
      <c r="K196" t="s">
        <v>5615</v>
      </c>
      <c r="L196" t="s">
        <v>5616</v>
      </c>
      <c r="M196" t="s">
        <v>5616</v>
      </c>
      <c r="N196" t="s">
        <v>5617</v>
      </c>
      <c r="O196" t="s">
        <v>7372</v>
      </c>
      <c r="P196" t="s">
        <v>5617</v>
      </c>
      <c r="Q196" t="s">
        <v>5618</v>
      </c>
      <c r="R196" t="s">
        <v>6828</v>
      </c>
      <c r="S196" t="s">
        <v>6222</v>
      </c>
      <c r="T196" t="s">
        <v>5619</v>
      </c>
      <c r="U196" t="s">
        <v>5620</v>
      </c>
      <c r="V196" t="s">
        <v>5621</v>
      </c>
      <c r="W196" t="s">
        <v>5622</v>
      </c>
      <c r="X196" t="s">
        <v>5623</v>
      </c>
      <c r="Y196" t="s">
        <v>5624</v>
      </c>
      <c r="Z196" t="s">
        <v>5625</v>
      </c>
      <c r="AA196" t="s">
        <v>5626</v>
      </c>
      <c r="AB196" t="s">
        <v>5627</v>
      </c>
      <c r="AC196" t="s">
        <v>5628</v>
      </c>
      <c r="AD196" t="s">
        <v>5629</v>
      </c>
      <c r="AE196" t="s">
        <v>5630</v>
      </c>
      <c r="AF196" t="s">
        <v>5631</v>
      </c>
      <c r="AG196" t="s">
        <v>5632</v>
      </c>
      <c r="AH196" t="s">
        <v>7176</v>
      </c>
      <c r="AI196" t="s">
        <v>5632</v>
      </c>
      <c r="AJ196" t="s">
        <v>5633</v>
      </c>
      <c r="AK196" t="s">
        <v>6829</v>
      </c>
      <c r="AL196" t="s">
        <v>6830</v>
      </c>
      <c r="AM196" t="s">
        <v>5617</v>
      </c>
      <c r="AN196" t="s">
        <v>7372</v>
      </c>
      <c r="AO196" t="s">
        <v>5618</v>
      </c>
      <c r="AP196" t="s">
        <v>6828</v>
      </c>
      <c r="AQ196" t="s">
        <v>6222</v>
      </c>
      <c r="AR196" t="s">
        <v>5632</v>
      </c>
      <c r="AS196" t="s">
        <v>7176</v>
      </c>
      <c r="AT196" t="s">
        <v>5633</v>
      </c>
      <c r="AU196" t="s">
        <v>6829</v>
      </c>
      <c r="AV196" t="s">
        <v>6830</v>
      </c>
      <c r="AW196">
        <v>313.43</v>
      </c>
      <c r="AX196">
        <v>0.55027812656921971</v>
      </c>
      <c r="AY196">
        <v>173.05</v>
      </c>
      <c r="AZ196">
        <v>1.6782632698008</v>
      </c>
      <c r="BA196">
        <v>147.5</v>
      </c>
      <c r="BB196">
        <v>1.1660945663144038</v>
      </c>
      <c r="BC196">
        <v>217.07</v>
      </c>
      <c r="BD196">
        <v>1.2656342882819811</v>
      </c>
      <c r="BE196">
        <v>240.53</v>
      </c>
      <c r="BF196">
        <v>2.2748799780491655</v>
      </c>
      <c r="BG196">
        <v>69.44</v>
      </c>
      <c r="BH196">
        <v>2.5524611831578499</v>
      </c>
    </row>
    <row r="197" spans="1:60" x14ac:dyDescent="0.25">
      <c r="A197" t="s">
        <v>5634</v>
      </c>
      <c r="B197" t="s">
        <v>5635</v>
      </c>
      <c r="C197" t="s">
        <v>5636</v>
      </c>
      <c r="D197" t="s">
        <v>5637</v>
      </c>
      <c r="E197" t="s">
        <v>5638</v>
      </c>
      <c r="F197" t="s">
        <v>5639</v>
      </c>
      <c r="G197" t="s">
        <v>5640</v>
      </c>
      <c r="H197" t="s">
        <v>5641</v>
      </c>
      <c r="I197" t="s">
        <v>5642</v>
      </c>
      <c r="J197" t="s">
        <v>5643</v>
      </c>
      <c r="K197" t="s">
        <v>5644</v>
      </c>
      <c r="L197" t="s">
        <v>5645</v>
      </c>
      <c r="M197" t="s">
        <v>5645</v>
      </c>
      <c r="N197" t="s">
        <v>5646</v>
      </c>
      <c r="O197" t="s">
        <v>7373</v>
      </c>
      <c r="P197" t="s">
        <v>5646</v>
      </c>
      <c r="Q197" t="s">
        <v>5647</v>
      </c>
      <c r="R197" t="s">
        <v>6831</v>
      </c>
      <c r="S197" t="s">
        <v>6223</v>
      </c>
      <c r="T197" t="s">
        <v>5648</v>
      </c>
      <c r="U197" t="s">
        <v>5649</v>
      </c>
      <c r="V197" t="s">
        <v>5650</v>
      </c>
      <c r="W197" t="s">
        <v>5651</v>
      </c>
      <c r="X197" t="s">
        <v>5652</v>
      </c>
      <c r="Y197" t="s">
        <v>5653</v>
      </c>
      <c r="Z197" t="s">
        <v>5654</v>
      </c>
      <c r="AA197" t="s">
        <v>5655</v>
      </c>
      <c r="AB197" t="s">
        <v>5656</v>
      </c>
      <c r="AC197" t="s">
        <v>5657</v>
      </c>
      <c r="AD197" t="s">
        <v>5658</v>
      </c>
      <c r="AE197" t="s">
        <v>5659</v>
      </c>
      <c r="AF197" t="s">
        <v>5660</v>
      </c>
      <c r="AG197" t="s">
        <v>5661</v>
      </c>
      <c r="AH197">
        <v>0</v>
      </c>
      <c r="AI197" t="s">
        <v>5661</v>
      </c>
      <c r="AJ197" t="s">
        <v>5662</v>
      </c>
      <c r="AK197" t="s">
        <v>6832</v>
      </c>
      <c r="AL197" t="s">
        <v>6833</v>
      </c>
      <c r="AM197" t="s">
        <v>5646</v>
      </c>
      <c r="AN197" t="s">
        <v>7373</v>
      </c>
      <c r="AO197" t="s">
        <v>5647</v>
      </c>
      <c r="AP197" t="s">
        <v>6831</v>
      </c>
      <c r="AQ197" t="s">
        <v>6223</v>
      </c>
      <c r="AR197" t="s">
        <v>5661</v>
      </c>
      <c r="AS197">
        <v>0</v>
      </c>
      <c r="AT197" t="s">
        <v>5662</v>
      </c>
      <c r="AU197" t="s">
        <v>6832</v>
      </c>
      <c r="AV197" t="s">
        <v>6833</v>
      </c>
      <c r="AW197">
        <v>312.69</v>
      </c>
      <c r="AX197">
        <v>-0.2363765235275814</v>
      </c>
      <c r="AY197">
        <v>172.03</v>
      </c>
      <c r="AZ197">
        <v>-0.59116898724054467</v>
      </c>
      <c r="BA197">
        <v>146.81</v>
      </c>
      <c r="BB197">
        <v>-0.46889420285055422</v>
      </c>
      <c r="BC197">
        <v>217.51</v>
      </c>
      <c r="BD197">
        <v>0.20249443156518016</v>
      </c>
      <c r="BE197">
        <v>238.89</v>
      </c>
      <c r="BF197">
        <v>-0.68416269536904584</v>
      </c>
      <c r="BG197">
        <v>69.349999999999994</v>
      </c>
      <c r="BH197">
        <v>-0.12969235912542088</v>
      </c>
    </row>
    <row r="198" spans="1:60" x14ac:dyDescent="0.25">
      <c r="A198" t="s">
        <v>5663</v>
      </c>
      <c r="B198" t="s">
        <v>5664</v>
      </c>
      <c r="C198" t="s">
        <v>5665</v>
      </c>
      <c r="D198" t="s">
        <v>5666</v>
      </c>
      <c r="E198" t="s">
        <v>5667</v>
      </c>
      <c r="F198" t="s">
        <v>5668</v>
      </c>
      <c r="G198" t="s">
        <v>5669</v>
      </c>
      <c r="H198" t="s">
        <v>5670</v>
      </c>
      <c r="I198" t="s">
        <v>5671</v>
      </c>
      <c r="J198" t="s">
        <v>5672</v>
      </c>
      <c r="K198" t="s">
        <v>5673</v>
      </c>
      <c r="L198" t="s">
        <v>5674</v>
      </c>
      <c r="M198" t="s">
        <v>5674</v>
      </c>
      <c r="N198" t="s">
        <v>5675</v>
      </c>
      <c r="O198" t="s">
        <v>7374</v>
      </c>
      <c r="P198" t="s">
        <v>5675</v>
      </c>
      <c r="Q198" t="s">
        <v>5676</v>
      </c>
      <c r="R198" t="s">
        <v>6834</v>
      </c>
      <c r="S198" t="s">
        <v>6224</v>
      </c>
      <c r="T198" t="s">
        <v>5677</v>
      </c>
      <c r="U198" t="s">
        <v>5678</v>
      </c>
      <c r="V198" t="s">
        <v>5679</v>
      </c>
      <c r="W198" t="s">
        <v>5680</v>
      </c>
      <c r="X198" t="s">
        <v>5681</v>
      </c>
      <c r="Y198" t="s">
        <v>5682</v>
      </c>
      <c r="Z198" t="s">
        <v>5683</v>
      </c>
      <c r="AA198" t="s">
        <v>5684</v>
      </c>
      <c r="AB198" t="s">
        <v>5685</v>
      </c>
      <c r="AC198" t="s">
        <v>5686</v>
      </c>
      <c r="AD198" t="s">
        <v>5687</v>
      </c>
      <c r="AE198" t="s">
        <v>5688</v>
      </c>
      <c r="AF198" t="s">
        <v>5689</v>
      </c>
      <c r="AG198" t="s">
        <v>5690</v>
      </c>
      <c r="AH198" t="s">
        <v>7177</v>
      </c>
      <c r="AI198" t="s">
        <v>5690</v>
      </c>
      <c r="AJ198" t="s">
        <v>5691</v>
      </c>
      <c r="AK198" t="s">
        <v>6835</v>
      </c>
      <c r="AL198" t="s">
        <v>6836</v>
      </c>
      <c r="AM198" t="s">
        <v>5675</v>
      </c>
      <c r="AN198" t="s">
        <v>7374</v>
      </c>
      <c r="AO198" t="s">
        <v>5676</v>
      </c>
      <c r="AP198" t="s">
        <v>6834</v>
      </c>
      <c r="AQ198" t="s">
        <v>6224</v>
      </c>
      <c r="AR198" t="s">
        <v>5690</v>
      </c>
      <c r="AS198" t="s">
        <v>7177</v>
      </c>
      <c r="AT198" t="s">
        <v>5691</v>
      </c>
      <c r="AU198" t="s">
        <v>6835</v>
      </c>
      <c r="AV198" t="s">
        <v>6836</v>
      </c>
      <c r="AW198">
        <v>316.29000000000002</v>
      </c>
      <c r="AX198">
        <v>1.1447229837627504</v>
      </c>
      <c r="AY198">
        <v>170.58</v>
      </c>
      <c r="AZ198">
        <v>-0.84644853179843738</v>
      </c>
      <c r="BA198">
        <v>147.76</v>
      </c>
      <c r="BB198">
        <v>0.64501021396154723</v>
      </c>
      <c r="BC198">
        <v>215.05</v>
      </c>
      <c r="BD198">
        <v>-1.1374267253577268</v>
      </c>
      <c r="BE198">
        <v>237.99</v>
      </c>
      <c r="BF198">
        <v>-0.37745389554418612</v>
      </c>
      <c r="BG198">
        <v>68.989999999999995</v>
      </c>
      <c r="BH198">
        <v>-0.52045802028232269</v>
      </c>
    </row>
    <row r="199" spans="1:60" x14ac:dyDescent="0.25">
      <c r="A199" t="s">
        <v>5692</v>
      </c>
      <c r="B199" t="s">
        <v>5693</v>
      </c>
      <c r="C199" t="s">
        <v>5694</v>
      </c>
      <c r="D199" t="s">
        <v>5695</v>
      </c>
      <c r="E199" t="s">
        <v>5696</v>
      </c>
      <c r="F199" t="s">
        <v>5697</v>
      </c>
      <c r="G199" t="s">
        <v>5698</v>
      </c>
      <c r="H199" t="s">
        <v>5699</v>
      </c>
      <c r="I199" t="s">
        <v>5700</v>
      </c>
      <c r="J199" t="s">
        <v>5701</v>
      </c>
      <c r="K199" t="s">
        <v>5702</v>
      </c>
      <c r="L199" t="s">
        <v>5703</v>
      </c>
      <c r="M199" t="s">
        <v>5703</v>
      </c>
      <c r="N199" t="s">
        <v>5704</v>
      </c>
      <c r="O199" t="s">
        <v>7375</v>
      </c>
      <c r="P199" t="s">
        <v>5704</v>
      </c>
      <c r="Q199" t="s">
        <v>5705</v>
      </c>
      <c r="R199" t="s">
        <v>6837</v>
      </c>
      <c r="S199" t="s">
        <v>6225</v>
      </c>
      <c r="T199" t="s">
        <v>5706</v>
      </c>
      <c r="U199" t="s">
        <v>5707</v>
      </c>
      <c r="V199" t="s">
        <v>5708</v>
      </c>
      <c r="W199" t="s">
        <v>5709</v>
      </c>
      <c r="X199" t="s">
        <v>5710</v>
      </c>
      <c r="Y199" t="s">
        <v>5711</v>
      </c>
      <c r="Z199" t="s">
        <v>5712</v>
      </c>
      <c r="AA199" t="s">
        <v>5713</v>
      </c>
      <c r="AB199" t="s">
        <v>5714</v>
      </c>
      <c r="AC199" t="s">
        <v>5715</v>
      </c>
      <c r="AD199" t="s">
        <v>5716</v>
      </c>
      <c r="AE199" t="s">
        <v>5717</v>
      </c>
      <c r="AF199" t="s">
        <v>5718</v>
      </c>
      <c r="AG199" t="s">
        <v>5719</v>
      </c>
      <c r="AH199" t="s">
        <v>7178</v>
      </c>
      <c r="AI199" t="s">
        <v>5719</v>
      </c>
      <c r="AJ199" t="s">
        <v>5720</v>
      </c>
      <c r="AK199" t="s">
        <v>6838</v>
      </c>
      <c r="AL199" t="s">
        <v>6839</v>
      </c>
      <c r="AM199" t="s">
        <v>5704</v>
      </c>
      <c r="AN199" t="s">
        <v>7375</v>
      </c>
      <c r="AO199" t="s">
        <v>5705</v>
      </c>
      <c r="AP199" t="s">
        <v>6837</v>
      </c>
      <c r="AQ199" t="s">
        <v>6225</v>
      </c>
      <c r="AR199" t="s">
        <v>5719</v>
      </c>
      <c r="AS199" t="s">
        <v>7178</v>
      </c>
      <c r="AT199" t="s">
        <v>5720</v>
      </c>
      <c r="AU199" t="s">
        <v>6838</v>
      </c>
      <c r="AV199" t="s">
        <v>6839</v>
      </c>
      <c r="AW199">
        <v>313.16000000000003</v>
      </c>
      <c r="AX199">
        <v>-0.99452722172545105</v>
      </c>
      <c r="AY199">
        <v>172.1</v>
      </c>
      <c r="AZ199">
        <v>0.88713083265302795</v>
      </c>
      <c r="BA199">
        <v>147.47</v>
      </c>
      <c r="BB199">
        <v>-0.19645706281349967</v>
      </c>
      <c r="BC199">
        <v>218.47</v>
      </c>
      <c r="BD199">
        <v>1.5778146108255928</v>
      </c>
      <c r="BE199">
        <v>242.77</v>
      </c>
      <c r="BF199">
        <v>1.9885837084994276</v>
      </c>
      <c r="BG199">
        <v>69.819999999999993</v>
      </c>
      <c r="BH199">
        <v>1.1958935118872551</v>
      </c>
    </row>
    <row r="200" spans="1:60" x14ac:dyDescent="0.25">
      <c r="A200" t="s">
        <v>5721</v>
      </c>
      <c r="B200" t="s">
        <v>5722</v>
      </c>
      <c r="C200" t="s">
        <v>5723</v>
      </c>
      <c r="D200" t="s">
        <v>5724</v>
      </c>
      <c r="E200" t="s">
        <v>5725</v>
      </c>
      <c r="F200" t="s">
        <v>5726</v>
      </c>
      <c r="G200" t="s">
        <v>5727</v>
      </c>
      <c r="H200" t="s">
        <v>5728</v>
      </c>
      <c r="I200" t="s">
        <v>5729</v>
      </c>
      <c r="J200" t="s">
        <v>5730</v>
      </c>
      <c r="K200" t="s">
        <v>5731</v>
      </c>
      <c r="L200" t="s">
        <v>5732</v>
      </c>
      <c r="M200" t="s">
        <v>5732</v>
      </c>
      <c r="N200" t="s">
        <v>5733</v>
      </c>
      <c r="O200" t="s">
        <v>7376</v>
      </c>
      <c r="P200" t="s">
        <v>5733</v>
      </c>
      <c r="Q200" t="s">
        <v>5734</v>
      </c>
      <c r="R200" t="s">
        <v>6840</v>
      </c>
      <c r="S200" t="s">
        <v>6226</v>
      </c>
      <c r="AK200" t="s">
        <v>6841</v>
      </c>
      <c r="AL200" t="s">
        <v>6842</v>
      </c>
      <c r="AM200" t="s">
        <v>5733</v>
      </c>
      <c r="AN200" t="s">
        <v>7376</v>
      </c>
      <c r="AO200" t="s">
        <v>5734</v>
      </c>
      <c r="AP200" t="s">
        <v>6840</v>
      </c>
      <c r="AQ200" t="s">
        <v>6226</v>
      </c>
      <c r="AW200">
        <v>306.14999999999998</v>
      </c>
      <c r="AX200">
        <v>-2.2639064115750092</v>
      </c>
      <c r="AY200">
        <v>165.4</v>
      </c>
      <c r="AZ200">
        <v>-3.9708920627902704</v>
      </c>
      <c r="BA200">
        <v>144.04</v>
      </c>
      <c r="BB200">
        <v>-2.3533726482175008</v>
      </c>
      <c r="BC200">
        <v>212.21</v>
      </c>
      <c r="BD200">
        <v>-2.9072354915042995</v>
      </c>
      <c r="BE200">
        <v>235.74</v>
      </c>
      <c r="BF200">
        <v>-2.9384990268592235</v>
      </c>
      <c r="BG200">
        <v>67.87</v>
      </c>
      <c r="BH200">
        <v>-2.8326390961222776</v>
      </c>
    </row>
    <row r="201" spans="1:60" x14ac:dyDescent="0.25">
      <c r="A201" t="s">
        <v>5735</v>
      </c>
      <c r="B201" t="s">
        <v>5736</v>
      </c>
      <c r="C201" t="s">
        <v>5737</v>
      </c>
      <c r="D201" t="s">
        <v>5738</v>
      </c>
      <c r="E201" t="s">
        <v>5739</v>
      </c>
      <c r="F201" t="s">
        <v>5740</v>
      </c>
      <c r="G201" t="s">
        <v>5741</v>
      </c>
      <c r="H201" t="s">
        <v>5742</v>
      </c>
      <c r="I201" t="s">
        <v>5743</v>
      </c>
      <c r="J201" t="s">
        <v>5744</v>
      </c>
      <c r="K201" t="s">
        <v>5745</v>
      </c>
      <c r="L201" t="s">
        <v>5746</v>
      </c>
      <c r="M201" t="s">
        <v>5746</v>
      </c>
      <c r="N201" t="s">
        <v>5747</v>
      </c>
      <c r="O201" t="s">
        <v>7377</v>
      </c>
      <c r="P201" t="s">
        <v>5747</v>
      </c>
      <c r="Q201" t="s">
        <v>5748</v>
      </c>
      <c r="R201" t="s">
        <v>6843</v>
      </c>
      <c r="S201" t="s">
        <v>6227</v>
      </c>
      <c r="AM201" t="s">
        <v>5747</v>
      </c>
      <c r="AN201" t="s">
        <v>7377</v>
      </c>
      <c r="AO201" t="s">
        <v>5748</v>
      </c>
      <c r="AP201" t="s">
        <v>6843</v>
      </c>
      <c r="AQ201" t="s">
        <v>6227</v>
      </c>
      <c r="AW201">
        <v>297.58999999999997</v>
      </c>
      <c r="AX201">
        <v>-2.8358477680129264</v>
      </c>
      <c r="AY201">
        <v>162.57</v>
      </c>
      <c r="AZ201">
        <v>-1.7258104343458531</v>
      </c>
      <c r="BA201">
        <v>140.27000000000001</v>
      </c>
      <c r="BB201">
        <v>-2.6521902049094384</v>
      </c>
      <c r="BC201">
        <v>210.59</v>
      </c>
      <c r="BD201">
        <v>-0.76632352312713592</v>
      </c>
      <c r="BE201">
        <v>230.62</v>
      </c>
      <c r="BF201">
        <v>-2.1958168455453269</v>
      </c>
      <c r="BG201">
        <v>67.7</v>
      </c>
      <c r="BH201">
        <v>-0.25079307974377096</v>
      </c>
    </row>
    <row r="202" spans="1:60" x14ac:dyDescent="0.25">
      <c r="A202" t="s">
        <v>5749</v>
      </c>
      <c r="B202" t="s">
        <v>5750</v>
      </c>
      <c r="C202" t="s">
        <v>5751</v>
      </c>
      <c r="D202" t="s">
        <v>5752</v>
      </c>
      <c r="E202" t="s">
        <v>5753</v>
      </c>
      <c r="F202" t="s">
        <v>5754</v>
      </c>
      <c r="G202" t="s">
        <v>5755</v>
      </c>
      <c r="H202" t="s">
        <v>5756</v>
      </c>
      <c r="I202" t="s">
        <v>5757</v>
      </c>
      <c r="J202" t="s">
        <v>5758</v>
      </c>
      <c r="K202" t="s">
        <v>5759</v>
      </c>
      <c r="L202" t="s">
        <v>5760</v>
      </c>
      <c r="M202" t="s">
        <v>5760</v>
      </c>
      <c r="N202" t="s">
        <v>5761</v>
      </c>
      <c r="O202" t="s">
        <v>7378</v>
      </c>
      <c r="P202" t="s">
        <v>5761</v>
      </c>
      <c r="Q202" t="s">
        <v>5762</v>
      </c>
      <c r="R202" t="s">
        <v>6844</v>
      </c>
      <c r="S202" t="s">
        <v>6228</v>
      </c>
      <c r="AM202" t="s">
        <v>5761</v>
      </c>
      <c r="AN202" t="s">
        <v>7378</v>
      </c>
      <c r="AO202" t="s">
        <v>5762</v>
      </c>
      <c r="AP202" t="s">
        <v>6844</v>
      </c>
      <c r="AQ202" t="s">
        <v>6228</v>
      </c>
      <c r="AW202">
        <v>292.32</v>
      </c>
      <c r="AX202">
        <v>-1.7867607614137586</v>
      </c>
      <c r="AY202">
        <v>162.79</v>
      </c>
      <c r="AZ202">
        <v>0.1352348374285903</v>
      </c>
      <c r="BA202">
        <v>138.13999999999999</v>
      </c>
      <c r="BB202">
        <v>-1.5301473070753309</v>
      </c>
      <c r="BC202">
        <v>208.11</v>
      </c>
      <c r="BD202">
        <v>-1.184632912636733</v>
      </c>
      <c r="BE202">
        <v>228.96</v>
      </c>
      <c r="BF202">
        <v>-0.72240185348293207</v>
      </c>
      <c r="BG202">
        <v>67.8</v>
      </c>
      <c r="BH202">
        <v>0.14760150281204576</v>
      </c>
    </row>
    <row r="203" spans="1:60" x14ac:dyDescent="0.25">
      <c r="A203" t="s">
        <v>5763</v>
      </c>
      <c r="B203" t="s">
        <v>5764</v>
      </c>
      <c r="C203" t="s">
        <v>5765</v>
      </c>
      <c r="D203" t="s">
        <v>5766</v>
      </c>
      <c r="E203" t="s">
        <v>5767</v>
      </c>
      <c r="F203" t="s">
        <v>5768</v>
      </c>
      <c r="G203" t="s">
        <v>5769</v>
      </c>
      <c r="H203" t="s">
        <v>5770</v>
      </c>
      <c r="I203" t="s">
        <v>5771</v>
      </c>
      <c r="J203" t="s">
        <v>5772</v>
      </c>
      <c r="K203" t="s">
        <v>5773</v>
      </c>
      <c r="L203" t="s">
        <v>5774</v>
      </c>
      <c r="M203" t="s">
        <v>5774</v>
      </c>
      <c r="N203" t="s">
        <v>5775</v>
      </c>
      <c r="O203" t="s">
        <v>7379</v>
      </c>
      <c r="P203" t="s">
        <v>5775</v>
      </c>
      <c r="Q203" t="s">
        <v>5776</v>
      </c>
      <c r="R203" t="s">
        <v>6845</v>
      </c>
      <c r="S203" t="s">
        <v>6229</v>
      </c>
      <c r="AM203" t="s">
        <v>5775</v>
      </c>
      <c r="AN203" t="s">
        <v>7379</v>
      </c>
      <c r="AO203" t="s">
        <v>5776</v>
      </c>
      <c r="AP203" t="s">
        <v>6845</v>
      </c>
      <c r="AQ203" t="s">
        <v>6229</v>
      </c>
      <c r="AW203">
        <v>295.56</v>
      </c>
      <c r="AX203">
        <v>1.1022769290750285</v>
      </c>
      <c r="AY203">
        <v>163.03</v>
      </c>
      <c r="AZ203">
        <v>0.14732063311445082</v>
      </c>
      <c r="BA203">
        <v>139.5</v>
      </c>
      <c r="BB203">
        <v>0.97969376005936049</v>
      </c>
      <c r="BC203">
        <v>205.11</v>
      </c>
      <c r="BD203">
        <v>-1.4520365471507342</v>
      </c>
      <c r="BE203">
        <v>227.07</v>
      </c>
      <c r="BF203">
        <v>-0.82889758189550566</v>
      </c>
      <c r="BG203">
        <v>66.63</v>
      </c>
      <c r="BH203">
        <v>-1.7407268371904157</v>
      </c>
    </row>
    <row r="204" spans="1:60" x14ac:dyDescent="0.25">
      <c r="A204" t="s">
        <v>5777</v>
      </c>
      <c r="B204" t="s">
        <v>5778</v>
      </c>
      <c r="C204" t="s">
        <v>5779</v>
      </c>
      <c r="D204" t="s">
        <v>5780</v>
      </c>
      <c r="E204" t="s">
        <v>5781</v>
      </c>
      <c r="F204" t="s">
        <v>5782</v>
      </c>
      <c r="G204" t="s">
        <v>5783</v>
      </c>
      <c r="H204" t="s">
        <v>5784</v>
      </c>
      <c r="I204" t="s">
        <v>5785</v>
      </c>
      <c r="J204" t="s">
        <v>5786</v>
      </c>
      <c r="K204" t="s">
        <v>5787</v>
      </c>
      <c r="L204" t="s">
        <v>5788</v>
      </c>
      <c r="M204" t="s">
        <v>5788</v>
      </c>
      <c r="N204" t="s">
        <v>5789</v>
      </c>
      <c r="O204" t="s">
        <v>7380</v>
      </c>
      <c r="P204" t="s">
        <v>5789</v>
      </c>
      <c r="Q204" t="s">
        <v>5790</v>
      </c>
      <c r="R204" t="s">
        <v>6846</v>
      </c>
      <c r="S204" t="s">
        <v>6230</v>
      </c>
      <c r="AM204" t="s">
        <v>5789</v>
      </c>
      <c r="AN204" t="s">
        <v>7380</v>
      </c>
      <c r="AO204" t="s">
        <v>5790</v>
      </c>
      <c r="AP204" t="s">
        <v>6846</v>
      </c>
      <c r="AQ204" t="s">
        <v>6230</v>
      </c>
      <c r="AW204">
        <v>299.97000000000003</v>
      </c>
      <c r="AX204">
        <v>1.4810607735420993</v>
      </c>
      <c r="AY204">
        <v>167.03</v>
      </c>
      <c r="AZ204">
        <v>2.4239204050293193</v>
      </c>
      <c r="BA204">
        <v>141.33000000000001</v>
      </c>
      <c r="BB204">
        <v>1.3032980118639172</v>
      </c>
      <c r="BC204">
        <v>210.58</v>
      </c>
      <c r="BD204">
        <v>2.6319207834801008</v>
      </c>
      <c r="BE204">
        <v>234.45</v>
      </c>
      <c r="BF204">
        <v>3.198400554640962</v>
      </c>
      <c r="BG204">
        <v>68.08</v>
      </c>
      <c r="BH204">
        <v>2.1528557690673047</v>
      </c>
    </row>
    <row r="205" spans="1:60" x14ac:dyDescent="0.25">
      <c r="A205" t="s">
        <v>5791</v>
      </c>
      <c r="B205" t="s">
        <v>5792</v>
      </c>
      <c r="C205" t="s">
        <v>5793</v>
      </c>
      <c r="D205" t="s">
        <v>5794</v>
      </c>
      <c r="E205" t="s">
        <v>5795</v>
      </c>
      <c r="F205" t="s">
        <v>5796</v>
      </c>
      <c r="G205" t="s">
        <v>5797</v>
      </c>
      <c r="H205" t="s">
        <v>5798</v>
      </c>
      <c r="I205" t="s">
        <v>5799</v>
      </c>
      <c r="J205" t="s">
        <v>5800</v>
      </c>
      <c r="K205" t="s">
        <v>5801</v>
      </c>
      <c r="L205" t="s">
        <v>5802</v>
      </c>
      <c r="M205" t="s">
        <v>5802</v>
      </c>
      <c r="N205" t="s">
        <v>5803</v>
      </c>
      <c r="O205" t="s">
        <v>7381</v>
      </c>
      <c r="P205" t="s">
        <v>5803</v>
      </c>
      <c r="Q205" t="s">
        <v>5804</v>
      </c>
      <c r="R205" t="s">
        <v>6847</v>
      </c>
      <c r="S205" t="s">
        <v>6231</v>
      </c>
      <c r="AM205" t="s">
        <v>5803</v>
      </c>
      <c r="AN205" t="s">
        <v>7381</v>
      </c>
      <c r="AO205" t="s">
        <v>5804</v>
      </c>
      <c r="AP205" t="s">
        <v>6847</v>
      </c>
      <c r="AQ205" t="s">
        <v>6231</v>
      </c>
      <c r="AW205">
        <v>297.95</v>
      </c>
      <c r="AX205">
        <v>-0.67567824628798734</v>
      </c>
      <c r="AY205">
        <v>169.41</v>
      </c>
      <c r="AZ205">
        <v>1.4148375350998763</v>
      </c>
      <c r="BA205">
        <v>140.72</v>
      </c>
      <c r="BB205">
        <v>-0.43254809507567993</v>
      </c>
      <c r="BC205">
        <v>213.69</v>
      </c>
      <c r="BD205">
        <v>1.4660738229758776</v>
      </c>
      <c r="BE205">
        <v>238.65</v>
      </c>
      <c r="BF205">
        <v>1.7755697916310309</v>
      </c>
      <c r="BG205">
        <v>68.709999999999994</v>
      </c>
      <c r="BH205">
        <v>0.9211264777865914</v>
      </c>
    </row>
    <row r="206" spans="1:60" x14ac:dyDescent="0.25">
      <c r="A206" t="s">
        <v>5805</v>
      </c>
      <c r="B206" t="s">
        <v>5806</v>
      </c>
      <c r="C206" t="s">
        <v>5807</v>
      </c>
      <c r="D206" t="s">
        <v>5808</v>
      </c>
      <c r="E206" t="s">
        <v>5809</v>
      </c>
      <c r="F206" t="s">
        <v>5810</v>
      </c>
      <c r="G206" t="s">
        <v>5811</v>
      </c>
      <c r="H206" t="s">
        <v>5812</v>
      </c>
      <c r="I206" t="s">
        <v>5813</v>
      </c>
      <c r="J206" t="s">
        <v>5814</v>
      </c>
      <c r="K206" t="s">
        <v>5815</v>
      </c>
      <c r="L206" t="s">
        <v>5816</v>
      </c>
      <c r="M206" t="s">
        <v>5816</v>
      </c>
      <c r="N206" t="s">
        <v>5817</v>
      </c>
      <c r="O206" t="s">
        <v>7382</v>
      </c>
      <c r="P206" t="s">
        <v>5817</v>
      </c>
      <c r="Q206" t="s">
        <v>5818</v>
      </c>
      <c r="R206" t="s">
        <v>6848</v>
      </c>
      <c r="S206" t="s">
        <v>6232</v>
      </c>
      <c r="AM206" t="s">
        <v>5817</v>
      </c>
      <c r="AN206" t="s">
        <v>7382</v>
      </c>
      <c r="AO206" t="s">
        <v>5818</v>
      </c>
      <c r="AP206" t="s">
        <v>6848</v>
      </c>
      <c r="AQ206" t="s">
        <v>6232</v>
      </c>
      <c r="AW206">
        <v>303.67</v>
      </c>
      <c r="AX206">
        <v>1.9015898287022814</v>
      </c>
      <c r="AY206">
        <v>172.69</v>
      </c>
      <c r="AZ206">
        <v>1.9176267243723628</v>
      </c>
      <c r="BA206">
        <v>142.69</v>
      </c>
      <c r="BB206">
        <v>1.3902344513181089</v>
      </c>
      <c r="BC206">
        <v>217.08</v>
      </c>
      <c r="BD206">
        <v>1.5739582536831949</v>
      </c>
      <c r="BE206">
        <v>244.32</v>
      </c>
      <c r="BF206">
        <v>2.3480798018416604</v>
      </c>
      <c r="BG206">
        <v>68.349999999999994</v>
      </c>
      <c r="BH206">
        <v>-0.52531858730259917</v>
      </c>
    </row>
    <row r="207" spans="1:60" x14ac:dyDescent="0.25">
      <c r="A207" t="s">
        <v>5819</v>
      </c>
      <c r="B207" t="s">
        <v>5820</v>
      </c>
      <c r="C207" t="s">
        <v>5821</v>
      </c>
      <c r="D207" t="s">
        <v>5822</v>
      </c>
      <c r="E207" t="s">
        <v>5823</v>
      </c>
      <c r="F207" t="s">
        <v>5824</v>
      </c>
      <c r="G207" t="s">
        <v>5825</v>
      </c>
      <c r="H207" t="s">
        <v>5826</v>
      </c>
      <c r="I207" t="s">
        <v>5827</v>
      </c>
      <c r="J207" t="s">
        <v>5828</v>
      </c>
      <c r="K207" t="s">
        <v>5829</v>
      </c>
      <c r="L207" t="s">
        <v>5830</v>
      </c>
      <c r="M207" t="s">
        <v>5830</v>
      </c>
      <c r="N207" t="s">
        <v>5831</v>
      </c>
      <c r="O207" t="s">
        <v>7383</v>
      </c>
      <c r="P207" t="s">
        <v>5831</v>
      </c>
      <c r="Q207" t="s">
        <v>5832</v>
      </c>
      <c r="R207" t="s">
        <v>6849</v>
      </c>
      <c r="S207" t="s">
        <v>6233</v>
      </c>
      <c r="AM207" t="s">
        <v>5831</v>
      </c>
      <c r="AN207" t="s">
        <v>7383</v>
      </c>
      <c r="AO207" t="s">
        <v>5832</v>
      </c>
      <c r="AP207" t="s">
        <v>6849</v>
      </c>
      <c r="AQ207" t="s">
        <v>6233</v>
      </c>
      <c r="AW207">
        <v>300.66000000000003</v>
      </c>
      <c r="AX207">
        <v>-0.99615272803224386</v>
      </c>
      <c r="AY207">
        <v>173.69</v>
      </c>
      <c r="AZ207">
        <v>0.57740214693427405</v>
      </c>
      <c r="BA207">
        <v>141.69999999999999</v>
      </c>
      <c r="BB207">
        <v>-0.69622982458491267</v>
      </c>
      <c r="BC207">
        <v>217.04</v>
      </c>
      <c r="BD207">
        <v>-1.8428084452788179E-2</v>
      </c>
      <c r="BE207">
        <v>245.84</v>
      </c>
      <c r="BF207">
        <v>0.62020763519069466</v>
      </c>
      <c r="BG207">
        <v>69.28</v>
      </c>
      <c r="BH207">
        <v>1.3514701084221179</v>
      </c>
    </row>
    <row r="208" spans="1:60" x14ac:dyDescent="0.25">
      <c r="A208" t="s">
        <v>5833</v>
      </c>
      <c r="B208" t="s">
        <v>5834</v>
      </c>
      <c r="C208" t="s">
        <v>5835</v>
      </c>
      <c r="D208" t="s">
        <v>5836</v>
      </c>
      <c r="E208" t="s">
        <v>5837</v>
      </c>
      <c r="F208" t="s">
        <v>5838</v>
      </c>
      <c r="G208" t="s">
        <v>5839</v>
      </c>
      <c r="H208" t="s">
        <v>5840</v>
      </c>
      <c r="I208" t="s">
        <v>5841</v>
      </c>
      <c r="J208" t="s">
        <v>5842</v>
      </c>
      <c r="K208" t="s">
        <v>5843</v>
      </c>
      <c r="L208" t="s">
        <v>5844</v>
      </c>
      <c r="M208" t="s">
        <v>5844</v>
      </c>
      <c r="N208" t="s">
        <v>5845</v>
      </c>
      <c r="O208" t="s">
        <v>7384</v>
      </c>
      <c r="P208" t="s">
        <v>5845</v>
      </c>
      <c r="Q208" t="s">
        <v>5846</v>
      </c>
      <c r="R208" t="s">
        <v>6850</v>
      </c>
      <c r="S208" t="s">
        <v>6234</v>
      </c>
      <c r="AM208" t="s">
        <v>5845</v>
      </c>
      <c r="AN208" t="s">
        <v>7384</v>
      </c>
      <c r="AO208" t="s">
        <v>5846</v>
      </c>
      <c r="AP208" t="s">
        <v>6850</v>
      </c>
      <c r="AQ208" t="s">
        <v>6234</v>
      </c>
      <c r="AW208">
        <v>302.27</v>
      </c>
      <c r="AX208">
        <v>0.53405994948011315</v>
      </c>
      <c r="AY208">
        <v>173.59</v>
      </c>
      <c r="AZ208">
        <v>-5.7590418546350428E-2</v>
      </c>
      <c r="BA208">
        <v>142.04</v>
      </c>
      <c r="BB208">
        <v>0.23965613782523368</v>
      </c>
      <c r="BC208">
        <v>216.47</v>
      </c>
      <c r="BD208">
        <v>-0.26296986389121896</v>
      </c>
      <c r="BE208">
        <v>244.71</v>
      </c>
      <c r="BF208">
        <v>-0.46070818416305126</v>
      </c>
      <c r="BG208">
        <v>68.459999999999994</v>
      </c>
      <c r="BH208">
        <v>-1.1906631152140599</v>
      </c>
    </row>
    <row r="209" spans="1:60" x14ac:dyDescent="0.25">
      <c r="A209" t="s">
        <v>5847</v>
      </c>
      <c r="B209" t="s">
        <v>5848</v>
      </c>
      <c r="C209" t="s">
        <v>5849</v>
      </c>
      <c r="D209" t="s">
        <v>5850</v>
      </c>
      <c r="E209" t="s">
        <v>5851</v>
      </c>
      <c r="F209" t="s">
        <v>5852</v>
      </c>
      <c r="G209" t="s">
        <v>5853</v>
      </c>
      <c r="H209" t="s">
        <v>5854</v>
      </c>
      <c r="I209" t="s">
        <v>5855</v>
      </c>
      <c r="J209" t="s">
        <v>5856</v>
      </c>
      <c r="K209" t="s">
        <v>5857</v>
      </c>
      <c r="L209" t="s">
        <v>5858</v>
      </c>
      <c r="M209" t="s">
        <v>5858</v>
      </c>
      <c r="N209" t="s">
        <v>5859</v>
      </c>
      <c r="O209" t="s">
        <v>7385</v>
      </c>
      <c r="P209" t="s">
        <v>5859</v>
      </c>
      <c r="Q209" t="s">
        <v>5860</v>
      </c>
      <c r="R209" t="s">
        <v>6851</v>
      </c>
      <c r="S209" t="s">
        <v>6235</v>
      </c>
      <c r="AM209" t="s">
        <v>5859</v>
      </c>
      <c r="AN209" t="s">
        <v>7385</v>
      </c>
      <c r="AO209" t="s">
        <v>5860</v>
      </c>
      <c r="AP209" t="s">
        <v>6851</v>
      </c>
      <c r="AQ209" t="s">
        <v>6235</v>
      </c>
      <c r="AW209">
        <v>294.08999999999997</v>
      </c>
      <c r="AX209">
        <v>-2.7434814752745083</v>
      </c>
      <c r="AY209">
        <v>169.03</v>
      </c>
      <c r="AZ209">
        <v>-2.6619982918371394</v>
      </c>
      <c r="BA209">
        <v>137.91999999999999</v>
      </c>
      <c r="BB209">
        <v>-2.9434901159504161</v>
      </c>
      <c r="BC209">
        <v>214.43</v>
      </c>
      <c r="BD209">
        <v>-0.94686249306247183</v>
      </c>
      <c r="BE209">
        <v>240.53</v>
      </c>
      <c r="BF209">
        <v>-1.722901408944516</v>
      </c>
      <c r="BG209">
        <v>67.930000000000007</v>
      </c>
      <c r="BH209">
        <v>-0.77718698988285484</v>
      </c>
    </row>
    <row r="210" spans="1:60" x14ac:dyDescent="0.25">
      <c r="A210" t="s">
        <v>5861</v>
      </c>
      <c r="B210" t="s">
        <v>5862</v>
      </c>
      <c r="C210" t="s">
        <v>5863</v>
      </c>
      <c r="D210" t="s">
        <v>5864</v>
      </c>
      <c r="E210" t="s">
        <v>5865</v>
      </c>
      <c r="F210" t="s">
        <v>5866</v>
      </c>
      <c r="G210" t="s">
        <v>5867</v>
      </c>
      <c r="H210" t="s">
        <v>5868</v>
      </c>
      <c r="I210" t="s">
        <v>5869</v>
      </c>
      <c r="J210" t="s">
        <v>5870</v>
      </c>
      <c r="K210" t="s">
        <v>5871</v>
      </c>
      <c r="L210" t="s">
        <v>5872</v>
      </c>
      <c r="M210" t="s">
        <v>5872</v>
      </c>
      <c r="N210" t="s">
        <v>5873</v>
      </c>
      <c r="O210" t="s">
        <v>7386</v>
      </c>
      <c r="P210" t="s">
        <v>5873</v>
      </c>
      <c r="Q210" t="s">
        <v>5874</v>
      </c>
      <c r="R210" t="s">
        <v>6852</v>
      </c>
      <c r="S210" t="s">
        <v>6236</v>
      </c>
      <c r="AM210" t="s">
        <v>5873</v>
      </c>
      <c r="AN210" t="s">
        <v>7386</v>
      </c>
      <c r="AO210" t="s">
        <v>5874</v>
      </c>
      <c r="AP210" t="s">
        <v>6852</v>
      </c>
      <c r="AQ210" t="s">
        <v>6236</v>
      </c>
      <c r="AW210">
        <v>295.38</v>
      </c>
      <c r="AX210">
        <v>0.43768200564197979</v>
      </c>
      <c r="AY210">
        <v>174.62</v>
      </c>
      <c r="AZ210">
        <v>3.2535970420575295</v>
      </c>
      <c r="BA210">
        <v>139.11000000000001</v>
      </c>
      <c r="BB210">
        <v>0.85911801560963152</v>
      </c>
      <c r="BC210">
        <v>214.53</v>
      </c>
      <c r="BD210">
        <v>4.6624394727491657E-2</v>
      </c>
      <c r="BE210">
        <v>243.61</v>
      </c>
      <c r="BF210">
        <v>1.2723764005143028</v>
      </c>
      <c r="BG210">
        <v>68.36</v>
      </c>
      <c r="BH210">
        <v>0.63100950441795267</v>
      </c>
    </row>
    <row r="211" spans="1:60" x14ac:dyDescent="0.25">
      <c r="A211" t="s">
        <v>5875</v>
      </c>
      <c r="B211" t="s">
        <v>5876</v>
      </c>
      <c r="C211" t="s">
        <v>5877</v>
      </c>
      <c r="D211" t="s">
        <v>5878</v>
      </c>
      <c r="E211" t="s">
        <v>5879</v>
      </c>
      <c r="F211" t="s">
        <v>5880</v>
      </c>
      <c r="G211" t="s">
        <v>5881</v>
      </c>
      <c r="H211" t="s">
        <v>5882</v>
      </c>
      <c r="I211" t="s">
        <v>5883</v>
      </c>
      <c r="J211" t="s">
        <v>5884</v>
      </c>
      <c r="K211" t="s">
        <v>5885</v>
      </c>
      <c r="L211" t="s">
        <v>5886</v>
      </c>
      <c r="M211" t="s">
        <v>5886</v>
      </c>
      <c r="N211" t="s">
        <v>5887</v>
      </c>
      <c r="O211" t="s">
        <v>7387</v>
      </c>
      <c r="P211" t="s">
        <v>5887</v>
      </c>
      <c r="Q211" t="s">
        <v>5888</v>
      </c>
      <c r="R211" t="s">
        <v>6853</v>
      </c>
      <c r="S211" t="s">
        <v>6237</v>
      </c>
      <c r="AM211" t="s">
        <v>5887</v>
      </c>
      <c r="AN211" t="s">
        <v>7387</v>
      </c>
      <c r="AO211" t="s">
        <v>5888</v>
      </c>
      <c r="AP211" t="s">
        <v>6853</v>
      </c>
      <c r="AQ211" t="s">
        <v>6237</v>
      </c>
      <c r="AW211">
        <v>294.55</v>
      </c>
      <c r="AX211">
        <v>-0.28138950304678684</v>
      </c>
      <c r="AY211">
        <v>175.23</v>
      </c>
      <c r="AZ211">
        <v>0.34872123376661335</v>
      </c>
      <c r="BA211">
        <v>139.13999999999999</v>
      </c>
      <c r="BB211">
        <v>2.1563342401595971E-2</v>
      </c>
      <c r="BC211">
        <v>215.06</v>
      </c>
      <c r="BD211">
        <v>0.24674702339659307</v>
      </c>
      <c r="BE211">
        <v>242.33</v>
      </c>
      <c r="BF211">
        <v>-0.52681522836742545</v>
      </c>
      <c r="BG211">
        <v>67.83</v>
      </c>
      <c r="BH211">
        <v>-0.7783283289402011</v>
      </c>
    </row>
    <row r="212" spans="1:60" x14ac:dyDescent="0.25">
      <c r="A212" t="s">
        <v>5889</v>
      </c>
      <c r="B212" t="s">
        <v>5890</v>
      </c>
      <c r="C212" t="s">
        <v>5891</v>
      </c>
      <c r="D212" t="s">
        <v>5892</v>
      </c>
      <c r="E212" t="s">
        <v>5893</v>
      </c>
      <c r="F212" t="s">
        <v>1234</v>
      </c>
      <c r="G212" t="s">
        <v>5894</v>
      </c>
      <c r="H212" t="s">
        <v>5895</v>
      </c>
      <c r="I212" t="s">
        <v>5896</v>
      </c>
      <c r="J212" t="s">
        <v>5897</v>
      </c>
      <c r="K212" t="s">
        <v>5898</v>
      </c>
      <c r="L212" t="s">
        <v>1240</v>
      </c>
      <c r="M212" t="s">
        <v>1240</v>
      </c>
      <c r="N212" t="s">
        <v>5899</v>
      </c>
      <c r="O212" t="s">
        <v>7388</v>
      </c>
      <c r="P212" t="s">
        <v>5899</v>
      </c>
      <c r="Q212" t="s">
        <v>5900</v>
      </c>
      <c r="R212" t="s">
        <v>6854</v>
      </c>
      <c r="S212" t="s">
        <v>6238</v>
      </c>
      <c r="AM212" t="s">
        <v>5899</v>
      </c>
      <c r="AN212" t="s">
        <v>7388</v>
      </c>
      <c r="AO212" t="s">
        <v>5900</v>
      </c>
      <c r="AP212" t="s">
        <v>6854</v>
      </c>
      <c r="AQ212" t="s">
        <v>6238</v>
      </c>
      <c r="AW212">
        <v>298.69</v>
      </c>
      <c r="AX212">
        <v>1.3957478287525602</v>
      </c>
      <c r="AY212">
        <v>177.75</v>
      </c>
      <c r="AZ212">
        <v>1.4278671963022527</v>
      </c>
      <c r="BA212">
        <v>141.6</v>
      </c>
      <c r="BB212">
        <v>1.7525560764124259</v>
      </c>
      <c r="BC212">
        <v>216.74</v>
      </c>
      <c r="BD212">
        <v>0.77814195324688529</v>
      </c>
      <c r="BE212">
        <v>247.29</v>
      </c>
      <c r="BF212">
        <v>2.0261303380623557</v>
      </c>
      <c r="BG212">
        <v>69.010000000000005</v>
      </c>
      <c r="BH212">
        <v>1.7246846674522323</v>
      </c>
    </row>
    <row r="213" spans="1:60" x14ac:dyDescent="0.25">
      <c r="A213" t="s">
        <v>5901</v>
      </c>
      <c r="B213" t="s">
        <v>5902</v>
      </c>
      <c r="C213" t="s">
        <v>5903</v>
      </c>
      <c r="D213" t="s">
        <v>5904</v>
      </c>
      <c r="E213" t="s">
        <v>5905</v>
      </c>
      <c r="F213" t="s">
        <v>5906</v>
      </c>
      <c r="G213" t="s">
        <v>5907</v>
      </c>
      <c r="H213" t="s">
        <v>5908</v>
      </c>
      <c r="I213" t="s">
        <v>5909</v>
      </c>
      <c r="J213" t="s">
        <v>5910</v>
      </c>
      <c r="K213" t="s">
        <v>5911</v>
      </c>
      <c r="L213" t="s">
        <v>5912</v>
      </c>
      <c r="M213" t="s">
        <v>5912</v>
      </c>
      <c r="N213" t="s">
        <v>5913</v>
      </c>
      <c r="O213" t="s">
        <v>7389</v>
      </c>
      <c r="P213" t="s">
        <v>5913</v>
      </c>
      <c r="Q213" t="s">
        <v>5914</v>
      </c>
      <c r="R213" t="s">
        <v>6855</v>
      </c>
      <c r="S213" t="s">
        <v>6239</v>
      </c>
      <c r="AM213" t="s">
        <v>5913</v>
      </c>
      <c r="AN213" t="s">
        <v>7389</v>
      </c>
      <c r="AO213" t="s">
        <v>5914</v>
      </c>
      <c r="AP213" t="s">
        <v>6855</v>
      </c>
      <c r="AQ213" t="s">
        <v>6239</v>
      </c>
      <c r="AW213">
        <v>301.01</v>
      </c>
      <c r="AX213">
        <v>0.77372405331579397</v>
      </c>
      <c r="AY213">
        <v>176.08</v>
      </c>
      <c r="AZ213">
        <v>-0.94396314651439339</v>
      </c>
      <c r="BA213">
        <v>142.41999999999999</v>
      </c>
      <c r="BB213">
        <v>0.57742572943591586</v>
      </c>
      <c r="BC213">
        <v>217.43</v>
      </c>
      <c r="BD213">
        <v>0.31784811521182021</v>
      </c>
      <c r="BE213">
        <v>246.47</v>
      </c>
      <c r="BF213">
        <v>-0.33214547709713482</v>
      </c>
      <c r="BG213">
        <v>69.05</v>
      </c>
      <c r="BH213">
        <v>5.7945822279051977E-2</v>
      </c>
    </row>
    <row r="214" spans="1:60" x14ac:dyDescent="0.25">
      <c r="A214" t="s">
        <v>5915</v>
      </c>
      <c r="B214" t="s">
        <v>5916</v>
      </c>
      <c r="C214" t="s">
        <v>5917</v>
      </c>
      <c r="D214" t="s">
        <v>5918</v>
      </c>
      <c r="E214" t="s">
        <v>5919</v>
      </c>
      <c r="F214" t="s">
        <v>5920</v>
      </c>
      <c r="G214" t="s">
        <v>5921</v>
      </c>
      <c r="H214" t="s">
        <v>5922</v>
      </c>
      <c r="I214" t="s">
        <v>5923</v>
      </c>
      <c r="J214" t="s">
        <v>5924</v>
      </c>
      <c r="K214" t="s">
        <v>5925</v>
      </c>
      <c r="L214" t="s">
        <v>5926</v>
      </c>
      <c r="M214" t="s">
        <v>5926</v>
      </c>
      <c r="N214" t="s">
        <v>5927</v>
      </c>
      <c r="O214" t="s">
        <v>7390</v>
      </c>
      <c r="P214" t="s">
        <v>5927</v>
      </c>
      <c r="Q214" t="s">
        <v>5928</v>
      </c>
      <c r="R214" t="s">
        <v>6856</v>
      </c>
      <c r="S214" t="s">
        <v>6240</v>
      </c>
      <c r="AM214" t="s">
        <v>5927</v>
      </c>
      <c r="AN214" t="s">
        <v>7390</v>
      </c>
      <c r="AO214" t="s">
        <v>5928</v>
      </c>
      <c r="AP214" t="s">
        <v>6856</v>
      </c>
      <c r="AQ214" t="s">
        <v>6240</v>
      </c>
      <c r="AW214">
        <v>306.33</v>
      </c>
      <c r="AX214">
        <v>1.7519465447176443</v>
      </c>
      <c r="AY214">
        <v>180.43</v>
      </c>
      <c r="AZ214">
        <v>2.4404453702000795</v>
      </c>
      <c r="BA214">
        <v>144.82</v>
      </c>
      <c r="BB214">
        <v>1.6711153406696075</v>
      </c>
      <c r="BC214">
        <v>219.74</v>
      </c>
      <c r="BD214">
        <v>1.0568069625767542</v>
      </c>
      <c r="BE214">
        <v>255.05</v>
      </c>
      <c r="BF214">
        <v>3.4219322146661173</v>
      </c>
      <c r="BG214">
        <v>70.239999999999995</v>
      </c>
      <c r="BH214">
        <v>1.7087069471560083</v>
      </c>
    </row>
    <row r="215" spans="1:60" x14ac:dyDescent="0.25">
      <c r="A215" t="s">
        <v>5929</v>
      </c>
      <c r="B215" t="s">
        <v>5930</v>
      </c>
      <c r="C215" t="s">
        <v>5931</v>
      </c>
      <c r="D215" t="s">
        <v>5932</v>
      </c>
      <c r="E215" t="s">
        <v>5933</v>
      </c>
      <c r="F215" t="s">
        <v>5934</v>
      </c>
      <c r="G215" t="s">
        <v>5935</v>
      </c>
      <c r="H215" t="s">
        <v>5936</v>
      </c>
      <c r="I215" t="s">
        <v>5937</v>
      </c>
      <c r="J215" t="s">
        <v>5938</v>
      </c>
      <c r="K215" t="s">
        <v>5939</v>
      </c>
      <c r="L215" t="s">
        <v>5940</v>
      </c>
      <c r="M215" t="s">
        <v>5940</v>
      </c>
      <c r="N215" t="s">
        <v>5941</v>
      </c>
      <c r="O215" t="s">
        <v>7391</v>
      </c>
      <c r="P215" t="s">
        <v>5941</v>
      </c>
      <c r="Q215" t="s">
        <v>5942</v>
      </c>
      <c r="R215" t="s">
        <v>6857</v>
      </c>
      <c r="S215" t="s">
        <v>6241</v>
      </c>
      <c r="AM215" t="s">
        <v>5941</v>
      </c>
      <c r="AN215" t="s">
        <v>7391</v>
      </c>
      <c r="AO215" t="s">
        <v>5942</v>
      </c>
      <c r="AP215" t="s">
        <v>6857</v>
      </c>
      <c r="AQ215" t="s">
        <v>6241</v>
      </c>
      <c r="AW215">
        <v>303.64</v>
      </c>
      <c r="AX215">
        <v>-0.88201630869887837</v>
      </c>
      <c r="AY215">
        <v>179.85</v>
      </c>
      <c r="AZ215">
        <v>-0.32197207785742221</v>
      </c>
      <c r="BA215">
        <v>144</v>
      </c>
      <c r="BB215">
        <v>-0.56782923846740818</v>
      </c>
      <c r="BC215">
        <v>220.84</v>
      </c>
      <c r="BD215">
        <v>0.49934281431088434</v>
      </c>
      <c r="BE215">
        <v>253.58</v>
      </c>
      <c r="BF215">
        <v>-0.57802492691336216</v>
      </c>
      <c r="BG215">
        <v>71.010000000000005</v>
      </c>
      <c r="BH215">
        <v>1.0902762867141158</v>
      </c>
    </row>
    <row r="216" spans="1:60" x14ac:dyDescent="0.25">
      <c r="A216" t="s">
        <v>5943</v>
      </c>
      <c r="B216" t="s">
        <v>5944</v>
      </c>
      <c r="C216" t="s">
        <v>5945</v>
      </c>
      <c r="D216" t="s">
        <v>5946</v>
      </c>
      <c r="E216" t="s">
        <v>5947</v>
      </c>
      <c r="F216" t="s">
        <v>5948</v>
      </c>
      <c r="G216" t="s">
        <v>5949</v>
      </c>
      <c r="H216" t="s">
        <v>5950</v>
      </c>
      <c r="I216" t="s">
        <v>5951</v>
      </c>
      <c r="J216" t="s">
        <v>5952</v>
      </c>
      <c r="K216" t="s">
        <v>5953</v>
      </c>
      <c r="L216" t="s">
        <v>5954</v>
      </c>
      <c r="M216" t="s">
        <v>5954</v>
      </c>
      <c r="N216" t="s">
        <v>5955</v>
      </c>
      <c r="O216" t="s">
        <v>7392</v>
      </c>
      <c r="P216" t="s">
        <v>5955</v>
      </c>
      <c r="Q216" t="s">
        <v>5956</v>
      </c>
      <c r="R216" t="s">
        <v>6858</v>
      </c>
      <c r="S216" t="s">
        <v>6242</v>
      </c>
      <c r="AM216" t="s">
        <v>5955</v>
      </c>
      <c r="AN216" t="s">
        <v>7392</v>
      </c>
      <c r="AO216" t="s">
        <v>5956</v>
      </c>
      <c r="AP216" t="s">
        <v>6858</v>
      </c>
      <c r="AQ216" t="s">
        <v>6242</v>
      </c>
      <c r="AW216">
        <v>300.49</v>
      </c>
      <c r="AX216">
        <v>-1.0428313597242083</v>
      </c>
      <c r="AY216">
        <v>178.19</v>
      </c>
      <c r="AZ216">
        <v>-0.92727734023095365</v>
      </c>
      <c r="BA216">
        <v>142.69999999999999</v>
      </c>
      <c r="BB216">
        <v>-0.90687750932099664</v>
      </c>
      <c r="BC216">
        <v>220.66</v>
      </c>
      <c r="BD216">
        <v>-8.1540208368385617E-2</v>
      </c>
      <c r="BE216">
        <v>252.82</v>
      </c>
      <c r="BF216">
        <v>-0.30015820323904407</v>
      </c>
      <c r="BG216">
        <v>70.8</v>
      </c>
      <c r="BH216">
        <v>-0.29617114943283296</v>
      </c>
    </row>
    <row r="217" spans="1:60" x14ac:dyDescent="0.25">
      <c r="A217" t="s">
        <v>5957</v>
      </c>
      <c r="B217" t="s">
        <v>5958</v>
      </c>
      <c r="C217" t="s">
        <v>5959</v>
      </c>
      <c r="D217" t="s">
        <v>5960</v>
      </c>
      <c r="E217" t="s">
        <v>5961</v>
      </c>
      <c r="F217" t="s">
        <v>5962</v>
      </c>
      <c r="G217" t="s">
        <v>5963</v>
      </c>
      <c r="H217" t="s">
        <v>5964</v>
      </c>
      <c r="I217" t="s">
        <v>5965</v>
      </c>
      <c r="J217" t="s">
        <v>5966</v>
      </c>
      <c r="K217" t="s">
        <v>5967</v>
      </c>
      <c r="L217" t="s">
        <v>5968</v>
      </c>
      <c r="M217" t="s">
        <v>5968</v>
      </c>
      <c r="N217" t="s">
        <v>5969</v>
      </c>
      <c r="O217" t="s">
        <v>7393</v>
      </c>
      <c r="P217" t="s">
        <v>5969</v>
      </c>
      <c r="Q217" t="s">
        <v>5970</v>
      </c>
      <c r="R217" t="s">
        <v>6859</v>
      </c>
      <c r="S217" t="s">
        <v>6243</v>
      </c>
      <c r="AM217" t="s">
        <v>5969</v>
      </c>
      <c r="AN217" t="s">
        <v>7393</v>
      </c>
      <c r="AO217" t="s">
        <v>5970</v>
      </c>
      <c r="AP217" t="s">
        <v>6859</v>
      </c>
      <c r="AQ217" t="s">
        <v>6243</v>
      </c>
      <c r="AW217">
        <v>299.67</v>
      </c>
      <c r="AX217">
        <v>-0.27326063391572525</v>
      </c>
      <c r="AY217">
        <v>179.27</v>
      </c>
      <c r="AZ217">
        <v>0.60426525274239251</v>
      </c>
      <c r="BA217">
        <v>142.83000000000001</v>
      </c>
      <c r="BB217">
        <v>9.1058739174646339E-2</v>
      </c>
      <c r="BC217">
        <v>222.18</v>
      </c>
      <c r="BD217">
        <v>0.68648088214163605</v>
      </c>
      <c r="BE217">
        <v>254.01</v>
      </c>
      <c r="BF217">
        <v>0.46958632548840712</v>
      </c>
      <c r="BG217">
        <v>72.239999999999995</v>
      </c>
      <c r="BH217">
        <v>2.0134908409055807</v>
      </c>
    </row>
    <row r="218" spans="1:60" x14ac:dyDescent="0.25">
      <c r="A218" t="s">
        <v>5971</v>
      </c>
      <c r="B218" t="s">
        <v>5972</v>
      </c>
      <c r="C218" t="s">
        <v>5973</v>
      </c>
      <c r="D218" t="s">
        <v>5974</v>
      </c>
      <c r="E218" t="s">
        <v>5975</v>
      </c>
      <c r="F218" t="s">
        <v>5976</v>
      </c>
      <c r="G218" t="s">
        <v>5977</v>
      </c>
      <c r="H218" t="s">
        <v>5978</v>
      </c>
      <c r="I218" t="s">
        <v>5979</v>
      </c>
      <c r="J218" t="s">
        <v>5980</v>
      </c>
      <c r="K218" t="s">
        <v>5981</v>
      </c>
      <c r="L218" t="s">
        <v>5982</v>
      </c>
      <c r="M218" t="s">
        <v>5982</v>
      </c>
      <c r="N218" t="s">
        <v>5983</v>
      </c>
      <c r="O218" t="s">
        <v>7394</v>
      </c>
      <c r="P218" t="s">
        <v>5983</v>
      </c>
      <c r="Q218" t="s">
        <v>5984</v>
      </c>
      <c r="R218" t="s">
        <v>6860</v>
      </c>
      <c r="S218" t="s">
        <v>6244</v>
      </c>
      <c r="AM218" t="s">
        <v>5983</v>
      </c>
      <c r="AN218" t="s">
        <v>7394</v>
      </c>
      <c r="AO218" t="s">
        <v>5984</v>
      </c>
      <c r="AP218" t="s">
        <v>6860</v>
      </c>
      <c r="AQ218" t="s">
        <v>6244</v>
      </c>
      <c r="AW218">
        <v>292.85000000000002</v>
      </c>
      <c r="AX218">
        <v>-2.3021336676376767</v>
      </c>
      <c r="AY218">
        <v>179.6</v>
      </c>
      <c r="AZ218">
        <v>0.18391066013519844</v>
      </c>
      <c r="BA218">
        <v>140.16999999999999</v>
      </c>
      <c r="BB218">
        <v>-1.8799140199570912</v>
      </c>
      <c r="BC218">
        <v>223.18</v>
      </c>
      <c r="BD218">
        <v>0.44907566039787467</v>
      </c>
      <c r="BE218">
        <v>254.91</v>
      </c>
      <c r="BF218">
        <v>0.35369053612641888</v>
      </c>
      <c r="BG218">
        <v>72.75</v>
      </c>
      <c r="BH218">
        <v>0.70349969428720838</v>
      </c>
    </row>
    <row r="219" spans="1:60" x14ac:dyDescent="0.25">
      <c r="A219" t="s">
        <v>5985</v>
      </c>
      <c r="B219" t="s">
        <v>5986</v>
      </c>
      <c r="C219" t="s">
        <v>5987</v>
      </c>
      <c r="D219" t="s">
        <v>5988</v>
      </c>
      <c r="E219" t="s">
        <v>5989</v>
      </c>
      <c r="F219" t="s">
        <v>5990</v>
      </c>
      <c r="G219" t="s">
        <v>5991</v>
      </c>
      <c r="H219" t="s">
        <v>5992</v>
      </c>
      <c r="I219" t="s">
        <v>5993</v>
      </c>
      <c r="J219" t="s">
        <v>5994</v>
      </c>
      <c r="K219" t="s">
        <v>5995</v>
      </c>
      <c r="L219" t="s">
        <v>5996</v>
      </c>
      <c r="M219" t="s">
        <v>5996</v>
      </c>
      <c r="N219" t="s">
        <v>5997</v>
      </c>
      <c r="O219" t="s">
        <v>7395</v>
      </c>
      <c r="P219" t="s">
        <v>5997</v>
      </c>
      <c r="Q219" t="s">
        <v>5998</v>
      </c>
      <c r="R219" t="s">
        <v>6861</v>
      </c>
      <c r="S219" t="s">
        <v>6245</v>
      </c>
      <c r="AM219" t="s">
        <v>5997</v>
      </c>
      <c r="AN219" t="s">
        <v>7395</v>
      </c>
      <c r="AO219" t="s">
        <v>5998</v>
      </c>
      <c r="AP219" t="s">
        <v>6861</v>
      </c>
      <c r="AQ219" t="s">
        <v>6245</v>
      </c>
      <c r="AW219">
        <v>299.23</v>
      </c>
      <c r="AX219">
        <v>2.1551975917772319</v>
      </c>
      <c r="AY219">
        <v>181.27</v>
      </c>
      <c r="AZ219">
        <v>0.92554766067284766</v>
      </c>
      <c r="BA219">
        <v>141.88999999999999</v>
      </c>
      <c r="BB219">
        <v>1.2196137844255723</v>
      </c>
      <c r="BC219">
        <v>224.6</v>
      </c>
      <c r="BD219">
        <v>0.63424215467876766</v>
      </c>
      <c r="BE219">
        <v>257.45999999999998</v>
      </c>
      <c r="BF219">
        <v>0.99538265479286081</v>
      </c>
      <c r="BG219">
        <v>72.72</v>
      </c>
      <c r="BH219">
        <v>-4.1245618237847712E-2</v>
      </c>
    </row>
    <row r="220" spans="1:60" x14ac:dyDescent="0.25">
      <c r="A220" t="s">
        <v>5999</v>
      </c>
      <c r="B220" t="s">
        <v>6000</v>
      </c>
      <c r="C220" t="s">
        <v>6001</v>
      </c>
      <c r="D220" t="s">
        <v>6002</v>
      </c>
      <c r="E220" t="s">
        <v>6003</v>
      </c>
      <c r="F220" t="s">
        <v>6004</v>
      </c>
      <c r="G220" t="s">
        <v>6005</v>
      </c>
      <c r="H220" t="s">
        <v>6006</v>
      </c>
      <c r="I220" t="s">
        <v>6007</v>
      </c>
      <c r="J220" t="s">
        <v>6008</v>
      </c>
      <c r="K220" t="s">
        <v>6009</v>
      </c>
      <c r="L220" t="s">
        <v>6010</v>
      </c>
      <c r="M220" t="s">
        <v>6010</v>
      </c>
      <c r="N220" t="s">
        <v>6011</v>
      </c>
      <c r="O220" t="s">
        <v>7396</v>
      </c>
      <c r="P220" t="s">
        <v>6011</v>
      </c>
      <c r="Q220" t="s">
        <v>6012</v>
      </c>
      <c r="R220" t="s">
        <v>6862</v>
      </c>
      <c r="S220" t="s">
        <v>6246</v>
      </c>
      <c r="AM220" t="s">
        <v>6011</v>
      </c>
      <c r="AN220" t="s">
        <v>7396</v>
      </c>
      <c r="AO220" t="s">
        <v>6012</v>
      </c>
      <c r="AP220" t="s">
        <v>6862</v>
      </c>
      <c r="AQ220" t="s">
        <v>6246</v>
      </c>
      <c r="AW220">
        <v>301.68</v>
      </c>
      <c r="AX220">
        <v>0.81543444965381273</v>
      </c>
      <c r="AY220">
        <v>182.63</v>
      </c>
      <c r="AZ220">
        <v>0.74746157291226789</v>
      </c>
      <c r="BA220">
        <v>143.35</v>
      </c>
      <c r="BB220">
        <v>1.023708281015683</v>
      </c>
      <c r="BC220">
        <v>227.63</v>
      </c>
      <c r="BD220">
        <v>1.3400461454954362</v>
      </c>
      <c r="BE220">
        <v>261</v>
      </c>
      <c r="BF220">
        <v>1.365603909120523</v>
      </c>
      <c r="BG220">
        <v>73.87</v>
      </c>
      <c r="BH220">
        <v>1.5690341671423074</v>
      </c>
    </row>
    <row r="221" spans="1:60" x14ac:dyDescent="0.25">
      <c r="A221" t="s">
        <v>6013</v>
      </c>
      <c r="B221" t="s">
        <v>6014</v>
      </c>
      <c r="C221" t="s">
        <v>6015</v>
      </c>
      <c r="D221" t="s">
        <v>6016</v>
      </c>
      <c r="E221" t="s">
        <v>6017</v>
      </c>
      <c r="F221" t="s">
        <v>6018</v>
      </c>
      <c r="G221" t="s">
        <v>6019</v>
      </c>
      <c r="H221" t="s">
        <v>6020</v>
      </c>
      <c r="I221" t="s">
        <v>6021</v>
      </c>
      <c r="J221" t="s">
        <v>6022</v>
      </c>
      <c r="K221" t="s">
        <v>6023</v>
      </c>
      <c r="L221" t="s">
        <v>6024</v>
      </c>
      <c r="M221" t="s">
        <v>6024</v>
      </c>
      <c r="N221" t="s">
        <v>6025</v>
      </c>
      <c r="O221" t="s">
        <v>7397</v>
      </c>
      <c r="P221" t="s">
        <v>6025</v>
      </c>
      <c r="Q221" t="s">
        <v>6026</v>
      </c>
      <c r="R221" t="s">
        <v>6863</v>
      </c>
      <c r="S221" t="s">
        <v>6247</v>
      </c>
      <c r="AM221" t="s">
        <v>6025</v>
      </c>
      <c r="AN221" t="s">
        <v>7397</v>
      </c>
      <c r="AO221" t="s">
        <v>6026</v>
      </c>
      <c r="AP221" t="s">
        <v>6863</v>
      </c>
      <c r="AQ221" t="s">
        <v>6247</v>
      </c>
      <c r="AW221">
        <v>304.38</v>
      </c>
      <c r="AX221">
        <v>0.89100678565519398</v>
      </c>
      <c r="AY221">
        <v>182.82</v>
      </c>
      <c r="AZ221">
        <v>0.10398140217222229</v>
      </c>
      <c r="BA221">
        <v>144.28</v>
      </c>
      <c r="BB221">
        <v>0.64666637059594667</v>
      </c>
      <c r="BC221">
        <v>227.59</v>
      </c>
      <c r="BD221">
        <v>-1.7573920347499015E-2</v>
      </c>
      <c r="BE221">
        <v>260.52999999999997</v>
      </c>
      <c r="BF221">
        <v>-0.18023896122454111</v>
      </c>
      <c r="BG221">
        <v>74.540000000000006</v>
      </c>
      <c r="BH221">
        <v>0.90291025104658851</v>
      </c>
    </row>
    <row r="222" spans="1:60" x14ac:dyDescent="0.25">
      <c r="AW222">
        <v>306.64999999999998</v>
      </c>
      <c r="AX222">
        <v>0.74301112653391244</v>
      </c>
      <c r="AY222">
        <v>182.66</v>
      </c>
      <c r="AZ222">
        <v>-8.7556096213979265E-2</v>
      </c>
      <c r="BA222">
        <v>145.43</v>
      </c>
      <c r="BB222">
        <v>0.79390151542805021</v>
      </c>
      <c r="BC222">
        <v>226.51</v>
      </c>
      <c r="BD222">
        <v>-0.47566704969456647</v>
      </c>
      <c r="BE222">
        <v>260.27</v>
      </c>
      <c r="BF222">
        <v>-9.9846398463959984E-2</v>
      </c>
      <c r="BG222">
        <v>74.61</v>
      </c>
      <c r="BH222">
        <v>9.3865243231048862E-2</v>
      </c>
    </row>
    <row r="223" spans="1:60" x14ac:dyDescent="0.25">
      <c r="AW223">
        <v>308.33</v>
      </c>
      <c r="AX223">
        <v>0.54636059030748374</v>
      </c>
      <c r="AY223">
        <v>182.78</v>
      </c>
      <c r="AZ223">
        <v>6.5674258052272713E-2</v>
      </c>
      <c r="BA223">
        <v>145.68</v>
      </c>
      <c r="BB223">
        <v>0.17175642297337926</v>
      </c>
      <c r="BC223">
        <v>226.54</v>
      </c>
      <c r="BD223">
        <v>1.3243571369093104E-2</v>
      </c>
      <c r="BE223">
        <v>262.07</v>
      </c>
      <c r="BF223">
        <v>0.68920899227701082</v>
      </c>
      <c r="BG223">
        <v>75</v>
      </c>
      <c r="BH223">
        <v>0.52135670528875477</v>
      </c>
    </row>
    <row r="224" spans="1:60" x14ac:dyDescent="0.25">
      <c r="AW224">
        <v>311.12</v>
      </c>
      <c r="AX224">
        <v>0.9008051872424514</v>
      </c>
      <c r="AY224">
        <v>184.29</v>
      </c>
      <c r="AZ224">
        <v>0.82273599998900615</v>
      </c>
      <c r="BA224">
        <v>146.26</v>
      </c>
      <c r="BB224">
        <v>0.39734244234525329</v>
      </c>
      <c r="BC224">
        <v>230.04</v>
      </c>
      <c r="BD224">
        <v>1.5331677072985905</v>
      </c>
      <c r="BE224">
        <v>264.08</v>
      </c>
      <c r="BF224">
        <v>0.76404438963589416</v>
      </c>
      <c r="BG224">
        <v>76.569999999999993</v>
      </c>
      <c r="BH224">
        <v>2.0717241588721551</v>
      </c>
    </row>
    <row r="225" spans="49:60" x14ac:dyDescent="0.25">
      <c r="AW225">
        <v>308.98</v>
      </c>
      <c r="AX225">
        <v>-0.69021399635881409</v>
      </c>
      <c r="AY225">
        <v>183.41</v>
      </c>
      <c r="AZ225">
        <v>-0.4786519881004544</v>
      </c>
      <c r="BA225">
        <v>146.41</v>
      </c>
      <c r="BB225">
        <v>0.10250453625857961</v>
      </c>
      <c r="BC225">
        <v>228.67</v>
      </c>
      <c r="BD225">
        <v>-0.59732906345498815</v>
      </c>
      <c r="BE225">
        <v>262.11</v>
      </c>
      <c r="BF225">
        <v>-0.74878245668245469</v>
      </c>
      <c r="BG225">
        <v>77.25</v>
      </c>
      <c r="BH225">
        <v>0.8841560652822853</v>
      </c>
    </row>
    <row r="226" spans="49:60" x14ac:dyDescent="0.25">
      <c r="AW226">
        <v>300.29000000000002</v>
      </c>
      <c r="AX226">
        <v>-2.8527875482377438</v>
      </c>
      <c r="AY226">
        <v>178.66</v>
      </c>
      <c r="AZ226">
        <v>-2.6239525689248246</v>
      </c>
      <c r="BA226">
        <v>143.13</v>
      </c>
      <c r="BB226">
        <v>-2.2657597009265529</v>
      </c>
      <c r="BC226">
        <v>223.64</v>
      </c>
      <c r="BD226">
        <v>-2.2242300052558983</v>
      </c>
      <c r="BE226">
        <v>254.9</v>
      </c>
      <c r="BF226">
        <v>-2.7892951596043214</v>
      </c>
      <c r="BG226">
        <v>74.84</v>
      </c>
      <c r="BH226">
        <v>-3.1694414371965984</v>
      </c>
    </row>
    <row r="227" spans="49:60" x14ac:dyDescent="0.25">
      <c r="AW227">
        <v>306.02999999999997</v>
      </c>
      <c r="AX227">
        <v>1.8934461961010829</v>
      </c>
      <c r="AY227">
        <v>184.09</v>
      </c>
      <c r="AZ227">
        <v>2.9940210184777771</v>
      </c>
      <c r="BA227">
        <v>146.22</v>
      </c>
      <c r="BB227">
        <v>2.1359028669044644</v>
      </c>
      <c r="BC227">
        <v>229.88</v>
      </c>
      <c r="BD227">
        <v>2.7519817481096207</v>
      </c>
      <c r="BE227">
        <v>265.39</v>
      </c>
      <c r="BF227">
        <v>4.0329130831035114</v>
      </c>
      <c r="BG227">
        <v>76.42</v>
      </c>
      <c r="BH227">
        <v>2.0891940612865065</v>
      </c>
    </row>
    <row r="228" spans="49:60" x14ac:dyDescent="0.25">
      <c r="AW228">
        <v>308.77</v>
      </c>
      <c r="AX228">
        <v>0.89135268096244624</v>
      </c>
      <c r="AY228">
        <v>187.79</v>
      </c>
      <c r="AZ228">
        <v>1.9899548761644099</v>
      </c>
      <c r="BA228">
        <v>147.88</v>
      </c>
      <c r="BB228">
        <v>1.1288797203261303</v>
      </c>
      <c r="BC228">
        <v>231.55</v>
      </c>
      <c r="BD228">
        <v>0.72383992872202119</v>
      </c>
      <c r="BE228">
        <v>268.12</v>
      </c>
      <c r="BF228">
        <v>1.0234199276652054</v>
      </c>
      <c r="BG228">
        <v>78.930000000000007</v>
      </c>
      <c r="BH228">
        <v>3.2316941701557202</v>
      </c>
    </row>
    <row r="229" spans="49:60" x14ac:dyDescent="0.25">
      <c r="AW229">
        <v>309.43</v>
      </c>
      <c r="AX229">
        <v>0.21352321279744152</v>
      </c>
      <c r="AY229">
        <v>186.76</v>
      </c>
      <c r="AZ229">
        <v>-0.54999471173786874</v>
      </c>
      <c r="BA229">
        <v>149.33000000000001</v>
      </c>
      <c r="BB229">
        <v>0.97574880007462672</v>
      </c>
      <c r="BC229">
        <v>228.73</v>
      </c>
      <c r="BD229">
        <v>-1.2253564287492813</v>
      </c>
      <c r="BE229">
        <v>264.73</v>
      </c>
      <c r="BF229">
        <v>-1.272420282681594</v>
      </c>
      <c r="BG229">
        <v>78.95</v>
      </c>
      <c r="BH229">
        <v>2.5335698134003222E-2</v>
      </c>
    </row>
    <row r="230" spans="49:60" x14ac:dyDescent="0.25">
      <c r="AW230">
        <v>269.83999999999997</v>
      </c>
      <c r="AX230">
        <v>-13.690270454674138</v>
      </c>
      <c r="AY230">
        <v>163.63999999999999</v>
      </c>
      <c r="AZ230">
        <v>-13.215547704153854</v>
      </c>
      <c r="BA230">
        <v>131.03</v>
      </c>
      <c r="BB230">
        <v>-13.073231745268346</v>
      </c>
      <c r="BC230">
        <v>203.8</v>
      </c>
      <c r="BD230">
        <v>-11.540314785064371</v>
      </c>
      <c r="BE230">
        <v>233.6</v>
      </c>
      <c r="BF230">
        <v>-12.510018770886902</v>
      </c>
      <c r="BG230">
        <v>69.94</v>
      </c>
      <c r="BH230">
        <v>-12.117700906642142</v>
      </c>
    </row>
    <row r="231" spans="49:60" x14ac:dyDescent="0.25">
      <c r="AW231">
        <v>272.43</v>
      </c>
      <c r="AX231">
        <v>0.95525096164518974</v>
      </c>
      <c r="AY231">
        <v>160.13999999999999</v>
      </c>
      <c r="AZ231">
        <v>-2.1620460416710072</v>
      </c>
      <c r="BA231">
        <v>132.96</v>
      </c>
      <c r="BB231">
        <v>1.462202649064424</v>
      </c>
      <c r="BC231">
        <v>205.18</v>
      </c>
      <c r="BD231">
        <v>0.67485218709421957</v>
      </c>
      <c r="BE231">
        <v>226.15</v>
      </c>
      <c r="BF231">
        <v>-3.2411755030219815</v>
      </c>
      <c r="BG231">
        <v>68.44</v>
      </c>
      <c r="BH231">
        <v>-2.1680282611237041</v>
      </c>
    </row>
    <row r="232" spans="49:60" x14ac:dyDescent="0.25">
      <c r="AW232">
        <v>216.97</v>
      </c>
      <c r="AX232">
        <v>-22.762260523456625</v>
      </c>
      <c r="AY232">
        <v>130.58000000000001</v>
      </c>
      <c r="AZ232">
        <v>-20.406236688600011</v>
      </c>
      <c r="BA232">
        <v>107.86</v>
      </c>
      <c r="BB232">
        <v>-20.921424119805717</v>
      </c>
      <c r="BC232">
        <v>184.41</v>
      </c>
      <c r="BD232">
        <v>-10.672610307253899</v>
      </c>
      <c r="BE232">
        <v>197.73</v>
      </c>
      <c r="BF232">
        <v>-13.429603219111403</v>
      </c>
      <c r="BG232">
        <v>61.75</v>
      </c>
      <c r="BH232">
        <v>-10.286347351590608</v>
      </c>
    </row>
    <row r="233" spans="49:60" x14ac:dyDescent="0.25">
      <c r="AW233">
        <v>228.14</v>
      </c>
      <c r="AX233">
        <v>5.0200380464471328</v>
      </c>
      <c r="AY233">
        <v>128.51</v>
      </c>
      <c r="AZ233">
        <v>-1.5979343439437739</v>
      </c>
      <c r="BA233">
        <v>113.34</v>
      </c>
      <c r="BB233">
        <v>4.9558060832392226</v>
      </c>
      <c r="BC233">
        <v>158.55000000000001</v>
      </c>
      <c r="BD233">
        <v>-15.10915386026713</v>
      </c>
      <c r="BE233">
        <v>183.99</v>
      </c>
      <c r="BF233">
        <v>-7.2021055426736007</v>
      </c>
      <c r="BG233">
        <v>57.13</v>
      </c>
      <c r="BH233">
        <v>-7.7764602771715374</v>
      </c>
    </row>
    <row r="234" spans="49:60" x14ac:dyDescent="0.25">
      <c r="AW234">
        <v>229.75</v>
      </c>
      <c r="AX234">
        <v>0.70322856360446084</v>
      </c>
      <c r="AY234">
        <v>135.29</v>
      </c>
      <c r="AZ234">
        <v>5.1413900296219079</v>
      </c>
      <c r="BA234">
        <v>113.5</v>
      </c>
      <c r="BB234">
        <v>0.14106861799841297</v>
      </c>
      <c r="BC234">
        <v>172.48</v>
      </c>
      <c r="BD234">
        <v>8.4211286736275923</v>
      </c>
      <c r="BE234">
        <v>193.59</v>
      </c>
      <c r="BF234">
        <v>5.0861112309855914</v>
      </c>
      <c r="BG234">
        <v>59.37</v>
      </c>
      <c r="BH234">
        <v>3.8459675546212742</v>
      </c>
    </row>
    <row r="235" spans="49:60" x14ac:dyDescent="0.25">
      <c r="AW235">
        <v>234.41</v>
      </c>
      <c r="AX235">
        <v>2.0079957673099962</v>
      </c>
      <c r="AY235">
        <v>134.94</v>
      </c>
      <c r="AZ235">
        <v>-0.25903874159895157</v>
      </c>
      <c r="BA235">
        <v>115.77</v>
      </c>
      <c r="BB235">
        <v>1.9802627296179729</v>
      </c>
      <c r="BC235">
        <v>169.72</v>
      </c>
      <c r="BD235">
        <v>-1.6131267386508132</v>
      </c>
      <c r="BE235">
        <v>194.1</v>
      </c>
      <c r="BF235">
        <v>0.26309695591065452</v>
      </c>
      <c r="BG235">
        <v>58.02</v>
      </c>
      <c r="BH235">
        <v>-2.3001269589326045</v>
      </c>
    </row>
    <row r="236" spans="49:60" x14ac:dyDescent="0.25">
      <c r="AW236">
        <v>246.59</v>
      </c>
      <c r="AX236">
        <v>5.0655319498707767</v>
      </c>
      <c r="AY236">
        <v>143.80000000000001</v>
      </c>
      <c r="AZ236">
        <v>6.3593210087667007</v>
      </c>
      <c r="BA236">
        <v>121.21</v>
      </c>
      <c r="BB236">
        <v>4.59191142647835</v>
      </c>
      <c r="BC236">
        <v>188.75</v>
      </c>
      <c r="BD236">
        <v>10.627336779501007</v>
      </c>
      <c r="BE236">
        <v>210.24</v>
      </c>
      <c r="BF236">
        <v>7.9876245121281189</v>
      </c>
      <c r="BG236">
        <v>64.150000000000006</v>
      </c>
      <c r="BH236">
        <v>10.043631236838747</v>
      </c>
    </row>
    <row r="237" spans="49:60" x14ac:dyDescent="0.25">
      <c r="AW237">
        <v>252.42</v>
      </c>
      <c r="AX237">
        <v>2.3367328422880385</v>
      </c>
      <c r="AY237">
        <v>143.32</v>
      </c>
      <c r="AZ237">
        <v>-0.33435528501934081</v>
      </c>
      <c r="BA237">
        <v>124.8</v>
      </c>
      <c r="BB237">
        <v>2.9187877452906639</v>
      </c>
      <c r="BC237">
        <v>190.83</v>
      </c>
      <c r="BD237">
        <v>1.0959591229688479</v>
      </c>
      <c r="BE237">
        <v>213.6</v>
      </c>
      <c r="BF237">
        <v>1.5855371789794002</v>
      </c>
      <c r="BG237">
        <v>66.47</v>
      </c>
      <c r="BH237">
        <v>3.5526626991844856</v>
      </c>
    </row>
    <row r="238" spans="49:60" x14ac:dyDescent="0.25">
      <c r="AW238">
        <v>252.1</v>
      </c>
      <c r="AX238">
        <v>-0.12685326366102956</v>
      </c>
      <c r="AY238">
        <v>143.05000000000001</v>
      </c>
      <c r="AZ238">
        <v>-0.18856729406336947</v>
      </c>
      <c r="BA238">
        <v>124.08</v>
      </c>
      <c r="BB238">
        <v>-0.5785937067043887</v>
      </c>
      <c r="BC238">
        <v>187.97</v>
      </c>
      <c r="BD238">
        <v>-1.5100603730318594</v>
      </c>
      <c r="BE238">
        <v>211.49</v>
      </c>
      <c r="BF238">
        <v>-0.99273910413810917</v>
      </c>
      <c r="BG238">
        <v>65.66</v>
      </c>
      <c r="BH238">
        <v>-1.2260805980043938</v>
      </c>
    </row>
    <row r="239" spans="49:60" x14ac:dyDescent="0.25">
      <c r="AW239">
        <v>258.13</v>
      </c>
      <c r="AX239">
        <v>2.3637499793866525</v>
      </c>
      <c r="AY239">
        <v>147.35</v>
      </c>
      <c r="AZ239">
        <v>2.961648968758432</v>
      </c>
      <c r="BA239">
        <v>127.86</v>
      </c>
      <c r="BB239">
        <v>3.0009396470297323</v>
      </c>
      <c r="BC239">
        <v>191.11</v>
      </c>
      <c r="BD239">
        <v>1.6566802872385999</v>
      </c>
      <c r="BE239">
        <v>215.23</v>
      </c>
      <c r="BF239">
        <v>1.7529507731429119</v>
      </c>
      <c r="BG239">
        <v>68.42</v>
      </c>
      <c r="BH239">
        <v>4.1175267476012145</v>
      </c>
    </row>
    <row r="240" spans="49:60" x14ac:dyDescent="0.25">
      <c r="AW240">
        <v>255.1</v>
      </c>
      <c r="AX240">
        <v>-1.1807708839975009</v>
      </c>
      <c r="AY240">
        <v>148.08000000000001</v>
      </c>
      <c r="AZ240">
        <v>0.4941959081538429</v>
      </c>
      <c r="BA240">
        <v>126.05</v>
      </c>
      <c r="BB240">
        <v>-1.4257261704651927</v>
      </c>
      <c r="BC240">
        <v>190.4</v>
      </c>
      <c r="BD240">
        <v>-0.37220561436249278</v>
      </c>
      <c r="BE240">
        <v>216.19</v>
      </c>
      <c r="BF240">
        <v>0.44504268902854205</v>
      </c>
      <c r="BG240">
        <v>69.45</v>
      </c>
      <c r="BH240">
        <v>1.4941889650894074</v>
      </c>
    </row>
    <row r="241" spans="49:60" x14ac:dyDescent="0.25">
      <c r="AW241">
        <v>250.24</v>
      </c>
      <c r="AX241">
        <v>-1.9235167790819396</v>
      </c>
      <c r="AY241">
        <v>143.28</v>
      </c>
      <c r="AZ241">
        <v>-3.295191051278576</v>
      </c>
      <c r="BA241">
        <v>123.82</v>
      </c>
      <c r="BB241">
        <v>-1.7849755542842749</v>
      </c>
      <c r="BC241">
        <v>184.37</v>
      </c>
      <c r="BD241">
        <v>-3.2182514274965537</v>
      </c>
      <c r="BE241">
        <v>210.63</v>
      </c>
      <c r="BF241">
        <v>-2.6054610969105925</v>
      </c>
      <c r="BG241">
        <v>68.72</v>
      </c>
      <c r="BH241">
        <v>-1.0566791524352941</v>
      </c>
    </row>
    <row r="242" spans="49:60" x14ac:dyDescent="0.25">
      <c r="AW242">
        <v>259.69</v>
      </c>
      <c r="AX242">
        <v>3.7068154601957439</v>
      </c>
      <c r="AY242">
        <v>147.86000000000001</v>
      </c>
      <c r="AZ242">
        <v>3.1465122376497776</v>
      </c>
      <c r="BA242">
        <v>128.44999999999999</v>
      </c>
      <c r="BB242">
        <v>3.6710825464806551</v>
      </c>
      <c r="BC242">
        <v>188.67</v>
      </c>
      <c r="BD242">
        <v>2.3054849141222111</v>
      </c>
      <c r="BE242">
        <v>214.65</v>
      </c>
      <c r="BF242">
        <v>1.8905754973302398</v>
      </c>
      <c r="BG242">
        <v>70.459999999999994</v>
      </c>
      <c r="BH242">
        <v>2.5004895237091564</v>
      </c>
    </row>
    <row r="243" spans="49:60" x14ac:dyDescent="0.25">
      <c r="AW243">
        <v>265.24</v>
      </c>
      <c r="AX243">
        <v>2.1146464541763086</v>
      </c>
      <c r="AY243">
        <v>152.55000000000001</v>
      </c>
      <c r="AZ243">
        <v>3.1226531033724578</v>
      </c>
      <c r="BA243">
        <v>130.58000000000001</v>
      </c>
      <c r="BB243">
        <v>1.6446342202594999</v>
      </c>
      <c r="BC243">
        <v>195.92</v>
      </c>
      <c r="BD243">
        <v>3.7706955420390598</v>
      </c>
      <c r="BE243">
        <v>218.36</v>
      </c>
      <c r="BF243">
        <v>1.7136282242987237</v>
      </c>
      <c r="BG243">
        <v>72.12</v>
      </c>
      <c r="BH243">
        <v>2.3286225422025035</v>
      </c>
    </row>
    <row r="244" spans="49:60" x14ac:dyDescent="0.25">
      <c r="AW244">
        <v>277.08</v>
      </c>
      <c r="AX244">
        <v>4.367119665373723</v>
      </c>
      <c r="AY244">
        <v>162.87</v>
      </c>
      <c r="AZ244">
        <v>6.5459925422790723</v>
      </c>
      <c r="BA244">
        <v>136.72</v>
      </c>
      <c r="BB244">
        <v>4.5948973048847837</v>
      </c>
      <c r="BC244">
        <v>204.88</v>
      </c>
      <c r="BD244">
        <v>4.4718029247357567</v>
      </c>
      <c r="BE244">
        <v>228.94</v>
      </c>
      <c r="BF244">
        <v>4.7314883576773417</v>
      </c>
      <c r="BG244">
        <v>74.81</v>
      </c>
      <c r="BH244">
        <v>3.6620167549196996</v>
      </c>
    </row>
    <row r="245" spans="49:60" x14ac:dyDescent="0.25">
      <c r="AW245">
        <v>269.02999999999997</v>
      </c>
      <c r="AX245">
        <v>-2.9483375607353626</v>
      </c>
      <c r="AY245">
        <v>154.47999999999999</v>
      </c>
      <c r="AZ245">
        <v>-5.2887698465210491</v>
      </c>
      <c r="BA245">
        <v>132.84</v>
      </c>
      <c r="BB245">
        <v>-2.8789642298789602</v>
      </c>
      <c r="BC245">
        <v>193.24</v>
      </c>
      <c r="BD245">
        <v>-5.8491502205063783</v>
      </c>
      <c r="BE245">
        <v>217.93</v>
      </c>
      <c r="BF245">
        <v>-4.9286050182610399</v>
      </c>
      <c r="BG245">
        <v>71.63</v>
      </c>
      <c r="BH245">
        <v>-4.3437585257953746</v>
      </c>
    </row>
    <row r="246" spans="49:60" x14ac:dyDescent="0.25">
      <c r="AW246">
        <v>273.25</v>
      </c>
      <c r="AX246">
        <v>1.5564229509597389</v>
      </c>
      <c r="AY246">
        <v>159.59</v>
      </c>
      <c r="AZ246">
        <v>3.2543388290836055</v>
      </c>
      <c r="BA246">
        <v>135.08000000000001</v>
      </c>
      <c r="BB246">
        <v>1.6721799008821168</v>
      </c>
      <c r="BC246">
        <v>195.13</v>
      </c>
      <c r="BD246">
        <v>0.97330634207014344</v>
      </c>
      <c r="BE246">
        <v>222.35</v>
      </c>
      <c r="BF246">
        <v>2.0078806648985514</v>
      </c>
      <c r="BG246">
        <v>73.56</v>
      </c>
      <c r="BH246">
        <v>2.6587419109760648</v>
      </c>
    </row>
    <row r="247" spans="49:60" x14ac:dyDescent="0.25">
      <c r="AW247">
        <v>271.45</v>
      </c>
      <c r="AX247">
        <v>-0.66091667051878977</v>
      </c>
      <c r="AY247">
        <v>157.24</v>
      </c>
      <c r="AZ247">
        <v>-1.4834725857435453</v>
      </c>
      <c r="BA247">
        <v>135.30000000000001</v>
      </c>
      <c r="BB247">
        <v>0.16273396593754075</v>
      </c>
      <c r="BC247">
        <v>189.17</v>
      </c>
      <c r="BD247">
        <v>-3.1019921429335438</v>
      </c>
      <c r="BE247">
        <v>216.59</v>
      </c>
      <c r="BF247">
        <v>-2.6246551507300699</v>
      </c>
      <c r="BG247">
        <v>71.95</v>
      </c>
      <c r="BH247">
        <v>-2.2129966402743539</v>
      </c>
    </row>
    <row r="248" spans="49:60" x14ac:dyDescent="0.25">
      <c r="AW248">
        <v>278.38</v>
      </c>
      <c r="AX248">
        <v>2.5209126447794321</v>
      </c>
      <c r="AY248">
        <v>160.1</v>
      </c>
      <c r="AZ248">
        <v>1.8025319449009309</v>
      </c>
      <c r="BA248">
        <v>139.38</v>
      </c>
      <c r="BB248">
        <v>2.9709480833630306</v>
      </c>
      <c r="BC248">
        <v>194.88</v>
      </c>
      <c r="BD248">
        <v>2.9737902843960367</v>
      </c>
      <c r="BE248">
        <v>222.07</v>
      </c>
      <c r="BF248">
        <v>2.4986482036763404</v>
      </c>
      <c r="BG248">
        <v>74.010000000000005</v>
      </c>
      <c r="BH248">
        <v>2.8228785875998299</v>
      </c>
    </row>
    <row r="249" spans="49:60" x14ac:dyDescent="0.25">
      <c r="AW249">
        <v>279.07</v>
      </c>
      <c r="AX249">
        <v>0.24755596103064897</v>
      </c>
      <c r="AY249">
        <v>160.29</v>
      </c>
      <c r="AZ249">
        <v>0.11860546351206055</v>
      </c>
      <c r="BA249">
        <v>141.24</v>
      </c>
      <c r="BB249">
        <v>1.3256555049812935</v>
      </c>
      <c r="BC249">
        <v>195.76</v>
      </c>
      <c r="BD249">
        <v>0.45054346128840422</v>
      </c>
      <c r="BE249">
        <v>221.42</v>
      </c>
      <c r="BF249">
        <v>-0.29312970548474404</v>
      </c>
      <c r="BG249">
        <v>74.25</v>
      </c>
      <c r="BH249">
        <v>0.32375584734339591</v>
      </c>
    </row>
    <row r="250" spans="49:60" x14ac:dyDescent="0.25">
      <c r="AW250">
        <v>282.02</v>
      </c>
      <c r="AX250">
        <v>1.0515343999522908</v>
      </c>
      <c r="AY250">
        <v>163.12</v>
      </c>
      <c r="AZ250">
        <v>1.7501451628410203</v>
      </c>
      <c r="BA250">
        <v>142.88</v>
      </c>
      <c r="BB250">
        <v>1.154454606800323</v>
      </c>
      <c r="BC250">
        <v>201.45</v>
      </c>
      <c r="BD250">
        <v>2.8651792502939992</v>
      </c>
      <c r="BE250">
        <v>225.15</v>
      </c>
      <c r="BF250">
        <v>1.6705496316260009</v>
      </c>
      <c r="BG250">
        <v>74.17</v>
      </c>
      <c r="BH250">
        <v>-0.1078021934342229</v>
      </c>
    </row>
    <row r="251" spans="49:60" x14ac:dyDescent="0.25">
      <c r="AW251">
        <v>285.10000000000002</v>
      </c>
      <c r="AX251">
        <v>1.0862005509542425</v>
      </c>
      <c r="AY251">
        <v>160.44999999999999</v>
      </c>
      <c r="AZ251">
        <v>-1.6503758710333976</v>
      </c>
      <c r="BA251">
        <v>145.04</v>
      </c>
      <c r="BB251">
        <v>1.5004449318406741</v>
      </c>
      <c r="BC251">
        <v>201.44</v>
      </c>
      <c r="BD251">
        <v>-4.9641341319155994E-3</v>
      </c>
      <c r="BE251">
        <v>220.39</v>
      </c>
      <c r="BF251">
        <v>-2.1368142548980651</v>
      </c>
      <c r="BG251">
        <v>73.400000000000006</v>
      </c>
      <c r="BH251">
        <v>-1.0435820127996727</v>
      </c>
    </row>
    <row r="252" spans="49:60" x14ac:dyDescent="0.25">
      <c r="AW252">
        <v>279.27</v>
      </c>
      <c r="AX252">
        <v>-2.0660940122118236</v>
      </c>
      <c r="AY252">
        <v>155.35</v>
      </c>
      <c r="AZ252">
        <v>-3.2301731716809474</v>
      </c>
      <c r="BA252">
        <v>142.28</v>
      </c>
      <c r="BB252">
        <v>-1.921261936634111</v>
      </c>
      <c r="BC252">
        <v>201.95</v>
      </c>
      <c r="BD252">
        <v>0.25285717133848107</v>
      </c>
      <c r="BE252">
        <v>215.55</v>
      </c>
      <c r="BF252">
        <v>-2.2205803005456373</v>
      </c>
      <c r="BG252">
        <v>72.930000000000007</v>
      </c>
      <c r="BH252">
        <v>-0.64238586243281692</v>
      </c>
    </row>
    <row r="253" spans="49:60" x14ac:dyDescent="0.25">
      <c r="AW253">
        <v>286.18</v>
      </c>
      <c r="AX253">
        <v>2.4441927682080768</v>
      </c>
      <c r="AY253">
        <v>159.22</v>
      </c>
      <c r="AZ253">
        <v>2.4606257821375848</v>
      </c>
      <c r="BA253">
        <v>145.9</v>
      </c>
      <c r="BB253">
        <v>2.5124508448485519</v>
      </c>
      <c r="BC253">
        <v>205.53</v>
      </c>
      <c r="BD253">
        <v>1.7571866673495571</v>
      </c>
      <c r="BE253">
        <v>221.56</v>
      </c>
      <c r="BF253">
        <v>2.750053197175943</v>
      </c>
      <c r="BG253">
        <v>75.09</v>
      </c>
      <c r="BH253">
        <v>2.918731711565087</v>
      </c>
    </row>
    <row r="254" spans="49:60" x14ac:dyDescent="0.25">
      <c r="AW254">
        <v>289.69</v>
      </c>
      <c r="AX254">
        <v>1.2190402233559683</v>
      </c>
      <c r="AY254">
        <v>161.04</v>
      </c>
      <c r="AZ254">
        <v>1.136588767110398</v>
      </c>
      <c r="BA254">
        <v>148.41</v>
      </c>
      <c r="BB254">
        <v>1.7057258378986924</v>
      </c>
      <c r="BC254">
        <v>206.8</v>
      </c>
      <c r="BD254">
        <v>0.616013395135668</v>
      </c>
      <c r="BE254">
        <v>223.89</v>
      </c>
      <c r="BF254">
        <v>1.0461426646502423</v>
      </c>
      <c r="BG254">
        <v>74.760000000000005</v>
      </c>
      <c r="BH254">
        <v>-0.44044115244304127</v>
      </c>
    </row>
    <row r="255" spans="49:60" x14ac:dyDescent="0.25">
      <c r="AW255">
        <v>287.05</v>
      </c>
      <c r="AX255">
        <v>-0.91549690985027554</v>
      </c>
      <c r="AY255">
        <v>159.6</v>
      </c>
      <c r="AZ255">
        <v>-0.89820963158275913</v>
      </c>
      <c r="BA255">
        <v>146.97</v>
      </c>
      <c r="BB255">
        <v>-0.97502295891337543</v>
      </c>
      <c r="BC255">
        <v>204.49</v>
      </c>
      <c r="BD255">
        <v>-1.1233068102550847</v>
      </c>
      <c r="BE255">
        <v>222.24</v>
      </c>
      <c r="BF255">
        <v>-0.7396980805372052</v>
      </c>
      <c r="BG255">
        <v>75.319999999999993</v>
      </c>
      <c r="BH255">
        <v>0.7462721201589374</v>
      </c>
    </row>
    <row r="256" spans="49:60" x14ac:dyDescent="0.25">
      <c r="AW256">
        <v>288.39</v>
      </c>
      <c r="AX256">
        <v>0.4657314132188537</v>
      </c>
      <c r="AY256">
        <v>161.16</v>
      </c>
      <c r="AZ256">
        <v>0.97269753074382181</v>
      </c>
      <c r="BA256">
        <v>147.01</v>
      </c>
      <c r="BB256">
        <v>2.7212735728165672E-2</v>
      </c>
      <c r="BC256">
        <v>208.63</v>
      </c>
      <c r="BD256">
        <v>2.004327361005938</v>
      </c>
      <c r="BE256">
        <v>224.67</v>
      </c>
      <c r="BF256">
        <v>1.0874779923351763</v>
      </c>
      <c r="BG256">
        <v>76.61</v>
      </c>
      <c r="BH256">
        <v>1.6981912739778036</v>
      </c>
    </row>
    <row r="257" spans="49:60" x14ac:dyDescent="0.25">
      <c r="AW257">
        <v>281.07</v>
      </c>
      <c r="AX257">
        <v>-2.5709982114627818</v>
      </c>
      <c r="AY257">
        <v>159.49</v>
      </c>
      <c r="AZ257">
        <v>-1.041643598848371</v>
      </c>
      <c r="BA257">
        <v>144.41999999999999</v>
      </c>
      <c r="BB257">
        <v>-1.777489065283929</v>
      </c>
      <c r="BC257">
        <v>205.96</v>
      </c>
      <c r="BD257">
        <v>-1.2880372963842031</v>
      </c>
      <c r="BE257">
        <v>222.76</v>
      </c>
      <c r="BF257">
        <v>-0.85377002079175723</v>
      </c>
      <c r="BG257">
        <v>74.819999999999993</v>
      </c>
      <c r="BH257">
        <v>-2.3642387608729591</v>
      </c>
    </row>
    <row r="258" spans="49:60" x14ac:dyDescent="0.25">
      <c r="AW258">
        <v>280.07</v>
      </c>
      <c r="AX258">
        <v>-0.35641767067496599</v>
      </c>
      <c r="AY258">
        <v>162.49</v>
      </c>
      <c r="AZ258">
        <v>1.8635237080022071</v>
      </c>
      <c r="BA258">
        <v>143.43</v>
      </c>
      <c r="BB258">
        <v>-0.68786097169137117</v>
      </c>
      <c r="BC258">
        <v>201.76</v>
      </c>
      <c r="BD258">
        <v>-2.0603102961331219</v>
      </c>
      <c r="BE258">
        <v>220.46</v>
      </c>
      <c r="BF258">
        <v>-1.0378686186298358</v>
      </c>
      <c r="BG258">
        <v>74.5</v>
      </c>
      <c r="BH258">
        <v>-0.42861035344861403</v>
      </c>
    </row>
    <row r="259" spans="49:60" x14ac:dyDescent="0.25">
      <c r="AW259">
        <v>277.87</v>
      </c>
      <c r="AX259">
        <v>-0.78861935041890863</v>
      </c>
      <c r="AY259">
        <v>161.69</v>
      </c>
      <c r="AZ259">
        <v>-0.49355396629617931</v>
      </c>
      <c r="BA259">
        <v>143.47999999999999</v>
      </c>
      <c r="BB259">
        <v>3.485413579599566E-2</v>
      </c>
      <c r="BC259">
        <v>202.15</v>
      </c>
      <c r="BD259">
        <v>0.1931123870170442</v>
      </c>
      <c r="BE259">
        <v>220.01</v>
      </c>
      <c r="BF259">
        <v>-0.2043272670379917</v>
      </c>
      <c r="BG259">
        <v>74.25</v>
      </c>
      <c r="BH259">
        <v>-0.33613477027048833</v>
      </c>
    </row>
    <row r="260" spans="49:60" x14ac:dyDescent="0.25">
      <c r="AW260">
        <v>274.11</v>
      </c>
      <c r="AX260">
        <v>-1.3623892741628865</v>
      </c>
      <c r="AY260">
        <v>154.86000000000001</v>
      </c>
      <c r="AZ260">
        <v>-4.3159438793145597</v>
      </c>
      <c r="BA260">
        <v>143.58000000000001</v>
      </c>
      <c r="BB260">
        <v>6.9671848425525706E-2</v>
      </c>
      <c r="BC260">
        <v>198.3</v>
      </c>
      <c r="BD260">
        <v>-1.9228960561029556</v>
      </c>
      <c r="BE260">
        <v>217.77</v>
      </c>
      <c r="BF260">
        <v>-1.0233539899930524</v>
      </c>
      <c r="BG260">
        <v>74.45</v>
      </c>
      <c r="BH260">
        <v>0.26899814472089356</v>
      </c>
    </row>
    <row r="261" spans="49:60" x14ac:dyDescent="0.25">
      <c r="AW261">
        <v>278.26</v>
      </c>
      <c r="AX261">
        <v>1.5026442735091687</v>
      </c>
      <c r="AY261">
        <v>157.44</v>
      </c>
      <c r="AZ261">
        <v>1.652295034536573</v>
      </c>
      <c r="BA261">
        <v>145.86000000000001</v>
      </c>
      <c r="BB261">
        <v>1.5754886407750059</v>
      </c>
      <c r="BC261">
        <v>201.99</v>
      </c>
      <c r="BD261">
        <v>1.8437155699548873</v>
      </c>
      <c r="BE261">
        <v>219.5</v>
      </c>
      <c r="BF261">
        <v>0.79127725503670665</v>
      </c>
      <c r="BG261">
        <v>76.790000000000006</v>
      </c>
      <c r="BH261">
        <v>3.0946664212434345</v>
      </c>
    </row>
    <row r="262" spans="49:60" x14ac:dyDescent="0.25">
      <c r="AW262">
        <v>282.32</v>
      </c>
      <c r="AX262">
        <v>1.4485250953283928</v>
      </c>
      <c r="AY262">
        <v>160.58000000000001</v>
      </c>
      <c r="AZ262">
        <v>1.9747827452594711</v>
      </c>
      <c r="BA262">
        <v>148.16999999999999</v>
      </c>
      <c r="BB262">
        <v>1.5713005664555895</v>
      </c>
      <c r="BC262">
        <v>209.73</v>
      </c>
      <c r="BD262">
        <v>3.7602797966704244</v>
      </c>
      <c r="BE262">
        <v>225.79</v>
      </c>
      <c r="BF262">
        <v>2.8253131240010316</v>
      </c>
      <c r="BG262">
        <v>79.87</v>
      </c>
      <c r="BH262">
        <v>3.9325889586845353</v>
      </c>
    </row>
    <row r="263" spans="49:60" x14ac:dyDescent="0.25">
      <c r="AW263">
        <v>286.19</v>
      </c>
      <c r="AX263">
        <v>1.3614746543920468</v>
      </c>
      <c r="AY263">
        <v>158.99</v>
      </c>
      <c r="AZ263">
        <v>-0.995095359592019</v>
      </c>
      <c r="BA263">
        <v>150.44999999999999</v>
      </c>
      <c r="BB263">
        <v>1.5270539855411116</v>
      </c>
      <c r="BC263">
        <v>210.76</v>
      </c>
      <c r="BD263">
        <v>0.48990561490815593</v>
      </c>
      <c r="BE263">
        <v>226.58</v>
      </c>
      <c r="BF263">
        <v>0.34927196901061702</v>
      </c>
      <c r="BG263">
        <v>80.42</v>
      </c>
      <c r="BH263">
        <v>0.68625885398302611</v>
      </c>
    </row>
    <row r="264" spans="49:60" x14ac:dyDescent="0.25">
      <c r="AW264">
        <v>283.07</v>
      </c>
      <c r="AX264">
        <v>-1.0961709030300031</v>
      </c>
      <c r="AY264">
        <v>156.29</v>
      </c>
      <c r="AZ264">
        <v>-1.7128051306515624</v>
      </c>
      <c r="BA264">
        <v>148.87</v>
      </c>
      <c r="BB264">
        <v>-1.0557361187088312</v>
      </c>
      <c r="BC264">
        <v>210.53</v>
      </c>
      <c r="BD264">
        <v>-0.10918845586210138</v>
      </c>
      <c r="BE264">
        <v>224.21</v>
      </c>
      <c r="BF264">
        <v>-1.0514970768962444</v>
      </c>
      <c r="BG264">
        <v>78.95</v>
      </c>
      <c r="BH264">
        <v>-1.8448160767476864</v>
      </c>
    </row>
    <row r="265" spans="49:60" x14ac:dyDescent="0.25">
      <c r="AW265">
        <v>262.16000000000003</v>
      </c>
      <c r="AX265">
        <v>-7.6739212490075914</v>
      </c>
      <c r="AY265">
        <v>146.52000000000001</v>
      </c>
      <c r="AZ265">
        <v>-6.4551317943488407</v>
      </c>
      <c r="BA265">
        <v>138.26</v>
      </c>
      <c r="BB265">
        <v>-7.3937471371847003</v>
      </c>
      <c r="BC265">
        <v>200.3</v>
      </c>
      <c r="BD265">
        <v>-4.9811918110691398</v>
      </c>
      <c r="BE265">
        <v>214.38</v>
      </c>
      <c r="BF265">
        <v>-4.4832971413006701</v>
      </c>
      <c r="BG265">
        <v>76.069999999999993</v>
      </c>
      <c r="BH265">
        <v>-3.7160771692441377</v>
      </c>
    </row>
    <row r="266" spans="49:60" x14ac:dyDescent="0.25">
      <c r="AW266">
        <v>289.89</v>
      </c>
      <c r="AX266">
        <v>10.054653628876755</v>
      </c>
      <c r="AY266">
        <v>156</v>
      </c>
      <c r="AZ266">
        <v>6.2694069338923351</v>
      </c>
      <c r="BA266">
        <v>150.88</v>
      </c>
      <c r="BB266">
        <v>8.7348848368028484</v>
      </c>
      <c r="BC266">
        <v>209.53</v>
      </c>
      <c r="BD266">
        <v>4.5050684529244114</v>
      </c>
      <c r="BE266">
        <v>223.41</v>
      </c>
      <c r="BF266">
        <v>4.1258507127290338</v>
      </c>
      <c r="BG266">
        <v>80.28</v>
      </c>
      <c r="BH266">
        <v>5.3866554918927738</v>
      </c>
    </row>
    <row r="267" spans="49:60" x14ac:dyDescent="0.25">
      <c r="AW267">
        <v>293.25</v>
      </c>
      <c r="AX267">
        <v>1.1523946854258098</v>
      </c>
      <c r="AY267">
        <v>165.3</v>
      </c>
      <c r="AZ267">
        <v>5.7905997577441459</v>
      </c>
      <c r="BA267">
        <v>152.57</v>
      </c>
      <c r="BB267">
        <v>1.1138688239963495</v>
      </c>
      <c r="BC267">
        <v>219.79</v>
      </c>
      <c r="BD267">
        <v>4.7805617828165667</v>
      </c>
      <c r="BE267">
        <v>235.54</v>
      </c>
      <c r="BF267">
        <v>5.287210202273851</v>
      </c>
      <c r="BG267">
        <v>80.540000000000006</v>
      </c>
      <c r="BH267">
        <v>0.32334314951708848</v>
      </c>
    </row>
    <row r="268" spans="49:60" x14ac:dyDescent="0.25">
      <c r="AW268">
        <v>301.93</v>
      </c>
      <c r="AX268">
        <v>2.9169714894806114</v>
      </c>
      <c r="AY268">
        <v>166.15</v>
      </c>
      <c r="AZ268">
        <v>0.51289899736248001</v>
      </c>
      <c r="BA268">
        <v>156.18</v>
      </c>
      <c r="BB268">
        <v>2.3385681109418335</v>
      </c>
      <c r="BC268">
        <v>218.53</v>
      </c>
      <c r="BD268">
        <v>-0.57492401471213816</v>
      </c>
      <c r="BE268">
        <v>236.39</v>
      </c>
      <c r="BF268">
        <v>0.36022330393872609</v>
      </c>
      <c r="BG268">
        <v>80.09</v>
      </c>
      <c r="BH268">
        <v>-0.56029530877172262</v>
      </c>
    </row>
    <row r="269" spans="49:60" x14ac:dyDescent="0.25">
      <c r="AW269">
        <v>306.89999999999998</v>
      </c>
      <c r="AX269">
        <v>1.6326759197299503</v>
      </c>
      <c r="AY269">
        <v>168.63</v>
      </c>
      <c r="AZ269">
        <v>1.4815970881489873</v>
      </c>
      <c r="BA269">
        <v>157.9</v>
      </c>
      <c r="BB269">
        <v>1.0952733027067407</v>
      </c>
      <c r="BC269">
        <v>223.1</v>
      </c>
      <c r="BD269">
        <v>2.0696796556425867</v>
      </c>
      <c r="BE269">
        <v>241.19</v>
      </c>
      <c r="BF269">
        <v>2.010202117095977</v>
      </c>
      <c r="BG269">
        <v>80.36</v>
      </c>
      <c r="BH269">
        <v>0.33655376111426977</v>
      </c>
    </row>
    <row r="270" spans="49:60" x14ac:dyDescent="0.25">
      <c r="AW270">
        <v>316.74</v>
      </c>
      <c r="AX270">
        <v>3.1559286437889522</v>
      </c>
      <c r="AY270">
        <v>168.22</v>
      </c>
      <c r="AZ270">
        <v>-0.24343191478020748</v>
      </c>
      <c r="BA270">
        <v>159.79</v>
      </c>
      <c r="BB270">
        <v>1.1898531889700654</v>
      </c>
      <c r="BC270">
        <v>225.22</v>
      </c>
      <c r="BD270">
        <v>0.94576008303926318</v>
      </c>
      <c r="BE270">
        <v>241.1</v>
      </c>
      <c r="BF270">
        <v>-3.7321943662407077E-2</v>
      </c>
      <c r="BG270">
        <v>80.05</v>
      </c>
      <c r="BH270">
        <v>-0.3865100504009964</v>
      </c>
    </row>
    <row r="271" spans="49:60" x14ac:dyDescent="0.25">
      <c r="AW271">
        <v>313.41000000000003</v>
      </c>
      <c r="AX271">
        <v>-1.0569010546053466</v>
      </c>
      <c r="AY271">
        <v>166.29</v>
      </c>
      <c r="AZ271">
        <v>-1.1539394434468275</v>
      </c>
      <c r="BA271">
        <v>159.19999999999999</v>
      </c>
      <c r="BB271">
        <v>-0.36991797410145333</v>
      </c>
      <c r="BC271">
        <v>223.84</v>
      </c>
      <c r="BD271">
        <v>-0.61461913517084443</v>
      </c>
      <c r="BE271">
        <v>238.95</v>
      </c>
      <c r="BF271">
        <v>-0.89574601629581807</v>
      </c>
      <c r="BG271">
        <v>80.14</v>
      </c>
      <c r="BH271">
        <v>0.11236657652749006</v>
      </c>
    </row>
    <row r="272" spans="49:60" x14ac:dyDescent="0.25">
      <c r="AW272">
        <v>316.52999999999997</v>
      </c>
      <c r="AX272">
        <v>0.99057863045840278</v>
      </c>
      <c r="AY272">
        <v>168.33</v>
      </c>
      <c r="AZ272">
        <v>1.2193086331167511</v>
      </c>
      <c r="BA272">
        <v>160</v>
      </c>
      <c r="BB272">
        <v>0.50125418235444141</v>
      </c>
      <c r="BC272">
        <v>224.64</v>
      </c>
      <c r="BD272">
        <v>0.3567609920275247</v>
      </c>
      <c r="BE272">
        <v>238.51</v>
      </c>
      <c r="BF272">
        <v>-0.18430868535815309</v>
      </c>
      <c r="BG272">
        <v>82.11</v>
      </c>
      <c r="BH272">
        <v>2.4284706512698957</v>
      </c>
    </row>
    <row r="273" spans="49:60" x14ac:dyDescent="0.25">
      <c r="AW273">
        <v>318.69</v>
      </c>
      <c r="AX273">
        <v>0.68008196379213381</v>
      </c>
      <c r="AY273">
        <v>167.52</v>
      </c>
      <c r="AZ273">
        <v>-0.48235913087636229</v>
      </c>
      <c r="BA273">
        <v>160.76</v>
      </c>
      <c r="BB273">
        <v>0.473875434717347</v>
      </c>
      <c r="BC273">
        <v>222.83</v>
      </c>
      <c r="BD273">
        <v>-0.80899719385693103</v>
      </c>
      <c r="BE273">
        <v>237.7</v>
      </c>
      <c r="BF273">
        <v>-0.34018638044373706</v>
      </c>
      <c r="BG273">
        <v>82.46</v>
      </c>
      <c r="BH273">
        <v>0.42535155580564415</v>
      </c>
    </row>
    <row r="274" spans="49:60" x14ac:dyDescent="0.25">
      <c r="AW274">
        <v>326.06</v>
      </c>
      <c r="AX274">
        <v>2.2862570051476436</v>
      </c>
      <c r="AY274">
        <v>169.77</v>
      </c>
      <c r="AZ274">
        <v>1.3341832700315392</v>
      </c>
      <c r="BA274">
        <v>164.16</v>
      </c>
      <c r="BB274">
        <v>2.0928992401404316</v>
      </c>
      <c r="BC274">
        <v>224.07</v>
      </c>
      <c r="BD274">
        <v>0.5549354138207977</v>
      </c>
      <c r="BE274">
        <v>239.14</v>
      </c>
      <c r="BF274">
        <v>0.60397801252856909</v>
      </c>
      <c r="BG274">
        <v>83.6</v>
      </c>
      <c r="BH274">
        <v>1.3730192811902038</v>
      </c>
    </row>
    <row r="275" spans="49:60" x14ac:dyDescent="0.25">
      <c r="AW275">
        <v>342.22</v>
      </c>
      <c r="AX275">
        <v>4.8372391592316211</v>
      </c>
      <c r="AY275">
        <v>174.42</v>
      </c>
      <c r="AZ275">
        <v>2.7021603976297177</v>
      </c>
      <c r="BA275">
        <v>171.09</v>
      </c>
      <c r="BB275">
        <v>4.1348171854152547</v>
      </c>
      <c r="BC275">
        <v>229.56</v>
      </c>
      <c r="BD275">
        <v>2.4205930203076838</v>
      </c>
      <c r="BE275">
        <v>247.18</v>
      </c>
      <c r="BF275">
        <v>3.3067661670155553</v>
      </c>
      <c r="BG275">
        <v>86.73</v>
      </c>
      <c r="BH275">
        <v>3.6756324605708572</v>
      </c>
    </row>
    <row r="276" spans="49:60" x14ac:dyDescent="0.25">
      <c r="AW276">
        <v>331.88</v>
      </c>
      <c r="AX276">
        <v>-3.0680347307739919</v>
      </c>
      <c r="AY276">
        <v>173.96</v>
      </c>
      <c r="AZ276">
        <v>-0.26407960694017696</v>
      </c>
      <c r="BA276">
        <v>166.21</v>
      </c>
      <c r="BB276">
        <v>-2.8937684753538395</v>
      </c>
      <c r="BC276">
        <v>228.35</v>
      </c>
      <c r="BD276">
        <v>-0.5284893609153879</v>
      </c>
      <c r="BE276">
        <v>249.11</v>
      </c>
      <c r="BF276">
        <v>0.77777498210486107</v>
      </c>
      <c r="BG276">
        <v>84.22</v>
      </c>
      <c r="BH276">
        <v>-2.9367421962582734</v>
      </c>
    </row>
    <row r="277" spans="49:60" x14ac:dyDescent="0.25">
      <c r="AW277">
        <v>329.64</v>
      </c>
      <c r="AX277">
        <v>-0.67723079009018217</v>
      </c>
      <c r="AY277">
        <v>173.61</v>
      </c>
      <c r="AZ277">
        <v>-0.20139834755805625</v>
      </c>
      <c r="BA277">
        <v>165.59</v>
      </c>
      <c r="BB277">
        <v>-0.37371954286258885</v>
      </c>
      <c r="BC277">
        <v>227.86</v>
      </c>
      <c r="BD277">
        <v>-0.21481343610381592</v>
      </c>
      <c r="BE277">
        <v>248.1</v>
      </c>
      <c r="BF277">
        <v>-0.40626752848827608</v>
      </c>
      <c r="BG277">
        <v>85.48</v>
      </c>
      <c r="BH277">
        <v>1.4850007717165234</v>
      </c>
    </row>
    <row r="278" spans="49:60" x14ac:dyDescent="0.25">
      <c r="AW278">
        <v>326.64</v>
      </c>
      <c r="AX278">
        <v>-0.91425028838624778</v>
      </c>
      <c r="AY278">
        <v>168.25</v>
      </c>
      <c r="AZ278">
        <v>-3.1360435729020004</v>
      </c>
      <c r="BA278">
        <v>164.06</v>
      </c>
      <c r="BB278">
        <v>-0.92826390797890113</v>
      </c>
      <c r="BC278">
        <v>221.81</v>
      </c>
      <c r="BD278">
        <v>-2.6910245707271736</v>
      </c>
      <c r="BE278">
        <v>239.46</v>
      </c>
      <c r="BF278">
        <v>-3.5445502409057799</v>
      </c>
      <c r="BG278">
        <v>83.05</v>
      </c>
      <c r="BH278">
        <v>-2.8839594391643089</v>
      </c>
    </row>
    <row r="279" spans="49:60" x14ac:dyDescent="0.25">
      <c r="AW279">
        <v>330.9</v>
      </c>
      <c r="AX279">
        <v>1.2957567916246193</v>
      </c>
      <c r="AY279">
        <v>173.29</v>
      </c>
      <c r="AZ279">
        <v>2.9515523127316836</v>
      </c>
      <c r="BA279">
        <v>166.18</v>
      </c>
      <c r="BB279">
        <v>1.2839323662231406</v>
      </c>
      <c r="BC279">
        <v>228.88</v>
      </c>
      <c r="BD279">
        <v>3.1376689179156743</v>
      </c>
      <c r="BE279">
        <v>251.38</v>
      </c>
      <c r="BF279">
        <v>4.8579350207993848</v>
      </c>
      <c r="BG279">
        <v>86.82</v>
      </c>
      <c r="BH279">
        <v>4.4394173812143514</v>
      </c>
    </row>
    <row r="280" spans="49:60" x14ac:dyDescent="0.25">
      <c r="AW280">
        <v>330.85</v>
      </c>
      <c r="AX280">
        <v>-1.5111446949783459E-2</v>
      </c>
      <c r="AY280">
        <v>174.29</v>
      </c>
      <c r="AZ280">
        <v>0.57540868814362245</v>
      </c>
      <c r="BA280">
        <v>166.32</v>
      </c>
      <c r="BB280">
        <v>8.4210531292208929E-2</v>
      </c>
      <c r="BC280">
        <v>230.12</v>
      </c>
      <c r="BD280">
        <v>0.54030632532378609</v>
      </c>
      <c r="BE280">
        <v>251.95</v>
      </c>
      <c r="BF280">
        <v>0.22649166299156348</v>
      </c>
      <c r="BG280">
        <v>88.52</v>
      </c>
      <c r="BH280">
        <v>1.9391505311401405</v>
      </c>
    </row>
    <row r="281" spans="49:60" x14ac:dyDescent="0.25">
      <c r="AW281">
        <v>334.67</v>
      </c>
      <c r="AX281">
        <v>1.1479871235256855</v>
      </c>
      <c r="AY281">
        <v>174.49</v>
      </c>
      <c r="AZ281">
        <v>0.114685487654844</v>
      </c>
      <c r="BA281">
        <v>166.27</v>
      </c>
      <c r="BB281">
        <v>-3.0067049746937059E-2</v>
      </c>
      <c r="BC281">
        <v>230.29</v>
      </c>
      <c r="BD281">
        <v>7.3847226483202952E-2</v>
      </c>
      <c r="BE281">
        <v>252.52</v>
      </c>
      <c r="BF281">
        <v>0.22597983728177715</v>
      </c>
      <c r="BG281">
        <v>86.28</v>
      </c>
      <c r="BH281">
        <v>-2.5630693661893216</v>
      </c>
    </row>
    <row r="282" spans="49:60" x14ac:dyDescent="0.25">
      <c r="AW282">
        <v>325.97000000000003</v>
      </c>
      <c r="AX282">
        <v>-2.6339619101012639</v>
      </c>
      <c r="AY282">
        <v>172.83</v>
      </c>
      <c r="AZ282">
        <v>-0.95589809977371654</v>
      </c>
      <c r="BA282">
        <v>163.47999999999999</v>
      </c>
      <c r="BB282">
        <v>-1.6922314356211627</v>
      </c>
      <c r="BC282">
        <v>226.73</v>
      </c>
      <c r="BD282">
        <v>-1.5579502021373584</v>
      </c>
      <c r="BE282">
        <v>248.47</v>
      </c>
      <c r="BF282">
        <v>-1.616833959658837</v>
      </c>
      <c r="BG282">
        <v>83.01</v>
      </c>
      <c r="BH282">
        <v>-3.8636739054011318</v>
      </c>
    </row>
    <row r="283" spans="49:60" x14ac:dyDescent="0.25">
      <c r="AW283">
        <v>329.35</v>
      </c>
      <c r="AX283">
        <v>1.0315662494389237</v>
      </c>
      <c r="AY283">
        <v>176.72</v>
      </c>
      <c r="AZ283">
        <v>2.2258106699460267</v>
      </c>
      <c r="BA283">
        <v>164.49</v>
      </c>
      <c r="BB283">
        <v>0.6159119387990325</v>
      </c>
      <c r="BC283">
        <v>232.61</v>
      </c>
      <c r="BD283">
        <v>2.5603349183265043</v>
      </c>
      <c r="BE283">
        <v>256.51</v>
      </c>
      <c r="BF283">
        <v>3.1845536302815356</v>
      </c>
      <c r="BG283">
        <v>82.46</v>
      </c>
      <c r="BH283">
        <v>-0.66477551881904506</v>
      </c>
    </row>
    <row r="284" spans="49:60" x14ac:dyDescent="0.25">
      <c r="AW284">
        <v>339.54</v>
      </c>
      <c r="AX284">
        <v>3.0470745295785471</v>
      </c>
      <c r="AY284">
        <v>182.1</v>
      </c>
      <c r="AZ284">
        <v>2.9989427621700488</v>
      </c>
      <c r="BA284">
        <v>169.93</v>
      </c>
      <c r="BB284">
        <v>3.2536809461947307</v>
      </c>
      <c r="BC284">
        <v>237.33</v>
      </c>
      <c r="BD284">
        <v>2.0088346279598479</v>
      </c>
      <c r="BE284">
        <v>261.58</v>
      </c>
      <c r="BF284">
        <v>1.9572513855354454</v>
      </c>
      <c r="BG284">
        <v>84.16</v>
      </c>
      <c r="BH284">
        <v>2.0406421710645892</v>
      </c>
    </row>
    <row r="285" spans="49:60" x14ac:dyDescent="0.25">
      <c r="AW285">
        <v>332.07</v>
      </c>
      <c r="AX285">
        <v>-2.2245970316845289</v>
      </c>
      <c r="AY285">
        <v>182.07</v>
      </c>
      <c r="AZ285">
        <v>-1.6475821768874195E-2</v>
      </c>
      <c r="BA285">
        <v>166.33</v>
      </c>
      <c r="BB285">
        <v>-2.1412820743570506</v>
      </c>
      <c r="BC285">
        <v>235.18</v>
      </c>
      <c r="BD285">
        <v>-0.91003993061450406</v>
      </c>
      <c r="BE285">
        <v>261.5</v>
      </c>
      <c r="BF285">
        <v>-3.0588055602869962E-2</v>
      </c>
      <c r="BG285">
        <v>83.84</v>
      </c>
      <c r="BH285">
        <v>-0.38095284166676185</v>
      </c>
    </row>
    <row r="286" spans="49:60" x14ac:dyDescent="0.25">
      <c r="AW286">
        <v>331.49</v>
      </c>
      <c r="AX286">
        <v>-0.17481468072441461</v>
      </c>
      <c r="AY286">
        <v>183.15</v>
      </c>
      <c r="AZ286">
        <v>0.59142607089500199</v>
      </c>
      <c r="BA286">
        <v>167.09</v>
      </c>
      <c r="BB286">
        <v>0.45588226036084389</v>
      </c>
      <c r="BC286">
        <v>241.62</v>
      </c>
      <c r="BD286">
        <v>2.7015065696148048</v>
      </c>
      <c r="BE286">
        <v>266.98</v>
      </c>
      <c r="BF286">
        <v>2.0739465722608732</v>
      </c>
      <c r="BG286">
        <v>85.26</v>
      </c>
      <c r="BH286">
        <v>1.6795190764332362</v>
      </c>
    </row>
    <row r="287" spans="49:60" x14ac:dyDescent="0.25">
      <c r="AW287">
        <v>337.42</v>
      </c>
      <c r="AX287">
        <v>1.773080191943065</v>
      </c>
      <c r="AY287">
        <v>184.83</v>
      </c>
      <c r="AZ287">
        <v>0.9130994469765632</v>
      </c>
      <c r="BA287">
        <v>169.73</v>
      </c>
      <c r="BB287">
        <v>1.5676349767387916</v>
      </c>
      <c r="BC287">
        <v>241.72</v>
      </c>
      <c r="BD287">
        <v>4.1378740194005691E-2</v>
      </c>
      <c r="BE287">
        <v>268.87</v>
      </c>
      <c r="BF287">
        <v>0.70542421855403303</v>
      </c>
      <c r="BG287">
        <v>87.15</v>
      </c>
      <c r="BH287">
        <v>2.1925360628965684</v>
      </c>
    </row>
    <row r="288" spans="49:60" x14ac:dyDescent="0.25">
      <c r="AW288">
        <v>339.91</v>
      </c>
      <c r="AX288">
        <v>0.73524315092395742</v>
      </c>
      <c r="AY288">
        <v>185.87</v>
      </c>
      <c r="AZ288">
        <v>0.56110209256724375</v>
      </c>
      <c r="BA288">
        <v>170.93</v>
      </c>
      <c r="BB288">
        <v>0.70451767947368416</v>
      </c>
      <c r="BC288">
        <v>244.78</v>
      </c>
      <c r="BD288">
        <v>1.2579816460834659</v>
      </c>
      <c r="BE288">
        <v>269.51</v>
      </c>
      <c r="BF288">
        <v>0.23775039989150554</v>
      </c>
      <c r="BG288">
        <v>87.9</v>
      </c>
      <c r="BH288">
        <v>0.85690327251013665</v>
      </c>
    </row>
    <row r="289" spans="49:60" x14ac:dyDescent="0.25">
      <c r="AW289">
        <v>342.79</v>
      </c>
      <c r="AX289">
        <v>0.84371380824711384</v>
      </c>
      <c r="AY289">
        <v>187.34</v>
      </c>
      <c r="AZ289">
        <v>0.78776431607229613</v>
      </c>
      <c r="BA289">
        <v>171.78</v>
      </c>
      <c r="BB289">
        <v>0.49604723699018316</v>
      </c>
      <c r="BC289">
        <v>247.64</v>
      </c>
      <c r="BD289">
        <v>1.1616230696838901</v>
      </c>
      <c r="BE289">
        <v>270.19</v>
      </c>
      <c r="BF289">
        <v>0.25199198066816347</v>
      </c>
      <c r="BG289">
        <v>88.1</v>
      </c>
      <c r="BH289">
        <v>0.22727282510023972</v>
      </c>
    </row>
    <row r="290" spans="49:60" x14ac:dyDescent="0.25">
      <c r="AW290">
        <v>337.4</v>
      </c>
      <c r="AX290">
        <v>-1.5848844657671501</v>
      </c>
      <c r="AY290">
        <v>185.57</v>
      </c>
      <c r="AZ290">
        <v>-0.94929784247370452</v>
      </c>
      <c r="BA290">
        <v>169.04</v>
      </c>
      <c r="BB290">
        <v>-1.6079215030277441</v>
      </c>
      <c r="BC290">
        <v>248.3</v>
      </c>
      <c r="BD290">
        <v>0.26616138630896174</v>
      </c>
      <c r="BE290">
        <v>266.98</v>
      </c>
      <c r="BF290">
        <v>-1.1951665991137215</v>
      </c>
      <c r="BG290">
        <v>88.27</v>
      </c>
      <c r="BH290">
        <v>0.19277660900076737</v>
      </c>
    </row>
    <row r="291" spans="49:60" x14ac:dyDescent="0.25">
      <c r="AW291">
        <v>344.87</v>
      </c>
      <c r="AX291">
        <v>2.1898364313961154</v>
      </c>
      <c r="AY291">
        <v>185.87</v>
      </c>
      <c r="AZ291">
        <v>0.16153352640141286</v>
      </c>
      <c r="BA291">
        <v>171.66</v>
      </c>
      <c r="BB291">
        <v>1.5380402982272638</v>
      </c>
      <c r="BC291">
        <v>247.91</v>
      </c>
      <c r="BD291">
        <v>-0.15719154402564978</v>
      </c>
      <c r="BE291">
        <v>266.37</v>
      </c>
      <c r="BF291">
        <v>-0.22874295152412316</v>
      </c>
      <c r="BG291">
        <v>87.16</v>
      </c>
      <c r="BH291">
        <v>-1.2654788955722325</v>
      </c>
    </row>
    <row r="292" spans="49:60" x14ac:dyDescent="0.25">
      <c r="AW292">
        <v>353.97</v>
      </c>
      <c r="AX292">
        <v>2.6044629354108744</v>
      </c>
      <c r="AY292">
        <v>190.17</v>
      </c>
      <c r="AZ292">
        <v>2.2870904343922995</v>
      </c>
      <c r="BA292">
        <v>173.21</v>
      </c>
      <c r="BB292">
        <v>0.89889548921148388</v>
      </c>
      <c r="BC292">
        <v>254.18</v>
      </c>
      <c r="BD292">
        <v>2.4976900380059974</v>
      </c>
      <c r="BE292">
        <v>270.67</v>
      </c>
      <c r="BF292">
        <v>1.6014046976326808</v>
      </c>
      <c r="BG292">
        <v>85.71</v>
      </c>
      <c r="BH292">
        <v>-1.6776005165627721</v>
      </c>
    </row>
    <row r="293" spans="49:60" x14ac:dyDescent="0.25">
      <c r="AW293">
        <v>352.51</v>
      </c>
      <c r="AX293">
        <v>-0.41331731356747065</v>
      </c>
      <c r="AY293">
        <v>190.42</v>
      </c>
      <c r="AZ293">
        <v>0.13137498933606814</v>
      </c>
      <c r="BA293">
        <v>174.23</v>
      </c>
      <c r="BB293">
        <v>0.58715342526250081</v>
      </c>
      <c r="BC293">
        <v>253.08</v>
      </c>
      <c r="BD293">
        <v>-0.43370331752407654</v>
      </c>
      <c r="BE293">
        <v>268.77</v>
      </c>
      <c r="BF293">
        <v>-0.70443714110752609</v>
      </c>
      <c r="BG293">
        <v>84.51</v>
      </c>
      <c r="BH293">
        <v>-1.4099634354400365</v>
      </c>
    </row>
    <row r="294" spans="49:60" x14ac:dyDescent="0.25">
      <c r="AW294">
        <v>358.46</v>
      </c>
      <c r="AX294">
        <v>1.6738087159188293</v>
      </c>
      <c r="AY294">
        <v>190.05</v>
      </c>
      <c r="AZ294">
        <v>-0.19449634222874396</v>
      </c>
      <c r="BA294">
        <v>178.46</v>
      </c>
      <c r="BB294">
        <v>2.3988221037191515</v>
      </c>
      <c r="BC294">
        <v>251.28</v>
      </c>
      <c r="BD294">
        <v>-0.71377890482925177</v>
      </c>
      <c r="BE294">
        <v>266.86</v>
      </c>
      <c r="BF294">
        <v>-0.7131818963322023</v>
      </c>
      <c r="BG294">
        <v>86.08</v>
      </c>
      <c r="BH294">
        <v>1.840722585708324</v>
      </c>
    </row>
    <row r="295" spans="49:60" x14ac:dyDescent="0.25">
      <c r="AW295">
        <v>371.09</v>
      </c>
      <c r="AX295">
        <v>3.4627542985447688</v>
      </c>
      <c r="AY295">
        <v>191.33</v>
      </c>
      <c r="AZ295">
        <v>0.67124904616536374</v>
      </c>
      <c r="BA295">
        <v>183.8</v>
      </c>
      <c r="BB295">
        <v>2.9483723449581403</v>
      </c>
      <c r="BC295">
        <v>251.97</v>
      </c>
      <c r="BD295">
        <v>0.27421775752542848</v>
      </c>
      <c r="BE295">
        <v>269.35000000000002</v>
      </c>
      <c r="BF295">
        <v>0.92874728122682582</v>
      </c>
      <c r="BG295">
        <v>87.59</v>
      </c>
      <c r="BH295">
        <v>1.7389739761523355</v>
      </c>
    </row>
    <row r="296" spans="49:60" x14ac:dyDescent="0.25">
      <c r="AW296">
        <v>374.89</v>
      </c>
      <c r="AX296">
        <v>1.0188028817541308</v>
      </c>
      <c r="AY296">
        <v>193.27</v>
      </c>
      <c r="AZ296">
        <v>1.0088489100464937</v>
      </c>
      <c r="BA296">
        <v>185.49</v>
      </c>
      <c r="BB296">
        <v>0.91527623170002492</v>
      </c>
      <c r="BC296">
        <v>253.94</v>
      </c>
      <c r="BD296">
        <v>0.77879858359998899</v>
      </c>
      <c r="BE296">
        <v>272.82</v>
      </c>
      <c r="BF296">
        <v>1.2800587938431256</v>
      </c>
      <c r="BG296">
        <v>87.6</v>
      </c>
      <c r="BH296">
        <v>1.141617673480962E-2</v>
      </c>
    </row>
    <row r="297" spans="49:60" x14ac:dyDescent="0.25">
      <c r="AW297">
        <v>371.91</v>
      </c>
      <c r="AX297">
        <v>-0.79807600882748653</v>
      </c>
      <c r="AY297">
        <v>195.31</v>
      </c>
      <c r="AZ297">
        <v>1.0499864851423435</v>
      </c>
      <c r="BA297">
        <v>185.08</v>
      </c>
      <c r="BB297">
        <v>-0.22128081997882204</v>
      </c>
      <c r="BC297">
        <v>253.21</v>
      </c>
      <c r="BD297">
        <v>-0.28788346807361398</v>
      </c>
      <c r="BE297">
        <v>273.63</v>
      </c>
      <c r="BF297">
        <v>0.29645917952025574</v>
      </c>
      <c r="BG297">
        <v>88.23</v>
      </c>
      <c r="BH297">
        <v>0.71660432916677452</v>
      </c>
    </row>
    <row r="298" spans="49:60" x14ac:dyDescent="0.25">
      <c r="AW298">
        <v>371.05</v>
      </c>
      <c r="AX298">
        <v>-0.23150651020226756</v>
      </c>
      <c r="AY298">
        <v>193.52</v>
      </c>
      <c r="AZ298">
        <v>-0.92071735470280291</v>
      </c>
      <c r="BA298">
        <v>185.06</v>
      </c>
      <c r="BB298">
        <v>-1.0806721791466654E-2</v>
      </c>
      <c r="BC298">
        <v>243.95</v>
      </c>
      <c r="BD298">
        <v>-3.7255897699062976</v>
      </c>
      <c r="BE298">
        <v>270.77</v>
      </c>
      <c r="BF298">
        <v>-1.0507076824515194</v>
      </c>
      <c r="BG298">
        <v>89.39</v>
      </c>
      <c r="BH298">
        <v>1.3061777865747801</v>
      </c>
    </row>
    <row r="299" spans="49:60" x14ac:dyDescent="0.25">
      <c r="AW299">
        <v>380.25</v>
      </c>
      <c r="AX299">
        <v>2.4492106723259672</v>
      </c>
      <c r="AY299">
        <v>195.3</v>
      </c>
      <c r="AZ299">
        <v>0.9155971580861394</v>
      </c>
      <c r="BA299">
        <v>189.2</v>
      </c>
      <c r="BB299">
        <v>2.2124559796893637</v>
      </c>
      <c r="BC299">
        <v>250.07</v>
      </c>
      <c r="BD299">
        <v>2.4777592407715963</v>
      </c>
      <c r="BE299">
        <v>273.33999999999997</v>
      </c>
      <c r="BF299">
        <v>0.94466895009928364</v>
      </c>
      <c r="BG299">
        <v>90.37</v>
      </c>
      <c r="BH299">
        <v>1.0903534814103308</v>
      </c>
    </row>
    <row r="300" spans="49:60" x14ac:dyDescent="0.25">
      <c r="AW300">
        <v>375.41</v>
      </c>
      <c r="AX300">
        <v>-1.2810169089255088</v>
      </c>
      <c r="AY300">
        <v>194.82</v>
      </c>
      <c r="AZ300">
        <v>-0.24607825398237126</v>
      </c>
      <c r="BA300">
        <v>188.08</v>
      </c>
      <c r="BB300">
        <v>-0.59372523859637427</v>
      </c>
      <c r="BC300">
        <v>253.32</v>
      </c>
      <c r="BD300">
        <v>1.2912632978667387</v>
      </c>
      <c r="BE300">
        <v>276.45999999999998</v>
      </c>
      <c r="BF300">
        <v>1.1349703499556922</v>
      </c>
      <c r="BG300">
        <v>92.29</v>
      </c>
      <c r="BH300">
        <v>2.1023439363620904</v>
      </c>
    </row>
    <row r="301" spans="49:60" x14ac:dyDescent="0.25">
      <c r="AW301">
        <v>373.9</v>
      </c>
      <c r="AX301">
        <v>-0.40303800670792062</v>
      </c>
      <c r="AY301">
        <v>191.99</v>
      </c>
      <c r="AZ301">
        <v>-1.4632768004745211</v>
      </c>
      <c r="BA301">
        <v>187.67</v>
      </c>
      <c r="BB301">
        <v>-0.21823029286329346</v>
      </c>
      <c r="BC301">
        <v>251.15</v>
      </c>
      <c r="BD301">
        <v>-0.86031414521758276</v>
      </c>
      <c r="BE301">
        <v>272.39999999999998</v>
      </c>
      <c r="BF301">
        <v>-1.4794570760853922</v>
      </c>
      <c r="BG301">
        <v>91.99</v>
      </c>
      <c r="BH301">
        <v>-0.32559177884195817</v>
      </c>
    </row>
    <row r="302" spans="49:60" x14ac:dyDescent="0.25">
      <c r="AW302">
        <v>377.6</v>
      </c>
      <c r="AX302">
        <v>0.98470522882776934</v>
      </c>
      <c r="AY302">
        <v>193.07</v>
      </c>
      <c r="AZ302">
        <v>0.56095301096609429</v>
      </c>
      <c r="BA302">
        <v>190.11</v>
      </c>
      <c r="BB302">
        <v>1.2917750700354251</v>
      </c>
      <c r="BC302">
        <v>253.92</v>
      </c>
      <c r="BD302">
        <v>1.0968886582045212</v>
      </c>
      <c r="BE302">
        <v>275.95</v>
      </c>
      <c r="BF302">
        <v>1.294811561015295</v>
      </c>
      <c r="BG302">
        <v>91.88</v>
      </c>
      <c r="BH302">
        <v>-0.11964976681684164</v>
      </c>
    </row>
    <row r="303" spans="49:60" x14ac:dyDescent="0.25">
      <c r="AW303">
        <v>375.41</v>
      </c>
      <c r="AX303">
        <v>-0.58166722211985045</v>
      </c>
      <c r="AY303">
        <v>191.14</v>
      </c>
      <c r="AZ303">
        <v>-1.0046673609691832</v>
      </c>
      <c r="BA303">
        <v>189.21</v>
      </c>
      <c r="BB303">
        <v>-0.47453426598657561</v>
      </c>
      <c r="BC303">
        <v>252.92</v>
      </c>
      <c r="BD303">
        <v>-0.39460235876864314</v>
      </c>
      <c r="BE303">
        <v>274.32</v>
      </c>
      <c r="BF303">
        <v>-0.59243817308454094</v>
      </c>
      <c r="BG303">
        <v>93.35</v>
      </c>
      <c r="BH303">
        <v>1.5872492166834111</v>
      </c>
    </row>
    <row r="304" spans="49:60" x14ac:dyDescent="0.25">
      <c r="AW304">
        <v>379.7</v>
      </c>
      <c r="AX304">
        <v>1.1362705187609359</v>
      </c>
      <c r="AY304">
        <v>193.31</v>
      </c>
      <c r="AZ304">
        <v>1.1288974095566882</v>
      </c>
      <c r="BA304">
        <v>191.24</v>
      </c>
      <c r="BB304">
        <v>1.0671674414233125</v>
      </c>
      <c r="BC304">
        <v>256.22000000000003</v>
      </c>
      <c r="BD304">
        <v>1.296321723787538</v>
      </c>
      <c r="BE304">
        <v>276.49</v>
      </c>
      <c r="BF304">
        <v>0.78793457884255869</v>
      </c>
      <c r="BG304">
        <v>94.23</v>
      </c>
      <c r="BH304">
        <v>0.93827322309333727</v>
      </c>
    </row>
    <row r="305" spans="49:60" x14ac:dyDescent="0.25">
      <c r="AW305">
        <v>383.44</v>
      </c>
      <c r="AX305">
        <v>0.98016876136191311</v>
      </c>
      <c r="AY305">
        <v>196.84</v>
      </c>
      <c r="AZ305">
        <v>1.8096098064176918</v>
      </c>
      <c r="BA305">
        <v>192.71</v>
      </c>
      <c r="BB305">
        <v>0.76572844519266392</v>
      </c>
      <c r="BC305">
        <v>256.95</v>
      </c>
      <c r="BD305">
        <v>0.28450630099507779</v>
      </c>
      <c r="BE305">
        <v>282.27999999999997</v>
      </c>
      <c r="BF305">
        <v>2.072483218953896</v>
      </c>
      <c r="BG305">
        <v>96.42</v>
      </c>
      <c r="BH305">
        <v>2.2975046758811279</v>
      </c>
    </row>
    <row r="306" spans="49:60" x14ac:dyDescent="0.25">
      <c r="AW306">
        <v>389.21</v>
      </c>
      <c r="AX306">
        <v>1.4935888861125544</v>
      </c>
      <c r="AY306">
        <v>200.41</v>
      </c>
      <c r="AZ306">
        <v>1.7974052167559398</v>
      </c>
      <c r="BA306">
        <v>195.43</v>
      </c>
      <c r="BB306">
        <v>1.4015790832156281</v>
      </c>
      <c r="BC306">
        <v>259.76</v>
      </c>
      <c r="BD306">
        <v>1.0876614356351815</v>
      </c>
      <c r="BE306">
        <v>284.41000000000003</v>
      </c>
      <c r="BF306">
        <v>0.75173729223194141</v>
      </c>
      <c r="BG306">
        <v>96.62</v>
      </c>
      <c r="BH306">
        <v>0.20721101487844243</v>
      </c>
    </row>
    <row r="307" spans="49:60" x14ac:dyDescent="0.25">
      <c r="AW307">
        <v>382.78</v>
      </c>
      <c r="AX307">
        <v>-1.6658632102574362</v>
      </c>
      <c r="AY307">
        <v>196.99</v>
      </c>
      <c r="AZ307">
        <v>-1.7212302137072761</v>
      </c>
      <c r="BA307">
        <v>192.28</v>
      </c>
      <c r="BB307">
        <v>-1.6249616016225537</v>
      </c>
      <c r="BC307">
        <v>259.13</v>
      </c>
      <c r="BD307">
        <v>-0.24282615181012915</v>
      </c>
      <c r="BE307">
        <v>282.49</v>
      </c>
      <c r="BF307">
        <v>-0.67737073250737467</v>
      </c>
      <c r="BG307">
        <v>98.29</v>
      </c>
      <c r="BH307">
        <v>1.7136533452277476</v>
      </c>
    </row>
    <row r="308" spans="49:60" x14ac:dyDescent="0.25">
      <c r="AW308">
        <v>391.55</v>
      </c>
      <c r="AX308">
        <v>2.2652809587019758</v>
      </c>
      <c r="AY308">
        <v>197.74</v>
      </c>
      <c r="AZ308">
        <v>0.38000704407227925</v>
      </c>
      <c r="BA308">
        <v>195.51</v>
      </c>
      <c r="BB308">
        <v>1.6658885986638765</v>
      </c>
      <c r="BC308">
        <v>260.33999999999997</v>
      </c>
      <c r="BD308">
        <v>0.46586027618251347</v>
      </c>
      <c r="BE308">
        <v>284.01</v>
      </c>
      <c r="BF308">
        <v>0.53662970790345332</v>
      </c>
      <c r="BG308">
        <v>98.75</v>
      </c>
      <c r="BH308">
        <v>0.46691112026931325</v>
      </c>
    </row>
    <row r="309" spans="49:60" x14ac:dyDescent="0.25">
      <c r="AW309">
        <v>399.12</v>
      </c>
      <c r="AX309">
        <v>1.914890235583518</v>
      </c>
      <c r="AY309">
        <v>196.47</v>
      </c>
      <c r="AZ309">
        <v>-0.644328857091508</v>
      </c>
      <c r="BA309">
        <v>198.68</v>
      </c>
      <c r="BB309">
        <v>1.6083961226751056</v>
      </c>
      <c r="BC309">
        <v>260.58</v>
      </c>
      <c r="BD309">
        <v>9.2144673647116843E-2</v>
      </c>
      <c r="BE309">
        <v>282.67</v>
      </c>
      <c r="BF309">
        <v>-0.47293093018163324</v>
      </c>
      <c r="BG309">
        <v>99.31</v>
      </c>
      <c r="BH309">
        <v>0.56548671340359147</v>
      </c>
    </row>
    <row r="310" spans="49:60" x14ac:dyDescent="0.25">
      <c r="AW310">
        <v>398.33</v>
      </c>
      <c r="AX310">
        <v>-0.19813160911310712</v>
      </c>
      <c r="AY310">
        <v>193.92</v>
      </c>
      <c r="AZ310">
        <v>-1.3064045017122323</v>
      </c>
      <c r="BA310">
        <v>198.6</v>
      </c>
      <c r="BB310">
        <v>-4.027386280776496E-2</v>
      </c>
      <c r="BC310">
        <v>255.67</v>
      </c>
      <c r="BD310">
        <v>-1.9022365350982573</v>
      </c>
      <c r="BE310">
        <v>279.58999999999997</v>
      </c>
      <c r="BF310">
        <v>-1.0955895166147498</v>
      </c>
      <c r="BG310">
        <v>99.15</v>
      </c>
      <c r="BH310">
        <v>-0.16124159494621232</v>
      </c>
    </row>
    <row r="311" spans="49:60" x14ac:dyDescent="0.25">
      <c r="AW311">
        <v>398.3</v>
      </c>
      <c r="AX311">
        <v>-7.5317274052318526E-3</v>
      </c>
      <c r="AY311">
        <v>192.56</v>
      </c>
      <c r="AZ311">
        <v>-0.70379094061330516</v>
      </c>
      <c r="BA311">
        <v>198.58</v>
      </c>
      <c r="BB311">
        <v>-1.0071000562410753E-2</v>
      </c>
      <c r="BC311">
        <v>253.55</v>
      </c>
      <c r="BD311">
        <v>-0.83265081827747556</v>
      </c>
      <c r="BE311">
        <v>279.77</v>
      </c>
      <c r="BF311">
        <v>6.4359269956093215E-2</v>
      </c>
      <c r="BG311">
        <v>99.26</v>
      </c>
      <c r="BH311">
        <v>0.11088151934897726</v>
      </c>
    </row>
    <row r="312" spans="49:60" x14ac:dyDescent="0.25">
      <c r="AW312">
        <v>394.49</v>
      </c>
      <c r="AX312">
        <v>-0.96116987654081865</v>
      </c>
      <c r="AY312">
        <v>194.36</v>
      </c>
      <c r="AZ312">
        <v>0.93043160628859001</v>
      </c>
      <c r="BA312">
        <v>196.81</v>
      </c>
      <c r="BB312">
        <v>-0.89532452701021426</v>
      </c>
      <c r="BC312">
        <v>254.17</v>
      </c>
      <c r="BD312">
        <v>0.24422922405294609</v>
      </c>
      <c r="BE312">
        <v>281.61</v>
      </c>
      <c r="BF312">
        <v>0.65552979765036057</v>
      </c>
      <c r="BG312">
        <v>99.21</v>
      </c>
      <c r="BH312">
        <v>-5.0385449748378157E-2</v>
      </c>
    </row>
    <row r="313" spans="49:60" x14ac:dyDescent="0.25">
      <c r="AW313">
        <v>397.45</v>
      </c>
      <c r="AX313">
        <v>0.74753485969313005</v>
      </c>
      <c r="AY313">
        <v>193.07</v>
      </c>
      <c r="AZ313">
        <v>-0.66592920899769603</v>
      </c>
      <c r="BA313">
        <v>197.78</v>
      </c>
      <c r="BB313">
        <v>0.49165055064987212</v>
      </c>
      <c r="BC313">
        <v>250.56</v>
      </c>
      <c r="BD313">
        <v>-1.4304921679119429</v>
      </c>
      <c r="BE313">
        <v>281.45999999999998</v>
      </c>
      <c r="BF313">
        <v>-5.3279344858864687E-2</v>
      </c>
      <c r="BG313">
        <v>95.35</v>
      </c>
      <c r="BH313">
        <v>-3.9684483615382993</v>
      </c>
    </row>
    <row r="314" spans="49:60" x14ac:dyDescent="0.25">
      <c r="AW314">
        <v>412.23</v>
      </c>
      <c r="AX314">
        <v>3.651230599267103</v>
      </c>
      <c r="AY314">
        <v>196.14</v>
      </c>
      <c r="AZ314">
        <v>1.577587251644895</v>
      </c>
      <c r="BA314">
        <v>204.31</v>
      </c>
      <c r="BB314">
        <v>3.2483146409875858</v>
      </c>
      <c r="BC314">
        <v>254.03</v>
      </c>
      <c r="BD314">
        <v>1.3753957477854044</v>
      </c>
      <c r="BE314">
        <v>284.41000000000003</v>
      </c>
      <c r="BF314">
        <v>1.0426517486527127</v>
      </c>
      <c r="BG314">
        <v>94.07</v>
      </c>
      <c r="BH314">
        <v>-1.3515146062568051</v>
      </c>
    </row>
    <row r="315" spans="49:60" x14ac:dyDescent="0.25">
      <c r="AW315">
        <v>417.49</v>
      </c>
      <c r="AX315">
        <v>1.267914589645307</v>
      </c>
      <c r="AY315">
        <v>199.54</v>
      </c>
      <c r="AZ315">
        <v>1.718602752118676</v>
      </c>
      <c r="BA315">
        <v>206.61</v>
      </c>
      <c r="BB315">
        <v>1.1194509972996078</v>
      </c>
      <c r="BC315">
        <v>257.14</v>
      </c>
      <c r="BD315">
        <v>1.2168313375810373</v>
      </c>
      <c r="BE315">
        <v>287.02</v>
      </c>
      <c r="BF315">
        <v>0.91350406878370427</v>
      </c>
      <c r="BG315">
        <v>96.75</v>
      </c>
      <c r="BH315">
        <v>2.8091145926031107</v>
      </c>
    </row>
    <row r="316" spans="49:60" x14ac:dyDescent="0.25">
      <c r="AW316">
        <v>415.15</v>
      </c>
      <c r="AX316">
        <v>-0.56206912002062293</v>
      </c>
      <c r="AY316">
        <v>199.27</v>
      </c>
      <c r="AZ316">
        <v>-0.13540284408681633</v>
      </c>
      <c r="BA316">
        <v>206.54</v>
      </c>
      <c r="BB316">
        <v>-3.3885998145878254E-2</v>
      </c>
      <c r="BC316">
        <v>261.08</v>
      </c>
      <c r="BD316">
        <v>1.5206190110913937</v>
      </c>
      <c r="BE316">
        <v>288.26</v>
      </c>
      <c r="BF316">
        <v>0.43109509121709394</v>
      </c>
      <c r="BG316">
        <v>99.12</v>
      </c>
      <c r="BH316">
        <v>2.420090541099583</v>
      </c>
    </row>
    <row r="317" spans="49:60" x14ac:dyDescent="0.25">
      <c r="AW317">
        <v>416.03</v>
      </c>
      <c r="AX317">
        <v>0.2117472337649759</v>
      </c>
      <c r="AY317">
        <v>201.09</v>
      </c>
      <c r="AZ317">
        <v>0.9091879993483255</v>
      </c>
      <c r="BA317">
        <v>207.22</v>
      </c>
      <c r="BB317">
        <v>0.32869325803478772</v>
      </c>
      <c r="BC317">
        <v>261.12</v>
      </c>
      <c r="BD317">
        <v>1.5319800872569206E-2</v>
      </c>
      <c r="BE317">
        <v>289.89999999999998</v>
      </c>
      <c r="BF317">
        <v>0.56731852726530996</v>
      </c>
      <c r="BG317">
        <v>100.46</v>
      </c>
      <c r="BH317">
        <v>1.3428401001011623</v>
      </c>
    </row>
    <row r="318" spans="49:60" x14ac:dyDescent="0.25">
      <c r="AW318">
        <v>423.07</v>
      </c>
      <c r="AX318">
        <v>1.6780276943086856</v>
      </c>
      <c r="AY318">
        <v>204.27</v>
      </c>
      <c r="AZ318">
        <v>1.5690079125008991</v>
      </c>
      <c r="BA318">
        <v>211.3</v>
      </c>
      <c r="BB318">
        <v>1.9497893798405403</v>
      </c>
      <c r="BC318">
        <v>263.45999999999998</v>
      </c>
      <c r="BD318">
        <v>0.8921482025938734</v>
      </c>
      <c r="BE318">
        <v>294.16000000000003</v>
      </c>
      <c r="BF318">
        <v>1.4587801065406969</v>
      </c>
      <c r="BG318">
        <v>99.18</v>
      </c>
      <c r="BH318">
        <v>-1.2823257260910763</v>
      </c>
    </row>
    <row r="319" spans="49:60" x14ac:dyDescent="0.25">
      <c r="AW319">
        <v>410.98</v>
      </c>
      <c r="AX319">
        <v>-2.899309847705188</v>
      </c>
      <c r="AY319">
        <v>204.44</v>
      </c>
      <c r="AZ319">
        <v>8.3188573709387356E-2</v>
      </c>
      <c r="BA319">
        <v>205.65</v>
      </c>
      <c r="BB319">
        <v>-2.7103229945577962</v>
      </c>
      <c r="BC319">
        <v>263.95</v>
      </c>
      <c r="BD319">
        <v>0.1858137467944154</v>
      </c>
      <c r="BE319">
        <v>296.88</v>
      </c>
      <c r="BF319">
        <v>0.92041797593254304</v>
      </c>
      <c r="BG319">
        <v>101.19</v>
      </c>
      <c r="BH319">
        <v>2.0063556680680659</v>
      </c>
    </row>
    <row r="320" spans="49:60" x14ac:dyDescent="0.25">
      <c r="AW320">
        <v>396</v>
      </c>
      <c r="AX320">
        <v>-3.7130340257243608</v>
      </c>
      <c r="AY320">
        <v>203.74</v>
      </c>
      <c r="AZ320">
        <v>-0.34298627381584224</v>
      </c>
      <c r="BA320">
        <v>199.08</v>
      </c>
      <c r="BB320">
        <v>-3.2468940686079639</v>
      </c>
      <c r="BC320">
        <v>260.52999999999997</v>
      </c>
      <c r="BD320">
        <v>-1.3041673559177185</v>
      </c>
      <c r="BE320">
        <v>293.89999999999998</v>
      </c>
      <c r="BF320">
        <v>-1.0088443327470504</v>
      </c>
      <c r="BG320">
        <v>102.35</v>
      </c>
      <c r="BH320">
        <v>1.1398374365629846</v>
      </c>
    </row>
    <row r="321" spans="49:60" x14ac:dyDescent="0.25">
      <c r="AW321">
        <v>379.38</v>
      </c>
      <c r="AX321">
        <v>-4.2875869955903729</v>
      </c>
      <c r="AY321">
        <v>195.85</v>
      </c>
      <c r="AZ321">
        <v>-3.9495611050080015</v>
      </c>
      <c r="BA321">
        <v>191.45</v>
      </c>
      <c r="BB321">
        <v>-3.9080076067050022</v>
      </c>
      <c r="BC321">
        <v>257.20999999999998</v>
      </c>
      <c r="BD321">
        <v>-1.2825145853967375</v>
      </c>
      <c r="BE321">
        <v>288.13</v>
      </c>
      <c r="BF321">
        <v>-1.9827806245354556</v>
      </c>
      <c r="BG321">
        <v>99.56</v>
      </c>
      <c r="BH321">
        <v>-2.7637834607907172</v>
      </c>
    </row>
    <row r="322" spans="49:60" x14ac:dyDescent="0.25">
      <c r="AW322">
        <v>383.23</v>
      </c>
      <c r="AX322">
        <v>1.009698983398402</v>
      </c>
      <c r="AY322">
        <v>196.92</v>
      </c>
      <c r="AZ322">
        <v>0.54484947781595139</v>
      </c>
      <c r="BA322">
        <v>192.75</v>
      </c>
      <c r="BB322">
        <v>0.67673345201354307</v>
      </c>
      <c r="BC322">
        <v>255.64</v>
      </c>
      <c r="BD322">
        <v>-0.61226670743995359</v>
      </c>
      <c r="BE322">
        <v>286.20999999999998</v>
      </c>
      <c r="BF322">
        <v>-0.66859600665967767</v>
      </c>
      <c r="BG322">
        <v>96.6</v>
      </c>
      <c r="BH322">
        <v>-3.0181736280919069</v>
      </c>
    </row>
    <row r="323" spans="49:60" x14ac:dyDescent="0.25">
      <c r="AW323">
        <v>387.33</v>
      </c>
      <c r="AX323">
        <v>1.0641711722176057</v>
      </c>
      <c r="AY323">
        <v>202.03</v>
      </c>
      <c r="AZ323">
        <v>2.5618646335451474</v>
      </c>
      <c r="BA323">
        <v>195</v>
      </c>
      <c r="BB323">
        <v>1.160554612030789</v>
      </c>
      <c r="BC323">
        <v>264.31</v>
      </c>
      <c r="BD323">
        <v>3.3352451905066882</v>
      </c>
      <c r="BE323">
        <v>294.05</v>
      </c>
      <c r="BF323">
        <v>2.7024013793044905</v>
      </c>
      <c r="BG323">
        <v>98.91</v>
      </c>
      <c r="BH323">
        <v>2.363160453327704</v>
      </c>
    </row>
    <row r="324" spans="49:60" x14ac:dyDescent="0.25">
      <c r="AW324">
        <v>382.35</v>
      </c>
      <c r="AX324">
        <v>-1.2940623364502724</v>
      </c>
      <c r="AY324">
        <v>202.74</v>
      </c>
      <c r="AZ324">
        <v>0.35081687288024782</v>
      </c>
      <c r="BA324">
        <v>191.91</v>
      </c>
      <c r="BB324">
        <v>-1.5973046433590852</v>
      </c>
      <c r="BC324">
        <v>262.72000000000003</v>
      </c>
      <c r="BD324">
        <v>-0.60338304230843165</v>
      </c>
      <c r="BE324">
        <v>295.52</v>
      </c>
      <c r="BF324">
        <v>0.49866955449646438</v>
      </c>
      <c r="BG324">
        <v>97.01</v>
      </c>
      <c r="BH324">
        <v>-1.9396279778557082</v>
      </c>
    </row>
    <row r="325" spans="49:60" x14ac:dyDescent="0.25">
      <c r="AW325">
        <v>390.09</v>
      </c>
      <c r="AX325">
        <v>2.0041062241103829</v>
      </c>
      <c r="AY325">
        <v>205.71</v>
      </c>
      <c r="AZ325">
        <v>1.4543040010129087</v>
      </c>
      <c r="BA325">
        <v>195.89</v>
      </c>
      <c r="BB325">
        <v>2.0526765065153056</v>
      </c>
      <c r="BC325">
        <v>265.57</v>
      </c>
      <c r="BD325">
        <v>1.0789633151450639</v>
      </c>
      <c r="BE325">
        <v>297.89999999999998</v>
      </c>
      <c r="BF325">
        <v>0.80213432683068109</v>
      </c>
      <c r="BG325">
        <v>98.52</v>
      </c>
      <c r="BH325">
        <v>1.5445507279144928</v>
      </c>
    </row>
    <row r="326" spans="49:60" x14ac:dyDescent="0.25">
      <c r="AW326">
        <v>393.95</v>
      </c>
      <c r="AX326">
        <v>0.98465159603588936</v>
      </c>
      <c r="AY326">
        <v>207.62</v>
      </c>
      <c r="AZ326">
        <v>0.92420758007165582</v>
      </c>
      <c r="BA326">
        <v>197.92</v>
      </c>
      <c r="BB326">
        <v>1.0309631448868659</v>
      </c>
      <c r="BC326">
        <v>269.16000000000003</v>
      </c>
      <c r="BD326">
        <v>1.3427538904603338</v>
      </c>
      <c r="BE326">
        <v>300.5</v>
      </c>
      <c r="BF326">
        <v>0.86898942560256953</v>
      </c>
      <c r="BG326">
        <v>99.58</v>
      </c>
      <c r="BH326">
        <v>1.0701767961699475</v>
      </c>
    </row>
    <row r="327" spans="49:60" x14ac:dyDescent="0.25">
      <c r="AW327">
        <v>400.51</v>
      </c>
      <c r="AX327">
        <v>1.651473729401558</v>
      </c>
      <c r="AY327">
        <v>211.12</v>
      </c>
      <c r="AZ327">
        <v>1.6717206429969231</v>
      </c>
      <c r="BA327">
        <v>200.12</v>
      </c>
      <c r="BB327">
        <v>1.1054277975826503</v>
      </c>
      <c r="BC327">
        <v>271.26</v>
      </c>
      <c r="BD327">
        <v>0.77717722144513157</v>
      </c>
      <c r="BE327">
        <v>306.14999999999998</v>
      </c>
      <c r="BF327">
        <v>1.8627423948701074</v>
      </c>
      <c r="BG327">
        <v>91.92</v>
      </c>
      <c r="BH327">
        <v>-8.0042707673536366</v>
      </c>
    </row>
    <row r="328" spans="49:60" x14ac:dyDescent="0.25">
      <c r="AW328">
        <v>410.11</v>
      </c>
      <c r="AX328">
        <v>2.3686681411521979</v>
      </c>
      <c r="AY328">
        <v>212.58</v>
      </c>
      <c r="AZ328">
        <v>0.68916959103671127</v>
      </c>
      <c r="BA328">
        <v>203.79</v>
      </c>
      <c r="BB328">
        <v>1.8172865251315822</v>
      </c>
      <c r="BC328">
        <v>271.48</v>
      </c>
      <c r="BD328">
        <v>8.1070130098886126E-2</v>
      </c>
      <c r="BE328">
        <v>305.92</v>
      </c>
      <c r="BF328">
        <v>-7.5154806092685544E-2</v>
      </c>
      <c r="BG328">
        <v>88.9</v>
      </c>
      <c r="BH328">
        <v>-3.3406491020641278</v>
      </c>
    </row>
    <row r="329" spans="49:60" x14ac:dyDescent="0.25">
      <c r="AW329">
        <v>394.05</v>
      </c>
      <c r="AX329">
        <v>-3.9947611597575921</v>
      </c>
      <c r="AY329">
        <v>210.27</v>
      </c>
      <c r="AZ329">
        <v>-1.0925968925092562</v>
      </c>
      <c r="BA329">
        <v>195.82</v>
      </c>
      <c r="BB329">
        <v>-3.98941819453949</v>
      </c>
      <c r="BC329">
        <v>262.27999999999997</v>
      </c>
      <c r="BD329">
        <v>-3.4475836440139109</v>
      </c>
      <c r="BE329">
        <v>297.57</v>
      </c>
      <c r="BF329">
        <v>-2.7674138437024527</v>
      </c>
      <c r="BG329">
        <v>86.02</v>
      </c>
      <c r="BH329">
        <v>-3.2932315164268733</v>
      </c>
    </row>
    <row r="330" spans="49:60" x14ac:dyDescent="0.25">
      <c r="AW330">
        <v>381.73</v>
      </c>
      <c r="AX330">
        <v>-3.1764252381129947</v>
      </c>
      <c r="AY330">
        <v>208.64</v>
      </c>
      <c r="AZ330">
        <v>-0.77821404420550744</v>
      </c>
      <c r="BA330">
        <v>190.46</v>
      </c>
      <c r="BB330">
        <v>-2.7753671160025313</v>
      </c>
      <c r="BC330">
        <v>263.64999999999998</v>
      </c>
      <c r="BD330">
        <v>0.5209830581060082</v>
      </c>
      <c r="BE330">
        <v>300.45999999999998</v>
      </c>
      <c r="BF330">
        <v>0.96651422082654392</v>
      </c>
      <c r="BG330">
        <v>84.88</v>
      </c>
      <c r="BH330">
        <v>-1.3341333049862536</v>
      </c>
    </row>
    <row r="331" spans="49:60" x14ac:dyDescent="0.25">
      <c r="AW331">
        <v>382.56</v>
      </c>
      <c r="AX331">
        <v>0.21719512914860217</v>
      </c>
      <c r="AY331">
        <v>207.57</v>
      </c>
      <c r="AZ331">
        <v>-0.51416465594587268</v>
      </c>
      <c r="BA331">
        <v>190.76</v>
      </c>
      <c r="BB331">
        <v>0.15738946641236107</v>
      </c>
      <c r="BC331">
        <v>265.72000000000003</v>
      </c>
      <c r="BD331">
        <v>0.7820656820561761</v>
      </c>
      <c r="BE331">
        <v>296.7</v>
      </c>
      <c r="BF331">
        <v>-1.2593106337501501</v>
      </c>
      <c r="BG331">
        <v>84.88</v>
      </c>
      <c r="BH331">
        <v>0</v>
      </c>
    </row>
    <row r="332" spans="49:60" x14ac:dyDescent="0.25">
      <c r="AW332">
        <v>383.44</v>
      </c>
      <c r="AX332">
        <v>0.22976511413612694</v>
      </c>
      <c r="AY332">
        <v>212.31</v>
      </c>
      <c r="AZ332">
        <v>2.2578838576973603</v>
      </c>
      <c r="BA332">
        <v>190.36</v>
      </c>
      <c r="BB332">
        <v>-0.20990771771137451</v>
      </c>
      <c r="BC332">
        <v>263.72000000000003</v>
      </c>
      <c r="BD332">
        <v>-0.75551885519415685</v>
      </c>
      <c r="BE332">
        <v>300.11</v>
      </c>
      <c r="BF332">
        <v>1.142754682029715</v>
      </c>
      <c r="BG332">
        <v>83.76</v>
      </c>
      <c r="BH332">
        <v>-1.3282927743446167</v>
      </c>
    </row>
    <row r="333" spans="49:60" x14ac:dyDescent="0.25">
      <c r="AW333">
        <v>372.52</v>
      </c>
      <c r="AX333">
        <v>-2.8892427197918837</v>
      </c>
      <c r="AY333">
        <v>209.76</v>
      </c>
      <c r="AZ333">
        <v>-1.2083450740413377</v>
      </c>
      <c r="BA333">
        <v>184.31</v>
      </c>
      <c r="BB333">
        <v>-3.2297893689378467</v>
      </c>
      <c r="BC333">
        <v>261.70999999999998</v>
      </c>
      <c r="BD333">
        <v>-0.76509137462690358</v>
      </c>
      <c r="BE333">
        <v>297.27999999999997</v>
      </c>
      <c r="BF333">
        <v>-0.94746184915995102</v>
      </c>
      <c r="BG333">
        <v>81.53</v>
      </c>
      <c r="BH333">
        <v>-2.6984515887462033</v>
      </c>
    </row>
    <row r="334" spans="49:60" x14ac:dyDescent="0.25">
      <c r="AW334">
        <v>344.3</v>
      </c>
      <c r="AX334">
        <v>-7.8777357308978848</v>
      </c>
      <c r="AY334">
        <v>204.83</v>
      </c>
      <c r="AZ334">
        <v>-2.3783653202825286</v>
      </c>
      <c r="BA334">
        <v>171.07</v>
      </c>
      <c r="BB334">
        <v>-7.4546293099330878</v>
      </c>
      <c r="BC334">
        <v>264.12</v>
      </c>
      <c r="BD334">
        <v>0.91665248275405664</v>
      </c>
      <c r="BE334">
        <v>297.99</v>
      </c>
      <c r="BF334">
        <v>0.23854732699007219</v>
      </c>
      <c r="BG334">
        <v>83.54</v>
      </c>
      <c r="BH334">
        <v>2.4354508394209975</v>
      </c>
    </row>
    <row r="335" spans="49:60" x14ac:dyDescent="0.25">
      <c r="AW335">
        <v>326.45</v>
      </c>
      <c r="AX335">
        <v>-5.3236572711835635</v>
      </c>
      <c r="AY335">
        <v>189.12</v>
      </c>
      <c r="AZ335">
        <v>-7.9798632594830927</v>
      </c>
      <c r="BA335">
        <v>158.38999999999999</v>
      </c>
      <c r="BB335">
        <v>-7.7012483389871562</v>
      </c>
      <c r="BC335">
        <v>265.33999999999997</v>
      </c>
      <c r="BD335">
        <v>0.46084771624000864</v>
      </c>
      <c r="BE335">
        <v>296.01</v>
      </c>
      <c r="BF335">
        <v>-0.6666691358189345</v>
      </c>
      <c r="BG335">
        <v>83.11</v>
      </c>
      <c r="BH335">
        <v>-0.51605275040943377</v>
      </c>
    </row>
    <row r="336" spans="49:60" x14ac:dyDescent="0.25">
      <c r="AW336">
        <v>342.33</v>
      </c>
      <c r="AX336">
        <v>4.7498386482055492</v>
      </c>
      <c r="AY336">
        <v>193.33</v>
      </c>
      <c r="AZ336">
        <v>2.2016839126677392</v>
      </c>
      <c r="BA336">
        <v>165.9</v>
      </c>
      <c r="BB336">
        <v>4.6324851122070054</v>
      </c>
      <c r="BC336">
        <v>260.07</v>
      </c>
      <c r="BD336">
        <v>-2.0061196940111903</v>
      </c>
      <c r="BE336">
        <v>293.01</v>
      </c>
      <c r="BF336">
        <v>-1.018649940968962</v>
      </c>
      <c r="BG336">
        <v>81.819999999999993</v>
      </c>
      <c r="BH336">
        <v>-1.5643319063682499</v>
      </c>
    </row>
    <row r="337" spans="49:60" x14ac:dyDescent="0.25">
      <c r="AW337">
        <v>355.13</v>
      </c>
      <c r="AX337">
        <v>3.6708735509992478</v>
      </c>
      <c r="AY337">
        <v>201.23</v>
      </c>
      <c r="AZ337">
        <v>4.0049959133866126</v>
      </c>
      <c r="BA337">
        <v>172.59</v>
      </c>
      <c r="BB337">
        <v>3.9533642346913012</v>
      </c>
      <c r="BC337">
        <v>268.62</v>
      </c>
      <c r="BD337">
        <v>3.2346915932270419</v>
      </c>
      <c r="BE337">
        <v>301.55</v>
      </c>
      <c r="BF337">
        <v>2.8729101769500507</v>
      </c>
      <c r="BG337">
        <v>88.21</v>
      </c>
      <c r="BH337">
        <v>7.5198622769423062</v>
      </c>
    </row>
    <row r="338" spans="49:60" x14ac:dyDescent="0.25">
      <c r="AW338">
        <v>361.9</v>
      </c>
      <c r="AX338">
        <v>1.8884010945006284</v>
      </c>
      <c r="AY338">
        <v>202.15</v>
      </c>
      <c r="AZ338">
        <v>0.45614636085030841</v>
      </c>
      <c r="BA338">
        <v>175.51</v>
      </c>
      <c r="BB338">
        <v>1.677718179628688</v>
      </c>
      <c r="BC338">
        <v>273.93</v>
      </c>
      <c r="BD338">
        <v>1.9574857815429336</v>
      </c>
      <c r="BE338">
        <v>306.61</v>
      </c>
      <c r="BF338">
        <v>1.6640741794875236</v>
      </c>
      <c r="BG338">
        <v>86.64</v>
      </c>
      <c r="BH338">
        <v>-1.795873257794034</v>
      </c>
    </row>
    <row r="339" spans="49:60" x14ac:dyDescent="0.25">
      <c r="AW339">
        <v>367.3</v>
      </c>
      <c r="AX339">
        <v>1.4811022255924922</v>
      </c>
      <c r="AY339">
        <v>204.77</v>
      </c>
      <c r="AZ339">
        <v>1.2877401973688913</v>
      </c>
      <c r="BA339">
        <v>177.96</v>
      </c>
      <c r="BB339">
        <v>1.3862784598242326</v>
      </c>
      <c r="BC339">
        <v>274.39</v>
      </c>
      <c r="BD339">
        <v>0.16778527426159132</v>
      </c>
      <c r="BE339">
        <v>304.95999999999998</v>
      </c>
      <c r="BF339">
        <v>-0.53959612260338552</v>
      </c>
      <c r="BG339">
        <v>88.49</v>
      </c>
      <c r="BH339">
        <v>2.1127948586523471</v>
      </c>
    </row>
    <row r="340" spans="49:60" x14ac:dyDescent="0.25">
      <c r="AW340">
        <v>358.04</v>
      </c>
      <c r="AX340">
        <v>-2.5534240822883341</v>
      </c>
      <c r="AY340">
        <v>205.54</v>
      </c>
      <c r="AZ340">
        <v>0.37532641364580799</v>
      </c>
      <c r="BA340">
        <v>174.39</v>
      </c>
      <c r="BB340">
        <v>-2.0264635556472279</v>
      </c>
      <c r="BC340">
        <v>274.91000000000003</v>
      </c>
      <c r="BD340">
        <v>0.18933193349178934</v>
      </c>
      <c r="BE340">
        <v>309.29000000000002</v>
      </c>
      <c r="BF340">
        <v>1.409872763236814</v>
      </c>
      <c r="BG340">
        <v>88.15</v>
      </c>
      <c r="BH340">
        <v>-0.38496424353794445</v>
      </c>
    </row>
    <row r="341" spans="49:60" x14ac:dyDescent="0.25">
      <c r="AW341">
        <v>358.36</v>
      </c>
      <c r="AX341">
        <v>8.9335572663933063E-2</v>
      </c>
      <c r="AY341">
        <v>205.86</v>
      </c>
      <c r="AZ341">
        <v>0.15556639014864188</v>
      </c>
      <c r="BA341">
        <v>174.09</v>
      </c>
      <c r="BB341">
        <v>-0.17217635107422025</v>
      </c>
      <c r="BC341">
        <v>271.38</v>
      </c>
      <c r="BD341">
        <v>-1.2923718656085583</v>
      </c>
      <c r="BE341">
        <v>308.20999999999998</v>
      </c>
      <c r="BF341">
        <v>-0.34979792752295963</v>
      </c>
      <c r="BG341">
        <v>86.06</v>
      </c>
      <c r="BH341">
        <v>-2.3995181433425739</v>
      </c>
    </row>
    <row r="342" spans="49:60" x14ac:dyDescent="0.25">
      <c r="AW342">
        <v>344.96</v>
      </c>
      <c r="AX342">
        <v>-3.8109599448800062</v>
      </c>
      <c r="AY342">
        <v>204.35</v>
      </c>
      <c r="AZ342">
        <v>-0.73621160881271386</v>
      </c>
      <c r="BA342">
        <v>168.41</v>
      </c>
      <c r="BB342">
        <v>-3.3170924402663671</v>
      </c>
      <c r="BC342">
        <v>268.06</v>
      </c>
      <c r="BD342">
        <v>-1.2309216667456189</v>
      </c>
      <c r="BE342">
        <v>305.99</v>
      </c>
      <c r="BF342">
        <v>-0.72289471431513186</v>
      </c>
      <c r="BG342">
        <v>83.2</v>
      </c>
      <c r="BH342">
        <v>-3.3797379583290614</v>
      </c>
    </row>
    <row r="343" spans="49:60" x14ac:dyDescent="0.25">
      <c r="AW343">
        <v>328.38</v>
      </c>
      <c r="AX343">
        <v>-4.9256993896695764</v>
      </c>
      <c r="AY343">
        <v>204.4</v>
      </c>
      <c r="AZ343">
        <v>2.4464831926312391E-2</v>
      </c>
      <c r="BA343">
        <v>160.1</v>
      </c>
      <c r="BB343">
        <v>-5.060286246529393</v>
      </c>
      <c r="BC343">
        <v>261.20999999999998</v>
      </c>
      <c r="BD343">
        <v>-2.5886154541716739</v>
      </c>
      <c r="BE343">
        <v>304.76</v>
      </c>
      <c r="BF343">
        <v>-0.40278400750155591</v>
      </c>
      <c r="BG343">
        <v>81.849999999999994</v>
      </c>
      <c r="BH343">
        <v>-1.6359044010019137</v>
      </c>
    </row>
    <row r="344" spans="49:60" x14ac:dyDescent="0.25">
      <c r="AW344">
        <v>315.66000000000003</v>
      </c>
      <c r="AX344">
        <v>-3.950578941311087</v>
      </c>
      <c r="AY344">
        <v>199.1</v>
      </c>
      <c r="AZ344">
        <v>-2.6271647259398803</v>
      </c>
      <c r="BA344">
        <v>154.27000000000001</v>
      </c>
      <c r="BB344">
        <v>-3.7094305978820761</v>
      </c>
      <c r="BC344">
        <v>263.81</v>
      </c>
      <c r="BD344">
        <v>0.99044655617952004</v>
      </c>
      <c r="BE344">
        <v>305</v>
      </c>
      <c r="BF344">
        <v>7.8719500260267777E-2</v>
      </c>
      <c r="BG344">
        <v>78.02</v>
      </c>
      <c r="BH344">
        <v>-4.7923099738633494</v>
      </c>
    </row>
    <row r="345" spans="49:60" x14ac:dyDescent="0.25">
      <c r="AW345">
        <v>315.10000000000002</v>
      </c>
      <c r="AX345">
        <v>-0.17756362075419491</v>
      </c>
      <c r="AY345">
        <v>202.13</v>
      </c>
      <c r="AZ345">
        <v>1.5103843688755971</v>
      </c>
      <c r="BA345">
        <v>154.32</v>
      </c>
      <c r="BB345">
        <v>3.2405457362550134E-2</v>
      </c>
      <c r="BC345">
        <v>260</v>
      </c>
      <c r="BD345">
        <v>-1.4547516054901346</v>
      </c>
      <c r="BE345">
        <v>307.66000000000003</v>
      </c>
      <c r="BF345">
        <v>0.86835005201934568</v>
      </c>
      <c r="BG345">
        <v>78.38</v>
      </c>
      <c r="BH345">
        <v>0.46035886929749453</v>
      </c>
    </row>
    <row r="346" spans="49:60" x14ac:dyDescent="0.25">
      <c r="AW346">
        <v>319.83999999999997</v>
      </c>
      <c r="AX346">
        <v>1.4930821988860916</v>
      </c>
      <c r="AY346">
        <v>201.34</v>
      </c>
      <c r="AZ346">
        <v>-0.39160334576292039</v>
      </c>
      <c r="BA346">
        <v>154.62</v>
      </c>
      <c r="BB346">
        <v>0.19421252948550621</v>
      </c>
      <c r="BC346">
        <v>254.43</v>
      </c>
      <c r="BD346">
        <v>-2.1655881973809326</v>
      </c>
      <c r="BE346">
        <v>302.54000000000002</v>
      </c>
      <c r="BF346">
        <v>-1.678177699355178</v>
      </c>
      <c r="BG346">
        <v>77.8</v>
      </c>
      <c r="BH346">
        <v>-0.74273615871394538</v>
      </c>
    </row>
    <row r="347" spans="49:60" x14ac:dyDescent="0.25">
      <c r="AW347">
        <v>323.79000000000002</v>
      </c>
      <c r="AX347">
        <v>1.2274286753274897</v>
      </c>
      <c r="AY347">
        <v>207.44</v>
      </c>
      <c r="AZ347">
        <v>2.9847119929131729</v>
      </c>
      <c r="BA347">
        <v>156.22999999999999</v>
      </c>
      <c r="BB347">
        <v>1.0358786531482893</v>
      </c>
      <c r="BC347">
        <v>268.10000000000002</v>
      </c>
      <c r="BD347">
        <v>5.23342962001953</v>
      </c>
      <c r="BE347">
        <v>311.76</v>
      </c>
      <c r="BF347">
        <v>3.0020160896400521</v>
      </c>
      <c r="BG347">
        <v>80.52</v>
      </c>
      <c r="BH347">
        <v>3.436416958724489</v>
      </c>
    </row>
    <row r="348" spans="49:60" x14ac:dyDescent="0.25">
      <c r="AW348">
        <v>326.69</v>
      </c>
      <c r="AX348">
        <v>0.89165515116728744</v>
      </c>
      <c r="AY348">
        <v>206.22</v>
      </c>
      <c r="AZ348">
        <v>-0.58985811406114597</v>
      </c>
      <c r="BA348">
        <v>157.65</v>
      </c>
      <c r="BB348">
        <v>0.90481055672580868</v>
      </c>
      <c r="BC348">
        <v>264.83999999999997</v>
      </c>
      <c r="BD348">
        <v>-1.2234175185268421</v>
      </c>
      <c r="BE348">
        <v>309.49</v>
      </c>
      <c r="BF348">
        <v>-0.73078796054939632</v>
      </c>
      <c r="BG348">
        <v>79.87</v>
      </c>
      <c r="BH348">
        <v>-0.81052878422930297</v>
      </c>
    </row>
    <row r="349" spans="49:60" x14ac:dyDescent="0.25">
      <c r="AW349">
        <v>313.31</v>
      </c>
      <c r="AX349">
        <v>-4.1818593279089553</v>
      </c>
      <c r="AY349">
        <v>198.53</v>
      </c>
      <c r="AZ349">
        <v>-3.8003337880809944</v>
      </c>
      <c r="BA349">
        <v>150.61000000000001</v>
      </c>
      <c r="BB349">
        <v>-4.5683671767312521</v>
      </c>
      <c r="BC349">
        <v>255.14</v>
      </c>
      <c r="BD349">
        <v>-3.7313455946501373</v>
      </c>
      <c r="BE349">
        <v>301.87</v>
      </c>
      <c r="BF349">
        <v>-2.4929320302290994</v>
      </c>
      <c r="BG349">
        <v>78.23</v>
      </c>
      <c r="BH349">
        <v>-2.0747107232308362</v>
      </c>
    </row>
    <row r="350" spans="49:60" x14ac:dyDescent="0.25">
      <c r="AW350">
        <v>304.11</v>
      </c>
      <c r="AX350">
        <v>-2.9803637675530004</v>
      </c>
      <c r="AY350">
        <v>188.55</v>
      </c>
      <c r="AZ350">
        <v>-5.1576998504621372</v>
      </c>
      <c r="BA350">
        <v>145</v>
      </c>
      <c r="BB350">
        <v>-3.7959971803182966</v>
      </c>
      <c r="BC350">
        <v>241.06</v>
      </c>
      <c r="BD350">
        <v>-5.6766548949946438</v>
      </c>
      <c r="BE350">
        <v>286.43</v>
      </c>
      <c r="BF350">
        <v>-5.2502282918578098</v>
      </c>
      <c r="BG350">
        <v>73.849999999999994</v>
      </c>
      <c r="BH350">
        <v>-5.7617196719600603</v>
      </c>
    </row>
    <row r="351" spans="49:60" x14ac:dyDescent="0.25">
      <c r="AW351">
        <v>306.85000000000002</v>
      </c>
      <c r="AX351">
        <v>0.89695507726880552</v>
      </c>
      <c r="AY351">
        <v>191.94</v>
      </c>
      <c r="AZ351">
        <v>1.7819599485115425</v>
      </c>
      <c r="BA351">
        <v>147.53</v>
      </c>
      <c r="BB351">
        <v>1.7297802508901066</v>
      </c>
      <c r="BC351">
        <v>253.29</v>
      </c>
      <c r="BD351">
        <v>4.9489212189320684</v>
      </c>
      <c r="BE351">
        <v>296.08</v>
      </c>
      <c r="BF351">
        <v>3.3135509873809856</v>
      </c>
      <c r="BG351">
        <v>78.05</v>
      </c>
      <c r="BH351">
        <v>5.5313637984052404</v>
      </c>
    </row>
    <row r="352" spans="49:60" x14ac:dyDescent="0.25">
      <c r="AW352">
        <v>309.06</v>
      </c>
      <c r="AX352">
        <v>0.71764039704428251</v>
      </c>
      <c r="AY352">
        <v>188.91</v>
      </c>
      <c r="AZ352">
        <v>-1.5912112020720632</v>
      </c>
      <c r="BA352">
        <v>149.31</v>
      </c>
      <c r="BB352">
        <v>1.1993136609096879</v>
      </c>
      <c r="BC352">
        <v>251.76</v>
      </c>
      <c r="BD352">
        <v>-0.60588245933667972</v>
      </c>
      <c r="BE352">
        <v>296.5</v>
      </c>
      <c r="BF352">
        <v>0.14175303598797595</v>
      </c>
      <c r="BG352">
        <v>77.959999999999994</v>
      </c>
      <c r="BH352">
        <v>-0.11537723220810467</v>
      </c>
    </row>
    <row r="353" spans="49:60" x14ac:dyDescent="0.25">
      <c r="AW353">
        <v>316.38</v>
      </c>
      <c r="AX353">
        <v>2.3408589964884547</v>
      </c>
      <c r="AY353">
        <v>192.84</v>
      </c>
      <c r="AZ353">
        <v>2.0590118368660657</v>
      </c>
      <c r="BA353">
        <v>153.75</v>
      </c>
      <c r="BB353">
        <v>2.930322514805471</v>
      </c>
      <c r="BC353">
        <v>251.81</v>
      </c>
      <c r="BD353">
        <v>1.9858212428982971E-2</v>
      </c>
      <c r="BE353">
        <v>303.48</v>
      </c>
      <c r="BF353">
        <v>2.3268492032093926</v>
      </c>
      <c r="BG353">
        <v>82.59</v>
      </c>
      <c r="BH353">
        <v>5.7692733183265617</v>
      </c>
    </row>
    <row r="354" spans="49:60" x14ac:dyDescent="0.25">
      <c r="AW354">
        <v>301.18</v>
      </c>
      <c r="AX354">
        <v>-4.9235930111760018</v>
      </c>
      <c r="AY354">
        <v>190.9</v>
      </c>
      <c r="AZ354">
        <v>-1.0111098805719563</v>
      </c>
      <c r="BA354">
        <v>146.68</v>
      </c>
      <c r="BB354">
        <v>-4.7074563483501954</v>
      </c>
      <c r="BC354">
        <v>250.2</v>
      </c>
      <c r="BD354">
        <v>-0.64142368476305522</v>
      </c>
      <c r="BE354">
        <v>303.39999999999998</v>
      </c>
      <c r="BF354">
        <v>-2.6364355544238837E-2</v>
      </c>
      <c r="BG354">
        <v>80.88</v>
      </c>
      <c r="BH354">
        <v>-2.0922033110409748</v>
      </c>
    </row>
    <row r="355" spans="49:60" x14ac:dyDescent="0.25">
      <c r="AW355">
        <v>313.91000000000003</v>
      </c>
      <c r="AX355">
        <v>4.1398227961190619</v>
      </c>
      <c r="AY355">
        <v>195.32</v>
      </c>
      <c r="AZ355">
        <v>2.2889508461757533</v>
      </c>
      <c r="BA355">
        <v>152.81</v>
      </c>
      <c r="BB355">
        <v>4.0941976414040449</v>
      </c>
      <c r="BC355">
        <v>253.27</v>
      </c>
      <c r="BD355">
        <v>1.219551532424711</v>
      </c>
      <c r="BE355">
        <v>304.20999999999998</v>
      </c>
      <c r="BF355">
        <v>0.2666185480247909</v>
      </c>
      <c r="BG355">
        <v>84.48</v>
      </c>
      <c r="BH355">
        <v>4.3548245245735462</v>
      </c>
    </row>
    <row r="356" spans="49:60" x14ac:dyDescent="0.25">
      <c r="AW356">
        <v>319.69</v>
      </c>
      <c r="AX356">
        <v>1.8245455632356851</v>
      </c>
      <c r="AY356">
        <v>201.33</v>
      </c>
      <c r="AZ356">
        <v>3.0306113644798112</v>
      </c>
      <c r="BA356">
        <v>155.99</v>
      </c>
      <c r="BB356">
        <v>2.0596583013611429</v>
      </c>
      <c r="BC356">
        <v>263.95999999999998</v>
      </c>
      <c r="BD356">
        <v>4.1341463158162934</v>
      </c>
      <c r="BE356">
        <v>312.44</v>
      </c>
      <c r="BF356">
        <v>2.6694198347416673</v>
      </c>
      <c r="BG356">
        <v>89.92</v>
      </c>
      <c r="BH356">
        <v>6.2405566187429651</v>
      </c>
    </row>
    <row r="357" spans="49:60" x14ac:dyDescent="0.25">
      <c r="AW357">
        <v>313.64999999999998</v>
      </c>
      <c r="AX357">
        <v>-1.9074061709468741</v>
      </c>
      <c r="AY357">
        <v>202.76</v>
      </c>
      <c r="AZ357">
        <v>0.70776607658908941</v>
      </c>
      <c r="BA357">
        <v>154.22999999999999</v>
      </c>
      <c r="BB357">
        <v>-1.1346907895254406</v>
      </c>
      <c r="BC357">
        <v>262.95</v>
      </c>
      <c r="BD357">
        <v>-0.38336764798675921</v>
      </c>
      <c r="BE357">
        <v>313.01</v>
      </c>
      <c r="BF357">
        <v>0.18226881694911493</v>
      </c>
      <c r="BG357">
        <v>91.02</v>
      </c>
      <c r="BH357">
        <v>1.215887644311481</v>
      </c>
    </row>
    <row r="358" spans="49:60" x14ac:dyDescent="0.25">
      <c r="AW358">
        <v>325.2</v>
      </c>
      <c r="AX358">
        <v>3.6162663130903288</v>
      </c>
      <c r="AY358">
        <v>205.21</v>
      </c>
      <c r="AZ358">
        <v>1.2010831448524357</v>
      </c>
      <c r="BA358">
        <v>159.91</v>
      </c>
      <c r="BB358">
        <v>3.6166162235827706</v>
      </c>
      <c r="BC358">
        <v>270.92</v>
      </c>
      <c r="BD358">
        <v>2.9859674311349909</v>
      </c>
      <c r="BE358">
        <v>320.64999999999998</v>
      </c>
      <c r="BF358">
        <v>2.4115046683284089</v>
      </c>
      <c r="BG358">
        <v>91.93</v>
      </c>
      <c r="BH358">
        <v>0.99481552871675749</v>
      </c>
    </row>
    <row r="359" spans="49:60" x14ac:dyDescent="0.25">
      <c r="AW359">
        <v>315.89999999999998</v>
      </c>
      <c r="AX359">
        <v>-2.9014669865616018</v>
      </c>
      <c r="AY359">
        <v>205.15</v>
      </c>
      <c r="AZ359">
        <v>-2.9242616447789169E-2</v>
      </c>
      <c r="BA359">
        <v>156.34</v>
      </c>
      <c r="BB359">
        <v>-2.2578034179166311</v>
      </c>
      <c r="BC359">
        <v>270.32</v>
      </c>
      <c r="BD359">
        <v>-0.22171319406685286</v>
      </c>
      <c r="BE359">
        <v>324.13</v>
      </c>
      <c r="BF359">
        <v>1.0794484292294566</v>
      </c>
      <c r="BG359">
        <v>90.3</v>
      </c>
      <c r="BH359">
        <v>-1.7889957452723655</v>
      </c>
    </row>
    <row r="360" spans="49:60" x14ac:dyDescent="0.25">
      <c r="AW360">
        <v>305.91000000000003</v>
      </c>
      <c r="AX360">
        <v>-3.2134766763795368</v>
      </c>
      <c r="AY360">
        <v>200.83</v>
      </c>
      <c r="AZ360">
        <v>-2.1282639839608377</v>
      </c>
      <c r="BA360">
        <v>151.47</v>
      </c>
      <c r="BB360">
        <v>-3.1645537253250375</v>
      </c>
      <c r="BC360">
        <v>261.33999999999997</v>
      </c>
      <c r="BD360">
        <v>-3.3784200845034538</v>
      </c>
      <c r="BE360">
        <v>313.97000000000003</v>
      </c>
      <c r="BF360">
        <v>-3.1847229944557145</v>
      </c>
      <c r="BG360">
        <v>87.05</v>
      </c>
      <c r="BH360">
        <v>-3.6654794208741723</v>
      </c>
    </row>
    <row r="361" spans="49:60" x14ac:dyDescent="0.25">
      <c r="AW361">
        <v>292.70999999999998</v>
      </c>
      <c r="AX361">
        <v>-4.4108583256275864</v>
      </c>
      <c r="AY361">
        <v>197.34</v>
      </c>
      <c r="AZ361">
        <v>-1.753064961956619</v>
      </c>
      <c r="BA361">
        <v>144.94</v>
      </c>
      <c r="BB361">
        <v>-4.4067721857798636</v>
      </c>
      <c r="BC361">
        <v>254.75</v>
      </c>
      <c r="BD361">
        <v>-2.5539569458165796</v>
      </c>
      <c r="BE361">
        <v>306.89999999999998</v>
      </c>
      <c r="BF361">
        <v>-2.2775478316918689</v>
      </c>
      <c r="BG361">
        <v>84.11</v>
      </c>
      <c r="BH361">
        <v>-3.4357200239852053</v>
      </c>
    </row>
    <row r="362" spans="49:60" x14ac:dyDescent="0.25">
      <c r="AW362">
        <v>297.55</v>
      </c>
      <c r="AX362">
        <v>1.6399920302892754</v>
      </c>
      <c r="AY362">
        <v>199.05</v>
      </c>
      <c r="AZ362">
        <v>0.86279200173055881</v>
      </c>
      <c r="BA362">
        <v>147.06</v>
      </c>
      <c r="BB362">
        <v>1.4520803086940801</v>
      </c>
      <c r="BC362">
        <v>262.41000000000003</v>
      </c>
      <c r="BD362">
        <v>2.9625493997039118</v>
      </c>
      <c r="BE362">
        <v>313.52999999999997</v>
      </c>
      <c r="BF362">
        <v>2.1373087648831417</v>
      </c>
      <c r="BG362">
        <v>88.46</v>
      </c>
      <c r="BH362">
        <v>5.0425006465834628</v>
      </c>
    </row>
    <row r="363" spans="49:60" x14ac:dyDescent="0.25">
      <c r="AW363">
        <v>288.93</v>
      </c>
      <c r="AX363">
        <v>-2.9397833849978481</v>
      </c>
      <c r="AY363">
        <v>194.98</v>
      </c>
      <c r="AZ363">
        <v>-2.0659060245200802</v>
      </c>
      <c r="BA363">
        <v>143.05000000000001</v>
      </c>
      <c r="BB363">
        <v>-2.7646447271956833</v>
      </c>
      <c r="BC363">
        <v>253.46</v>
      </c>
      <c r="BD363">
        <v>-3.4702146445955222</v>
      </c>
      <c r="BE363">
        <v>304.89</v>
      </c>
      <c r="BF363">
        <v>-2.7943993456737251</v>
      </c>
      <c r="BG363">
        <v>83.58</v>
      </c>
      <c r="BH363">
        <v>-5.6746215420411312</v>
      </c>
    </row>
    <row r="364" spans="49:60" x14ac:dyDescent="0.25">
      <c r="AW364">
        <v>281.37</v>
      </c>
      <c r="AX364">
        <v>-2.6513915051925796</v>
      </c>
      <c r="AY364">
        <v>187.27</v>
      </c>
      <c r="AZ364">
        <v>-4.0345563428708306</v>
      </c>
      <c r="BA364">
        <v>139.27000000000001</v>
      </c>
      <c r="BB364">
        <v>-2.6779724431118637</v>
      </c>
      <c r="BC364">
        <v>243.57</v>
      </c>
      <c r="BD364">
        <v>-3.980164411145338</v>
      </c>
      <c r="BE364">
        <v>299.85000000000002</v>
      </c>
      <c r="BF364">
        <v>-1.6668706203265917</v>
      </c>
      <c r="BG364">
        <v>80.86</v>
      </c>
      <c r="BH364">
        <v>-3.3084992807144511</v>
      </c>
    </row>
    <row r="365" spans="49:60" x14ac:dyDescent="0.25">
      <c r="AW365">
        <v>271.81</v>
      </c>
      <c r="AX365">
        <v>-3.4567236390067575</v>
      </c>
      <c r="AY365">
        <v>185.99</v>
      </c>
      <c r="AZ365">
        <v>-0.68585169453816286</v>
      </c>
      <c r="BA365">
        <v>134.71</v>
      </c>
      <c r="BB365">
        <v>-3.3290175354523983</v>
      </c>
      <c r="BC365">
        <v>236.45</v>
      </c>
      <c r="BD365">
        <v>-2.9667606452580015</v>
      </c>
      <c r="BE365">
        <v>290.52999999999997</v>
      </c>
      <c r="BF365">
        <v>-3.1575508430803376</v>
      </c>
      <c r="BG365">
        <v>78.819999999999993</v>
      </c>
      <c r="BH365">
        <v>-2.5552492445767254</v>
      </c>
    </row>
    <row r="366" spans="49:60" x14ac:dyDescent="0.25">
      <c r="AW366">
        <v>277.04000000000002</v>
      </c>
      <c r="AX366">
        <v>1.9058607295277388</v>
      </c>
      <c r="AY366">
        <v>187.46</v>
      </c>
      <c r="AZ366">
        <v>0.78725804913044128</v>
      </c>
      <c r="BA366">
        <v>137.59</v>
      </c>
      <c r="BB366">
        <v>2.115392872924851</v>
      </c>
      <c r="BC366">
        <v>240.34</v>
      </c>
      <c r="BD366">
        <v>1.631781839326897</v>
      </c>
      <c r="BE366">
        <v>295.45</v>
      </c>
      <c r="BF366">
        <v>1.6792776607968001</v>
      </c>
      <c r="BG366">
        <v>79.69</v>
      </c>
      <c r="BH366">
        <v>1.0977335642799204</v>
      </c>
    </row>
    <row r="367" spans="49:60" x14ac:dyDescent="0.25">
      <c r="AW367">
        <v>274.02</v>
      </c>
      <c r="AX367">
        <v>-1.0960803669204038</v>
      </c>
      <c r="AY367">
        <v>188.38</v>
      </c>
      <c r="AZ367">
        <v>0.4895710076331331</v>
      </c>
      <c r="BA367">
        <v>137.04</v>
      </c>
      <c r="BB367">
        <v>-0.40053944238607431</v>
      </c>
      <c r="BC367">
        <v>240.29</v>
      </c>
      <c r="BD367">
        <v>-2.0806025500019892E-2</v>
      </c>
      <c r="BE367">
        <v>297.49</v>
      </c>
      <c r="BF367">
        <v>0.68809931836782567</v>
      </c>
      <c r="BG367">
        <v>77.7</v>
      </c>
      <c r="BH367">
        <v>-2.5288850036054988</v>
      </c>
    </row>
    <row r="368" spans="49:60" x14ac:dyDescent="0.25">
      <c r="AW368">
        <v>275.25</v>
      </c>
      <c r="AX368">
        <v>0.44786791778267987</v>
      </c>
      <c r="AY368">
        <v>190.99</v>
      </c>
      <c r="AZ368">
        <v>1.3759871260392071</v>
      </c>
      <c r="BA368">
        <v>137.97</v>
      </c>
      <c r="BB368">
        <v>0.6763416204077799</v>
      </c>
      <c r="BC368">
        <v>248.2</v>
      </c>
      <c r="BD368">
        <v>3.238834554235321</v>
      </c>
      <c r="BE368">
        <v>304.10000000000002</v>
      </c>
      <c r="BF368">
        <v>2.1975983707957236</v>
      </c>
      <c r="BG368">
        <v>78.97</v>
      </c>
      <c r="BH368">
        <v>1.621277613588781</v>
      </c>
    </row>
    <row r="369" spans="49:60" x14ac:dyDescent="0.25">
      <c r="AW369">
        <v>289.94</v>
      </c>
      <c r="AX369">
        <v>5.1994229419962075</v>
      </c>
      <c r="AY369">
        <v>197.47</v>
      </c>
      <c r="AZ369">
        <v>3.3365603414154927</v>
      </c>
      <c r="BA369">
        <v>144.71</v>
      </c>
      <c r="BB369">
        <v>4.7695469529959293</v>
      </c>
      <c r="BC369">
        <v>260.16000000000003</v>
      </c>
      <c r="BD369">
        <v>4.7061953588939076</v>
      </c>
      <c r="BE369">
        <v>315.33</v>
      </c>
      <c r="BF369">
        <v>3.6263114820053683</v>
      </c>
      <c r="BG369">
        <v>82.19</v>
      </c>
      <c r="BH369">
        <v>3.9965606650919057</v>
      </c>
    </row>
    <row r="370" spans="49:60" x14ac:dyDescent="0.25">
      <c r="AW370">
        <v>305.14999999999998</v>
      </c>
      <c r="AX370">
        <v>5.1129453967752561</v>
      </c>
      <c r="AY370">
        <v>201.11</v>
      </c>
      <c r="AZ370">
        <v>1.8265347977293405</v>
      </c>
      <c r="BA370">
        <v>151.53</v>
      </c>
      <c r="BB370">
        <v>4.6051885398169432</v>
      </c>
      <c r="BC370">
        <v>257.61</v>
      </c>
      <c r="BD370">
        <v>-0.98500130069427838</v>
      </c>
      <c r="BE370">
        <v>318.75</v>
      </c>
      <c r="BF370">
        <v>1.078738696926316</v>
      </c>
      <c r="BG370">
        <v>80.52</v>
      </c>
      <c r="BH370">
        <v>-2.0528039388817971</v>
      </c>
    </row>
    <row r="371" spans="49:60" x14ac:dyDescent="0.25">
      <c r="AW371">
        <v>317.17</v>
      </c>
      <c r="AX371">
        <v>3.8634448743856256</v>
      </c>
      <c r="AY371">
        <v>205.1</v>
      </c>
      <c r="AZ371">
        <v>1.9645643031823268</v>
      </c>
      <c r="BA371">
        <v>157.4</v>
      </c>
      <c r="BB371">
        <v>3.8006710835231994</v>
      </c>
      <c r="BC371">
        <v>267.48</v>
      </c>
      <c r="BD371">
        <v>3.7597983833274791</v>
      </c>
      <c r="BE371">
        <v>322.3</v>
      </c>
      <c r="BF371">
        <v>1.1075692348756303</v>
      </c>
      <c r="BG371">
        <v>85</v>
      </c>
      <c r="BH371">
        <v>5.4145655718725756</v>
      </c>
    </row>
    <row r="372" spans="49:60" x14ac:dyDescent="0.25">
      <c r="AW372">
        <v>319.32</v>
      </c>
      <c r="AX372">
        <v>0.67558270432379985</v>
      </c>
      <c r="AY372">
        <v>207.27</v>
      </c>
      <c r="AZ372">
        <v>1.0524626090478419</v>
      </c>
      <c r="BA372">
        <v>158.43</v>
      </c>
      <c r="BB372">
        <v>0.65225194036486411</v>
      </c>
      <c r="BC372">
        <v>268.51</v>
      </c>
      <c r="BD372">
        <v>0.38433600174612437</v>
      </c>
      <c r="BE372">
        <v>319.81</v>
      </c>
      <c r="BF372">
        <v>-0.77557193669556435</v>
      </c>
      <c r="BG372">
        <v>84.63</v>
      </c>
      <c r="BH372">
        <v>-0.43624428083019273</v>
      </c>
    </row>
    <row r="373" spans="49:60" x14ac:dyDescent="0.25">
      <c r="AW373">
        <v>327.52</v>
      </c>
      <c r="AX373">
        <v>2.5355387135381262</v>
      </c>
      <c r="AY373">
        <v>210.15</v>
      </c>
      <c r="AZ373">
        <v>1.3799270282312397</v>
      </c>
      <c r="BA373">
        <v>162.79</v>
      </c>
      <c r="BB373">
        <v>2.7148171233467018</v>
      </c>
      <c r="BC373">
        <v>273.02</v>
      </c>
      <c r="BD373">
        <v>1.6656895371592386</v>
      </c>
      <c r="BE373">
        <v>324.56</v>
      </c>
      <c r="BF373">
        <v>1.4743349443755149</v>
      </c>
      <c r="BG373">
        <v>85.84</v>
      </c>
      <c r="BH373">
        <v>1.4196284640428414</v>
      </c>
    </row>
    <row r="374" spans="49:60" x14ac:dyDescent="0.25">
      <c r="AW374">
        <v>327.22000000000003</v>
      </c>
      <c r="AX374">
        <v>-9.1639435804872701E-2</v>
      </c>
      <c r="AY374">
        <v>210.74</v>
      </c>
      <c r="AZ374">
        <v>0.28035847202557657</v>
      </c>
      <c r="BA374">
        <v>162.77000000000001</v>
      </c>
      <c r="BB374">
        <v>-1.228652170115677E-2</v>
      </c>
      <c r="BC374">
        <v>272.91000000000003</v>
      </c>
      <c r="BD374">
        <v>-4.0298207275140337E-2</v>
      </c>
      <c r="BE374">
        <v>323.64999999999998</v>
      </c>
      <c r="BF374">
        <v>-0.28077339066726753</v>
      </c>
      <c r="BG374">
        <v>86.57</v>
      </c>
      <c r="BH374">
        <v>0.84682369052392836</v>
      </c>
    </row>
    <row r="375" spans="49:60" x14ac:dyDescent="0.25">
      <c r="AW375">
        <v>324.3</v>
      </c>
      <c r="AX375">
        <v>-0.89637142416582349</v>
      </c>
      <c r="AY375">
        <v>209.56</v>
      </c>
      <c r="AZ375">
        <v>-0.56150516313626009</v>
      </c>
      <c r="BA375">
        <v>161.38</v>
      </c>
      <c r="BB375">
        <v>-0.85763289830464573</v>
      </c>
      <c r="BC375">
        <v>267.91000000000003</v>
      </c>
      <c r="BD375">
        <v>-1.8490967287210174</v>
      </c>
      <c r="BE375">
        <v>316.44</v>
      </c>
      <c r="BF375">
        <v>-2.2529034838323465</v>
      </c>
      <c r="BG375">
        <v>85.1</v>
      </c>
      <c r="BH375">
        <v>-1.7126299648353902</v>
      </c>
    </row>
    <row r="376" spans="49:60" x14ac:dyDescent="0.25">
      <c r="AW376">
        <v>325.77999999999997</v>
      </c>
      <c r="AX376">
        <v>0.45532936161866328</v>
      </c>
      <c r="AY376">
        <v>203.73</v>
      </c>
      <c r="AZ376">
        <v>-2.8214506746209249</v>
      </c>
      <c r="BA376">
        <v>162.07</v>
      </c>
      <c r="BB376">
        <v>0.42665082496676093</v>
      </c>
      <c r="BC376">
        <v>264.62</v>
      </c>
      <c r="BD376">
        <v>-1.2356268600605158</v>
      </c>
      <c r="BE376">
        <v>309.81</v>
      </c>
      <c r="BF376">
        <v>-2.1174443801773348</v>
      </c>
      <c r="BG376">
        <v>82.41</v>
      </c>
      <c r="BH376">
        <v>-3.2120246804036268</v>
      </c>
    </row>
    <row r="377" spans="49:60" x14ac:dyDescent="0.25">
      <c r="AW377">
        <v>329.79</v>
      </c>
      <c r="AX377">
        <v>1.2233781329423326</v>
      </c>
      <c r="AY377">
        <v>205.87</v>
      </c>
      <c r="AZ377">
        <v>1.0449313827407327</v>
      </c>
      <c r="BA377">
        <v>164.36</v>
      </c>
      <c r="BB377">
        <v>1.403080334518092</v>
      </c>
      <c r="BC377">
        <v>266.69</v>
      </c>
      <c r="BD377">
        <v>0.77921005576509095</v>
      </c>
      <c r="BE377">
        <v>313.83999999999997</v>
      </c>
      <c r="BF377">
        <v>1.2924095549874832</v>
      </c>
      <c r="BG377">
        <v>81.62</v>
      </c>
      <c r="BH377">
        <v>-0.96324587976324216</v>
      </c>
    </row>
    <row r="378" spans="49:60" x14ac:dyDescent="0.25">
      <c r="AW378">
        <v>331.17</v>
      </c>
      <c r="AX378">
        <v>0.4175750439487903</v>
      </c>
      <c r="AY378">
        <v>204.79</v>
      </c>
      <c r="AZ378">
        <v>-0.52598377729960033</v>
      </c>
      <c r="BA378">
        <v>165.01</v>
      </c>
      <c r="BB378">
        <v>0.39469341095045279</v>
      </c>
      <c r="BC378">
        <v>267.18</v>
      </c>
      <c r="BD378">
        <v>0.18356533897502431</v>
      </c>
      <c r="BE378">
        <v>313.04000000000002</v>
      </c>
      <c r="BF378">
        <v>-0.25523239991399643</v>
      </c>
      <c r="BG378">
        <v>81.47</v>
      </c>
      <c r="BH378">
        <v>-0.18394756551093058</v>
      </c>
    </row>
    <row r="379" spans="49:60" x14ac:dyDescent="0.25">
      <c r="AW379">
        <v>342.9</v>
      </c>
      <c r="AX379">
        <v>3.4807020770504633</v>
      </c>
      <c r="AY379">
        <v>212.21</v>
      </c>
      <c r="AZ379">
        <v>3.5591286574737486</v>
      </c>
      <c r="BA379">
        <v>170.61</v>
      </c>
      <c r="BB379">
        <v>3.3374171862104602</v>
      </c>
      <c r="BC379">
        <v>266.5</v>
      </c>
      <c r="BD379">
        <v>-0.25483449557668075</v>
      </c>
      <c r="BE379">
        <v>321.91000000000003</v>
      </c>
      <c r="BF379">
        <v>2.7941025468388343</v>
      </c>
      <c r="BG379">
        <v>82.04</v>
      </c>
      <c r="BH379">
        <v>0.69720788816295043</v>
      </c>
    </row>
    <row r="380" spans="49:60" x14ac:dyDescent="0.25">
      <c r="AW380">
        <v>352.7</v>
      </c>
      <c r="AX380">
        <v>2.8178977773131662</v>
      </c>
      <c r="AY380">
        <v>217.78</v>
      </c>
      <c r="AZ380">
        <v>2.5909028494956585</v>
      </c>
      <c r="BA380">
        <v>174.71</v>
      </c>
      <c r="BB380">
        <v>2.3747206499535234</v>
      </c>
      <c r="BC380">
        <v>274.39999999999998</v>
      </c>
      <c r="BD380">
        <v>2.9212652245830921</v>
      </c>
      <c r="BE380">
        <v>325.10000000000002</v>
      </c>
      <c r="BF380">
        <v>0.98608239393143915</v>
      </c>
      <c r="BG380">
        <v>84.36</v>
      </c>
      <c r="BH380">
        <v>2.78864224063939</v>
      </c>
    </row>
    <row r="381" spans="49:60" x14ac:dyDescent="0.25">
      <c r="AW381">
        <v>348.61</v>
      </c>
      <c r="AX381">
        <v>-1.1664018394261655</v>
      </c>
      <c r="AY381">
        <v>216.93</v>
      </c>
      <c r="AZ381">
        <v>-0.3910658062944673</v>
      </c>
      <c r="BA381">
        <v>173.33</v>
      </c>
      <c r="BB381">
        <v>-0.79301645331341863</v>
      </c>
      <c r="BC381">
        <v>268.44</v>
      </c>
      <c r="BD381">
        <v>-2.1959470561691519</v>
      </c>
      <c r="BE381">
        <v>319.73</v>
      </c>
      <c r="BF381">
        <v>-1.6655937673471308</v>
      </c>
      <c r="BG381">
        <v>83.59</v>
      </c>
      <c r="BH381">
        <v>-0.91694598995090504</v>
      </c>
    </row>
    <row r="382" spans="49:60" x14ac:dyDescent="0.25">
      <c r="AW382">
        <v>351.03</v>
      </c>
      <c r="AX382">
        <v>0.69178710512314767</v>
      </c>
      <c r="AY382">
        <v>217.86</v>
      </c>
      <c r="AZ382">
        <v>0.42779337993292793</v>
      </c>
      <c r="BA382">
        <v>174.53</v>
      </c>
      <c r="BB382">
        <v>0.68993546835261388</v>
      </c>
      <c r="BC382">
        <v>271.07</v>
      </c>
      <c r="BD382">
        <v>0.97496648183194412</v>
      </c>
      <c r="BE382">
        <v>324.68</v>
      </c>
      <c r="BF382">
        <v>1.5363192256586502</v>
      </c>
      <c r="BG382">
        <v>84.66</v>
      </c>
      <c r="BH382">
        <v>1.2719339381712762</v>
      </c>
    </row>
    <row r="383" spans="49:60" x14ac:dyDescent="0.25">
      <c r="AW383">
        <v>353.09</v>
      </c>
      <c r="AX383">
        <v>0.58512920452606998</v>
      </c>
      <c r="AY383">
        <v>219.49</v>
      </c>
      <c r="AZ383">
        <v>0.74540187365650734</v>
      </c>
      <c r="BA383">
        <v>176.22</v>
      </c>
      <c r="BB383">
        <v>0.96365678018384671</v>
      </c>
      <c r="BC383">
        <v>275.07</v>
      </c>
      <c r="BD383">
        <v>1.4648520621561099</v>
      </c>
      <c r="BE383">
        <v>327.84</v>
      </c>
      <c r="BF383">
        <v>0.9685602597614581</v>
      </c>
      <c r="BG383">
        <v>85.89</v>
      </c>
      <c r="BH383">
        <v>1.4424172685355787</v>
      </c>
    </row>
    <row r="384" spans="49:60" x14ac:dyDescent="0.25">
      <c r="AW384">
        <v>345.33</v>
      </c>
      <c r="AX384">
        <v>-2.2222500349156595</v>
      </c>
      <c r="AY384">
        <v>220.67</v>
      </c>
      <c r="AZ384">
        <v>0.53616995041246829</v>
      </c>
      <c r="BA384">
        <v>172.79</v>
      </c>
      <c r="BB384">
        <v>-1.965623011355341</v>
      </c>
      <c r="BC384">
        <v>273.57</v>
      </c>
      <c r="BD384">
        <v>-0.54680801162352388</v>
      </c>
      <c r="BE384">
        <v>330.64</v>
      </c>
      <c r="BF384">
        <v>0.85044857128872531</v>
      </c>
      <c r="BG384">
        <v>84.78</v>
      </c>
      <c r="BH384">
        <v>-1.3007741853642305</v>
      </c>
    </row>
    <row r="385" spans="49:60" x14ac:dyDescent="0.25">
      <c r="AW385">
        <v>348.15</v>
      </c>
      <c r="AX385">
        <v>0.81329397934753844</v>
      </c>
      <c r="AY385">
        <v>223.97</v>
      </c>
      <c r="AZ385">
        <v>1.4843741419390113</v>
      </c>
      <c r="BA385">
        <v>174.46</v>
      </c>
      <c r="BB385">
        <v>0.96185046800420781</v>
      </c>
      <c r="BC385">
        <v>273.69</v>
      </c>
      <c r="BD385">
        <v>4.3854841180894021E-2</v>
      </c>
      <c r="BE385">
        <v>332.49</v>
      </c>
      <c r="BF385">
        <v>0.55796142521944148</v>
      </c>
      <c r="BG385">
        <v>85.09</v>
      </c>
      <c r="BH385">
        <v>0.36498539369749772</v>
      </c>
    </row>
    <row r="386" spans="49:60" x14ac:dyDescent="0.25">
      <c r="AW386">
        <v>340.91</v>
      </c>
      <c r="AX386">
        <v>-2.1014908559358529</v>
      </c>
      <c r="AY386">
        <v>221.68</v>
      </c>
      <c r="AZ386">
        <v>-1.027721375965631</v>
      </c>
      <c r="BA386">
        <v>171.09</v>
      </c>
      <c r="BB386">
        <v>-1.9505755168515355</v>
      </c>
      <c r="BC386">
        <v>268.19</v>
      </c>
      <c r="BD386">
        <v>-2.0300394480795454</v>
      </c>
      <c r="BE386">
        <v>329.36</v>
      </c>
      <c r="BF386">
        <v>-0.9458406994022075</v>
      </c>
      <c r="BG386">
        <v>83.57</v>
      </c>
      <c r="BH386">
        <v>-1.8024915848121295</v>
      </c>
    </row>
    <row r="387" spans="49:60" x14ac:dyDescent="0.25">
      <c r="AW387">
        <v>347.91</v>
      </c>
      <c r="AX387">
        <v>2.0325312807524458</v>
      </c>
      <c r="AY387">
        <v>225.09</v>
      </c>
      <c r="AZ387">
        <v>1.5265421671024144</v>
      </c>
      <c r="BA387">
        <v>174.67</v>
      </c>
      <c r="BB387">
        <v>2.0708745603744259</v>
      </c>
      <c r="BC387">
        <v>270.33999999999997</v>
      </c>
      <c r="BD387">
        <v>0.79847415109843378</v>
      </c>
      <c r="BE387">
        <v>328.84</v>
      </c>
      <c r="BF387">
        <v>-0.15800671777167385</v>
      </c>
      <c r="BG387">
        <v>85.49</v>
      </c>
      <c r="BH387">
        <v>2.271480602479746</v>
      </c>
    </row>
    <row r="388" spans="49:60" x14ac:dyDescent="0.25">
      <c r="AW388">
        <v>345.66</v>
      </c>
      <c r="AX388">
        <v>-0.648819266437478</v>
      </c>
      <c r="AY388">
        <v>221.48</v>
      </c>
      <c r="AZ388">
        <v>-1.6168030270980733</v>
      </c>
      <c r="BA388">
        <v>173.87</v>
      </c>
      <c r="BB388">
        <v>-0.45905859006029615</v>
      </c>
      <c r="BC388">
        <v>259.39</v>
      </c>
      <c r="BD388">
        <v>-4.1347705417584324</v>
      </c>
      <c r="BE388">
        <v>318.69</v>
      </c>
      <c r="BF388">
        <v>-3.1352466823900862</v>
      </c>
      <c r="BG388">
        <v>81.09</v>
      </c>
      <c r="BH388">
        <v>-5.2839761081676349</v>
      </c>
    </row>
    <row r="389" spans="49:60" x14ac:dyDescent="0.25">
      <c r="AW389">
        <v>328.57</v>
      </c>
      <c r="AX389">
        <v>-5.0705727945957859</v>
      </c>
      <c r="AY389">
        <v>213.2</v>
      </c>
      <c r="AZ389">
        <v>-3.8101599663076975</v>
      </c>
      <c r="BA389">
        <v>165.66</v>
      </c>
      <c r="BB389">
        <v>-4.8370398369580423</v>
      </c>
      <c r="BC389">
        <v>261</v>
      </c>
      <c r="BD389">
        <v>0.61876866845960887</v>
      </c>
      <c r="BE389">
        <v>315.37</v>
      </c>
      <c r="BF389">
        <v>-1.0472290766382719</v>
      </c>
      <c r="BG389">
        <v>81.19</v>
      </c>
      <c r="BH389">
        <v>0.1232437917889052</v>
      </c>
    </row>
    <row r="390" spans="49:60" x14ac:dyDescent="0.25">
      <c r="AW390">
        <v>326.24</v>
      </c>
      <c r="AX390">
        <v>-0.71165982002439165</v>
      </c>
      <c r="AY390">
        <v>214.78</v>
      </c>
      <c r="AZ390">
        <v>0.73835561383810722</v>
      </c>
      <c r="BA390">
        <v>164.91</v>
      </c>
      <c r="BB390">
        <v>-0.45376246294393779</v>
      </c>
      <c r="BC390">
        <v>263.70999999999998</v>
      </c>
      <c r="BD390">
        <v>1.0329607198456463</v>
      </c>
      <c r="BE390">
        <v>316.01</v>
      </c>
      <c r="BF390">
        <v>0.20273059621727327</v>
      </c>
      <c r="BG390">
        <v>81.84</v>
      </c>
      <c r="BH390">
        <v>0.79740347690159907</v>
      </c>
    </row>
    <row r="391" spans="49:60" x14ac:dyDescent="0.25">
      <c r="AW391">
        <v>339.94</v>
      </c>
      <c r="AX391">
        <v>4.1135824623060326</v>
      </c>
      <c r="AY391">
        <v>221.81</v>
      </c>
      <c r="AZ391">
        <v>3.2206911132627516</v>
      </c>
      <c r="BA391">
        <v>171.38</v>
      </c>
      <c r="BB391">
        <v>3.8483442700293997</v>
      </c>
      <c r="BC391">
        <v>273.11</v>
      </c>
      <c r="BD391">
        <v>3.5024629912084562</v>
      </c>
      <c r="BE391">
        <v>324.41000000000003</v>
      </c>
      <c r="BF391">
        <v>2.6234289250887621</v>
      </c>
      <c r="BG391">
        <v>84.2</v>
      </c>
      <c r="BH391">
        <v>2.8428799604909978</v>
      </c>
    </row>
    <row r="392" spans="49:60" x14ac:dyDescent="0.25">
      <c r="AW392">
        <v>339.47</v>
      </c>
      <c r="AX392">
        <v>-0.13835535978969662</v>
      </c>
      <c r="AY392">
        <v>224.89</v>
      </c>
      <c r="AZ392">
        <v>1.3790234207695893</v>
      </c>
      <c r="BA392">
        <v>171.64</v>
      </c>
      <c r="BB392">
        <v>0.15159468823510652</v>
      </c>
      <c r="BC392">
        <v>273.02</v>
      </c>
      <c r="BD392">
        <v>-3.2959185840277475E-2</v>
      </c>
      <c r="BE392">
        <v>326.3</v>
      </c>
      <c r="BF392">
        <v>0.580905569256564</v>
      </c>
      <c r="BG392">
        <v>82.44</v>
      </c>
      <c r="BH392">
        <v>-2.1124165226022877</v>
      </c>
    </row>
    <row r="393" spans="49:60" x14ac:dyDescent="0.25">
      <c r="AW393">
        <v>353.86</v>
      </c>
      <c r="AX393">
        <v>4.1515776833548372</v>
      </c>
      <c r="AY393">
        <v>227.18</v>
      </c>
      <c r="AZ393">
        <v>1.0131261032881764</v>
      </c>
      <c r="BA393">
        <v>178.38</v>
      </c>
      <c r="BB393">
        <v>3.8516846114737366</v>
      </c>
      <c r="BC393">
        <v>275.23</v>
      </c>
      <c r="BD393">
        <v>0.80620591709281797</v>
      </c>
      <c r="BE393">
        <v>326.58</v>
      </c>
      <c r="BF393">
        <v>8.5773807488870937E-2</v>
      </c>
      <c r="BG393">
        <v>83.84</v>
      </c>
      <c r="BH393">
        <v>1.6839464550473922</v>
      </c>
    </row>
    <row r="394" spans="49:60" x14ac:dyDescent="0.25">
      <c r="AW394">
        <v>359.47</v>
      </c>
      <c r="AX394">
        <v>1.5729369759114935</v>
      </c>
      <c r="AY394">
        <v>229.67</v>
      </c>
      <c r="AZ394">
        <v>1.0900841225047844</v>
      </c>
      <c r="BA394">
        <v>181.56</v>
      </c>
      <c r="BB394">
        <v>1.7670071350203636</v>
      </c>
      <c r="BC394">
        <v>274.48</v>
      </c>
      <c r="BD394">
        <v>-0.27287131955656141</v>
      </c>
      <c r="BE394">
        <v>327.69</v>
      </c>
      <c r="BF394">
        <v>0.33930978493977704</v>
      </c>
      <c r="BG394">
        <v>83.92</v>
      </c>
      <c r="BH394">
        <v>9.5374351530963491E-2</v>
      </c>
    </row>
    <row r="395" spans="49:60" x14ac:dyDescent="0.25">
      <c r="AW395">
        <v>363.24</v>
      </c>
      <c r="AX395">
        <v>1.0433048377655962</v>
      </c>
      <c r="AY395">
        <v>229.14</v>
      </c>
      <c r="AZ395">
        <v>-0.23103255628437719</v>
      </c>
      <c r="BA395">
        <v>183.68</v>
      </c>
      <c r="BB395">
        <v>1.1608935542936816</v>
      </c>
      <c r="BC395">
        <v>275.32</v>
      </c>
      <c r="BD395">
        <v>0.30556589799691525</v>
      </c>
      <c r="BE395">
        <v>327.37</v>
      </c>
      <c r="BF395">
        <v>-9.7700981728277389E-2</v>
      </c>
      <c r="BG395">
        <v>83.26</v>
      </c>
      <c r="BH395">
        <v>-0.78957223212122951</v>
      </c>
    </row>
    <row r="396" spans="49:60" x14ac:dyDescent="0.25">
      <c r="AW396">
        <v>360.92</v>
      </c>
      <c r="AX396">
        <v>-0.64074456953276449</v>
      </c>
      <c r="AY396">
        <v>229.15</v>
      </c>
      <c r="AZ396">
        <v>4.3640489653357026E-3</v>
      </c>
      <c r="BA396">
        <v>182.56</v>
      </c>
      <c r="BB396">
        <v>-0.61162270174360944</v>
      </c>
      <c r="BC396">
        <v>275.02999999999997</v>
      </c>
      <c r="BD396">
        <v>-0.10538749044818679</v>
      </c>
      <c r="BE396">
        <v>326.58999999999997</v>
      </c>
      <c r="BF396">
        <v>-0.23854681322398372</v>
      </c>
      <c r="BG396">
        <v>82.84</v>
      </c>
      <c r="BH396">
        <v>-0.50572052394459355</v>
      </c>
    </row>
    <row r="397" spans="49:60" x14ac:dyDescent="0.25">
      <c r="AW397">
        <v>366.2</v>
      </c>
      <c r="AX397">
        <v>1.4523305114110212</v>
      </c>
      <c r="AY397">
        <v>229.24</v>
      </c>
      <c r="AZ397">
        <v>3.9267872840373579E-2</v>
      </c>
      <c r="BA397">
        <v>185.09</v>
      </c>
      <c r="BB397">
        <v>1.3763307154859832</v>
      </c>
      <c r="BC397">
        <v>274.27999999999997</v>
      </c>
      <c r="BD397">
        <v>-0.27307002095180255</v>
      </c>
      <c r="BE397">
        <v>328.32</v>
      </c>
      <c r="BF397">
        <v>0.52831809683110076</v>
      </c>
      <c r="BG397">
        <v>83.74</v>
      </c>
      <c r="BH397">
        <v>1.0805724063613857</v>
      </c>
    </row>
    <row r="398" spans="49:60" x14ac:dyDescent="0.25">
      <c r="AW398">
        <v>371.71</v>
      </c>
      <c r="AX398">
        <v>1.4934348117639644</v>
      </c>
      <c r="AY398">
        <v>230.88</v>
      </c>
      <c r="AZ398">
        <v>0.71286053420239059</v>
      </c>
      <c r="BA398">
        <v>188.48</v>
      </c>
      <c r="BB398">
        <v>1.8149707194596398</v>
      </c>
      <c r="BC398">
        <v>276.83999999999997</v>
      </c>
      <c r="BD398">
        <v>0.92902395574988517</v>
      </c>
      <c r="BE398">
        <v>332.15</v>
      </c>
      <c r="BF398">
        <v>1.1597931568900042</v>
      </c>
      <c r="BG398">
        <v>84.27</v>
      </c>
      <c r="BH398">
        <v>0.63091691932647553</v>
      </c>
    </row>
    <row r="399" spans="49:60" x14ac:dyDescent="0.25">
      <c r="AW399">
        <v>370.72</v>
      </c>
      <c r="AX399">
        <v>-0.26669196739837381</v>
      </c>
      <c r="AY399">
        <v>227.26</v>
      </c>
      <c r="AZ399">
        <v>-1.5803358535697698</v>
      </c>
      <c r="BA399">
        <v>188.26</v>
      </c>
      <c r="BB399">
        <v>-0.11679143441477025</v>
      </c>
      <c r="BC399">
        <v>276.97000000000003</v>
      </c>
      <c r="BD399">
        <v>4.6947509935830488E-2</v>
      </c>
      <c r="BE399">
        <v>332.47</v>
      </c>
      <c r="BF399">
        <v>9.6295635017803055E-2</v>
      </c>
      <c r="BG399">
        <v>83.57</v>
      </c>
      <c r="BH399">
        <v>-0.83413257709172273</v>
      </c>
    </row>
    <row r="400" spans="49:60" x14ac:dyDescent="0.25">
      <c r="AW400">
        <v>377.3</v>
      </c>
      <c r="AX400">
        <v>1.7593566286198761</v>
      </c>
      <c r="AY400">
        <v>226.57</v>
      </c>
      <c r="AZ400">
        <v>-0.30407885405002472</v>
      </c>
      <c r="BA400">
        <v>191.08</v>
      </c>
      <c r="BB400">
        <v>1.4868202402687145</v>
      </c>
      <c r="BC400">
        <v>280.26</v>
      </c>
      <c r="BD400">
        <v>1.1808546669050886</v>
      </c>
      <c r="BE400">
        <v>334.71</v>
      </c>
      <c r="BF400">
        <v>0.67148548117699269</v>
      </c>
      <c r="BG400">
        <v>85.26</v>
      </c>
      <c r="BH400">
        <v>2.00208073237197</v>
      </c>
    </row>
    <row r="401" spans="49:60" x14ac:dyDescent="0.25">
      <c r="AW401">
        <v>382.08</v>
      </c>
      <c r="AX401">
        <v>1.2589383793917708</v>
      </c>
      <c r="AY401">
        <v>224.97</v>
      </c>
      <c r="AZ401">
        <v>-0.70868879679550278</v>
      </c>
      <c r="BA401">
        <v>193.86</v>
      </c>
      <c r="BB401">
        <v>1.4444060542700743</v>
      </c>
      <c r="BC401">
        <v>281.05</v>
      </c>
      <c r="BD401">
        <v>0.28148457060123117</v>
      </c>
      <c r="BE401">
        <v>333.67</v>
      </c>
      <c r="BF401">
        <v>-0.31120046659968431</v>
      </c>
      <c r="BG401">
        <v>84.4</v>
      </c>
      <c r="BH401">
        <v>-1.0138009735152842</v>
      </c>
    </row>
    <row r="402" spans="49:60" x14ac:dyDescent="0.25">
      <c r="AW402">
        <v>390.12</v>
      </c>
      <c r="AX402">
        <v>2.0824373339631777</v>
      </c>
      <c r="AY402">
        <v>228.12</v>
      </c>
      <c r="AZ402">
        <v>1.3904746306930451</v>
      </c>
      <c r="BA402">
        <v>197.42</v>
      </c>
      <c r="BB402">
        <v>1.8197189925279866</v>
      </c>
      <c r="BC402">
        <v>288.43</v>
      </c>
      <c r="BD402">
        <v>2.5919832744177853</v>
      </c>
      <c r="BE402">
        <v>336.45</v>
      </c>
      <c r="BF402">
        <v>0.8297069027125934</v>
      </c>
      <c r="BG402">
        <v>85.53</v>
      </c>
      <c r="BH402">
        <v>1.3299789990778763</v>
      </c>
    </row>
    <row r="403" spans="49:60" x14ac:dyDescent="0.25">
      <c r="AW403">
        <v>380.33</v>
      </c>
      <c r="AX403">
        <v>-2.5415087190147605</v>
      </c>
      <c r="AY403">
        <v>223.67</v>
      </c>
      <c r="AZ403">
        <v>-1.9700054966159428</v>
      </c>
      <c r="BA403">
        <v>192.83</v>
      </c>
      <c r="BB403">
        <v>-2.352446725822813</v>
      </c>
      <c r="BC403">
        <v>282.89999999999998</v>
      </c>
      <c r="BD403">
        <v>-1.9358943884740445</v>
      </c>
      <c r="BE403">
        <v>330.82</v>
      </c>
      <c r="BF403">
        <v>-1.6875128820251903</v>
      </c>
      <c r="BG403">
        <v>83.21</v>
      </c>
      <c r="BH403">
        <v>-2.7499658680351846</v>
      </c>
    </row>
    <row r="404" spans="49:60" x14ac:dyDescent="0.25">
      <c r="AW404">
        <v>387.29</v>
      </c>
      <c r="AX404">
        <v>1.8134469495753858</v>
      </c>
      <c r="AY404">
        <v>226.47</v>
      </c>
      <c r="AZ404">
        <v>1.2440734497464434</v>
      </c>
      <c r="BA404">
        <v>196.39</v>
      </c>
      <c r="BB404">
        <v>1.8293506395617771</v>
      </c>
      <c r="BC404">
        <v>290.17</v>
      </c>
      <c r="BD404">
        <v>2.5373479817405609</v>
      </c>
      <c r="BE404">
        <v>336.8</v>
      </c>
      <c r="BF404">
        <v>1.7914861554096666</v>
      </c>
      <c r="BG404">
        <v>85</v>
      </c>
      <c r="BH404">
        <v>2.1283723577977929</v>
      </c>
    </row>
    <row r="405" spans="49:60" x14ac:dyDescent="0.25">
      <c r="AW405">
        <v>386.51</v>
      </c>
      <c r="AX405">
        <v>-0.20160254954338144</v>
      </c>
      <c r="AY405">
        <v>219.61</v>
      </c>
      <c r="AZ405">
        <v>-3.0759239880441465</v>
      </c>
      <c r="BA405">
        <v>195.95</v>
      </c>
      <c r="BB405">
        <v>-0.22429534814911622</v>
      </c>
      <c r="BC405">
        <v>285.33999999999997</v>
      </c>
      <c r="BD405">
        <v>-1.6785506438258633</v>
      </c>
      <c r="BE405">
        <v>330.7</v>
      </c>
      <c r="BF405">
        <v>-1.8277662380424653</v>
      </c>
      <c r="BG405">
        <v>82.28</v>
      </c>
      <c r="BH405">
        <v>-3.2523191705560062</v>
      </c>
    </row>
    <row r="406" spans="49:60" x14ac:dyDescent="0.25">
      <c r="AW406">
        <v>404.16</v>
      </c>
      <c r="AX406">
        <v>4.4653098248139758</v>
      </c>
      <c r="AY406">
        <v>224.79</v>
      </c>
      <c r="AZ406">
        <v>2.3313387105127368</v>
      </c>
      <c r="BA406">
        <v>204.57</v>
      </c>
      <c r="BB406">
        <v>4.3050690555030853</v>
      </c>
      <c r="BC406">
        <v>291.56</v>
      </c>
      <c r="BD406">
        <v>2.1564364827344038</v>
      </c>
      <c r="BE406">
        <v>331.05</v>
      </c>
      <c r="BF406">
        <v>0.10578013831081076</v>
      </c>
      <c r="BG406">
        <v>84.37</v>
      </c>
      <c r="BH406">
        <v>2.5083823392778934</v>
      </c>
    </row>
    <row r="407" spans="49:60" x14ac:dyDescent="0.25">
      <c r="AW407">
        <v>407.49</v>
      </c>
      <c r="AX407">
        <v>0.82055533403827208</v>
      </c>
      <c r="AY407">
        <v>227.86</v>
      </c>
      <c r="AZ407">
        <v>1.3564772225640667</v>
      </c>
      <c r="BA407">
        <v>206.64</v>
      </c>
      <c r="BB407">
        <v>1.0067933586913884</v>
      </c>
      <c r="BC407">
        <v>295.68</v>
      </c>
      <c r="BD407">
        <v>1.4031971939307157</v>
      </c>
      <c r="BE407">
        <v>339.02</v>
      </c>
      <c r="BF407">
        <v>2.3789681319484961</v>
      </c>
      <c r="BG407">
        <v>85.18</v>
      </c>
      <c r="BH407">
        <v>0.95547763175321043</v>
      </c>
    </row>
    <row r="408" spans="49:60" x14ac:dyDescent="0.25">
      <c r="AW408">
        <v>409.12</v>
      </c>
      <c r="AX408">
        <v>0.39921190403674867</v>
      </c>
      <c r="AY408">
        <v>229.77</v>
      </c>
      <c r="AZ408">
        <v>0.83474033196421393</v>
      </c>
      <c r="BA408">
        <v>207.18</v>
      </c>
      <c r="BB408">
        <v>0.26098318423709499</v>
      </c>
      <c r="BC408">
        <v>294.77</v>
      </c>
      <c r="BD408">
        <v>-0.30823972241697156</v>
      </c>
      <c r="BE408">
        <v>340.73</v>
      </c>
      <c r="BF408">
        <v>0.50312721065115729</v>
      </c>
      <c r="BG408">
        <v>84.97</v>
      </c>
      <c r="BH408">
        <v>-0.2468411479617546</v>
      </c>
    </row>
    <row r="409" spans="49:60" x14ac:dyDescent="0.25">
      <c r="AW409">
        <v>405.84</v>
      </c>
      <c r="AX409">
        <v>-0.80495182844419733</v>
      </c>
      <c r="AY409">
        <v>223.83</v>
      </c>
      <c r="AZ409">
        <v>-2.6191973438079152</v>
      </c>
      <c r="BA409">
        <v>205.47</v>
      </c>
      <c r="BB409">
        <v>-0.82879427520325144</v>
      </c>
      <c r="BC409">
        <v>289.89</v>
      </c>
      <c r="BD409">
        <v>-1.6693850549822844</v>
      </c>
      <c r="BE409">
        <v>334.51</v>
      </c>
      <c r="BF409">
        <v>-1.8423600309208004</v>
      </c>
      <c r="BG409">
        <v>81.78</v>
      </c>
      <c r="BH409">
        <v>-3.826553807895372</v>
      </c>
    </row>
    <row r="410" spans="49:60" x14ac:dyDescent="0.25">
      <c r="AW410">
        <v>399.9</v>
      </c>
      <c r="AX410">
        <v>-1.4744477405661847</v>
      </c>
      <c r="AY410">
        <v>225.01</v>
      </c>
      <c r="AZ410">
        <v>0.5258010509706772</v>
      </c>
      <c r="BA410">
        <v>202.84</v>
      </c>
      <c r="BB410">
        <v>-1.2882546951105154</v>
      </c>
      <c r="BC410">
        <v>291.83</v>
      </c>
      <c r="BD410">
        <v>0.66699002686919662</v>
      </c>
      <c r="BE410">
        <v>335.6</v>
      </c>
      <c r="BF410">
        <v>0.325320010540743</v>
      </c>
      <c r="BG410">
        <v>81.03</v>
      </c>
      <c r="BH410">
        <v>-0.92132584638623927</v>
      </c>
    </row>
    <row r="411" spans="49:60" x14ac:dyDescent="0.25">
      <c r="AW411">
        <v>386.39</v>
      </c>
      <c r="AX411">
        <v>-3.4367293766484783</v>
      </c>
      <c r="AY411">
        <v>221.09</v>
      </c>
      <c r="AZ411">
        <v>-1.75749872241113</v>
      </c>
      <c r="BA411">
        <v>196.24</v>
      </c>
      <c r="BB411">
        <v>-3.3079090976584431</v>
      </c>
      <c r="BC411">
        <v>289.02</v>
      </c>
      <c r="BD411">
        <v>-0.96755510778344034</v>
      </c>
      <c r="BE411">
        <v>330.87</v>
      </c>
      <c r="BF411">
        <v>-1.4194425606885936</v>
      </c>
      <c r="BG411">
        <v>78.88</v>
      </c>
      <c r="BH411">
        <v>-2.6891746178253944</v>
      </c>
    </row>
    <row r="412" spans="49:60" x14ac:dyDescent="0.25">
      <c r="AW412">
        <v>384.07</v>
      </c>
      <c r="AX412">
        <v>-0.6022394445001199</v>
      </c>
      <c r="AY412">
        <v>222.5</v>
      </c>
      <c r="AZ412">
        <v>0.63572431691667664</v>
      </c>
      <c r="BA412">
        <v>194.99</v>
      </c>
      <c r="BB412">
        <v>-0.63901247527384297</v>
      </c>
      <c r="BC412">
        <v>290.27999999999997</v>
      </c>
      <c r="BD412">
        <v>0.43500845397517285</v>
      </c>
      <c r="BE412">
        <v>334.56</v>
      </c>
      <c r="BF412">
        <v>1.1090686694158138</v>
      </c>
      <c r="BG412">
        <v>79.569999999999993</v>
      </c>
      <c r="BH412">
        <v>0.87094270950634234</v>
      </c>
    </row>
    <row r="413" spans="49:60" x14ac:dyDescent="0.25">
      <c r="AW413">
        <v>392.56</v>
      </c>
      <c r="AX413">
        <v>2.1864564140361291</v>
      </c>
      <c r="AY413">
        <v>225.02</v>
      </c>
      <c r="AZ413">
        <v>1.1262185536630889</v>
      </c>
      <c r="BA413">
        <v>198.9</v>
      </c>
      <c r="BB413">
        <v>1.9853910662431171</v>
      </c>
      <c r="BC413">
        <v>297.19</v>
      </c>
      <c r="BD413">
        <v>2.3525690492077609</v>
      </c>
      <c r="BE413">
        <v>338.47</v>
      </c>
      <c r="BF413">
        <v>1.1619226451997586</v>
      </c>
      <c r="BG413">
        <v>81.02</v>
      </c>
      <c r="BH413">
        <v>1.8058900385100982</v>
      </c>
    </row>
    <row r="414" spans="49:60" x14ac:dyDescent="0.25">
      <c r="AW414">
        <v>382.54</v>
      </c>
      <c r="AX414">
        <v>-2.585616881925989</v>
      </c>
      <c r="AY414">
        <v>223.92</v>
      </c>
      <c r="AZ414">
        <v>-0.49004419357278806</v>
      </c>
      <c r="BA414">
        <v>193.93</v>
      </c>
      <c r="BB414">
        <v>-2.5304916651777134</v>
      </c>
      <c r="BC414">
        <v>297.57</v>
      </c>
      <c r="BD414">
        <v>0.12778265239981887</v>
      </c>
      <c r="BE414">
        <v>338.59</v>
      </c>
      <c r="BF414">
        <v>3.5447375788406475E-2</v>
      </c>
      <c r="BG414">
        <v>80.16</v>
      </c>
      <c r="BH414">
        <v>-1.067140043798982</v>
      </c>
    </row>
    <row r="415" spans="49:60" x14ac:dyDescent="0.25">
      <c r="AW415">
        <v>385.52</v>
      </c>
      <c r="AX415">
        <v>0.7759849369689269</v>
      </c>
      <c r="AY415">
        <v>227.46</v>
      </c>
      <c r="AZ415">
        <v>1.5685553549100548</v>
      </c>
      <c r="BA415">
        <v>195.72</v>
      </c>
      <c r="BB415">
        <v>0.91877972127734109</v>
      </c>
      <c r="BC415">
        <v>295.5</v>
      </c>
      <c r="BD415">
        <v>-0.69806545798592012</v>
      </c>
      <c r="BE415">
        <v>344.13</v>
      </c>
      <c r="BF415">
        <v>1.6229557071080887</v>
      </c>
      <c r="BG415">
        <v>79.98</v>
      </c>
      <c r="BH415">
        <v>-0.22480339178822306</v>
      </c>
    </row>
    <row r="416" spans="49:60" x14ac:dyDescent="0.25">
      <c r="AW416">
        <v>381.35</v>
      </c>
      <c r="AX416">
        <v>-1.0875483721829635</v>
      </c>
      <c r="AY416">
        <v>225.02</v>
      </c>
      <c r="AZ416">
        <v>-1.0785111613372667</v>
      </c>
      <c r="BA416">
        <v>193.72</v>
      </c>
      <c r="BB416">
        <v>-1.0271248885894437</v>
      </c>
      <c r="BC416">
        <v>289.26</v>
      </c>
      <c r="BD416">
        <v>-2.1342899200567005</v>
      </c>
      <c r="BE416">
        <v>339.15</v>
      </c>
      <c r="BF416">
        <v>-1.4577005569197536</v>
      </c>
      <c r="BG416">
        <v>77.64</v>
      </c>
      <c r="BH416">
        <v>-2.9693845117862789</v>
      </c>
    </row>
    <row r="417" spans="49:60" x14ac:dyDescent="0.25">
      <c r="AW417">
        <v>375.2</v>
      </c>
      <c r="AX417">
        <v>-1.6258371478178046</v>
      </c>
      <c r="AY417">
        <v>222.82</v>
      </c>
      <c r="AZ417">
        <v>-0.98250165117553934</v>
      </c>
      <c r="BA417">
        <v>190.23</v>
      </c>
      <c r="BB417">
        <v>-1.8179951154978464</v>
      </c>
      <c r="BC417">
        <v>285.88</v>
      </c>
      <c r="BD417">
        <v>-1.1753795293807796</v>
      </c>
      <c r="BE417">
        <v>336.31</v>
      </c>
      <c r="BF417">
        <v>-0.84091337326139204</v>
      </c>
      <c r="BG417">
        <v>77.41</v>
      </c>
      <c r="BH417">
        <v>-0.29667870841875332</v>
      </c>
    </row>
    <row r="418" spans="49:60" x14ac:dyDescent="0.25">
      <c r="AW418">
        <v>367</v>
      </c>
      <c r="AX418">
        <v>-2.209736907749936</v>
      </c>
      <c r="AY418">
        <v>220.42</v>
      </c>
      <c r="AZ418">
        <v>-1.0829453367774611</v>
      </c>
      <c r="BA418">
        <v>186.35</v>
      </c>
      <c r="BB418">
        <v>-2.0607240454782474</v>
      </c>
      <c r="BC418">
        <v>284.62</v>
      </c>
      <c r="BD418">
        <v>-0.44171850962641684</v>
      </c>
      <c r="BE418">
        <v>333.98</v>
      </c>
      <c r="BF418">
        <v>-0.6952242715188115</v>
      </c>
      <c r="BG418">
        <v>77.349999999999994</v>
      </c>
      <c r="BH418">
        <v>-7.7539419754691002E-2</v>
      </c>
    </row>
    <row r="419" spans="49:60" x14ac:dyDescent="0.25">
      <c r="AW419">
        <v>378.96</v>
      </c>
      <c r="AX419">
        <v>3.2068810560925995</v>
      </c>
      <c r="AY419">
        <v>223.6</v>
      </c>
      <c r="AZ419">
        <v>1.4323924017548246</v>
      </c>
      <c r="BA419">
        <v>192.51</v>
      </c>
      <c r="BB419">
        <v>3.2521474505266124</v>
      </c>
      <c r="BC419">
        <v>287.39999999999998</v>
      </c>
      <c r="BD419">
        <v>0.97200163894106617</v>
      </c>
      <c r="BE419">
        <v>338.37</v>
      </c>
      <c r="BF419">
        <v>1.3058860375648746</v>
      </c>
      <c r="BG419">
        <v>77.260000000000005</v>
      </c>
      <c r="BH419">
        <v>-0.11642197809397657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g o 5 Q V 3 F j d d W j A A A A 9 g A A A B I A H A B D b 2 5 m a W c v U G F j a 2 F n Z S 5 4 b W w g o h g A K K A U A A A A A A A A A A A A A A A A A A A A A A A A A A A A h Y + 9 D o I w H M R f h X S n X y 6 G / C m D K y Q k J s a 1 K R U a o R B a L O / m 4 C P 5 C m I U d X O 8 u 9 8 l d / f r D b K 5 a 6 O L H p 3 p b Y o Y p i j S V v W V s X W K J n + K t y g T U E p 1 l r W O F t i 6 Z H Y m R Y 3 3 Q 0 J I C A G H D e 7 H m n B K G T k W + V 4 1 u p O x s c 5 L q z T 6 t K r / L S T g 8 B o j O G a c Y U 4 5 p k B W E w p j v 8 C S 0 2 f 6 Y 8 J u a v 0 0 a j G 0 c Z k D W S W Q 9 w f x A F B L A w Q U A A I A C A C C j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o 5 Q V 5 3 8 G F p a A g A A K B c A A B M A H A B G b 3 J t d W x h c y 9 T Z W N 0 a W 9 u M S 5 t I K I Y A C i g F A A A A A A A A A A A A A A A A A A A A A A A A A A A A O 2 W 0 W r b M B S G 7 w N 5 B + E y S M C Y p G t S 2 P B F 5 q S d m Z t 4 U 0 o g z Q i a r W V a b S l I S l M n 9 K a v 1 K v B 7 k r e a 3 I 8 l r D E N I V 5 4 M 2 + s f U f + 9 e R z u d j C + x J w i i A y b n + u l w q l 8 Q X x L E P z u z e 2 H W A C Q I s y y W g j t U 3 / v j g r + 6 Z E i 1 x Y 7 S Z N w s x l Z U z E m D D Y l S q g a h o 1 q v R p c B c j O A 7 p + O C g d 1 x L r u j N p v T g C F f j B J n w x M 3 W l W / a u O A h E R i b m q 6 p g O L B b O Q C r O h g w 7 1 m E / o x K w f N 2 o 6 e D 9 j E k M Z B d j c X B p d R v H H q p 5 k e K R 1 0 W R 1 / / g w v y a A g S n z 5 9 H q u 1 g w G o V q t C A s J F h T 6 f f R J / W s y 1 m o j N 5 i 5 K t 0 K 7 / W p 4 O r n 6 F W E E A P B Y g L U / L Z 9 k R D 5 U T V n j E g o + n G s s 8 R F Z 8 Z D 5 N 1 9 K M p F p X D 0 t K X S 6 2 N J F K b o C w x 8 J H E d z p Y a j 0 5 R 9 y L 7 0 g C E t / K d a C L v s 6 j h V h E + y K U 7 I 0 M U X h N C f 7 d 7 q 5 a L h G 6 f 3 H b V M D s s I A F F z n m 4 o O d F R Z r 5 4 K K P F I R v 9 H D r D 4 h w 4 K J P D I B M 4 M C F l T k l w r V 5 b O B I j Y u m M g j E 7 0 3 j n 3 e s j p j 2 O + 5 r U H P 6 b a y I G T P N A U v e e R l Y J 9 n w Y e y f Y K H Z s H D 3 + Q h D g 3 i l D F V u k 1 l 8 8 S I k z 8 Y l C P t A l o 2 6 M w 4 m 6 6 3 + I 8 z s + X / B D u n W + w 0 G 7 V a / X + G R 0 g k 1 V w 7 1 U 6 l 6 g L d G r s i o b u i A m Z X V G t D F L 1 Q u o u 5 p 0 q L J v h 5 K E F 3 r I q W y Y / L 2 r n o P P 9 U 5 4 n 7 w n j A u J 9 V 0 1 m b Z 9 R y n l P M D S W q X k m g v r O V i X 6 c o r 9 M 0 U 9 S 9 E a K 3 k z R T w / / y f g B U E s B A i 0 A F A A C A A g A g o 5 Q V 3 F j d d W j A A A A 9 g A A A B I A A A A A A A A A A A A A A A A A A A A A A E N v b m Z p Z y 9 Q Y W N r Y W d l L n h t b F B L A Q I t A B Q A A g A I A I K O U F c P y u m r p A A A A O k A A A A T A A A A A A A A A A A A A A A A A O 8 A A A B b Q 2 9 u d G V u d F 9 U e X B l c 1 0 u e G 1 s U E s B A i 0 A F A A C A A g A g o 5 Q V 5 3 8 G F p a A g A A K B c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G s A A A A A A A A G a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G S U 9 f U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E 1 O j I 2 O j U 4 L j U y N j k 1 N T B a I i A v P j x F b n R y e S B U e X B l P S J G a W x s Q 2 9 s d W 1 u V H l w Z X M i I F Z h b H V l P S J z Q 1 F Z R 0 J n W T 0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9 f U E w v Q X V 0 b 1 J l b W 9 2 Z W R D b 2 x 1 b W 5 z M S 5 7 R G F 0 Y S w w f S Z x d W 9 0 O y w m c X V v d D t T Z W N 0 a W 9 u M S 9 G S U 9 f U E w v Q X V 0 b 1 J l b W 9 2 Z W R D b 2 x 1 b W 5 z M S 5 7 T 3 R 3 Y X J j a W U s M X 0 m c X V v d D s s J n F 1 b 3 Q 7 U 2 V j d G l v b j E v R k l P X 1 B M L 0 F 1 d G 9 S Z W 1 v d m V k Q 2 9 s d W 1 u c z E u e 0 5 h a n d 5 e n N 6 e S w y f S Z x d W 9 0 O y w m c X V v d D t T Z W N 0 a W 9 u M S 9 G S U 9 f U E w v Q X V 0 b 1 J l b W 9 2 Z W R D b 2 x 1 b W 5 z M S 5 7 T m F q b m l 6 c 3 p 5 L D N 9 J n F 1 b 3 Q 7 L C Z x d W 9 0 O 1 N l Y 3 R p b 2 4 x L 0 Z J T 1 9 Q T C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J T 1 9 Q T C 9 B d X R v U m V t b 3 Z l Z E N v b H V t b n M x L n t E Y X R h L D B 9 J n F 1 b 3 Q 7 L C Z x d W 9 0 O 1 N l Y 3 R p b 2 4 x L 0 Z J T 1 9 Q T C 9 B d X R v U m V t b 3 Z l Z E N v b H V t b n M x L n t P d H d h c m N p Z S w x f S Z x d W 9 0 O y w m c X V v d D t T Z W N 0 a W 9 u M S 9 G S U 9 f U E w v Q X V 0 b 1 J l b W 9 2 Z W R D b 2 x 1 b W 5 z M S 5 7 T m F q d 3 l 6 c 3 p 5 L D J 9 J n F 1 b 3 Q 7 L C Z x d W 9 0 O 1 N l Y 3 R p b 2 4 x L 0 Z J T 1 9 Q T C 9 B d X R v U m V t b 3 Z l Z E N v b H V t b n M x L n t O Y W p u a X p z e n k s M 3 0 m c X V v d D s s J n F 1 b 3 Q 7 U 2 V j d G l v b j E v R k l P X 1 B M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1 9 Q T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9 f U E w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9 f U E w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R k l P X 1 B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y O D o x O C 4 w O T E 5 N T I 2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Z J T 1 9 Q T C 9 B d X R v U m V t b 3 Z l Z E N v b H V t b n M x L n t E Y X R h L D B 9 J n F 1 b 3 Q 7 L C Z x d W 9 0 O 1 N l Y 3 R p b 2 4 x L 1 N G S U 9 f U E w v Q X V 0 b 1 J l b W 9 2 Z W R D b 2 x 1 b W 5 z M S 5 7 T 3 R 3 Y X J j a W U s M X 0 m c X V v d D s s J n F 1 b 3 Q 7 U 2 V j d G l v b j E v U 0 Z J T 1 9 Q T C 9 B d X R v U m V t b 3 Z l Z E N v b H V t b n M x L n t O Y W p 3 e X p z e n k s M n 0 m c X V v d D s s J n F 1 b 3 Q 7 U 2 V j d G l v b j E v U 0 Z J T 1 9 Q T C 9 B d X R v U m V t b 3 Z l Z E N v b H V t b n M x L n t O Y W p u a X p z e n k s M 3 0 m c X V v d D s s J n F 1 b 3 Q 7 U 2 V j d G l v b j E v U 0 Z J T 1 9 Q T C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G S U 9 f U E w v Q X V 0 b 1 J l b W 9 2 Z W R D b 2 x 1 b W 5 z M S 5 7 R G F 0 Y S w w f S Z x d W 9 0 O y w m c X V v d D t T Z W N 0 a W 9 u M S 9 T R k l P X 1 B M L 0 F 1 d G 9 S Z W 1 v d m V k Q 2 9 s d W 1 u c z E u e 0 9 0 d 2 F y Y 2 l l L D F 9 J n F 1 b 3 Q 7 L C Z x d W 9 0 O 1 N l Y 3 R p b 2 4 x L 1 N G S U 9 f U E w v Q X V 0 b 1 J l b W 9 2 Z W R D b 2 x 1 b W 5 z M S 5 7 T m F q d 3 l 6 c 3 p 5 L D J 9 J n F 1 b 3 Q 7 L C Z x d W 9 0 O 1 N l Y 3 R p b 2 4 x L 1 N G S U 9 f U E w v Q X V 0 b 1 J l b W 9 2 Z W R D b 2 x 1 b W 5 z M S 5 7 T m F q b m l 6 c 3 p 5 L D N 9 J n F 1 b 3 Q 7 L C Z x d W 9 0 O 1 N l Y 3 R p b 2 4 x L 1 N G S U 9 f U E w v Q X V 0 b 1 J l b W 9 2 Z W R D b 2 x 1 b W 5 z M S 5 7 W m F t a 2 5 p Z W N p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J T 1 9 Q T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k l P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Q T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U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1 J J X 1 B M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y O T o w O C 4 5 N j I 3 N D k z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J J X 1 B M L 0 F 1 d G 9 S Z W 1 v d m V k Q 2 9 s d W 1 u c z E u e 0 R h d G E s M H 0 m c X V v d D s s J n F 1 b 3 Q 7 U 2 V j d G l v b j E v U 1 J J X 1 B M L 0 F 1 d G 9 S Z W 1 v d m V k Q 2 9 s d W 1 u c z E u e 0 9 0 d 2 F y Y 2 l l L D F 9 J n F 1 b 3 Q 7 L C Z x d W 9 0 O 1 N l Y 3 R p b 2 4 x L 1 N S S V 9 Q T C 9 B d X R v U m V t b 3 Z l Z E N v b H V t b n M x L n t O Y W p 3 e X p z e n k s M n 0 m c X V v d D s s J n F 1 b 3 Q 7 U 2 V j d G l v b j E v U 1 J J X 1 B M L 0 F 1 d G 9 S Z W 1 v d m V k Q 2 9 s d W 1 u c z E u e 0 5 h a m 5 p e n N 6 e S w z f S Z x d W 9 0 O y w m c X V v d D t T Z W N 0 a W 9 u M S 9 T U k l f U E w v Q X V 0 b 1 J l b W 9 2 Z W R D b 2 x 1 b W 5 z M S 5 7 W m F t a 2 5 p Z W N p Z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T U k l f U E w v Q X V 0 b 1 J l b W 9 2 Z W R D b 2 x 1 b W 5 z M S 5 7 R G F 0 Y S w w f S Z x d W 9 0 O y w m c X V v d D t T Z W N 0 a W 9 u M S 9 T U k l f U E w v Q X V 0 b 1 J l b W 9 2 Z W R D b 2 x 1 b W 5 z M S 5 7 T 3 R 3 Y X J j a W U s M X 0 m c X V v d D s s J n F 1 b 3 Q 7 U 2 V j d G l v b j E v U 1 J J X 1 B M L 0 F 1 d G 9 S Z W 1 v d m V k Q 2 9 s d W 1 u c z E u e 0 5 h a n d 5 e n N 6 e S w y f S Z x d W 9 0 O y w m c X V v d D t T Z W N 0 a W 9 u M S 9 T U k l f U E w v Q X V 0 b 1 J l b W 9 2 Z W R D b 2 x 1 b W 5 z M S 5 7 T m F q b m l 6 c 3 p 5 L D N 9 J n F 1 b 3 Q 7 L C Z x d W 9 0 O 1 N l Y 3 R p b 2 4 x L 1 N S S V 9 Q T C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k l f U E w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J X 1 B M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J J X 1 B M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Z J T 1 9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x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N V Q x N T o z M D o w M S 4 w M D A 5 M j g 4 W i I g L z 4 8 R W 5 0 c n k g V H l w Z T 0 i R m l s b E N v b H V t b l R 5 c G V z I i B W Y W x 1 Z T 0 i c 0 N R W U d C Z 1 k 9 I i A v P j x F b n R y e S B U e X B l P S J G a W x s Q 2 9 s d W 1 u T m F t Z X M i I F Z h b H V l P S J z W y Z x d W 9 0 O 0 R h d G E m c X V v d D s s J n F 1 b 3 Q 7 T 3 R 3 Y X J j a W U m c X V v d D s s J n F 1 b 3 Q 7 T m F q d 3 l 6 c 3 p 5 J n F 1 b 3 Q 7 L C Z x d W 9 0 O 0 5 h a m 5 p e n N 6 e S Z x d W 9 0 O y w m c X V v d D t a Y W 1 r b m l l Y 2 l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k l P X 1 o v Q X V 0 b 1 J l b W 9 2 Z W R D b 2 x 1 b W 5 z M S 5 7 R G F 0 Y S w w f S Z x d W 9 0 O y w m c X V v d D t T Z W N 0 a W 9 u M S 9 G S U 9 f W i 9 B d X R v U m V t b 3 Z l Z E N v b H V t b n M x L n t P d H d h c m N p Z S w x f S Z x d W 9 0 O y w m c X V v d D t T Z W N 0 a W 9 u M S 9 G S U 9 f W i 9 B d X R v U m V t b 3 Z l Z E N v b H V t b n M x L n t O Y W p 3 e X p z e n k s M n 0 m c X V v d D s s J n F 1 b 3 Q 7 U 2 V j d G l v b j E v R k l P X 1 o v Q X V 0 b 1 J l b W 9 2 Z W R D b 2 x 1 b W 5 z M S 5 7 T m F q b m l 6 c 3 p 5 L D N 9 J n F 1 b 3 Q 7 L C Z x d W 9 0 O 1 N l Y 3 R p b 2 4 x L 0 Z J T 1 9 a L 0 F 1 d G 9 S Z W 1 v d m V k Q 2 9 s d W 1 u c z E u e 1 p h b W t u a W V j a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J T 1 9 a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T 1 9 a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P X 1 o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Z J T 1 9 a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N G S U 9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U 6 M z A 6 N T I u M T g 4 N T g y N F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G S U 9 f W i 9 B d X R v U m V t b 3 Z l Z E N v b H V t b n M x L n t E Y X R h L D B 9 J n F 1 b 3 Q 7 L C Z x d W 9 0 O 1 N l Y 3 R p b 2 4 x L 1 N G S U 9 f W i 9 B d X R v U m V t b 3 Z l Z E N v b H V t b n M x L n t P d H d h c m N p Z S w x f S Z x d W 9 0 O y w m c X V v d D t T Z W N 0 a W 9 u M S 9 T R k l P X 1 o v Q X V 0 b 1 J l b W 9 2 Z W R D b 2 x 1 b W 5 z M S 5 7 T m F q d 3 l 6 c 3 p 5 L D J 9 J n F 1 b 3 Q 7 L C Z x d W 9 0 O 1 N l Y 3 R p b 2 4 x L 1 N G S U 9 f W i 9 B d X R v U m V t b 3 Z l Z E N v b H V t b n M x L n t O Y W p u a X p z e n k s M 3 0 m c X V v d D s s J n F 1 b 3 Q 7 U 2 V j d G l v b j E v U 0 Z J T 1 9 a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0 Z J T 1 9 a L 0 F 1 d G 9 S Z W 1 v d m V k Q 2 9 s d W 1 u c z E u e 0 R h d G E s M H 0 m c X V v d D s s J n F 1 b 3 Q 7 U 2 V j d G l v b j E v U 0 Z J T 1 9 a L 0 F 1 d G 9 S Z W 1 v d m V k Q 2 9 s d W 1 u c z E u e 0 9 0 d 2 F y Y 2 l l L D F 9 J n F 1 b 3 Q 7 L C Z x d W 9 0 O 1 N l Y 3 R p b 2 4 x L 1 N G S U 9 f W i 9 B d X R v U m V t b 3 Z l Z E N v b H V t b n M x L n t O Y W p 3 e X p z e n k s M n 0 m c X V v d D s s J n F 1 b 3 Q 7 U 2 V j d G l v b j E v U 0 Z J T 1 9 a L 0 F 1 d G 9 S Z W 1 v d m V k Q 2 9 s d W 1 u c z E u e 0 5 h a m 5 p e n N 6 e S w z f S Z x d W 9 0 O y w m c X V v d D t T Z W N 0 a W 9 u M S 9 T R k l P X 1 o v Q X V 0 b 1 J l b W 9 2 Z W R D b 2 x 1 b W 5 z M S 5 7 W m F t a 2 5 p Z W N p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Z J T 1 9 a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S U 9 f W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G S U 9 f W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W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T U k l f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V U M T U 6 M z E 6 M j c u O D A 2 N z g w M l o i I C 8 + P E V u d H J 5 I F R 5 c G U 9 I k Z p b G x D b 2 x 1 b W 5 U e X B l c y I g V m F s d W U 9 I n N D U V l H Q m d Z P S I g L z 4 8 R W 5 0 c n k g V H l w Z T 0 i R m l s b E N v b H V t b k 5 h b W V z I i B W Y W x 1 Z T 0 i c 1 s m c X V v d D t E Y X R h J n F 1 b 3 Q 7 L C Z x d W 9 0 O 0 9 0 d 2 F y Y 2 l l J n F 1 b 3 Q 7 L C Z x d W 9 0 O 0 5 h a n d 5 e n N 6 e S Z x d W 9 0 O y w m c X V v d D t O Y W p u a X p z e n k m c X V v d D s s J n F 1 b 3 Q 7 W m F t a 2 5 p Z W N p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S S V 9 a L 0 F 1 d G 9 S Z W 1 v d m V k Q 2 9 s d W 1 u c z E u e 0 R h d G E s M H 0 m c X V v d D s s J n F 1 b 3 Q 7 U 2 V j d G l v b j E v U 1 J J X 1 o v Q X V 0 b 1 J l b W 9 2 Z W R D b 2 x 1 b W 5 z M S 5 7 T 3 R 3 Y X J j a W U s M X 0 m c X V v d D s s J n F 1 b 3 Q 7 U 2 V j d G l v b j E v U 1 J J X 1 o v Q X V 0 b 1 J l b W 9 2 Z W R D b 2 x 1 b W 5 z M S 5 7 T m F q d 3 l 6 c 3 p 5 L D J 9 J n F 1 b 3 Q 7 L C Z x d W 9 0 O 1 N l Y 3 R p b 2 4 x L 1 N S S V 9 a L 0 F 1 d G 9 S Z W 1 v d m V k Q 2 9 s d W 1 u c z E u e 0 5 h a m 5 p e n N 6 e S w z f S Z x d W 9 0 O y w m c X V v d D t T Z W N 0 a W 9 u M S 9 T U k l f W i 9 B d X R v U m V t b 3 Z l Z E N v b H V t b n M x L n t a Y W 1 r b m l l Y 2 l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S S V 9 a L 0 F 1 d G 9 S Z W 1 v d m V k Q 2 9 s d W 1 u c z E u e 0 R h d G E s M H 0 m c X V v d D s s J n F 1 b 3 Q 7 U 2 V j d G l v b j E v U 1 J J X 1 o v Q X V 0 b 1 J l b W 9 2 Z W R D b 2 x 1 b W 5 z M S 5 7 T 3 R 3 Y X J j a W U s M X 0 m c X V v d D s s J n F 1 b 3 Q 7 U 2 V j d G l v b j E v U 1 J J X 1 o v Q X V 0 b 1 J l b W 9 2 Z W R D b 2 x 1 b W 5 z M S 5 7 T m F q d 3 l 6 c 3 p 5 L D J 9 J n F 1 b 3 Q 7 L C Z x d W 9 0 O 1 N l Y 3 R p b 2 4 x L 1 N S S V 9 a L 0 F 1 d G 9 S Z W 1 v d m V k Q 2 9 s d W 1 u c z E u e 0 5 h a m 5 p e n N 6 e S w z f S Z x d W 9 0 O y w m c X V v d D t T Z W N 0 a W 9 u M S 9 T U k l f W i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k l f W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k l f W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S S V 9 a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T E l H Q U N F X 1 N U T 1 B B V 0 9 M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1 V D E 3 O j A z O j Q 1 L j A 2 N j U 1 M T J a I i A v P j x F b n R y e S B U e X B l P S J G a W x s Q 2 9 s d W 1 u V H l w Z X M i I F Z h b H V l P S J z Q 1 F Z R 0 J n W T 0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Q k x J R 0 F D R V 9 T V E 9 Q Q V d P T E 5 B L 0 F 1 d G 9 S Z W 1 v d m V k Q 2 9 s d W 1 u c z E u e 0 R h d G E s M H 0 m c X V v d D s s J n F 1 b 3 Q 7 U 2 V j d G l v b j E v T 0 J M S U d B Q 0 V f U 1 R P U E F X T 0 x O Q S 9 B d X R v U m V t b 3 Z l Z E N v b H V t b n M x L n t P d H d h c m N p Z S w x f S Z x d W 9 0 O y w m c X V v d D t T Z W N 0 a W 9 u M S 9 P Q k x J R 0 F D R V 9 T V E 9 Q Q V d P T E 5 B L 0 F 1 d G 9 S Z W 1 v d m V k Q 2 9 s d W 1 u c z E u e 0 5 h a n d 5 e n N 6 e S w y f S Z x d W 9 0 O y w m c X V v d D t T Z W N 0 a W 9 u M S 9 P Q k x J R 0 F D R V 9 T V E 9 Q Q V d P T E 5 B L 0 F 1 d G 9 S Z W 1 v d m V k Q 2 9 s d W 1 u c z E u e 0 5 h a m 5 p e n N 6 e S w z f S Z x d W 9 0 O y w m c X V v d D t T Z W N 0 a W 9 u M S 9 P Q k x J R 0 F D R V 9 T V E 9 Q Q V d P T E 5 B L 0 F 1 d G 9 S Z W 1 v d m V k Q 2 9 s d W 1 u c z E u e 1 p h b W t u a W V j a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0 J M S U d B Q 0 V f U 1 R P U E F X T 0 x O Q S 9 B d X R v U m V t b 3 Z l Z E N v b H V t b n M x L n t E Y X R h L D B 9 J n F 1 b 3 Q 7 L C Z x d W 9 0 O 1 N l Y 3 R p b 2 4 x L 0 9 C T E l H Q U N F X 1 N U T 1 B B V 0 9 M T k E v Q X V 0 b 1 J l b W 9 2 Z W R D b 2 x 1 b W 5 z M S 5 7 T 3 R 3 Y X J j a W U s M X 0 m c X V v d D s s J n F 1 b 3 Q 7 U 2 V j d G l v b j E v T 0 J M S U d B Q 0 V f U 1 R P U E F X T 0 x O Q S 9 B d X R v U m V t b 3 Z l Z E N v b H V t b n M x L n t O Y W p 3 e X p z e n k s M n 0 m c X V v d D s s J n F 1 b 3 Q 7 U 2 V j d G l v b j E v T 0 J M S U d B Q 0 V f U 1 R P U E F X T 0 x O Q S 9 B d X R v U m V t b 3 Z l Z E N v b H V t b n M x L n t O Y W p u a X p z e n k s M 3 0 m c X V v d D s s J n F 1 b 3 Q 7 U 2 V j d G l v b j E v T 0 J M S U d B Q 0 V f U 1 R P U E F X T 0 x O Q S 9 B d X R v U m V t b 3 Z l Z E N v b H V t b n M x L n t a Y W 1 r b m l l Y 2 l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Q k x J R 0 F D R V 9 T V E 9 Q Q V d P T E 5 B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C T E l H Q U N F X 1 N U T 1 B B V 0 9 M T k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Q k x J R 0 F D R V 9 T V E 9 Q Q V d P T E 5 B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T k i I C 8 + P E V u d H J 5 I F R 5 c G U 9 I k Z p b G x M Y X N 0 V X B k Y X R l Z C I g V m F s d W U 9 I m Q y M D I z L T E w L T E 1 V D E 3 O j E 0 O j A 4 L j Y 1 N D M z N j J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J R y 9 B d X R v U m V t b 3 Z l Z E N v b H V t b n M x L n t E Y X R h L D B 9 J n F 1 b 3 Q 7 L C Z x d W 9 0 O 1 N l Y 3 R p b 2 4 x L 1 d J R y 9 B d X R v U m V t b 3 Z l Z E N v b H V t b n M x L n t P d H d h c m N p Z S w x f S Z x d W 9 0 O y w m c X V v d D t T Z W N 0 a W 9 u M S 9 X S U c v Q X V 0 b 1 J l b W 9 2 Z W R D b 2 x 1 b W 5 z M S 5 7 T m F q d 3 l 6 c 3 p 5 L D J 9 J n F 1 b 3 Q 7 L C Z x d W 9 0 O 1 N l Y 3 R p b 2 4 x L 1 d J R y 9 B d X R v U m V t b 3 Z l Z E N v b H V t b n M x L n t O Y W p u a X p z e n k s M 3 0 m c X V v d D s s J n F 1 b 3 Q 7 U 2 V j d G l v b j E v V 0 l H L 0 F 1 d G 9 S Z W 1 v d m V k Q 2 9 s d W 1 u c z E u e 1 p h b W t u a W V j a W U s N H 0 m c X V v d D s s J n F 1 b 3 Q 7 U 2 V j d G l v b j E v V 0 l H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0 l H L 0 F 1 d G 9 S Z W 1 v d m V k Q 2 9 s d W 1 u c z E u e 0 R h d G E s M H 0 m c X V v d D s s J n F 1 b 3 Q 7 U 2 V j d G l v b j E v V 0 l H L 0 F 1 d G 9 S Z W 1 v d m V k Q 2 9 s d W 1 u c z E u e 0 9 0 d 2 F y Y 2 l l L D F 9 J n F 1 b 3 Q 7 L C Z x d W 9 0 O 1 N l Y 3 R p b 2 4 x L 1 d J R y 9 B d X R v U m V t b 3 Z l Z E N v b H V t b n M x L n t O Y W p 3 e X p z e n k s M n 0 m c X V v d D s s J n F 1 b 3 Q 7 U 2 V j d G l v b j E v V 0 l H L 0 F 1 d G 9 S Z W 1 v d m V k Q 2 9 s d W 1 u c z E u e 0 5 h a m 5 p e n N 6 e S w z f S Z x d W 9 0 O y w m c X V v d D t T Z W N 0 a W 9 u M S 9 X S U c v Q X V 0 b 1 J l b W 9 2 Z W R D b 2 x 1 b W 5 z M S 5 7 W m F t a 2 5 p Z W N p Z S w 0 f S Z x d W 9 0 O y w m c X V v d D t T Z W N 0 a W 9 u M S 9 X S U c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l H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J R y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J T I w R X V y b 3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2 V D E 0 O j M 0 O j A 4 L j c z M T k 2 M D N a I i A v P j x F b n R y e S B U e X B l P S J G a W x s Q 2 9 s d W 1 u V H l w Z X M i I F Z h b H V l P S J z Q 1 F Z R 0 J n W U d C Q T 0 9 I i A v P j x F b n R y e S B U e X B l P S J G a W x s Q 2 9 s d W 1 u T m F t Z X M i I F Z h b H V l P S J z W y Z x d W 9 0 O 0 R h d G E m c X V v d D s s J n F 1 b 3 Q 7 T 3 N 0 Y X R u a W 8 m c X V v d D s s J n F 1 b 3 Q 7 T 3 R 3 Y X J j a W U m c X V v d D s s J n F 1 b 3 Q 7 T W F 4 L i Z x d W 9 0 O y w m c X V v d D t N a W 4 u J n F 1 b 3 Q 7 L C Z x d W 9 0 O 1 d v b C 4 m c X V v d D s s J n F 1 b 3 Q 7 W m 1 p Y W 5 h J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Q 0 k g R X V y b 3 B l L 0 F 1 d G 9 S Z W 1 v d m V k Q 2 9 s d W 1 u c z E u e 0 R h d G E s M H 0 m c X V v d D s s J n F 1 b 3 Q 7 U 2 V j d G l v b j E v T V N D S S B F d X J v c G U v Q X V 0 b 1 J l b W 9 2 Z W R D b 2 x 1 b W 5 z M S 5 7 T 3 N 0 Y X R u a W 8 s M X 0 m c X V v d D s s J n F 1 b 3 Q 7 U 2 V j d G l v b j E v T V N D S S B F d X J v c G U v Q X V 0 b 1 J l b W 9 2 Z W R D b 2 x 1 b W 5 z M S 5 7 T 3 R 3 Y X J j a W U s M n 0 m c X V v d D s s J n F 1 b 3 Q 7 U 2 V j d G l v b j E v T V N D S S B F d X J v c G U v Q X V 0 b 1 J l b W 9 2 Z W R D b 2 x 1 b W 5 z M S 5 7 T W F 4 L i w z f S Z x d W 9 0 O y w m c X V v d D t T Z W N 0 a W 9 u M S 9 N U 0 N J I E V 1 c m 9 w Z S 9 B d X R v U m V t b 3 Z l Z E N v b H V t b n M x L n t N a W 4 u L D R 9 J n F 1 b 3 Q 7 L C Z x d W 9 0 O 1 N l Y 3 R p b 2 4 x L 0 1 T Q 0 k g R X V y b 3 B l L 0 F 1 d G 9 S Z W 1 v d m V k Q 2 9 s d W 1 u c z E u e 1 d v b C 4 s N X 0 m c X V v d D s s J n F 1 b 3 Q 7 U 2 V j d G l v b j E v T V N D S S B F d X J v c G U v Q X V 0 b 1 J l b W 9 2 Z W R D b 2 x 1 b W 5 z M S 5 7 W m 1 p Y W 5 h J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N U 0 N J I E V 1 c m 9 w Z S 9 B d X R v U m V t b 3 Z l Z E N v b H V t b n M x L n t E Y X R h L D B 9 J n F 1 b 3 Q 7 L C Z x d W 9 0 O 1 N l Y 3 R p b 2 4 x L 0 1 T Q 0 k g R X V y b 3 B l L 0 F 1 d G 9 S Z W 1 v d m V k Q 2 9 s d W 1 u c z E u e 0 9 z d G F 0 b m l v L D F 9 J n F 1 b 3 Q 7 L C Z x d W 9 0 O 1 N l Y 3 R p b 2 4 x L 0 1 T Q 0 k g R X V y b 3 B l L 0 F 1 d G 9 S Z W 1 v d m V k Q 2 9 s d W 1 u c z E u e 0 9 0 d 2 F y Y 2 l l L D J 9 J n F 1 b 3 Q 7 L C Z x d W 9 0 O 1 N l Y 3 R p b 2 4 x L 0 1 T Q 0 k g R X V y b 3 B l L 0 F 1 d G 9 S Z W 1 v d m V k Q 2 9 s d W 1 u c z E u e 0 1 h e C 4 s M 3 0 m c X V v d D s s J n F 1 b 3 Q 7 U 2 V j d G l v b j E v T V N D S S B F d X J v c G U v Q X V 0 b 1 J l b W 9 2 Z W R D b 2 x 1 b W 5 z M S 5 7 T W l u L i w 0 f S Z x d W 9 0 O y w m c X V v d D t T Z W N 0 a W 9 u M S 9 N U 0 N J I E V 1 c m 9 w Z S 9 B d X R v U m V t b 3 Z l Z E N v b H V t b n M x L n t X b 2 w u L D V 9 J n F 1 b 3 Q 7 L C Z x d W 9 0 O 1 N l Y 3 R p b 2 4 x L 0 1 T Q 0 k g R X V y b 3 B l L 0 F 1 d G 9 S Z W 1 v d m V k Q 2 9 s d W 1 u c z E u e 1 p t a W F u Y S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T Q 0 k l M j B F d X J v c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S U y M E V 1 c m 9 w Z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T Q 0 k l M j B F d X J v c G U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B f N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E 4 I i A v P j x F b n R y e S B U e X B l P S J G a W x s R X J y b 3 J D b 2 R l I i B W Y W x 1 Z T 0 i c 1 V u a 2 5 v d 2 4 i I C 8 + P E V u d H J 5 I F R 5 c G U 9 I k Z p b G x F c n J v c k N v d W 5 0 I i B W Y W x 1 Z T 0 i b D I i I C 8 + P E V u d H J 5 I F R 5 c G U 9 I k Z p b G x M Y X N 0 V X B k Y X R l Z C I g V m F s d W U 9 I m Q y M D I z L T E w L T E 2 V D E 1 O j I 1 O j M 2 L j A z M z c 1 M z B a I i A v P j x F b n R y e S B U e X B l P S J G a W x s Q 2 9 s d W 1 u V H l w Z X M i I F Z h b H V l P S J z Q 1 F Z R 0 J n W U Q i I C 8 + P E V u d H J 5 I F R 5 c G U 9 I k Z p b G x D b 2 x 1 b W 5 O Y W 1 l c y I g V m F s d W U 9 I n N b J n F 1 b 3 Q 7 R G F 0 Y S Z x d W 9 0 O y w m c X V v d D t P d H d h c m N p Z S Z x d W 9 0 O y w m c X V v d D t O Y W p 3 e X p z e n k m c X V v d D s s J n F 1 b 3 Q 7 T m F q b m l 6 c 3 p 5 J n F 1 b 3 Q 7 L C Z x d W 9 0 O 1 p h b W t u a W V j a W U m c X V v d D s s J n F 1 b 3 Q 7 V 2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Q X z U w M C 9 B d X R v U m V t b 3 Z l Z E N v b H V t b n M x L n t E Y X R h L D B 9 J n F 1 b 3 Q 7 L C Z x d W 9 0 O 1 N l Y 3 R p b 2 4 x L 1 N Q X z U w M C 9 B d X R v U m V t b 3 Z l Z E N v b H V t b n M x L n t P d H d h c m N p Z S w x f S Z x d W 9 0 O y w m c X V v d D t T Z W N 0 a W 9 u M S 9 T U F 8 1 M D A v Q X V 0 b 1 J l b W 9 2 Z W R D b 2 x 1 b W 5 z M S 5 7 T m F q d 3 l 6 c 3 p 5 L D J 9 J n F 1 b 3 Q 7 L C Z x d W 9 0 O 1 N l Y 3 R p b 2 4 x L 1 N Q X z U w M C 9 B d X R v U m V t b 3 Z l Z E N v b H V t b n M x L n t O Y W p u a X p z e n k s M 3 0 m c X V v d D s s J n F 1 b 3 Q 7 U 2 V j d G l v b j E v U 1 B f N T A w L 0 F 1 d G 9 S Z W 1 v d m V k Q 2 9 s d W 1 u c z E u e 1 p h b W t u a W V j a W U s N H 0 m c X V v d D s s J n F 1 b 3 Q 7 U 2 V j d G l v b j E v U 1 B f N T A w L 0 F 1 d G 9 S Z W 1 v d m V k Q 2 9 s d W 1 u c z E u e 1 d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1 B f N T A w L 0 F 1 d G 9 S Z W 1 v d m V k Q 2 9 s d W 1 u c z E u e 0 R h d G E s M H 0 m c X V v d D s s J n F 1 b 3 Q 7 U 2 V j d G l v b j E v U 1 B f N T A w L 0 F 1 d G 9 S Z W 1 v d m V k Q 2 9 s d W 1 u c z E u e 0 9 0 d 2 F y Y 2 l l L D F 9 J n F 1 b 3 Q 7 L C Z x d W 9 0 O 1 N l Y 3 R p b 2 4 x L 1 N Q X z U w M C 9 B d X R v U m V t b 3 Z l Z E N v b H V t b n M x L n t O Y W p 3 e X p z e n k s M n 0 m c X V v d D s s J n F 1 b 3 Q 7 U 2 V j d G l v b j E v U 1 B f N T A w L 0 F 1 d G 9 S Z W 1 v d m V k Q 2 9 s d W 1 u c z E u e 0 5 h a m 5 p e n N 6 e S w z f S Z x d W 9 0 O y w m c X V v d D t T Z W N 0 a W 9 u M S 9 T U F 8 1 M D A v Q X V 0 b 1 J l b W 9 2 Z W R D b 2 x 1 b W 5 z M S 5 7 W m F t a 2 5 p Z W N p Z S w 0 f S Z x d W 9 0 O y w m c X V v d D t T Z W N 0 a W 9 u M S 9 T U F 8 1 M D A v Q X V 0 b 1 J l b W 9 2 Z W R D b 2 x 1 b W 5 z M S 5 7 V 2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B f N T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X z U w M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Q X z U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U 0 N J X 1 d v c m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Z U M T U 6 N D g 6 M D Y u N z c 3 O T E w N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T Q 0 l f V 2 9 y Z C 9 B d X R v U m V t b 3 Z l Z E N v b H V t b n M x L n t D b 2 x 1 b W 4 x L D B 9 J n F 1 b 3 Q 7 L C Z x d W 9 0 O 1 N l Y 3 R p b 2 4 x L 0 1 T Q 0 l f V 2 9 y Z C 9 B d X R v U m V t b 3 Z l Z E N v b H V t b n M x L n t D b 2 x 1 b W 4 y L D F 9 J n F 1 b 3 Q 7 L C Z x d W 9 0 O 1 N l Y 3 R p b 2 4 x L 0 1 T Q 0 l f V 2 9 y Z C 9 B d X R v U m V t b 3 Z l Z E N v b H V t b n M x L n t D b 2 x 1 b W 4 z L D J 9 J n F 1 b 3 Q 7 L C Z x d W 9 0 O 1 N l Y 3 R p b 2 4 x L 0 1 T Q 0 l f V 2 9 y Z C 9 B d X R v U m V t b 3 Z l Z E N v b H V t b n M x L n t D b 2 x 1 b W 4 0 L D N 9 J n F 1 b 3 Q 7 L C Z x d W 9 0 O 1 N l Y 3 R p b 2 4 x L 0 1 T Q 0 l f V 2 9 y Z C 9 B d X R v U m V t b 3 Z l Z E N v b H V t b n M x L n t D b 2 x 1 b W 4 1 L D R 9 J n F 1 b 3 Q 7 L C Z x d W 9 0 O 1 N l Y 3 R p b 2 4 x L 0 1 T Q 0 l f V 2 9 y Z C 9 B d X R v U m V t b 3 Z l Z E N v b H V t b n M x L n t D b 2 x 1 b W 4 2 L D V 9 J n F 1 b 3 Q 7 L C Z x d W 9 0 O 1 N l Y 3 R p b 2 4 x L 0 1 T Q 0 l f V 2 9 y Z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1 T Q 0 l f V 2 9 y Z C 9 B d X R v U m V t b 3 Z l Z E N v b H V t b n M x L n t D b 2 x 1 b W 4 x L D B 9 J n F 1 b 3 Q 7 L C Z x d W 9 0 O 1 N l Y 3 R p b 2 4 x L 0 1 T Q 0 l f V 2 9 y Z C 9 B d X R v U m V t b 3 Z l Z E N v b H V t b n M x L n t D b 2 x 1 b W 4 y L D F 9 J n F 1 b 3 Q 7 L C Z x d W 9 0 O 1 N l Y 3 R p b 2 4 x L 0 1 T Q 0 l f V 2 9 y Z C 9 B d X R v U m V t b 3 Z l Z E N v b H V t b n M x L n t D b 2 x 1 b W 4 z L D J 9 J n F 1 b 3 Q 7 L C Z x d W 9 0 O 1 N l Y 3 R p b 2 4 x L 0 1 T Q 0 l f V 2 9 y Z C 9 B d X R v U m V t b 3 Z l Z E N v b H V t b n M x L n t D b 2 x 1 b W 4 0 L D N 9 J n F 1 b 3 Q 7 L C Z x d W 9 0 O 1 N l Y 3 R p b 2 4 x L 0 1 T Q 0 l f V 2 9 y Z C 9 B d X R v U m V t b 3 Z l Z E N v b H V t b n M x L n t D b 2 x 1 b W 4 1 L D R 9 J n F 1 b 3 Q 7 L C Z x d W 9 0 O 1 N l Y 3 R p b 2 4 x L 0 1 T Q 0 l f V 2 9 y Z C 9 B d X R v U m V t b 3 Z l Z E N v b H V t b n M x L n t D b 2 x 1 b W 4 2 L D V 9 J n F 1 b 3 Q 7 L C Z x d W 9 0 O 1 N l Y 3 R p b 2 4 x L 0 1 T Q 0 l f V 2 9 y Z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U 0 N J X 1 d v c m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N D S V 9 X b 3 J k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U K L 2 V S + G R r R 7 1 R K g S U b M A A A A A A I A A A A A A B B m A A A A A Q A A I A A A A B U F 1 x + t a 1 x B l U E l n r K k t E A O p 3 d f N N q 2 l 6 C Z H W h Z s 8 h 0 A A A A A A 6 A A A A A A g A A I A A A A O R x f C Z u Y K P 4 W P N x 4 X j f + 6 p F m 7 b i 2 J Z V f M U X 0 T T D m x t M U A A A A O l + A y 3 J 3 I S D T n c K P E H 4 w k D v o Z 7 Z u D v D Z u b O x R Q t m F 5 H M w p W w p U h c O Q 4 w L R c + T s V k i D A c O K C w q d S A x 0 E n a 3 m L x t r Q I 4 h U N / h i m W t V W j F h 7 4 I Q A A A A N 7 8 N 5 / b e g v z j v R 4 d E + H E 0 T T B v 6 V R e c q 7 a 4 J L Y 6 5 d Q j w l 7 + / n F P X 7 6 p I M 5 c E B h E A k C Y m h w 7 M P c 7 n N I z a h X F c 5 f c = < / D a t a M a s h u p > 
</file>

<file path=customXml/itemProps1.xml><?xml version="1.0" encoding="utf-8"?>
<ds:datastoreItem xmlns:ds="http://schemas.openxmlformats.org/officeDocument/2006/customXml" ds:itemID="{67D4FF15-D2E2-4EB8-96D7-64369639C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14</vt:i4>
      </vt:variant>
    </vt:vector>
  </HeadingPairs>
  <TitlesOfParts>
    <vt:vector size="14" baseType="lpstr">
      <vt:lpstr>SRI_Z</vt:lpstr>
      <vt:lpstr>SFIO_Z</vt:lpstr>
      <vt:lpstr>FIO_Z</vt:lpstr>
      <vt:lpstr>SRI_PL</vt:lpstr>
      <vt:lpstr>SFIO_PL</vt:lpstr>
      <vt:lpstr>FIO_PL</vt:lpstr>
      <vt:lpstr>Peace</vt:lpstr>
      <vt:lpstr>Crisis</vt:lpstr>
      <vt:lpstr>gretl</vt:lpstr>
      <vt:lpstr>Risk</vt:lpstr>
      <vt:lpstr>Efficiency</vt:lpstr>
      <vt:lpstr>Classic risk measures</vt:lpstr>
      <vt:lpstr>Rates of return</vt:lpstr>
      <vt:lpstr>Alternative risk 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Wira</dc:creator>
  <cp:lastModifiedBy>Tomasz Wira</cp:lastModifiedBy>
  <dcterms:created xsi:type="dcterms:W3CDTF">2023-10-15T15:25:09Z</dcterms:created>
  <dcterms:modified xsi:type="dcterms:W3CDTF">2025-03-04T19:11:16Z</dcterms:modified>
</cp:coreProperties>
</file>