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2E1356\Desktop\Autres\perso\"/>
    </mc:Choice>
  </mc:AlternateContent>
  <xr:revisionPtr revIDLastSave="0" documentId="13_ncr:1_{80E169EB-CD01-419A-8D9C-360BDCA2F315}" xr6:coauthVersionLast="36" xr6:coauthVersionMax="36" xr10:uidLastSave="{00000000-0000-0000-0000-000000000000}"/>
  <bookViews>
    <workbookView xWindow="0" yWindow="0" windowWidth="21570" windowHeight="8100" activeTab="1" xr2:uid="{C2AFE70A-D351-4C3B-BEED-FD22DDFED1E9}"/>
  </bookViews>
  <sheets>
    <sheet name="Résumé" sheetId="4" r:id="rId1"/>
    <sheet name="Label" sheetId="3" r:id="rId2"/>
    <sheet name="Prév" sheetId="8" r:id="rId3"/>
    <sheet name="Provisions" sheetId="5" r:id="rId4"/>
    <sheet name="Epargne" sheetId="6" r:id="rId5"/>
    <sheet name="Budgets" sheetId="7" r:id="rId6"/>
    <sheet name="Data" sheetId="1" r:id="rId7"/>
  </sheets>
  <definedNames>
    <definedName name="Appartement">Label!#REF!</definedName>
    <definedName name="choix_appart">Data!$K$13:$K$24</definedName>
    <definedName name="choix_impots">Data!$M$13:$M$24</definedName>
    <definedName name="choix_nourr">Data!$L$13:$L$24</definedName>
    <definedName name="choix_voiture">Data!$N$13:$N$24</definedName>
    <definedName name="Impôts">Label!$C$19:$C$29</definedName>
    <definedName name="Nourriture">Label!$E$5:$E$43</definedName>
    <definedName name="Voiture">Label!$D$19:$D$29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4" l="1"/>
  <c r="F19" i="4"/>
  <c r="F12" i="4" s="1"/>
  <c r="F7" i="4"/>
  <c r="F6" i="4" s="1"/>
  <c r="F13" i="4"/>
  <c r="C8" i="7" l="1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7" i="7"/>
  <c r="D28" i="7"/>
  <c r="D8" i="7"/>
  <c r="D9" i="7"/>
  <c r="D10" i="7"/>
  <c r="D11" i="7"/>
  <c r="D12" i="7"/>
  <c r="D7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13" i="7"/>
  <c r="B28" i="7" s="1"/>
  <c r="D27" i="7"/>
  <c r="D26" i="7"/>
  <c r="D14" i="7"/>
  <c r="D19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4" i="8"/>
  <c r="F8" i="8"/>
  <c r="E8" i="8"/>
  <c r="B19" i="8"/>
  <c r="B20" i="8" s="1"/>
  <c r="B18" i="8"/>
  <c r="C6" i="6"/>
  <c r="C19" i="8"/>
  <c r="B17" i="8"/>
  <c r="B5" i="8"/>
  <c r="C10" i="5"/>
  <c r="C5" i="5"/>
  <c r="C6" i="5"/>
  <c r="C7" i="5"/>
  <c r="C8" i="5"/>
  <c r="C9" i="5"/>
  <c r="C4" i="5"/>
  <c r="B21" i="8" l="1"/>
</calcChain>
</file>

<file path=xl/sharedStrings.xml><?xml version="1.0" encoding="utf-8"?>
<sst xmlns="http://schemas.openxmlformats.org/spreadsheetml/2006/main" count="170" uniqueCount="113">
  <si>
    <t>Appartement</t>
  </si>
  <si>
    <t>Nourriture</t>
  </si>
  <si>
    <t>Impôts</t>
  </si>
  <si>
    <t>Voiture</t>
  </si>
  <si>
    <t>Loyer</t>
  </si>
  <si>
    <t>Eau</t>
  </si>
  <si>
    <t>Elec</t>
  </si>
  <si>
    <t>Internet</t>
  </si>
  <si>
    <t>Provisions</t>
  </si>
  <si>
    <t>Essence</t>
  </si>
  <si>
    <t>Mois</t>
  </si>
  <si>
    <t>Montant</t>
  </si>
  <si>
    <t>Activités</t>
  </si>
  <si>
    <t>Sous Activités</t>
  </si>
  <si>
    <t>Compte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</si>
  <si>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</si>
  <si>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</si>
  <si>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</si>
  <si>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</si>
  <si>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</si>
  <si>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</si>
  <si>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</si>
  <si>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</si>
  <si>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</si>
  <si>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</si>
  <si>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</si>
  <si>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</si>
  <si>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Feuille de listing des provisions et de leur budgets</t>
  </si>
  <si>
    <t>Montant des comptes et des budgets mensuels</t>
  </si>
  <si>
    <t>Feuille de gestion de l'epargne (Livret A)</t>
  </si>
  <si>
    <t>Revenu</t>
  </si>
  <si>
    <t>Charges</t>
  </si>
  <si>
    <t>Habitat</t>
  </si>
  <si>
    <t>Services</t>
  </si>
  <si>
    <t>Vie courante</t>
  </si>
  <si>
    <t>Santé</t>
  </si>
  <si>
    <t>Transport</t>
  </si>
  <si>
    <t>Cadeaux</t>
  </si>
  <si>
    <t>Vacances</t>
  </si>
  <si>
    <t>[R] Revenu</t>
  </si>
  <si>
    <t>[R] Salaire</t>
  </si>
  <si>
    <t>[R] Loyer</t>
  </si>
  <si>
    <t>[R] Reboursements</t>
  </si>
  <si>
    <t>[C] Loyer</t>
  </si>
  <si>
    <t>[C] Electricité</t>
  </si>
  <si>
    <t>[C] Eau</t>
  </si>
  <si>
    <t>[C] Assurance Habitation</t>
  </si>
  <si>
    <t>[C] Taxe foncière</t>
  </si>
  <si>
    <t>[C] Taxe habitation</t>
  </si>
  <si>
    <t>[C] Téléhpone</t>
  </si>
  <si>
    <t>[C] Internet</t>
  </si>
  <si>
    <t>[C] Spotify</t>
  </si>
  <si>
    <t>[C] Abo Zéra</t>
  </si>
  <si>
    <t>Coiffeur</t>
  </si>
  <si>
    <t>[C] Médicament</t>
  </si>
  <si>
    <t>[C] Médecin</t>
  </si>
  <si>
    <t>[C] Podologue</t>
  </si>
  <si>
    <t>[C] Ostéo</t>
  </si>
  <si>
    <t>[C] Kiné</t>
  </si>
  <si>
    <t>[C] Coiffeur</t>
  </si>
  <si>
    <t>[C] Piscine</t>
  </si>
  <si>
    <t>[C] Essence</t>
  </si>
  <si>
    <t>[C] Parking</t>
  </si>
  <si>
    <t>[C] Péage</t>
  </si>
  <si>
    <t>[C] Garage</t>
  </si>
  <si>
    <t>[C] Courses</t>
  </si>
  <si>
    <t>[C] Restaurant</t>
  </si>
  <si>
    <t>[C] Uber Eats</t>
  </si>
  <si>
    <t>[P] Cadeaux</t>
  </si>
  <si>
    <t>[P] Vacances</t>
  </si>
  <si>
    <t>[P] Impôts</t>
  </si>
  <si>
    <t>[P] Imprévu</t>
  </si>
  <si>
    <t>Epargne</t>
  </si>
  <si>
    <t>Vêtements</t>
  </si>
  <si>
    <t>[P] Vêtements</t>
  </si>
  <si>
    <t>[C] Dentiste</t>
  </si>
  <si>
    <t>[P] Travaux Apprt.</t>
  </si>
  <si>
    <t>Prévisionnel mensuel</t>
  </si>
  <si>
    <t>Téléphone</t>
  </si>
  <si>
    <t>Loyer Voiture</t>
  </si>
  <si>
    <t>Spotify</t>
  </si>
  <si>
    <t>Zera</t>
  </si>
  <si>
    <t>Impôts foncier</t>
  </si>
  <si>
    <t>Mutavie</t>
  </si>
  <si>
    <t>Cotisation trim</t>
  </si>
  <si>
    <t>Restant après charge</t>
  </si>
  <si>
    <t>Restant après provisions</t>
  </si>
  <si>
    <t>Objectif d'épargne</t>
  </si>
  <si>
    <t>par mois</t>
  </si>
  <si>
    <t xml:space="preserve">Feuille de réglage des montants des budgets </t>
  </si>
  <si>
    <t>Annuel</t>
  </si>
  <si>
    <t>Mensuel</t>
  </si>
  <si>
    <t>Travaux Apprt.</t>
  </si>
  <si>
    <t>Imprévu</t>
  </si>
  <si>
    <t>Prévisionnel</t>
  </si>
  <si>
    <t>Réel</t>
  </si>
  <si>
    <t>Activité</t>
  </si>
  <si>
    <t>- Famille</t>
  </si>
  <si>
    <t>- Sous famille</t>
  </si>
  <si>
    <t>- Type (Charge/Revenu)</t>
  </si>
  <si>
    <t>Donnée</t>
  </si>
  <si>
    <t>- Mois</t>
  </si>
  <si>
    <t>- Montant</t>
  </si>
  <si>
    <t>- Activité</t>
  </si>
  <si>
    <t>- Compte</t>
  </si>
  <si>
    <t>- Libelle</t>
  </si>
  <si>
    <t>- Type (Courant/Epargne)</t>
  </si>
  <si>
    <t>- Année</t>
  </si>
  <si>
    <t>Revenus</t>
  </si>
  <si>
    <t>&gt;</t>
  </si>
  <si>
    <t>Sous Activite</t>
  </si>
  <si>
    <t>- Nom</t>
  </si>
  <si>
    <t>- isInTab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</si>
</sst>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44" formatCode="_-* #,##0.00\ &quot;€&quot;_-;\-* #,##0.00\ &quot;€&quot;_-;_-* &quot;-&quot;??\ &quot;€&quot;_-;_-@_-"/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6" fontId="0" fillId="0" borderId="0" xfId="0" applyNumberFormat="1"/>
    <xf numFmtId="164" fontId="0" fillId="0" borderId="0" xfId="0" applyNumberFormat="1"/>
    <xf numFmtId="0" fontId="0" fillId="0" borderId="2" xfId="0" applyBorder="1"/>
    <xf numFmtId="164" fontId="3" fillId="0" borderId="3" xfId="0" applyNumberFormat="1" applyFont="1" applyBorder="1"/>
    <xf numFmtId="0" fontId="0" fillId="0" borderId="4" xfId="0" applyBorder="1"/>
    <xf numFmtId="164" fontId="3" fillId="0" borderId="5" xfId="0" applyNumberFormat="1" applyFont="1" applyBorder="1"/>
    <xf numFmtId="0" fontId="0" fillId="0" borderId="6" xfId="0" applyBorder="1"/>
    <xf numFmtId="164" fontId="3" fillId="0" borderId="7" xfId="0" applyNumberFormat="1" applyFont="1" applyBorder="1"/>
    <xf numFmtId="0" fontId="0" fillId="0" borderId="8" xfId="0" applyBorder="1"/>
    <xf numFmtId="164" fontId="3" fillId="0" borderId="9" xfId="0" applyNumberFormat="1" applyFont="1" applyBorder="1"/>
    <xf numFmtId="0" fontId="0" fillId="0" borderId="10" xfId="0" applyBorder="1"/>
    <xf numFmtId="164" fontId="2" fillId="0" borderId="11" xfId="0" applyNumberFormat="1" applyFont="1" applyBorder="1"/>
    <xf numFmtId="164" fontId="2" fillId="0" borderId="12" xfId="0" applyNumberFormat="1" applyFont="1" applyBorder="1"/>
    <xf numFmtId="164" fontId="2" fillId="0" borderId="1" xfId="0" applyNumberFormat="1" applyFont="1" applyBorder="1"/>
    <xf numFmtId="0" fontId="0" fillId="0" borderId="1" xfId="0" applyBorder="1"/>
    <xf numFmtId="9" fontId="0" fillId="0" borderId="0" xfId="0" applyNumberFormat="1"/>
    <xf numFmtId="10" fontId="0" fillId="0" borderId="0" xfId="0" applyNumberFormat="1"/>
    <xf numFmtId="10" fontId="0" fillId="2" borderId="0" xfId="0" applyNumberFormat="1" applyFill="1"/>
    <xf numFmtId="0" fontId="0" fillId="0" borderId="0" xfId="0" applyAlignment="1"/>
    <xf numFmtId="0" fontId="0" fillId="0" borderId="0" xfId="0" applyBorder="1"/>
    <xf numFmtId="0" fontId="4" fillId="0" borderId="0" xfId="0" applyFont="1" applyBorder="1"/>
    <xf numFmtId="0" fontId="4" fillId="0" borderId="0" xfId="0" applyFont="1"/>
    <xf numFmtId="44" fontId="0" fillId="0" borderId="0" xfId="1" applyFont="1"/>
    <xf numFmtId="44" fontId="0" fillId="0" borderId="0" xfId="1" applyFont="1" applyBorder="1"/>
    <xf numFmtId="44" fontId="4" fillId="0" borderId="0" xfId="1" applyFont="1" applyBorder="1"/>
    <xf numFmtId="44" fontId="0" fillId="0" borderId="0" xfId="0" applyNumberFormat="1"/>
    <xf numFmtId="44" fontId="4" fillId="0" borderId="0" xfId="0" applyNumberFormat="1" applyFont="1"/>
    <xf numFmtId="10" fontId="0" fillId="0" borderId="0" xfId="2" applyNumberFormat="1" applyFont="1"/>
    <xf numFmtId="0" fontId="0" fillId="0" borderId="10" xfId="0" quotePrefix="1" applyBorder="1"/>
    <xf numFmtId="0" fontId="0" fillId="0" borderId="11" xfId="0" quotePrefix="1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right"/>
    </xf>
    <xf numFmtId="0" fontId="0" fillId="0" borderId="13" xfId="0" applyBorder="1"/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/>
    <xf numFmtId="44" fontId="0" fillId="0" borderId="14" xfId="1" applyFont="1" applyBorder="1"/>
    <xf numFmtId="44" fontId="0" fillId="0" borderId="13" xfId="1" applyFont="1" applyBorder="1"/>
    <xf numFmtId="44" fontId="0" fillId="0" borderId="0" xfId="0" applyNumberFormat="1" applyBorder="1"/>
    <xf numFmtId="0" fontId="0" fillId="0" borderId="15" xfId="0" applyBorder="1" applyAlignment="1">
      <alignment horizontal="right"/>
    </xf>
    <xf numFmtId="0" fontId="0" fillId="0" borderId="15" xfId="0" applyBorder="1"/>
    <xf numFmtId="44" fontId="0" fillId="0" borderId="15" xfId="1" applyFont="1" applyBorder="1"/>
    <xf numFmtId="44" fontId="0" fillId="0" borderId="15" xfId="0" applyNumberFormat="1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768E-DC42-4360-83ED-C16DF674E766}">
  <dimension ref="B2:F27"/>
  <sheetViews>
    <sheetView showGridLines="0" topLeftCell="A4" zoomScaleNormal="100" workbookViewId="0">
      <selection activeCell="I8" sqref="I8"/>
    </sheetView>
  </sheetViews>
  <sheetFormatPr baseColWidth="10" defaultRowHeight="15" x14ac:dyDescent="0.25"/>
  <cols>
    <col min="2" max="2" width="2.7109375" customWidth="1"/>
    <col min="3" max="4" width="8.5703125" bestFit="1" customWidth="1"/>
    <col min="5" max="5" width="23" bestFit="1" customWidth="1"/>
  </cols>
  <sheetData>
    <row r="2" spans="2:6" x14ac:dyDescent="0.25">
      <c r="B2" t="s">
        <v>28</v>
      </c>
    </row>
    <row r="5" spans="2:6" ht="15.75" thickBot="1" x14ac:dyDescent="0.3">
      <c r="B5" s="46"/>
      <c r="C5" s="46"/>
      <c r="D5" s="46"/>
      <c r="E5" s="46"/>
      <c r="F5" s="46"/>
    </row>
    <row r="6" spans="2:6" ht="16.5" thickTop="1" thickBot="1" x14ac:dyDescent="0.3">
      <c r="B6" s="41" t="s">
        <v>109</v>
      </c>
      <c r="C6" s="42" t="s">
        <v>108</v>
      </c>
      <c r="D6" s="42"/>
      <c r="E6" s="42"/>
      <c r="F6" s="44">
        <f>SUM(F7)</f>
        <v>4870</v>
      </c>
    </row>
    <row r="7" spans="2:6" ht="16.5" thickTop="1" thickBot="1" x14ac:dyDescent="0.3">
      <c r="B7" s="34"/>
      <c r="C7" s="35" t="s">
        <v>109</v>
      </c>
      <c r="D7" s="20" t="s">
        <v>108</v>
      </c>
      <c r="E7" s="34"/>
      <c r="F7" s="40">
        <f>SUM(F8:F10)</f>
        <v>4870</v>
      </c>
    </row>
    <row r="8" spans="2:6" x14ac:dyDescent="0.25">
      <c r="B8" s="37"/>
      <c r="C8" s="37"/>
      <c r="D8" s="37"/>
      <c r="E8" s="37" t="s">
        <v>40</v>
      </c>
      <c r="F8" s="38">
        <v>4000</v>
      </c>
    </row>
    <row r="9" spans="2:6" x14ac:dyDescent="0.25">
      <c r="E9" t="s">
        <v>41</v>
      </c>
      <c r="F9" s="23">
        <v>750</v>
      </c>
    </row>
    <row r="10" spans="2:6" x14ac:dyDescent="0.25">
      <c r="E10" t="s">
        <v>42</v>
      </c>
      <c r="F10" s="23">
        <v>120</v>
      </c>
    </row>
    <row r="11" spans="2:6" ht="32.25" customHeight="1" thickBot="1" x14ac:dyDescent="0.3">
      <c r="F11" s="23"/>
    </row>
    <row r="12" spans="2:6" ht="16.5" thickTop="1" thickBot="1" x14ac:dyDescent="0.3">
      <c r="B12" s="41" t="s">
        <v>109</v>
      </c>
      <c r="C12" s="42" t="s">
        <v>31</v>
      </c>
      <c r="D12" s="42"/>
      <c r="E12" s="42"/>
      <c r="F12" s="43">
        <f>SUM(F13+F19+F25)</f>
        <v>1448</v>
      </c>
    </row>
    <row r="13" spans="2:6" ht="16.5" thickTop="1" thickBot="1" x14ac:dyDescent="0.3">
      <c r="B13" s="34"/>
      <c r="C13" s="36" t="s">
        <v>109</v>
      </c>
      <c r="D13" s="34" t="s">
        <v>32</v>
      </c>
      <c r="E13" s="34"/>
      <c r="F13" s="39">
        <f>SUM(F14:F17)</f>
        <v>1223</v>
      </c>
    </row>
    <row r="14" spans="2:6" x14ac:dyDescent="0.25">
      <c r="B14" s="37"/>
      <c r="C14" s="37"/>
      <c r="D14" s="37"/>
      <c r="E14" s="37" t="s">
        <v>43</v>
      </c>
      <c r="F14" s="38">
        <v>1000</v>
      </c>
    </row>
    <row r="15" spans="2:6" x14ac:dyDescent="0.25">
      <c r="E15" t="s">
        <v>44</v>
      </c>
      <c r="F15" s="23">
        <v>100</v>
      </c>
    </row>
    <row r="16" spans="2:6" x14ac:dyDescent="0.25">
      <c r="E16" t="s">
        <v>45</v>
      </c>
      <c r="F16" s="23">
        <v>100</v>
      </c>
    </row>
    <row r="17" spans="2:6" x14ac:dyDescent="0.25">
      <c r="E17" t="s">
        <v>46</v>
      </c>
      <c r="F17" s="23">
        <v>23</v>
      </c>
    </row>
    <row r="18" spans="2:6" ht="29.25" customHeight="1" x14ac:dyDescent="0.25">
      <c r="F18" s="23"/>
    </row>
    <row r="19" spans="2:6" ht="15.75" thickBot="1" x14ac:dyDescent="0.3">
      <c r="C19" s="33" t="s">
        <v>109</v>
      </c>
      <c r="D19" t="s">
        <v>33</v>
      </c>
      <c r="F19" s="23">
        <f>SUM(F20:F23)</f>
        <v>75</v>
      </c>
    </row>
    <row r="20" spans="2:6" x14ac:dyDescent="0.25">
      <c r="B20" s="37"/>
      <c r="C20" s="37"/>
      <c r="D20" s="37"/>
      <c r="E20" s="37" t="s">
        <v>49</v>
      </c>
      <c r="F20" s="38">
        <v>30</v>
      </c>
    </row>
    <row r="21" spans="2:6" x14ac:dyDescent="0.25">
      <c r="E21" t="s">
        <v>50</v>
      </c>
      <c r="F21" s="23">
        <v>30</v>
      </c>
    </row>
    <row r="22" spans="2:6" x14ac:dyDescent="0.25">
      <c r="E22" t="s">
        <v>51</v>
      </c>
      <c r="F22" s="23">
        <v>10</v>
      </c>
    </row>
    <row r="23" spans="2:6" x14ac:dyDescent="0.25">
      <c r="E23" t="s">
        <v>52</v>
      </c>
      <c r="F23" s="23">
        <v>5</v>
      </c>
    </row>
    <row r="24" spans="2:6" ht="33.75" customHeight="1" x14ac:dyDescent="0.25">
      <c r="F24" s="23"/>
    </row>
    <row r="25" spans="2:6" ht="15.75" thickBot="1" x14ac:dyDescent="0.3">
      <c r="C25" s="33" t="s">
        <v>109</v>
      </c>
      <c r="D25" t="s">
        <v>2</v>
      </c>
      <c r="F25" s="23">
        <f>SUM(F26:F27)</f>
        <v>150</v>
      </c>
    </row>
    <row r="26" spans="2:6" x14ac:dyDescent="0.25">
      <c r="B26" s="37"/>
      <c r="C26" s="37"/>
      <c r="D26" s="37"/>
      <c r="E26" s="37" t="s">
        <v>47</v>
      </c>
      <c r="F26" s="38">
        <v>100</v>
      </c>
    </row>
    <row r="27" spans="2:6" x14ac:dyDescent="0.25">
      <c r="E27" t="s">
        <v>48</v>
      </c>
      <c r="F27" s="23">
        <v>50</v>
      </c>
    </row>
  </sheetData>
  <mergeCells count="1">
    <mergeCell ref="B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D2DC-3AF6-489C-87A3-0037848B1438}">
  <dimension ref="A1:K30"/>
  <sheetViews>
    <sheetView tabSelected="1" topLeftCell="B7" workbookViewId="0">
      <selection activeCell="E16" sqref="E16"/>
    </sheetView>
  </sheetViews>
  <sheetFormatPr baseColWidth="10" defaultRowHeight="15" x14ac:dyDescent="0.25"/>
  <cols>
    <col min="4" max="4" width="23" bestFit="1" customWidth="1"/>
    <col min="5" max="5" width="22.28515625" bestFit="1" customWidth="1"/>
    <col min="6" max="6" width="17.85546875" bestFit="1" customWidth="1"/>
    <col min="7" max="7" width="12.28515625" bestFit="1" customWidth="1"/>
    <col min="8" max="8" width="15.140625" bestFit="1" customWidth="1"/>
    <col min="9" max="9" width="23.5703125" bestFit="1" customWidth="1"/>
    <col min="10" max="10" width="13.5703125" bestFit="1" customWidth="1"/>
    <col min="11" max="11" width="17" bestFit="1" customWidth="1"/>
  </cols>
  <sheetData>
    <row r="1" spans="1:11" x14ac:dyDescent="0.25">
      <c r="C1" t="s">
        <v>39</v>
      </c>
      <c r="D1" t="s">
        <v>31</v>
      </c>
      <c r="K1" t="s">
        <v>8</v>
      </c>
    </row>
    <row r="2" spans="1:11" x14ac:dyDescent="0.25">
      <c r="D2" t="s">
        <v>32</v>
      </c>
      <c r="E2" t="s">
        <v>33</v>
      </c>
      <c r="F2" t="s">
        <v>2</v>
      </c>
      <c r="G2" t="s">
        <v>34</v>
      </c>
      <c r="H2" t="s">
        <v>35</v>
      </c>
      <c r="I2" t="s">
        <v>36</v>
      </c>
      <c r="J2" t="s">
        <v>1</v>
      </c>
      <c r="K2" t="s">
        <v>69</v>
      </c>
    </row>
    <row r="3" spans="1:11" x14ac:dyDescent="0.25">
      <c r="C3" t="s">
        <v>40</v>
      </c>
      <c r="D3" t="s">
        <v>43</v>
      </c>
      <c r="E3" t="s">
        <v>49</v>
      </c>
      <c r="F3" t="s">
        <v>47</v>
      </c>
      <c r="G3" t="s">
        <v>59</v>
      </c>
      <c r="H3" t="s">
        <v>55</v>
      </c>
      <c r="I3" t="s">
        <v>61</v>
      </c>
      <c r="J3" t="s">
        <v>65</v>
      </c>
      <c r="K3" t="s">
        <v>68</v>
      </c>
    </row>
    <row r="4" spans="1:11" x14ac:dyDescent="0.25">
      <c r="C4" t="s">
        <v>41</v>
      </c>
      <c r="D4" t="s">
        <v>44</v>
      </c>
      <c r="E4" t="s">
        <v>50</v>
      </c>
      <c r="F4" t="s">
        <v>48</v>
      </c>
      <c r="G4" t="s">
        <v>60</v>
      </c>
      <c r="H4" t="s">
        <v>54</v>
      </c>
      <c r="I4" t="s">
        <v>62</v>
      </c>
      <c r="J4" t="s">
        <v>66</v>
      </c>
      <c r="K4" t="s">
        <v>70</v>
      </c>
    </row>
    <row r="5" spans="1:11" x14ac:dyDescent="0.25">
      <c r="A5" t="s">
        <v>0</v>
      </c>
      <c r="C5" t="s">
        <v>42</v>
      </c>
      <c r="D5" t="s">
        <v>45</v>
      </c>
      <c r="E5" t="s">
        <v>51</v>
      </c>
      <c r="H5" t="s">
        <v>56</v>
      </c>
      <c r="I5" t="s">
        <v>63</v>
      </c>
      <c r="J5" t="s">
        <v>67</v>
      </c>
      <c r="K5" t="s">
        <v>71</v>
      </c>
    </row>
    <row r="6" spans="1:11" x14ac:dyDescent="0.25">
      <c r="A6" t="s">
        <v>1</v>
      </c>
      <c r="D6" t="s">
        <v>46</v>
      </c>
      <c r="E6" t="s">
        <v>52</v>
      </c>
      <c r="H6" t="s">
        <v>57</v>
      </c>
      <c r="I6" t="s">
        <v>64</v>
      </c>
      <c r="K6" t="s">
        <v>76</v>
      </c>
    </row>
    <row r="7" spans="1:11" x14ac:dyDescent="0.25">
      <c r="A7" t="s">
        <v>2</v>
      </c>
      <c r="H7" t="s">
        <v>58</v>
      </c>
      <c r="I7" t="s">
        <v>43</v>
      </c>
      <c r="K7" t="s">
        <v>74</v>
      </c>
    </row>
    <row r="8" spans="1:11" x14ac:dyDescent="0.25">
      <c r="A8" t="s">
        <v>3</v>
      </c>
      <c r="H8" t="s">
        <v>75</v>
      </c>
    </row>
    <row r="19" spans="1:9" x14ac:dyDescent="0.25">
      <c r="A19" t="s">
        <v>15</v>
      </c>
      <c r="C19" t="s">
        <v>110</v>
      </c>
      <c r="E19" s="15" t="s">
        <v>96</v>
      </c>
      <c r="G19" s="15" t="s">
        <v>100</v>
      </c>
      <c r="I19" s="15" t="s">
        <v>14</v>
      </c>
    </row>
    <row r="20" spans="1:9" x14ac:dyDescent="0.25">
      <c r="A20" t="s">
        <v>16</v>
      </c>
      <c r="C20" s="45" t="s">
        <v>111</v>
      </c>
      <c r="E20" s="29" t="s">
        <v>97</v>
      </c>
      <c r="G20" s="30" t="s">
        <v>101</v>
      </c>
      <c r="I20" s="30" t="s">
        <v>105</v>
      </c>
    </row>
    <row r="21" spans="1:9" x14ac:dyDescent="0.25">
      <c r="A21" t="s">
        <v>17</v>
      </c>
      <c r="C21" s="45" t="s">
        <v>112</v>
      </c>
      <c r="E21" s="30" t="s">
        <v>98</v>
      </c>
      <c r="G21" s="30" t="s">
        <v>102</v>
      </c>
      <c r="I21" s="30" t="s">
        <v>106</v>
      </c>
    </row>
    <row r="22" spans="1:9" x14ac:dyDescent="0.25">
      <c r="A22" t="s">
        <v>18</v>
      </c>
      <c r="E22" s="30" t="s">
        <v>99</v>
      </c>
      <c r="G22" s="30" t="s">
        <v>103</v>
      </c>
      <c r="I22" s="31"/>
    </row>
    <row r="23" spans="1:9" x14ac:dyDescent="0.25">
      <c r="A23" t="s">
        <v>19</v>
      </c>
      <c r="E23" s="31"/>
      <c r="G23" s="30" t="s">
        <v>104</v>
      </c>
      <c r="I23" s="31"/>
    </row>
    <row r="24" spans="1:9" x14ac:dyDescent="0.25">
      <c r="A24" t="s">
        <v>20</v>
      </c>
      <c r="E24" s="31"/>
      <c r="G24" s="30" t="s">
        <v>107</v>
      </c>
      <c r="I24" s="31"/>
    </row>
    <row r="25" spans="1:9" x14ac:dyDescent="0.25">
      <c r="A25" t="s">
        <v>21</v>
      </c>
      <c r="E25" s="31"/>
      <c r="G25" s="31"/>
      <c r="I25" s="32"/>
    </row>
    <row r="26" spans="1:9" x14ac:dyDescent="0.25">
      <c r="A26" t="s">
        <v>22</v>
      </c>
      <c r="E26" s="32"/>
      <c r="G26" s="32"/>
    </row>
    <row r="27" spans="1:9" x14ac:dyDescent="0.25">
      <c r="A27" t="s">
        <v>23</v>
      </c>
    </row>
    <row r="28" spans="1:9" x14ac:dyDescent="0.25">
      <c r="A28" t="s">
        <v>24</v>
      </c>
    </row>
    <row r="29" spans="1:9" x14ac:dyDescent="0.25">
      <c r="A29" t="s">
        <v>25</v>
      </c>
    </row>
    <row r="30" spans="1:9" x14ac:dyDescent="0.25">
      <c r="A3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3ED9-B683-40E5-9696-42ADE38E0D76}">
  <dimension ref="A2:H21"/>
  <sheetViews>
    <sheetView topLeftCell="A4" workbookViewId="0">
      <selection activeCell="E20" sqref="E20"/>
    </sheetView>
  </sheetViews>
  <sheetFormatPr baseColWidth="10" defaultRowHeight="15" x14ac:dyDescent="0.25"/>
  <cols>
    <col min="1" max="1" width="22.85546875" bestFit="1" customWidth="1"/>
    <col min="2" max="3" width="13.5703125" bestFit="1" customWidth="1"/>
    <col min="5" max="5" width="17" bestFit="1" customWidth="1"/>
  </cols>
  <sheetData>
    <row r="2" spans="1:8" x14ac:dyDescent="0.25">
      <c r="A2" s="47" t="s">
        <v>77</v>
      </c>
      <c r="B2" s="47"/>
      <c r="C2" s="47"/>
      <c r="D2" s="47"/>
      <c r="E2" s="47"/>
      <c r="F2" s="47"/>
      <c r="G2" s="47"/>
      <c r="H2" s="47"/>
    </row>
    <row r="3" spans="1:8" x14ac:dyDescent="0.25">
      <c r="A3" s="5" t="s">
        <v>30</v>
      </c>
      <c r="B3" s="11"/>
      <c r="C3" s="6">
        <v>2285.1</v>
      </c>
      <c r="D3" s="28">
        <v>1</v>
      </c>
    </row>
    <row r="4" spans="1:8" x14ac:dyDescent="0.25">
      <c r="A4" s="7" t="s">
        <v>4</v>
      </c>
      <c r="B4" s="12">
        <v>750</v>
      </c>
      <c r="C4" s="8"/>
      <c r="D4" s="28">
        <f>$D$3*B4/$C$3</f>
        <v>0.32821320729946174</v>
      </c>
    </row>
    <row r="5" spans="1:8" x14ac:dyDescent="0.25">
      <c r="A5" s="7" t="s">
        <v>5</v>
      </c>
      <c r="B5" s="12">
        <f>200/3</f>
        <v>66.666666666666671</v>
      </c>
      <c r="C5" s="8"/>
      <c r="D5" s="28">
        <f t="shared" ref="D5:D18" si="0">$D$3*B5/$C$3</f>
        <v>2.9174507315507713E-2</v>
      </c>
      <c r="F5" s="1"/>
      <c r="G5" s="1"/>
    </row>
    <row r="6" spans="1:8" x14ac:dyDescent="0.25">
      <c r="A6" s="7" t="s">
        <v>6</v>
      </c>
      <c r="B6" s="12">
        <v>120</v>
      </c>
      <c r="C6" s="8"/>
      <c r="D6" s="28">
        <f t="shared" si="0"/>
        <v>5.2514113167913878E-2</v>
      </c>
      <c r="F6" s="1"/>
      <c r="G6" s="1"/>
    </row>
    <row r="7" spans="1:8" x14ac:dyDescent="0.25">
      <c r="A7" s="7" t="s">
        <v>7</v>
      </c>
      <c r="B7" s="12">
        <v>23.99</v>
      </c>
      <c r="C7" s="8"/>
      <c r="D7" s="28">
        <f t="shared" si="0"/>
        <v>1.0498446457485449E-2</v>
      </c>
      <c r="F7" s="1"/>
      <c r="G7" s="1"/>
    </row>
    <row r="8" spans="1:8" x14ac:dyDescent="0.25">
      <c r="A8" s="7" t="s">
        <v>78</v>
      </c>
      <c r="B8" s="12">
        <v>20.99</v>
      </c>
      <c r="C8" s="8"/>
      <c r="D8" s="28">
        <f t="shared" si="0"/>
        <v>9.1855936282876013E-3</v>
      </c>
      <c r="E8">
        <f>750+230</f>
        <v>980</v>
      </c>
      <c r="F8" s="18">
        <f>F9*E8/E9</f>
        <v>0.42888402625820571</v>
      </c>
      <c r="G8" s="1"/>
    </row>
    <row r="9" spans="1:8" x14ac:dyDescent="0.25">
      <c r="A9" s="7" t="s">
        <v>79</v>
      </c>
      <c r="B9" s="12">
        <v>230</v>
      </c>
      <c r="C9" s="8"/>
      <c r="D9" s="28">
        <f t="shared" si="0"/>
        <v>0.1006520502385016</v>
      </c>
      <c r="E9">
        <v>2285</v>
      </c>
      <c r="F9" s="17">
        <v>1</v>
      </c>
      <c r="G9" s="1"/>
    </row>
    <row r="10" spans="1:8" x14ac:dyDescent="0.25">
      <c r="A10" s="7" t="s">
        <v>80</v>
      </c>
      <c r="B10" s="12">
        <v>9.99</v>
      </c>
      <c r="C10" s="8"/>
      <c r="D10" s="28">
        <f t="shared" si="0"/>
        <v>4.3717999212288302E-3</v>
      </c>
      <c r="F10" s="1"/>
      <c r="G10" s="1"/>
    </row>
    <row r="11" spans="1:8" x14ac:dyDescent="0.25">
      <c r="A11" s="7" t="s">
        <v>81</v>
      </c>
      <c r="B11" s="12">
        <v>3.99</v>
      </c>
      <c r="C11" s="8"/>
      <c r="D11" s="28">
        <f t="shared" si="0"/>
        <v>1.7460942628331367E-3</v>
      </c>
      <c r="G11" s="1"/>
    </row>
    <row r="12" spans="1:8" x14ac:dyDescent="0.25">
      <c r="A12" s="7" t="s">
        <v>82</v>
      </c>
      <c r="B12" s="12">
        <v>93</v>
      </c>
      <c r="C12" s="8"/>
      <c r="D12" s="28">
        <f t="shared" si="0"/>
        <v>4.0698437705133254E-2</v>
      </c>
    </row>
    <row r="13" spans="1:8" x14ac:dyDescent="0.25">
      <c r="A13" s="7" t="s">
        <v>53</v>
      </c>
      <c r="B13" s="12">
        <v>27</v>
      </c>
      <c r="C13" s="8"/>
      <c r="D13" s="28">
        <f t="shared" si="0"/>
        <v>1.1815675462780622E-2</v>
      </c>
    </row>
    <row r="14" spans="1:8" x14ac:dyDescent="0.25">
      <c r="A14" s="7" t="s">
        <v>83</v>
      </c>
      <c r="B14" s="12">
        <v>30</v>
      </c>
      <c r="C14" s="8"/>
      <c r="D14" s="28">
        <f t="shared" si="0"/>
        <v>1.312852829197847E-2</v>
      </c>
    </row>
    <row r="15" spans="1:8" x14ac:dyDescent="0.25">
      <c r="A15" s="7" t="s">
        <v>1</v>
      </c>
      <c r="B15" s="12">
        <v>150</v>
      </c>
      <c r="C15" s="8"/>
      <c r="D15" s="28">
        <f t="shared" si="0"/>
        <v>6.5642641459892348E-2</v>
      </c>
    </row>
    <row r="16" spans="1:8" x14ac:dyDescent="0.25">
      <c r="A16" s="7" t="s">
        <v>9</v>
      </c>
      <c r="B16" s="12">
        <v>70</v>
      </c>
      <c r="C16" s="8"/>
      <c r="D16" s="28">
        <f t="shared" si="0"/>
        <v>3.0633232681283096E-2</v>
      </c>
    </row>
    <row r="17" spans="1:4" x14ac:dyDescent="0.25">
      <c r="A17" s="9" t="s">
        <v>84</v>
      </c>
      <c r="B17" s="13">
        <f>42.9/3</f>
        <v>14.299999999999999</v>
      </c>
      <c r="C17" s="10"/>
      <c r="D17" s="28">
        <f t="shared" si="0"/>
        <v>6.2579318191764034E-3</v>
      </c>
    </row>
    <row r="18" spans="1:4" x14ac:dyDescent="0.25">
      <c r="A18" s="9" t="s">
        <v>72</v>
      </c>
      <c r="B18" s="13">
        <f>Epargne!C6</f>
        <v>228.51</v>
      </c>
      <c r="C18" s="10"/>
      <c r="D18" s="28">
        <f t="shared" si="0"/>
        <v>0.1</v>
      </c>
    </row>
    <row r="19" spans="1:4" x14ac:dyDescent="0.25">
      <c r="A19" s="3"/>
      <c r="B19" s="14">
        <f>SUM(B4:B18)</f>
        <v>1838.4366666666665</v>
      </c>
      <c r="C19" s="4">
        <f>SUM(C3:C17)</f>
        <v>2285.1</v>
      </c>
      <c r="D19" s="17">
        <f>SUM(D4:D18)</f>
        <v>0.80453225971146403</v>
      </c>
    </row>
    <row r="20" spans="1:4" x14ac:dyDescent="0.25">
      <c r="A20" s="15" t="s">
        <v>85</v>
      </c>
      <c r="B20" s="48">
        <f>C19-B19</f>
        <v>446.66333333333341</v>
      </c>
      <c r="C20" s="48"/>
    </row>
    <row r="21" spans="1:4" x14ac:dyDescent="0.25">
      <c r="A21" s="15" t="s">
        <v>86</v>
      </c>
      <c r="B21" s="48">
        <f>B20-Provisions!C10</f>
        <v>104.99666666666673</v>
      </c>
      <c r="C21" s="49"/>
    </row>
  </sheetData>
  <mergeCells count="3">
    <mergeCell ref="A2:H2"/>
    <mergeCell ref="B20:C20"/>
    <mergeCell ref="B21:C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5248-10E4-4433-AE13-D34007C37269}">
  <dimension ref="A2:L10"/>
  <sheetViews>
    <sheetView workbookViewId="0">
      <selection activeCell="D11" sqref="D11"/>
    </sheetView>
  </sheetViews>
  <sheetFormatPr baseColWidth="10" defaultRowHeight="15" x14ac:dyDescent="0.25"/>
  <cols>
    <col min="1" max="1" width="17" bestFit="1" customWidth="1"/>
  </cols>
  <sheetData>
    <row r="2" spans="1:12" x14ac:dyDescent="0.25">
      <c r="A2" s="47" t="s">
        <v>27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4" spans="1:12" x14ac:dyDescent="0.25">
      <c r="A4" t="s">
        <v>69</v>
      </c>
      <c r="B4" s="1">
        <v>1000</v>
      </c>
      <c r="C4" s="1">
        <f>B4/12</f>
        <v>83.333333333333329</v>
      </c>
    </row>
    <row r="5" spans="1:12" x14ac:dyDescent="0.25">
      <c r="A5" t="s">
        <v>68</v>
      </c>
      <c r="B5" s="1">
        <v>200</v>
      </c>
      <c r="C5" s="1">
        <f t="shared" ref="C5:C9" si="0">B5/12</f>
        <v>16.666666666666668</v>
      </c>
    </row>
    <row r="6" spans="1:12" x14ac:dyDescent="0.25">
      <c r="A6" t="s">
        <v>70</v>
      </c>
      <c r="B6" s="1">
        <v>200</v>
      </c>
      <c r="C6" s="1">
        <f t="shared" si="0"/>
        <v>16.666666666666668</v>
      </c>
    </row>
    <row r="7" spans="1:12" x14ac:dyDescent="0.25">
      <c r="A7" t="s">
        <v>71</v>
      </c>
      <c r="B7" s="1">
        <v>500</v>
      </c>
      <c r="C7" s="1">
        <f t="shared" si="0"/>
        <v>41.666666666666664</v>
      </c>
    </row>
    <row r="8" spans="1:12" x14ac:dyDescent="0.25">
      <c r="A8" t="s">
        <v>76</v>
      </c>
      <c r="B8" s="1">
        <v>2000</v>
      </c>
      <c r="C8" s="1">
        <f t="shared" si="0"/>
        <v>166.66666666666666</v>
      </c>
    </row>
    <row r="9" spans="1:12" x14ac:dyDescent="0.25">
      <c r="A9" t="s">
        <v>74</v>
      </c>
      <c r="B9" s="1">
        <v>200</v>
      </c>
      <c r="C9" s="1">
        <f t="shared" si="0"/>
        <v>16.666666666666668</v>
      </c>
    </row>
    <row r="10" spans="1:12" x14ac:dyDescent="0.25">
      <c r="C10" s="1">
        <f>SUM(C4:C9)</f>
        <v>341.66666666666669</v>
      </c>
    </row>
  </sheetData>
  <mergeCells count="1">
    <mergeCell ref="A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FC0D-1A1A-4240-9FC5-C34F46D49AA9}">
  <dimension ref="A3:D6"/>
  <sheetViews>
    <sheetView workbookViewId="0">
      <selection activeCell="D9" sqref="D9"/>
    </sheetView>
  </sheetViews>
  <sheetFormatPr baseColWidth="10" defaultRowHeight="15" x14ac:dyDescent="0.25"/>
  <cols>
    <col min="2" max="2" width="17.5703125" bestFit="1" customWidth="1"/>
  </cols>
  <sheetData>
    <row r="3" spans="1:4" x14ac:dyDescent="0.25">
      <c r="A3" t="s">
        <v>29</v>
      </c>
    </row>
    <row r="5" spans="1:4" x14ac:dyDescent="0.25">
      <c r="B5" t="s">
        <v>87</v>
      </c>
      <c r="C5" s="16">
        <v>0.1</v>
      </c>
      <c r="D5" t="s">
        <v>88</v>
      </c>
    </row>
    <row r="6" spans="1:4" x14ac:dyDescent="0.25">
      <c r="C6">
        <f>2285.1*C5</f>
        <v>228.51</v>
      </c>
      <c r="D6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41EC-D930-46E7-8F9B-30A53E029631}">
  <dimension ref="A3:J29"/>
  <sheetViews>
    <sheetView topLeftCell="A13" workbookViewId="0">
      <selection activeCell="F27" sqref="F27"/>
    </sheetView>
  </sheetViews>
  <sheetFormatPr baseColWidth="10" defaultRowHeight="15" x14ac:dyDescent="0.25"/>
  <cols>
    <col min="1" max="1" width="17" bestFit="1" customWidth="1"/>
    <col min="2" max="2" width="11.85546875" bestFit="1" customWidth="1"/>
    <col min="4" max="4" width="12.140625" bestFit="1" customWidth="1"/>
  </cols>
  <sheetData>
    <row r="3" spans="1:10" x14ac:dyDescent="0.25">
      <c r="A3" s="47" t="s">
        <v>89</v>
      </c>
      <c r="B3" s="47"/>
      <c r="C3" s="47"/>
      <c r="D3" s="47"/>
      <c r="E3" s="19"/>
      <c r="F3" s="19"/>
    </row>
    <row r="5" spans="1:10" x14ac:dyDescent="0.25">
      <c r="B5" s="46" t="s">
        <v>90</v>
      </c>
      <c r="C5" s="46"/>
      <c r="D5" s="46" t="s">
        <v>91</v>
      </c>
      <c r="E5" s="46"/>
      <c r="G5" s="19"/>
      <c r="H5" s="19"/>
      <c r="I5" s="19"/>
      <c r="J5" s="19"/>
    </row>
    <row r="6" spans="1:10" x14ac:dyDescent="0.25">
      <c r="B6" t="s">
        <v>94</v>
      </c>
      <c r="C6" t="s">
        <v>95</v>
      </c>
      <c r="D6" t="s">
        <v>94</v>
      </c>
      <c r="E6" t="s">
        <v>15</v>
      </c>
    </row>
    <row r="7" spans="1:10" x14ac:dyDescent="0.25">
      <c r="A7" t="s">
        <v>38</v>
      </c>
      <c r="B7" s="23">
        <v>1000</v>
      </c>
      <c r="C7" s="23">
        <f>SUMIF(Data!$E$3:$E$100,A7,Data!$C$3:$C$100)</f>
        <v>350</v>
      </c>
      <c r="D7" s="26">
        <f t="shared" ref="D7:D12" si="0">B7/12</f>
        <v>83.333333333333329</v>
      </c>
      <c r="E7" s="23">
        <f>SUMIFS(Data!$C$3:$C$100,Data!$E$3:$E$100,Budgets!A7,Data!$B$3:$B$100,Budgets!$E$6)</f>
        <v>200</v>
      </c>
      <c r="F7" s="23"/>
    </row>
    <row r="8" spans="1:10" x14ac:dyDescent="0.25">
      <c r="A8" t="s">
        <v>37</v>
      </c>
      <c r="B8" s="23">
        <v>200</v>
      </c>
      <c r="C8" s="23">
        <f>SUMIF(Data!$E$3:$E$100,A8,Data!$C$3:$C$100)</f>
        <v>0</v>
      </c>
      <c r="D8" s="26">
        <f t="shared" si="0"/>
        <v>16.666666666666668</v>
      </c>
      <c r="E8" s="23">
        <f>SUMIFS(Data!$C$3:$C$100,Data!$E$3:$E$100,Budgets!A8,Data!$B$3:$B$100,Budgets!$E$6)</f>
        <v>0</v>
      </c>
      <c r="F8" s="23"/>
    </row>
    <row r="9" spans="1:10" x14ac:dyDescent="0.25">
      <c r="A9" t="s">
        <v>2</v>
      </c>
      <c r="B9" s="23">
        <v>200</v>
      </c>
      <c r="C9" s="23">
        <f>SUMIF(Data!$E$3:$E$100,A9,Data!$C$3:$C$100)</f>
        <v>0</v>
      </c>
      <c r="D9" s="26">
        <f t="shared" si="0"/>
        <v>16.666666666666668</v>
      </c>
      <c r="E9" s="23">
        <f>SUMIFS(Data!$C$3:$C$100,Data!$E$3:$E$100,Budgets!A9,Data!$B$3:$B$100,Budgets!$E$6)</f>
        <v>0</v>
      </c>
      <c r="F9" s="23"/>
    </row>
    <row r="10" spans="1:10" x14ac:dyDescent="0.25">
      <c r="A10" t="s">
        <v>93</v>
      </c>
      <c r="B10" s="23">
        <v>500</v>
      </c>
      <c r="C10" s="23">
        <f>SUMIF(Data!$E$3:$E$100,A10,Data!$C$3:$C$100)</f>
        <v>0</v>
      </c>
      <c r="D10" s="26">
        <f t="shared" si="0"/>
        <v>41.666666666666664</v>
      </c>
      <c r="E10" s="23">
        <f>SUMIFS(Data!$C$3:$C$100,Data!$E$3:$E$100,Budgets!A10,Data!$B$3:$B$100,Budgets!$E$6)</f>
        <v>0</v>
      </c>
      <c r="F10" s="23"/>
    </row>
    <row r="11" spans="1:10" x14ac:dyDescent="0.25">
      <c r="A11" s="20" t="s">
        <v>92</v>
      </c>
      <c r="B11" s="24">
        <v>2000</v>
      </c>
      <c r="C11" s="23">
        <f>SUMIF(Data!$E$3:$E$100,A11,Data!$C$3:$C$100)</f>
        <v>0</v>
      </c>
      <c r="D11" s="26">
        <f t="shared" si="0"/>
        <v>166.66666666666666</v>
      </c>
      <c r="E11" s="23">
        <f>SUMIFS(Data!$C$3:$C$100,Data!$E$3:$E$100,Budgets!A11,Data!$B$3:$B$100,Budgets!$E$6)</f>
        <v>0</v>
      </c>
      <c r="F11" s="23"/>
    </row>
    <row r="12" spans="1:10" x14ac:dyDescent="0.25">
      <c r="A12" s="20" t="s">
        <v>73</v>
      </c>
      <c r="B12" s="24">
        <v>200</v>
      </c>
      <c r="C12" s="23">
        <f>SUMIF(Data!$E$3:$E$100,A12,Data!$C$3:$C$100)</f>
        <v>0</v>
      </c>
      <c r="D12" s="26">
        <f t="shared" si="0"/>
        <v>16.666666666666668</v>
      </c>
      <c r="E12" s="23">
        <f>SUMIFS(Data!$C$3:$C$100,Data!$E$3:$E$100,Budgets!A12,Data!$B$3:$B$100,Budgets!$E$6)</f>
        <v>0</v>
      </c>
      <c r="F12" s="23"/>
    </row>
    <row r="13" spans="1:10" x14ac:dyDescent="0.25">
      <c r="A13" s="21" t="s">
        <v>4</v>
      </c>
      <c r="B13" s="2">
        <f t="shared" ref="B13:B27" si="1">D13*12</f>
        <v>9000</v>
      </c>
      <c r="C13" s="23">
        <f>SUMIF(Data!$E$3:$E$100,A13,Data!$C$3:$C$100)</f>
        <v>0</v>
      </c>
      <c r="D13" s="25">
        <v>750</v>
      </c>
      <c r="E13" s="23">
        <f>SUMIFS(Data!$C$3:$C$100,Data!$E$3:$E$100,Budgets!A13,Data!$B$3:$B$100,Budgets!$E$6)</f>
        <v>0</v>
      </c>
    </row>
    <row r="14" spans="1:10" x14ac:dyDescent="0.25">
      <c r="A14" s="21" t="s">
        <v>5</v>
      </c>
      <c r="B14" s="2">
        <f t="shared" si="1"/>
        <v>800</v>
      </c>
      <c r="C14" s="23">
        <f>SUMIF(Data!$E$3:$E$100,A14,Data!$C$3:$C$100)</f>
        <v>0</v>
      </c>
      <c r="D14" s="25">
        <f>200/3</f>
        <v>66.666666666666671</v>
      </c>
      <c r="E14" s="23">
        <f>SUMIFS(Data!$C$3:$C$100,Data!$E$3:$E$100,Budgets!A14,Data!$B$3:$B$100,Budgets!$E$6)</f>
        <v>0</v>
      </c>
    </row>
    <row r="15" spans="1:10" x14ac:dyDescent="0.25">
      <c r="A15" s="21" t="s">
        <v>6</v>
      </c>
      <c r="B15" s="2">
        <f t="shared" si="1"/>
        <v>1440</v>
      </c>
      <c r="C15" s="23">
        <f>SUMIF(Data!$E$3:$E$100,A15,Data!$C$3:$C$100)</f>
        <v>0</v>
      </c>
      <c r="D15" s="25">
        <v>120</v>
      </c>
      <c r="E15" s="23">
        <f>SUMIFS(Data!$C$3:$C$100,Data!$E$3:$E$100,Budgets!A15,Data!$B$3:$B$100,Budgets!$E$6)</f>
        <v>0</v>
      </c>
    </row>
    <row r="16" spans="1:10" x14ac:dyDescent="0.25">
      <c r="A16" s="21" t="s">
        <v>7</v>
      </c>
      <c r="B16" s="2">
        <f t="shared" si="1"/>
        <v>287.88</v>
      </c>
      <c r="C16" s="23">
        <f>SUMIF(Data!$E$3:$E$100,A16,Data!$C$3:$C$100)</f>
        <v>0</v>
      </c>
      <c r="D16" s="25">
        <v>23.99</v>
      </c>
      <c r="E16" s="23">
        <f>SUMIFS(Data!$C$3:$C$100,Data!$E$3:$E$100,Budgets!A16,Data!$B$3:$B$100,Budgets!$E$6)</f>
        <v>0</v>
      </c>
    </row>
    <row r="17" spans="1:5" x14ac:dyDescent="0.25">
      <c r="A17" s="21" t="s">
        <v>78</v>
      </c>
      <c r="B17" s="2">
        <f t="shared" si="1"/>
        <v>251.88</v>
      </c>
      <c r="C17" s="23">
        <f>SUMIF(Data!$E$3:$E$100,A17,Data!$C$3:$C$100)</f>
        <v>0</v>
      </c>
      <c r="D17" s="25">
        <v>20.99</v>
      </c>
      <c r="E17" s="23">
        <f>SUMIFS(Data!$C$3:$C$100,Data!$E$3:$E$100,Budgets!A17,Data!$B$3:$B$100,Budgets!$E$6)</f>
        <v>0</v>
      </c>
    </row>
    <row r="18" spans="1:5" x14ac:dyDescent="0.25">
      <c r="A18" s="21" t="s">
        <v>79</v>
      </c>
      <c r="B18" s="2">
        <f t="shared" si="1"/>
        <v>2880</v>
      </c>
      <c r="C18" s="23">
        <f>SUMIF(Data!$E$3:$E$100,A18,Data!$C$3:$C$100)</f>
        <v>0</v>
      </c>
      <c r="D18" s="25">
        <v>240</v>
      </c>
      <c r="E18" s="23">
        <f>SUMIFS(Data!$C$3:$C$100,Data!$E$3:$E$100,Budgets!A18,Data!$B$3:$B$100,Budgets!$E$6)</f>
        <v>0</v>
      </c>
    </row>
    <row r="19" spans="1:5" x14ac:dyDescent="0.25">
      <c r="A19" s="21" t="s">
        <v>80</v>
      </c>
      <c r="B19" s="2">
        <f t="shared" si="1"/>
        <v>119.88</v>
      </c>
      <c r="C19" s="23">
        <f>SUMIF(Data!$E$3:$E$100,A19,Data!$C$3:$C$100)</f>
        <v>0</v>
      </c>
      <c r="D19" s="25">
        <v>9.99</v>
      </c>
      <c r="E19" s="23">
        <f>SUMIFS(Data!$C$3:$C$100,Data!$E$3:$E$100,Budgets!A19,Data!$B$3:$B$100,Budgets!$E$6)</f>
        <v>0</v>
      </c>
    </row>
    <row r="20" spans="1:5" x14ac:dyDescent="0.25">
      <c r="A20" s="21" t="s">
        <v>81</v>
      </c>
      <c r="B20" s="2">
        <f t="shared" si="1"/>
        <v>47.88</v>
      </c>
      <c r="C20" s="23">
        <f>SUMIF(Data!$E$3:$E$100,A20,Data!$C$3:$C$100)</f>
        <v>0</v>
      </c>
      <c r="D20" s="25">
        <v>3.99</v>
      </c>
      <c r="E20" s="23">
        <f>SUMIFS(Data!$C$3:$C$100,Data!$E$3:$E$100,Budgets!A20,Data!$B$3:$B$100,Budgets!$E$6)</f>
        <v>0</v>
      </c>
    </row>
    <row r="21" spans="1:5" x14ac:dyDescent="0.25">
      <c r="A21" s="21" t="s">
        <v>82</v>
      </c>
      <c r="B21" s="2">
        <f t="shared" si="1"/>
        <v>1116</v>
      </c>
      <c r="C21" s="23">
        <f>SUMIF(Data!$E$3:$E$100,A21,Data!$C$3:$C$100)</f>
        <v>0</v>
      </c>
      <c r="D21" s="25">
        <v>93</v>
      </c>
      <c r="E21" s="23">
        <f>SUMIFS(Data!$C$3:$C$100,Data!$E$3:$E$100,Budgets!A21,Data!$B$3:$B$100,Budgets!$E$6)</f>
        <v>0</v>
      </c>
    </row>
    <row r="22" spans="1:5" x14ac:dyDescent="0.25">
      <c r="A22" s="21" t="s">
        <v>53</v>
      </c>
      <c r="B22" s="2">
        <f t="shared" si="1"/>
        <v>324</v>
      </c>
      <c r="C22" s="23">
        <f>SUMIF(Data!$E$3:$E$100,A22,Data!$C$3:$C$100)</f>
        <v>0</v>
      </c>
      <c r="D22" s="25">
        <v>27</v>
      </c>
      <c r="E22" s="23">
        <f>SUMIFS(Data!$C$3:$C$100,Data!$E$3:$E$100,Budgets!A22,Data!$B$3:$B$100,Budgets!$E$6)</f>
        <v>0</v>
      </c>
    </row>
    <row r="23" spans="1:5" x14ac:dyDescent="0.25">
      <c r="A23" s="21" t="s">
        <v>83</v>
      </c>
      <c r="B23" s="2">
        <f t="shared" si="1"/>
        <v>360</v>
      </c>
      <c r="C23" s="23">
        <f>SUMIF(Data!$E$3:$E$100,A23,Data!$C$3:$C$100)</f>
        <v>0</v>
      </c>
      <c r="D23" s="25">
        <v>30</v>
      </c>
      <c r="E23" s="23">
        <f>SUMIFS(Data!$C$3:$C$100,Data!$E$3:$E$100,Budgets!A23,Data!$B$3:$B$100,Budgets!$E$6)</f>
        <v>0</v>
      </c>
    </row>
    <row r="24" spans="1:5" x14ac:dyDescent="0.25">
      <c r="A24" s="21" t="s">
        <v>1</v>
      </c>
      <c r="B24" s="2">
        <f t="shared" si="1"/>
        <v>1800</v>
      </c>
      <c r="C24" s="23">
        <f>SUMIF(Data!$E$3:$E$100,A24,Data!$C$3:$C$100)</f>
        <v>0</v>
      </c>
      <c r="D24" s="25">
        <v>150</v>
      </c>
      <c r="E24" s="23">
        <f>SUMIFS(Data!$C$3:$C$100,Data!$E$3:$E$100,Budgets!A24,Data!$B$3:$B$100,Budgets!$E$6)</f>
        <v>0</v>
      </c>
    </row>
    <row r="25" spans="1:5" x14ac:dyDescent="0.25">
      <c r="A25" s="21" t="s">
        <v>9</v>
      </c>
      <c r="B25" s="2">
        <f t="shared" si="1"/>
        <v>840</v>
      </c>
      <c r="C25" s="23">
        <f>SUMIF(Data!$E$3:$E$100,A25,Data!$C$3:$C$100)</f>
        <v>0</v>
      </c>
      <c r="D25" s="25">
        <v>70</v>
      </c>
      <c r="E25" s="23">
        <f>SUMIFS(Data!$C$3:$C$100,Data!$E$3:$E$100,Budgets!A25,Data!$B$3:$B$100,Budgets!$E$6)</f>
        <v>0</v>
      </c>
    </row>
    <row r="26" spans="1:5" x14ac:dyDescent="0.25">
      <c r="A26" s="21" t="s">
        <v>84</v>
      </c>
      <c r="B26" s="2">
        <f t="shared" si="1"/>
        <v>171.6</v>
      </c>
      <c r="C26" s="23">
        <f>SUMIF(Data!$E$3:$E$100,A26,Data!$C$3:$C$100)</f>
        <v>0</v>
      </c>
      <c r="D26" s="25">
        <f>42.9/3</f>
        <v>14.299999999999999</v>
      </c>
      <c r="E26" s="23">
        <f>SUMIFS(Data!$C$3:$C$100,Data!$E$3:$E$100,Budgets!A26,Data!$B$3:$B$100,Budgets!$E$6)</f>
        <v>0</v>
      </c>
    </row>
    <row r="27" spans="1:5" x14ac:dyDescent="0.25">
      <c r="A27" s="21" t="s">
        <v>72</v>
      </c>
      <c r="B27" s="2">
        <f t="shared" si="1"/>
        <v>2742.12</v>
      </c>
      <c r="C27" s="23">
        <f>SUMIF(Data!$E$3:$E$100,A27,Data!$C$3:$C$100)</f>
        <v>0</v>
      </c>
      <c r="D27" s="25">
        <f>Epargne!C6</f>
        <v>228.51</v>
      </c>
      <c r="E27" s="23">
        <f>SUMIFS(Data!$C$3:$C$100,Data!$E$3:$E$100,Budgets!A27,Data!$B$3:$B$100,Budgets!$E$6)</f>
        <v>0</v>
      </c>
    </row>
    <row r="28" spans="1:5" x14ac:dyDescent="0.25">
      <c r="A28" s="22"/>
      <c r="B28" s="27">
        <f>SUM(B7:B27)</f>
        <v>26281.239999999998</v>
      </c>
      <c r="D28" s="27">
        <f>SUM(D7:D27)</f>
        <v>2190.1033333333335</v>
      </c>
      <c r="E28" s="23"/>
    </row>
    <row r="29" spans="1:5" x14ac:dyDescent="0.25">
      <c r="A29" s="22"/>
      <c r="B29" s="22"/>
    </row>
  </sheetData>
  <mergeCells count="3">
    <mergeCell ref="A3:D3"/>
    <mergeCell ref="B5:C5"/>
    <mergeCell ref="D5:E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7489A26-FC2A-465D-B9A6-03692C335CA5}">
          <x14:formula1>
            <xm:f>Label!$A$19:$A$30</xm:f>
          </x14:formula1>
          <xm:sqref>E6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2C25-B0F6-41A2-8A95-A3DFA7919C9C}">
  <dimension ref="B2:F4"/>
  <sheetViews>
    <sheetView workbookViewId="0">
      <selection activeCell="E10" sqref="E10"/>
    </sheetView>
  </sheetViews>
  <sheetFormatPr baseColWidth="10" defaultRowHeight="15" x14ac:dyDescent="0.25"/>
  <cols>
    <col min="3" max="3" width="11.42578125" style="23"/>
    <col min="4" max="4" width="22.7109375" customWidth="1"/>
    <col min="5" max="5" width="13.28515625" bestFit="1" customWidth="1"/>
    <col min="11" max="11" width="12.85546875" bestFit="1" customWidth="1"/>
    <col min="13" max="13" width="16.42578125" bestFit="1" customWidth="1"/>
    <col min="16" max="16" width="16.42578125" bestFit="1" customWidth="1"/>
  </cols>
  <sheetData>
    <row r="2" spans="2:6" x14ac:dyDescent="0.25">
      <c r="B2" t="s">
        <v>10</v>
      </c>
      <c r="C2" s="23" t="s">
        <v>11</v>
      </c>
      <c r="D2" t="s">
        <v>12</v>
      </c>
      <c r="E2" t="s">
        <v>13</v>
      </c>
      <c r="F2" t="s">
        <v>14</v>
      </c>
    </row>
    <row r="3" spans="2:6" x14ac:dyDescent="0.25">
      <c r="B3" t="s">
        <v>15</v>
      </c>
      <c r="C3" s="23">
        <v>200</v>
      </c>
      <c r="E3" t="s">
        <v>38</v>
      </c>
    </row>
    <row r="4" spans="2:6" x14ac:dyDescent="0.25">
      <c r="B4" t="s">
        <v>16</v>
      </c>
      <c r="C4" s="23">
        <v>150</v>
      </c>
      <c r="E4" t="s">
        <v>38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4BEE29-8761-4C15-9E20-720403FC8A8F}">
          <x14:formula1>
            <xm:f>Label!$A$19:$A$30</xm:f>
          </x14:formula1>
          <xm:sqref>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7</vt:i4>
      </vt:variant>
    </vt:vector>
  </HeadingPairs>
  <TitlesOfParts>
    <vt:vector size="14" baseType="lpstr">
      <vt:lpstr>Résumé</vt:lpstr>
      <vt:lpstr>Label</vt:lpstr>
      <vt:lpstr>Prév</vt:lpstr>
      <vt:lpstr>Provisions</vt:lpstr>
      <vt:lpstr>Epargne</vt:lpstr>
      <vt:lpstr>Budgets</vt:lpstr>
      <vt:lpstr>Data</vt:lpstr>
      <vt:lpstr>choix_appart</vt:lpstr>
      <vt:lpstr>choix_impots</vt:lpstr>
      <vt:lpstr>choix_nourr</vt:lpstr>
      <vt:lpstr>choix_voiture</vt:lpstr>
      <vt:lpstr>Impôts</vt:lpstr>
      <vt:lpstr>Nourriture</vt:lpstr>
      <vt:lpstr>Voiture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CHAIGNE Alexandre</dc:creator>
  <cp:lastModifiedBy>CHAIGNE Alexandre</cp:lastModifiedBy>
  <dcterms:created xsi:type="dcterms:W3CDTF">2021-10-26T06:54:10Z</dcterms:created>
  <dcterms:modified xsi:type="dcterms:W3CDTF">2021-10-28T14:34:25Z</dcterms:modified>
</cp:coreProperties>
</file>