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2260" windowHeight="12645"/>
  </bookViews>
  <sheets>
    <sheet name="EJERCICIOS" sheetId="2" r:id="rId1"/>
    <sheet name="..."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07" i="2" l="1"/>
  <c r="M108" i="2" s="1"/>
  <c r="I169" i="2"/>
  <c r="E162" i="2"/>
  <c r="E163" i="2"/>
  <c r="H165" i="2" s="1"/>
  <c r="M164" i="2" s="1"/>
  <c r="E164" i="2"/>
  <c r="E165" i="2"/>
  <c r="I165" i="2" s="1"/>
  <c r="E166" i="2"/>
  <c r="E167" i="2"/>
  <c r="E168" i="2"/>
  <c r="E169" i="2"/>
  <c r="I168" i="2"/>
  <c r="E161" i="2"/>
  <c r="N163" i="2" s="1"/>
  <c r="I164" i="2"/>
  <c r="E146" i="2"/>
  <c r="I149" i="2" s="1"/>
  <c r="N148" i="2"/>
  <c r="E147" i="2"/>
  <c r="H149" i="2" s="1"/>
  <c r="E148" i="2"/>
  <c r="E149" i="2"/>
  <c r="E150" i="2"/>
  <c r="I150" i="2"/>
  <c r="N147" i="2" s="1"/>
  <c r="N150" i="2" s="1"/>
  <c r="H150" i="2"/>
  <c r="M149" i="2" s="1"/>
  <c r="I153" i="2"/>
  <c r="I154" i="2"/>
  <c r="E107" i="2"/>
  <c r="E83" i="2"/>
  <c r="H92" i="2"/>
  <c r="E85" i="2" s="1"/>
  <c r="E84" i="2"/>
  <c r="E87" i="2"/>
  <c r="E88" i="2"/>
  <c r="E91" i="2"/>
  <c r="I100" i="2"/>
  <c r="I101" i="2"/>
  <c r="N95" i="2"/>
  <c r="F29" i="2"/>
  <c r="K28" i="2"/>
  <c r="G29" i="2"/>
  <c r="L26" i="2" s="1"/>
  <c r="L29" i="2" s="1"/>
  <c r="K32" i="2" s="1"/>
  <c r="H27" i="2" s="1"/>
  <c r="K26" i="2"/>
  <c r="K29" i="2" s="1"/>
  <c r="L27" i="2"/>
  <c r="F42" i="2"/>
  <c r="K41" i="2"/>
  <c r="G42" i="2"/>
  <c r="K39" i="2"/>
  <c r="K42" i="2" s="1"/>
  <c r="G45" i="2"/>
  <c r="L39" i="2"/>
  <c r="L42" i="2" s="1"/>
  <c r="K45" i="2" s="1"/>
  <c r="H40" i="2" s="1"/>
  <c r="L40" i="2"/>
  <c r="G46" i="2"/>
  <c r="G32" i="2"/>
  <c r="G33" i="2"/>
  <c r="I16" i="2"/>
  <c r="F28" i="2"/>
  <c r="F16" i="2"/>
  <c r="G41" i="2"/>
  <c r="F41" i="2"/>
  <c r="G20" i="2"/>
  <c r="U14" i="1"/>
  <c r="T14" i="1"/>
  <c r="S14" i="1"/>
  <c r="U4" i="1"/>
  <c r="G28" i="2"/>
  <c r="I20" i="2"/>
  <c r="H20" i="2"/>
  <c r="F20" i="2"/>
  <c r="H16" i="2"/>
  <c r="G16" i="2"/>
  <c r="M162" i="2" l="1"/>
  <c r="M165" i="2" s="1"/>
  <c r="N162" i="2"/>
  <c r="N165" i="2" s="1"/>
  <c r="M168" i="2" s="1"/>
  <c r="J163" i="2" s="1"/>
  <c r="J165" i="2" s="1"/>
  <c r="H41" i="2"/>
  <c r="H42" i="2"/>
  <c r="H29" i="2"/>
  <c r="H28" i="2"/>
  <c r="E109" i="2"/>
  <c r="E113" i="2"/>
  <c r="E110" i="2"/>
  <c r="E114" i="2"/>
  <c r="E111" i="2"/>
  <c r="E115" i="2"/>
  <c r="E108" i="2"/>
  <c r="E112" i="2"/>
  <c r="H145" i="2"/>
  <c r="M147" i="2"/>
  <c r="M150" i="2" s="1"/>
  <c r="M153" i="2" s="1"/>
  <c r="J148" i="2" s="1"/>
  <c r="H160" i="2"/>
  <c r="E90" i="2"/>
  <c r="E86" i="2"/>
  <c r="H96" i="2" s="1"/>
  <c r="E89" i="2"/>
  <c r="H164" i="2"/>
  <c r="J149" i="2" l="1"/>
  <c r="J150" i="2"/>
  <c r="H97" i="2"/>
  <c r="M96" i="2" s="1"/>
  <c r="I96" i="2"/>
  <c r="I97" i="2"/>
  <c r="K92" i="2"/>
  <c r="J164" i="2"/>
  <c r="L110" i="2"/>
  <c r="M94" i="2" l="1"/>
  <c r="M97" i="2" s="1"/>
  <c r="N94" i="2"/>
  <c r="N97" i="2" s="1"/>
  <c r="M100" i="2" s="1"/>
  <c r="J95" i="2" s="1"/>
  <c r="J97" i="2" l="1"/>
  <c r="J96" i="2"/>
</calcChain>
</file>

<file path=xl/sharedStrings.xml><?xml version="1.0" encoding="utf-8"?>
<sst xmlns="http://schemas.openxmlformats.org/spreadsheetml/2006/main" count="145" uniqueCount="63">
  <si>
    <t>VPN</t>
  </si>
  <si>
    <t>Tecnoca para poder evaluar un proyecto de inversión y está determinado por:</t>
  </si>
  <si>
    <t>*Flujos netos de efectivo:</t>
  </si>
  <si>
    <t>Ingresos menos egresos</t>
  </si>
  <si>
    <t>*Proforma:proyectados futuros</t>
  </si>
  <si>
    <t>FNE=UDI+D</t>
  </si>
  <si>
    <t>AÑO</t>
  </si>
  <si>
    <t>PROCESO MINERO</t>
  </si>
  <si>
    <t>k=</t>
  </si>
  <si>
    <t>Flujo de efectivo es lo que se regresa en dinero</t>
  </si>
  <si>
    <t>VPN=</t>
  </si>
  <si>
    <t>VPN&gt;0=&gt;GANANCIA</t>
  </si>
  <si>
    <t>VPN&lt;0=&gt;PERDIDA</t>
  </si>
  <si>
    <t>VPN=0=&gt;INDIFERENTE</t>
  </si>
  <si>
    <t>TIR=VPN(WHEN VPN=0)=&gt;</t>
  </si>
  <si>
    <t>Si TIR=</t>
  </si>
  <si>
    <t>TIR&gt;K=&gt;BUENO</t>
  </si>
  <si>
    <t>TIR&lt;K=&gt;MALO</t>
  </si>
  <si>
    <t>TIR=K=&gt;NP</t>
  </si>
  <si>
    <t>EJERCICIO 1</t>
  </si>
  <si>
    <t>Año</t>
  </si>
  <si>
    <t>Proyecto minero</t>
  </si>
  <si>
    <t>Proyecto agrícola</t>
  </si>
  <si>
    <t>SI K =</t>
  </si>
  <si>
    <t>PROYECTO MINERO</t>
  </si>
  <si>
    <t>PROYECTO AGRICOLA</t>
  </si>
  <si>
    <t>(-1) AMBOS</t>
  </si>
  <si>
    <t>Menor</t>
  </si>
  <si>
    <t>r</t>
  </si>
  <si>
    <t>Mayor</t>
  </si>
  <si>
    <t>Entonces TIR=</t>
  </si>
  <si>
    <t>%=</t>
  </si>
  <si>
    <t>Diferencia %´s=</t>
  </si>
  <si>
    <t>EJERCICIO 2</t>
  </si>
  <si>
    <t>Flujo de entrada</t>
  </si>
  <si>
    <t>Flujo de salida</t>
  </si>
  <si>
    <t>Proyecto Discovery</t>
  </si>
  <si>
    <t>Costo de Capital (K)</t>
  </si>
  <si>
    <t>Tasa Fiscal</t>
  </si>
  <si>
    <t>Desembolso de Inversión</t>
  </si>
  <si>
    <t>Probando</t>
  </si>
  <si>
    <t>Comprobación</t>
  </si>
  <si>
    <t>FNE=</t>
  </si>
  <si>
    <t>b)    Si las utilidades antes de depreciación, intereses e impuestos son de $ 40 000 por año ¿Cuál es el valor presente neto (VPN) del proyecto.</t>
  </si>
  <si>
    <r>
      <rPr>
        <b/>
        <sz val="11"/>
        <color theme="1"/>
        <rFont val="Calibri"/>
        <family val="2"/>
        <scheme val="minor"/>
      </rPr>
      <t>*FNE(</t>
    </r>
    <r>
      <rPr>
        <sz val="11"/>
        <color theme="1"/>
        <rFont val="Calibri"/>
        <family val="2"/>
        <scheme val="minor"/>
      </rPr>
      <t>antes de impuestos...</t>
    </r>
    <r>
      <rPr>
        <b/>
        <sz val="11"/>
        <color theme="1"/>
        <rFont val="Calibri"/>
        <family val="2"/>
        <scheme val="minor"/>
      </rPr>
      <t>)=</t>
    </r>
  </si>
  <si>
    <t>EJERCICIO 3</t>
  </si>
  <si>
    <t xml:space="preserve">La empresa La Langosta S.A  tiene dos proyectos alternativos de inversión, el W y el H. Como resultado de una política  de racionamiento de capital, la administración analiza cual proyecto debe aceptar. El siguiente cuadro proporciona a la administración toda la información financiera respectiva </t>
  </si>
  <si>
    <t>La Empresa el Lapicito tiene flujos de entrada de efectivo de  $ 275 000 y flujos de salida de efectivo de $ 210 000 por año sobre el proyecto “Discovery”. El desembolso de la inversión es de $ 144 000, y su vida es de 8 años; la tasa fiscal es de 40%. El costo de capital (K) es de 14%.</t>
  </si>
  <si>
    <t>Cada uno de dos proyectos mutuamente excluyentes implica una inversión de $ 120 000. Los flujos de efectivo (utilidad después de impuestos más depreciación) para los dos proyectos tienen un diferente patrón de tiempo, aunque los totales son aproximadamente los mismos. El proyecto M producirá altos ingresos al principio e ingresos más pequeños en los años finales. El proyecto A produce ingresos más bajos en los primeros años e ingresos más altos en los años finales los flujos de efectivo provenientes de las dos inversiones son los siguientes:</t>
  </si>
  <si>
    <t>Proyecto W</t>
  </si>
  <si>
    <t>Proyecto H</t>
  </si>
  <si>
    <t xml:space="preserve">Inversión </t>
  </si>
  <si>
    <t>FNE por año</t>
  </si>
  <si>
    <t xml:space="preserve">Vida </t>
  </si>
  <si>
    <t xml:space="preserve">4 años </t>
  </si>
  <si>
    <t xml:space="preserve">8 años </t>
  </si>
  <si>
    <t xml:space="preserve">Costo de capital (k) </t>
  </si>
  <si>
    <t>PROYECTO W</t>
  </si>
  <si>
    <t>a)Calcula el valor presente neto de cada proyecto cuando el costo de capital (K) de la empresa es de 0%, 6%, 10%, y 20%</t>
  </si>
  <si>
    <t>b)Calcula la TIR para cada proyecto</t>
  </si>
  <si>
    <t xml:space="preserve">c)Grafica el VPN de los proyectos, colocando el valor presente neto sobre el eje de las “Y” y el costo de capital sobre el eje de las “X” </t>
  </si>
  <si>
    <r>
      <t>a)</t>
    </r>
    <r>
      <rPr>
        <b/>
        <sz val="7"/>
        <color theme="1"/>
        <rFont val="Times New Roman"/>
        <family val="1"/>
      </rPr>
      <t xml:space="preserve">    </t>
    </r>
    <r>
      <rPr>
        <b/>
        <sz val="10"/>
        <color theme="1"/>
        <rFont val="Arial"/>
        <family val="2"/>
      </rPr>
      <t>Calcula los flujos netos de efectivo (FNE), el valor presente neto (VPN) y la tasa interna de retorno (TIRE), para el proyecto.</t>
    </r>
  </si>
  <si>
    <t>#Calcula el valor presente neto (VPN) y la tasa interna de retorno (TIR) para cada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</si>
</sst>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44" formatCode="_-&quot;$&quot;* #,##0.00_-;\-&quot;$&quot;* #,##0.00_-;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7"/>
      <color theme="1"/>
      <name val="Times New Roman"/>
      <family val="1"/>
    </font>
    <font>
      <b/>
      <sz val="11"/>
      <color rgb="FFFF0000"/>
      <name val="Calibri"/>
      <family val="2"/>
      <scheme val="minor"/>
    </font>
    <font>
      <sz val="10"/>
      <color rgb="FFFF0000"/>
      <name val="Arial"/>
      <family val="2"/>
    </font>
  </fonts>
  <fills count="4">
    <fill>
      <patternFill patternType="none"/>
    </fill>
    <fill>
      <patternFill patternType="gray125"/>
    </fill>
    <fill>
      <patternFill patternType="solid">
        <fgColor rgb="FF7030A0"/>
        <bgColor indexed="64"/>
      </patternFill>
    </fill>
    <fill>
      <patternFill patternType="solid">
        <fgColor theme="7"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rgb="FF4BACC6"/>
      </left>
      <right/>
      <top style="medium">
        <color rgb="FF4BACC6"/>
      </top>
      <bottom/>
      <diagonal/>
    </border>
    <border>
      <left/>
      <right/>
      <top style="medium">
        <color rgb="FF4BACC6"/>
      </top>
      <bottom/>
      <diagonal/>
    </border>
    <border>
      <left/>
      <right style="medium">
        <color rgb="FF4BACC6"/>
      </right>
      <top style="medium">
        <color rgb="FF4BACC6"/>
      </top>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right style="medium">
        <color rgb="FF4BACC6"/>
      </right>
      <top style="medium">
        <color rgb="FF4BACC6"/>
      </top>
      <bottom style="medium">
        <color rgb="FF4BACC6"/>
      </bottom>
      <diagonal/>
    </border>
    <border>
      <left style="medium">
        <color rgb="FF4BACC6"/>
      </left>
      <right/>
      <top/>
      <bottom/>
      <diagonal/>
    </border>
    <border>
      <left/>
      <right style="medium">
        <color rgb="FF4BACC6"/>
      </right>
      <top/>
      <bottom/>
      <diagonal/>
    </border>
    <border>
      <left style="medium">
        <color rgb="FF4BACC6"/>
      </left>
      <right/>
      <top/>
      <bottom style="medium">
        <color rgb="FF4BACC6"/>
      </bottom>
      <diagonal/>
    </border>
    <border>
      <left/>
      <right/>
      <top/>
      <bottom style="medium">
        <color rgb="FF4BACC6"/>
      </bottom>
      <diagonal/>
    </border>
    <border>
      <left/>
      <right style="medium">
        <color rgb="FF4BACC6"/>
      </right>
      <top/>
      <bottom style="medium">
        <color rgb="FF4BACC6"/>
      </bottom>
      <diagonal/>
    </border>
    <border>
      <left/>
      <right/>
      <top/>
      <bottom style="thin">
        <color indexed="64"/>
      </bottom>
      <diagonal/>
    </border>
    <border>
      <left/>
      <right style="thick">
        <color indexed="64"/>
      </right>
      <top/>
      <bottom/>
      <diagonal/>
    </border>
    <border>
      <left/>
      <right style="thin">
        <color indexed="64"/>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medium">
        <color theme="4"/>
      </right>
      <top style="medium">
        <color rgb="FF4BACC6"/>
      </top>
      <bottom style="medium">
        <color rgb="FF4BACC6"/>
      </bottom>
      <diagonal/>
    </border>
    <border>
      <left/>
      <right style="medium">
        <color theme="4"/>
      </right>
      <top/>
      <bottom/>
      <diagonal/>
    </border>
    <border>
      <left/>
      <right style="medium">
        <color theme="4"/>
      </right>
      <top/>
      <bottom style="medium">
        <color rgb="FF4BACC6"/>
      </bottom>
      <diagonal/>
    </border>
    <border>
      <left/>
      <right style="thick">
        <color indexed="64"/>
      </right>
      <top/>
      <bottom style="thin">
        <color indexed="64"/>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thick">
        <color theme="5" tint="0.39997558519241921"/>
      </left>
      <right style="thick">
        <color theme="5" tint="0.39997558519241921"/>
      </right>
      <top style="thick">
        <color theme="5" tint="0.39997558519241921"/>
      </top>
      <bottom style="thick">
        <color theme="5" tint="0.39997558519241921"/>
      </bottom>
      <diagonal/>
    </border>
    <border>
      <left style="thick">
        <color theme="5" tint="0.39997558519241921"/>
      </left>
      <right/>
      <top/>
      <bottom style="thick">
        <color theme="5" tint="0.39997558519241921"/>
      </bottom>
      <diagonal/>
    </border>
    <border>
      <left style="thick">
        <color theme="5" tint="0.39997558519241921"/>
      </left>
      <right style="thick">
        <color theme="5" tint="0.39997558519241921"/>
      </right>
      <top/>
      <bottom style="thick">
        <color theme="5" tint="0.39997558519241921"/>
      </bottom>
      <diagonal/>
    </border>
    <border>
      <left style="thick">
        <color theme="5" tint="0.39997558519241921"/>
      </left>
      <right/>
      <top style="thick">
        <color theme="5" tint="0.39997558519241921"/>
      </top>
      <bottom/>
      <diagonal/>
    </border>
    <border>
      <left style="thick">
        <color theme="5" tint="0.39997558519241921"/>
      </left>
      <right style="thick">
        <color theme="5" tint="0.39997558519241921"/>
      </right>
      <top style="thick">
        <color theme="5" tint="0.39997558519241921"/>
      </top>
      <bottom/>
      <diagonal/>
    </border>
    <border>
      <left style="thick">
        <color rgb="FF92D050"/>
      </left>
      <right style="thick">
        <color rgb="FF92D050"/>
      </right>
      <top style="thick">
        <color rgb="FF92D050"/>
      </top>
      <bottom style="thick">
        <color rgb="FF92D050"/>
      </bottom>
      <diagonal/>
    </border>
    <border>
      <left/>
      <right style="thick">
        <color rgb="FF92D050"/>
      </right>
      <top style="thick">
        <color rgb="FF92D050"/>
      </top>
      <bottom/>
      <diagonal/>
    </border>
    <border>
      <left style="thick">
        <color rgb="FF92D050"/>
      </left>
      <right style="thick">
        <color rgb="FF92D050"/>
      </right>
      <top/>
      <bottom style="thick">
        <color rgb="FF92D050"/>
      </bottom>
      <diagonal/>
    </border>
    <border>
      <left style="thick">
        <color rgb="FF92D050"/>
      </left>
      <right style="thick">
        <color rgb="FF92D050"/>
      </right>
      <top style="thick">
        <color rgb="FF92D050"/>
      </top>
      <bottom/>
      <diagonal/>
    </border>
    <border>
      <left style="thick">
        <color rgb="FF92D050"/>
      </left>
      <right style="thick">
        <color rgb="FF92D050"/>
      </right>
      <top/>
      <bottom/>
      <diagonal/>
    </border>
    <border>
      <left/>
      <right style="thick">
        <color rgb="FF92D050"/>
      </right>
      <top/>
      <bottom/>
      <diagonal/>
    </border>
    <border>
      <left/>
      <right/>
      <top/>
      <bottom style="thick">
        <color rgb="FF92D050"/>
      </bottom>
      <diagonal/>
    </border>
    <border>
      <left/>
      <right style="thick">
        <color rgb="FF92D050"/>
      </right>
      <top/>
      <bottom style="thick">
        <color rgb="FF92D05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7">
    <xf numFmtId="0" fontId="0" fillId="0" borderId="0" xfId="0"/>
    <xf numFmtId="9" fontId="0" fillId="0" borderId="0" xfId="0" applyNumberFormat="1"/>
    <xf numFmtId="0" fontId="2" fillId="0" borderId="0" xfId="0" applyFont="1"/>
    <xf numFmtId="0" fontId="2" fillId="2" borderId="0" xfId="0" applyFont="1" applyFill="1" applyAlignment="1">
      <alignment vertical="top"/>
    </xf>
    <xf numFmtId="0" fontId="0" fillId="0" borderId="1" xfId="0" applyBorder="1"/>
    <xf numFmtId="0" fontId="2" fillId="0" borderId="1" xfId="0" applyFont="1" applyBorder="1"/>
    <xf numFmtId="0" fontId="2" fillId="0" borderId="1" xfId="0" applyFont="1" applyBorder="1" applyAlignment="1">
      <alignment wrapText="1"/>
    </xf>
    <xf numFmtId="0" fontId="0" fillId="3" borderId="0" xfId="0" applyFill="1"/>
    <xf numFmtId="0" fontId="2" fillId="3" borderId="0" xfId="0" applyFont="1" applyFill="1"/>
    <xf numFmtId="0" fontId="2" fillId="3" borderId="5" xfId="0" applyFont="1" applyFill="1" applyBorder="1" applyAlignment="1">
      <alignment horizontal="center" vertical="center" wrapText="1"/>
    </xf>
    <xf numFmtId="44" fontId="0" fillId="3" borderId="6" xfId="1" applyFont="1" applyFill="1" applyBorder="1" applyAlignment="1">
      <alignment horizontal="right" vertical="center" wrapText="1"/>
    </xf>
    <xf numFmtId="44" fontId="0" fillId="3" borderId="7" xfId="1" applyFont="1" applyFill="1" applyBorder="1" applyAlignment="1">
      <alignment horizontal="right" vertical="center" wrapText="1"/>
    </xf>
    <xf numFmtId="0" fontId="2" fillId="3" borderId="8" xfId="0" applyFont="1" applyFill="1" applyBorder="1" applyAlignment="1">
      <alignment horizontal="center" vertical="center" wrapText="1"/>
    </xf>
    <xf numFmtId="44" fontId="0" fillId="3" borderId="0" xfId="1" applyFont="1" applyFill="1" applyAlignment="1">
      <alignment horizontal="right" vertical="center" wrapText="1"/>
    </xf>
    <xf numFmtId="44" fontId="0" fillId="3" borderId="9" xfId="1" applyFont="1" applyFill="1" applyBorder="1" applyAlignment="1">
      <alignment horizontal="right" vertical="center" wrapText="1"/>
    </xf>
    <xf numFmtId="0" fontId="2" fillId="3" borderId="10" xfId="0" applyFont="1" applyFill="1" applyBorder="1" applyAlignment="1">
      <alignment horizontal="center" vertical="center" wrapText="1"/>
    </xf>
    <xf numFmtId="44" fontId="0" fillId="3" borderId="11" xfId="1" applyFont="1" applyFill="1" applyBorder="1" applyAlignment="1">
      <alignment horizontal="right" vertical="center" wrapText="1"/>
    </xf>
    <xf numFmtId="44" fontId="0" fillId="3" borderId="12" xfId="1" applyFont="1" applyFill="1" applyBorder="1" applyAlignment="1">
      <alignment horizontal="right" vertical="center" wrapText="1"/>
    </xf>
    <xf numFmtId="0" fontId="0" fillId="3" borderId="0" xfId="0" applyFill="1" applyAlignment="1">
      <alignment vertical="center"/>
    </xf>
    <xf numFmtId="0" fontId="0" fillId="3" borderId="14" xfId="0" applyFill="1" applyBorder="1"/>
    <xf numFmtId="9" fontId="2" fillId="3" borderId="0" xfId="0" applyNumberFormat="1" applyFont="1" applyFill="1"/>
    <xf numFmtId="0" fontId="2" fillId="3" borderId="16" xfId="0" applyFont="1" applyFill="1" applyBorder="1"/>
    <xf numFmtId="2" fontId="0" fillId="3" borderId="17" xfId="0" applyNumberFormat="1" applyFill="1" applyBorder="1"/>
    <xf numFmtId="0" fontId="0" fillId="3" borderId="17" xfId="0" applyFill="1" applyBorder="1"/>
    <xf numFmtId="0" fontId="0" fillId="3" borderId="18" xfId="0" applyFill="1" applyBorder="1"/>
    <xf numFmtId="0" fontId="0" fillId="3" borderId="0" xfId="0" applyFill="1" applyAlignment="1">
      <alignment horizontal="left" vertical="center"/>
    </xf>
    <xf numFmtId="0" fontId="2" fillId="3" borderId="17" xfId="0" applyFont="1" applyFill="1" applyBorder="1"/>
    <xf numFmtId="0" fontId="0" fillId="3" borderId="14" xfId="0" applyFill="1" applyBorder="1" applyAlignment="1">
      <alignment horizontal="left" vertical="center"/>
    </xf>
    <xf numFmtId="2" fontId="2" fillId="3" borderId="0" xfId="0" applyNumberFormat="1" applyFont="1" applyFill="1"/>
    <xf numFmtId="2" fontId="0" fillId="3" borderId="0" xfId="0" applyNumberFormat="1" applyFill="1"/>
    <xf numFmtId="10" fontId="0" fillId="3" borderId="0" xfId="0" applyNumberFormat="1" applyFill="1"/>
    <xf numFmtId="0" fontId="0" fillId="3" borderId="0" xfId="0" applyNumberFormat="1" applyFill="1"/>
    <xf numFmtId="2" fontId="0" fillId="3" borderId="13" xfId="0" applyNumberFormat="1" applyFill="1" applyBorder="1"/>
    <xf numFmtId="0" fontId="0" fillId="3" borderId="13" xfId="0" applyFill="1" applyBorder="1"/>
    <xf numFmtId="0" fontId="2" fillId="3" borderId="1" xfId="0" applyNumberFormat="1" applyFont="1" applyFill="1" applyBorder="1"/>
    <xf numFmtId="2" fontId="0" fillId="3" borderId="1" xfId="0" applyNumberFormat="1" applyFill="1" applyBorder="1"/>
    <xf numFmtId="0" fontId="0" fillId="3" borderId="1" xfId="0" applyFill="1" applyBorder="1"/>
    <xf numFmtId="0" fontId="0" fillId="3" borderId="16" xfId="0" applyFill="1" applyBorder="1"/>
    <xf numFmtId="0" fontId="0" fillId="3" borderId="22" xfId="0" applyFill="1" applyBorder="1" applyAlignment="1">
      <alignment horizontal="left" vertical="center"/>
    </xf>
    <xf numFmtId="0" fontId="0" fillId="3" borderId="0" xfId="0" applyFill="1" applyBorder="1" applyAlignment="1">
      <alignment horizontal="left" vertical="center"/>
    </xf>
    <xf numFmtId="0" fontId="0" fillId="3" borderId="22" xfId="0" applyFill="1" applyBorder="1"/>
    <xf numFmtId="0" fontId="0" fillId="3" borderId="0" xfId="0" applyFill="1" applyAlignment="1">
      <alignment horizontal="justify" vertical="center"/>
    </xf>
    <xf numFmtId="0" fontId="0" fillId="3" borderId="0" xfId="0" applyFill="1" applyBorder="1"/>
    <xf numFmtId="9" fontId="0" fillId="3" borderId="0" xfId="2" applyFont="1" applyFill="1"/>
    <xf numFmtId="0" fontId="2" fillId="3" borderId="0" xfId="0" applyFont="1" applyFill="1" applyAlignment="1"/>
    <xf numFmtId="0" fontId="0" fillId="3" borderId="0" xfId="0" applyFill="1" applyAlignment="1"/>
    <xf numFmtId="6" fontId="0" fillId="3" borderId="23" xfId="1" applyNumberFormat="1" applyFont="1" applyFill="1" applyBorder="1" applyAlignment="1">
      <alignment horizontal="right" vertical="center" wrapText="1"/>
    </xf>
    <xf numFmtId="6" fontId="0" fillId="3" borderId="0" xfId="0" applyNumberFormat="1" applyFill="1"/>
    <xf numFmtId="6" fontId="0" fillId="3" borderId="24" xfId="1" applyNumberFormat="1" applyFont="1" applyFill="1" applyBorder="1" applyAlignment="1">
      <alignment horizontal="right" vertical="center" wrapText="1"/>
    </xf>
    <xf numFmtId="9" fontId="0" fillId="3" borderId="0" xfId="0" applyNumberFormat="1" applyFill="1"/>
    <xf numFmtId="6" fontId="0" fillId="3" borderId="25" xfId="1" applyNumberFormat="1" applyFont="1" applyFill="1" applyBorder="1" applyAlignment="1">
      <alignment horizontal="right" vertical="center" wrapText="1"/>
    </xf>
    <xf numFmtId="2" fontId="0" fillId="3" borderId="21" xfId="0" applyNumberFormat="1" applyFill="1" applyBorder="1"/>
    <xf numFmtId="0" fontId="0" fillId="3" borderId="14" xfId="0" applyNumberFormat="1" applyFill="1" applyBorder="1"/>
    <xf numFmtId="0" fontId="0" fillId="3" borderId="26" xfId="0" applyFill="1" applyBorder="1"/>
    <xf numFmtId="2" fontId="0" fillId="3" borderId="14" xfId="0" applyNumberFormat="1" applyFill="1" applyBorder="1"/>
    <xf numFmtId="0" fontId="3" fillId="3" borderId="0" xfId="0" applyFont="1" applyFill="1" applyAlignment="1">
      <alignment vertical="center"/>
    </xf>
    <xf numFmtId="0" fontId="3" fillId="3" borderId="27" xfId="0" applyFont="1" applyFill="1" applyBorder="1" applyAlignment="1">
      <alignment vertical="center" wrapText="1"/>
    </xf>
    <xf numFmtId="2" fontId="3" fillId="3" borderId="28" xfId="0" applyNumberFormat="1" applyFont="1" applyFill="1" applyBorder="1" applyAlignment="1">
      <alignment horizontal="right" vertical="center" wrapText="1"/>
    </xf>
    <xf numFmtId="0" fontId="3" fillId="3" borderId="28" xfId="0" applyFont="1" applyFill="1" applyBorder="1" applyAlignment="1">
      <alignment horizontal="right" vertical="center" wrapText="1"/>
    </xf>
    <xf numFmtId="9" fontId="3" fillId="3" borderId="28" xfId="0" applyNumberFormat="1" applyFont="1" applyFill="1" applyBorder="1" applyAlignment="1">
      <alignment horizontal="right" vertical="center" wrapText="1"/>
    </xf>
    <xf numFmtId="0" fontId="0" fillId="3" borderId="32" xfId="0" applyFill="1" applyBorder="1" applyAlignment="1">
      <alignment horizontal="center" wrapText="1"/>
    </xf>
    <xf numFmtId="0" fontId="0" fillId="3" borderId="29" xfId="0" applyFill="1" applyBorder="1" applyAlignment="1">
      <alignment horizontal="center" wrapText="1"/>
    </xf>
    <xf numFmtId="44" fontId="0" fillId="3" borderId="33" xfId="1" applyNumberFormat="1" applyFont="1" applyFill="1" applyBorder="1" applyAlignment="1">
      <alignment horizontal="right" wrapText="1"/>
    </xf>
    <xf numFmtId="0" fontId="0" fillId="3" borderId="31" xfId="0" applyFill="1" applyBorder="1" applyAlignment="1">
      <alignment horizontal="center" wrapText="1"/>
    </xf>
    <xf numFmtId="0" fontId="0" fillId="3" borderId="30" xfId="0" applyFill="1" applyBorder="1" applyAlignment="1">
      <alignment horizontal="center" wrapText="1"/>
    </xf>
    <xf numFmtId="44" fontId="0" fillId="3" borderId="29" xfId="1" applyNumberFormat="1" applyFont="1" applyFill="1" applyBorder="1" applyAlignment="1">
      <alignment horizontal="right" wrapText="1"/>
    </xf>
    <xf numFmtId="0" fontId="0" fillId="3" borderId="40" xfId="0" applyFill="1" applyBorder="1"/>
    <xf numFmtId="0" fontId="0" fillId="3" borderId="39" xfId="0" applyFill="1" applyBorder="1"/>
    <xf numFmtId="0" fontId="0" fillId="3" borderId="41" xfId="0" applyFill="1" applyBorder="1" applyAlignment="1">
      <alignment horizontal="center" wrapText="1"/>
    </xf>
    <xf numFmtId="0" fontId="0" fillId="3" borderId="34" xfId="0" applyFill="1" applyBorder="1" applyAlignment="1">
      <alignment horizontal="center" wrapText="1"/>
    </xf>
    <xf numFmtId="0" fontId="0" fillId="3" borderId="37" xfId="0" applyFill="1" applyBorder="1" applyAlignment="1">
      <alignment horizontal="center" wrapText="1"/>
    </xf>
    <xf numFmtId="44" fontId="0" fillId="3" borderId="35" xfId="1" applyNumberFormat="1" applyFont="1" applyFill="1" applyBorder="1" applyAlignment="1">
      <alignment horizontal="right" wrapText="1"/>
    </xf>
    <xf numFmtId="44" fontId="0" fillId="3" borderId="34" xfId="1" applyNumberFormat="1" applyFont="1" applyFill="1" applyBorder="1" applyAlignment="1">
      <alignment horizontal="right" wrapText="1"/>
    </xf>
    <xf numFmtId="0" fontId="0" fillId="3" borderId="38" xfId="0" applyFill="1" applyBorder="1" applyAlignment="1">
      <alignment horizontal="center" wrapText="1"/>
    </xf>
    <xf numFmtId="44" fontId="0" fillId="3" borderId="36" xfId="1" applyNumberFormat="1" applyFont="1" applyFill="1" applyBorder="1" applyAlignment="1">
      <alignment horizontal="right" wrapText="1"/>
    </xf>
    <xf numFmtId="44" fontId="0" fillId="3" borderId="14" xfId="0" applyNumberFormat="1" applyFill="1" applyBorder="1"/>
    <xf numFmtId="44" fontId="0" fillId="3" borderId="39" xfId="1" applyNumberFormat="1" applyFont="1" applyFill="1" applyBorder="1" applyAlignment="1">
      <alignment horizontal="right" wrapText="1"/>
    </xf>
    <xf numFmtId="0" fontId="0" fillId="3" borderId="36" xfId="0" applyFill="1" applyBorder="1" applyAlignment="1">
      <alignment horizontal="center" wrapText="1"/>
    </xf>
    <xf numFmtId="0" fontId="0" fillId="3" borderId="1" xfId="0" applyNumberFormat="1" applyFill="1" applyBorder="1"/>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3" borderId="7" xfId="0" applyFont="1" applyFill="1" applyBorder="1" applyAlignment="1">
      <alignment vertical="center" wrapText="1"/>
    </xf>
    <xf numFmtId="0" fontId="8" fillId="3" borderId="6" xfId="0" applyFont="1" applyFill="1" applyBorder="1" applyAlignment="1">
      <alignment vertical="center" wrapText="1"/>
    </xf>
    <xf numFmtId="0" fontId="8" fillId="3" borderId="5" xfId="0" applyFont="1" applyFill="1" applyBorder="1" applyAlignment="1">
      <alignment vertical="center" wrapText="1"/>
    </xf>
    <xf numFmtId="0" fontId="2" fillId="3" borderId="0" xfId="0" applyFont="1" applyFill="1" applyAlignment="1">
      <alignment horizontal="left" vertical="center" wrapText="1"/>
    </xf>
    <xf numFmtId="0" fontId="2" fillId="3" borderId="0" xfId="0" applyFont="1" applyFill="1" applyAlignment="1">
      <alignment horizontal="left"/>
    </xf>
    <xf numFmtId="0" fontId="2" fillId="3" borderId="15" xfId="0" applyFont="1" applyFill="1" applyBorder="1" applyAlignment="1">
      <alignment horizontal="left"/>
    </xf>
    <xf numFmtId="0" fontId="2" fillId="3" borderId="1" xfId="0" applyFont="1" applyFill="1" applyBorder="1" applyAlignment="1">
      <alignment horizontal="left"/>
    </xf>
    <xf numFmtId="0" fontId="2" fillId="3" borderId="0" xfId="0" applyFont="1" applyFill="1" applyBorder="1" applyAlignment="1">
      <alignment horizontal="left" vertical="center"/>
    </xf>
    <xf numFmtId="0" fontId="2" fillId="3" borderId="17" xfId="0" applyFont="1" applyFill="1" applyBorder="1" applyAlignment="1">
      <alignment horizontal="left" vertical="center"/>
    </xf>
    <xf numFmtId="0" fontId="2" fillId="3" borderId="0" xfId="0" applyFont="1" applyFill="1" applyBorder="1" applyAlignment="1">
      <alignment horizontal="center"/>
    </xf>
    <xf numFmtId="0" fontId="2" fillId="3" borderId="14"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2" fillId="3" borderId="21" xfId="0" applyFont="1"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5" fillId="3" borderId="0" xfId="0" applyFont="1" applyFill="1" applyAlignment="1">
      <alignment horizontal="left" vertical="center" wrapText="1"/>
    </xf>
    <xf numFmtId="0" fontId="2" fillId="3" borderId="0" xfId="0" applyFont="1" applyFill="1" applyAlignment="1">
      <alignment horizontal="left" vertical="center"/>
    </xf>
    <xf numFmtId="0" fontId="0" fillId="3" borderId="0" xfId="0" applyFill="1" applyAlignment="1">
      <alignment horizontal="center"/>
    </xf>
    <xf numFmtId="0" fontId="2" fillId="3" borderId="0" xfId="0" applyFont="1" applyFill="1" applyAlignment="1">
      <alignment horizontal="center" vertical="center"/>
    </xf>
    <xf numFmtId="0" fontId="2" fillId="2" borderId="0" xfId="0" applyFont="1" applyFill="1" applyAlignment="1">
      <alignment horizontal="center" vertical="top" wrapText="1"/>
    </xf>
    <xf numFmtId="0" fontId="2" fillId="2" borderId="0" xfId="0" applyFont="1" applyFill="1" applyAlignment="1">
      <alignment horizontal="left" vertical="center"/>
    </xf>
  </cellXfs>
  <cellStyles count="3">
    <cellStyle name="Moneda" xfId="1" builtinId="4"/>
    <cellStyle name="Normal" xfId="0" builtinId="0"/>
    <cellStyle name="Porcentaje" xfId="2" builtinId="5"/>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MX"/>
              <a:t>VPN de los Proyectos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lotArea>
      <c:layout/>
      <c:scatterChart>
        <c:scatterStyle val="lineMarker"/>
        <c:varyColors val="0"/>
        <c:ser>
          <c:idx val="0"/>
          <c:order val="0"/>
          <c:tx>
            <c:strRef>
              <c:f>EJERCICIOS!$E$14</c:f>
              <c:strCache>
                <c:ptCount val="1"/>
                <c:pt idx="0">
                  <c:v>PROYECTO MINERO</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EJERCICIOS!$F$15:$I$15</c:f>
              <c:numCache>
                <c:formatCode>0%</c:formatCode>
                <c:ptCount val="4"/>
                <c:pt idx="0">
                  <c:v>0</c:v>
                </c:pt>
                <c:pt idx="1">
                  <c:v>0.06</c:v>
                </c:pt>
                <c:pt idx="2">
                  <c:v>0.1</c:v>
                </c:pt>
                <c:pt idx="3">
                  <c:v>0.2</c:v>
                </c:pt>
              </c:numCache>
            </c:numRef>
          </c:xVal>
          <c:yVal>
            <c:numRef>
              <c:f>EJERCICIOS!$F$16:$I$16</c:f>
              <c:numCache>
                <c:formatCode>0.00</c:formatCode>
                <c:ptCount val="4"/>
                <c:pt idx="0">
                  <c:v>40000</c:v>
                </c:pt>
                <c:pt idx="1">
                  <c:v>22219.690301636001</c:v>
                </c:pt>
                <c:pt idx="2">
                  <c:v>12273.006687322631</c:v>
                </c:pt>
                <c:pt idx="3">
                  <c:v>-7686.4711934156367</c:v>
                </c:pt>
              </c:numCache>
            </c:numRef>
          </c:yVal>
          <c:smooth val="0"/>
          <c:extLst>
            <c:ext xmlns:c16="http://schemas.microsoft.com/office/drawing/2014/chart" uri="{C3380CC4-5D6E-409C-BE32-E72D297353CC}">
              <c16:uniqueId val="{00000000-200D-4FD2-958F-2F8E4584870E}"/>
            </c:ext>
          </c:extLst>
        </c:ser>
        <c:ser>
          <c:idx val="1"/>
          <c:order val="1"/>
          <c:tx>
            <c:strRef>
              <c:f>EJERCICIOS!$E$18</c:f>
              <c:strCache>
                <c:ptCount val="1"/>
                <c:pt idx="0">
                  <c:v>PROYECTO AGRICOLA</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EJERCICIOS!$F$19:$I$19</c:f>
              <c:numCache>
                <c:formatCode>0%</c:formatCode>
                <c:ptCount val="4"/>
                <c:pt idx="0">
                  <c:v>0</c:v>
                </c:pt>
                <c:pt idx="1">
                  <c:v>0.06</c:v>
                </c:pt>
                <c:pt idx="2">
                  <c:v>0.1</c:v>
                </c:pt>
                <c:pt idx="3">
                  <c:v>0.2</c:v>
                </c:pt>
              </c:numCache>
            </c:numRef>
          </c:xVal>
          <c:yVal>
            <c:numRef>
              <c:f>EJERCICIOS!$F$20:$I$20</c:f>
              <c:numCache>
                <c:formatCode>0.00</c:formatCode>
                <c:ptCount val="4"/>
                <c:pt idx="0">
                  <c:v>70000</c:v>
                </c:pt>
                <c:pt idx="1">
                  <c:v>31807.806546590349</c:v>
                </c:pt>
                <c:pt idx="2">
                  <c:v>11983.657350777037</c:v>
                </c:pt>
                <c:pt idx="3">
                  <c:v>-24153.806584362144</c:v>
                </c:pt>
              </c:numCache>
            </c:numRef>
          </c:yVal>
          <c:smooth val="0"/>
          <c:extLst>
            <c:ext xmlns:c16="http://schemas.microsoft.com/office/drawing/2014/chart" uri="{C3380CC4-5D6E-409C-BE32-E72D297353CC}">
              <c16:uniqueId val="{00000001-200D-4FD2-958F-2F8E4584870E}"/>
            </c:ext>
          </c:extLst>
        </c:ser>
        <c:dLbls>
          <c:showLegendKey val="0"/>
          <c:showVal val="0"/>
          <c:showCatName val="0"/>
          <c:showSerName val="0"/>
          <c:showPercent val="0"/>
          <c:showBubbleSize val="0"/>
        </c:dLbls>
        <c:axId val="251632400"/>
        <c:axId val="361398752"/>
      </c:scatterChart>
      <c:valAx>
        <c:axId val="2516324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MX"/>
                  <a:t>Costo de Capital</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61398752"/>
        <c:crosses val="autoZero"/>
        <c:crossBetween val="midCat"/>
      </c:valAx>
      <c:valAx>
        <c:axId val="36139875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MX"/>
                  <a:t>VPN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MX"/>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516324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EJERCICIOS!A100"/><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EJERCICIOS!A152"/><Relationship Id="rId5" Type="http://schemas.openxmlformats.org/officeDocument/2006/relationships/hyperlink" Target="#EJERCICIOS!A78"/><Relationship Id="rId4" Type="http://schemas.openxmlformats.org/officeDocument/2006/relationships/hyperlink" Target="#EJERCIC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22225</xdr:colOff>
      <xdr:row>2</xdr:row>
      <xdr:rowOff>15876</xdr:rowOff>
    </xdr:from>
    <xdr:to>
      <xdr:col>24</xdr:col>
      <xdr:colOff>358775</xdr:colOff>
      <xdr:row>5</xdr:row>
      <xdr:rowOff>1</xdr:rowOff>
    </xdr:to>
    <xdr:pic>
      <xdr:nvPicPr>
        <xdr:cNvPr id="2" name="Imagen 1" descr="http://148.204.57.106:8080/Administracion/img/vpn.PNG">
          <a:extLst>
            <a:ext uri="{FF2B5EF4-FFF2-40B4-BE49-F238E27FC236}">
              <a16:creationId xmlns:a16="http://schemas.microsoft.com/office/drawing/2014/main" id="{59CB802B-28F8-4DAC-B770-D54426FDCE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46163" y="396876"/>
          <a:ext cx="4908550" cy="769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12699</xdr:colOff>
      <xdr:row>6</xdr:row>
      <xdr:rowOff>15875</xdr:rowOff>
    </xdr:from>
    <xdr:to>
      <xdr:col>23</xdr:col>
      <xdr:colOff>482599</xdr:colOff>
      <xdr:row>9</xdr:row>
      <xdr:rowOff>185737</xdr:rowOff>
    </xdr:to>
    <xdr:pic>
      <xdr:nvPicPr>
        <xdr:cNvPr id="3" name="Imagen 2" descr="http://148.204.57.106:8080/Administracion/img/ftir.PNG">
          <a:extLst>
            <a:ext uri="{FF2B5EF4-FFF2-40B4-BE49-F238E27FC236}">
              <a16:creationId xmlns:a16="http://schemas.microsoft.com/office/drawing/2014/main" id="{6E018615-7C51-42EC-B52C-862FCD9436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36637" y="1381125"/>
          <a:ext cx="4279900" cy="76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760413</xdr:colOff>
      <xdr:row>50</xdr:row>
      <xdr:rowOff>184150</xdr:rowOff>
    </xdr:from>
    <xdr:to>
      <xdr:col>11</xdr:col>
      <xdr:colOff>442912</xdr:colOff>
      <xdr:row>68</xdr:row>
      <xdr:rowOff>80963</xdr:rowOff>
    </xdr:to>
    <xdr:graphicFrame macro="">
      <xdr:nvGraphicFramePr>
        <xdr:cNvPr id="4" name="Gráfico 3">
          <a:extLst>
            <a:ext uri="{FF2B5EF4-FFF2-40B4-BE49-F238E27FC236}">
              <a16:creationId xmlns:a16="http://schemas.microsoft.com/office/drawing/2014/main" id="{7D8D58ED-0799-4FC6-BAE4-715408668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719138</xdr:colOff>
      <xdr:row>170</xdr:row>
      <xdr:rowOff>52387</xdr:rowOff>
    </xdr:from>
    <xdr:to>
      <xdr:col>2</xdr:col>
      <xdr:colOff>280988</xdr:colOff>
      <xdr:row>177</xdr:row>
      <xdr:rowOff>128587</xdr:rowOff>
    </xdr:to>
    <xdr:sp macro="" textlink="">
      <xdr:nvSpPr>
        <xdr:cNvPr id="12" name="Flecha derecha 11">
          <a:hlinkClick xmlns:r="http://schemas.openxmlformats.org/officeDocument/2006/relationships" r:id="rId4"/>
        </xdr:cNvPr>
        <xdr:cNvSpPr/>
      </xdr:nvSpPr>
      <xdr:spPr>
        <a:xfrm rot="16200000">
          <a:off x="552450" y="34518600"/>
          <a:ext cx="1419225" cy="1085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2800"/>
            <a:t>INICIO</a:t>
          </a:r>
          <a:endParaRPr lang="es-MX" sz="1100"/>
        </a:p>
      </xdr:txBody>
    </xdr:sp>
    <xdr:clientData/>
  </xdr:twoCellAnchor>
  <xdr:twoCellAnchor>
    <xdr:from>
      <xdr:col>0</xdr:col>
      <xdr:colOff>390526</xdr:colOff>
      <xdr:row>140</xdr:row>
      <xdr:rowOff>0</xdr:rowOff>
    </xdr:from>
    <xdr:to>
      <xdr:col>1</xdr:col>
      <xdr:colOff>361954</xdr:colOff>
      <xdr:row>148</xdr:row>
      <xdr:rowOff>66675</xdr:rowOff>
    </xdr:to>
    <xdr:sp macro="" textlink="">
      <xdr:nvSpPr>
        <xdr:cNvPr id="13" name="Flecha derecha 12">
          <a:hlinkClick xmlns:r="http://schemas.openxmlformats.org/officeDocument/2006/relationships" r:id="rId5"/>
        </xdr:cNvPr>
        <xdr:cNvSpPr/>
      </xdr:nvSpPr>
      <xdr:spPr>
        <a:xfrm rot="16200000">
          <a:off x="-80960" y="28684536"/>
          <a:ext cx="1676400" cy="7334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800"/>
            <a:t>EJERCICIO</a:t>
          </a:r>
          <a:r>
            <a:rPr lang="es-MX" sz="1800" baseline="0"/>
            <a:t> 2</a:t>
          </a:r>
          <a:endParaRPr lang="es-MX" sz="1100"/>
        </a:p>
      </xdr:txBody>
    </xdr:sp>
    <xdr:clientData/>
  </xdr:twoCellAnchor>
  <xdr:twoCellAnchor>
    <xdr:from>
      <xdr:col>0</xdr:col>
      <xdr:colOff>420834</xdr:colOff>
      <xdr:row>79</xdr:row>
      <xdr:rowOff>152402</xdr:rowOff>
    </xdr:from>
    <xdr:to>
      <xdr:col>1</xdr:col>
      <xdr:colOff>645970</xdr:colOff>
      <xdr:row>86</xdr:row>
      <xdr:rowOff>180978</xdr:rowOff>
    </xdr:to>
    <xdr:sp macro="" textlink="">
      <xdr:nvSpPr>
        <xdr:cNvPr id="14" name="Flecha derecha 13">
          <a:hlinkClick xmlns:r="http://schemas.openxmlformats.org/officeDocument/2006/relationships" r:id="rId4"/>
        </xdr:cNvPr>
        <xdr:cNvSpPr/>
      </xdr:nvSpPr>
      <xdr:spPr>
        <a:xfrm rot="16200000">
          <a:off x="109539" y="16237097"/>
          <a:ext cx="1609726" cy="9871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a:t>EJERCICIO 1</a:t>
          </a:r>
          <a:endParaRPr lang="es-MX" sz="1100"/>
        </a:p>
      </xdr:txBody>
    </xdr:sp>
    <xdr:clientData/>
  </xdr:twoCellAnchor>
  <xdr:twoCellAnchor>
    <xdr:from>
      <xdr:col>0</xdr:col>
      <xdr:colOff>420834</xdr:colOff>
      <xdr:row>86</xdr:row>
      <xdr:rowOff>152402</xdr:rowOff>
    </xdr:from>
    <xdr:to>
      <xdr:col>1</xdr:col>
      <xdr:colOff>645970</xdr:colOff>
      <xdr:row>94</xdr:row>
      <xdr:rowOff>171453</xdr:rowOff>
    </xdr:to>
    <xdr:sp macro="" textlink="">
      <xdr:nvSpPr>
        <xdr:cNvPr id="15" name="Flecha derecha 14">
          <a:hlinkClick xmlns:r="http://schemas.openxmlformats.org/officeDocument/2006/relationships" r:id="rId6"/>
        </xdr:cNvPr>
        <xdr:cNvSpPr/>
      </xdr:nvSpPr>
      <xdr:spPr>
        <a:xfrm rot="5400000">
          <a:off x="109539" y="17818247"/>
          <a:ext cx="1609726" cy="9871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a:t>EJERCICIO 3</a:t>
          </a:r>
          <a:endParaRPr lang="es-MX" sz="1100"/>
        </a:p>
      </xdr:txBody>
    </xdr:sp>
    <xdr:clientData/>
  </xdr:twoCellAnchor>
  <xdr:twoCellAnchor>
    <xdr:from>
      <xdr:col>0</xdr:col>
      <xdr:colOff>457200</xdr:colOff>
      <xdr:row>105</xdr:row>
      <xdr:rowOff>114299</xdr:rowOff>
    </xdr:from>
    <xdr:to>
      <xdr:col>1</xdr:col>
      <xdr:colOff>682336</xdr:colOff>
      <xdr:row>113</xdr:row>
      <xdr:rowOff>104774</xdr:rowOff>
    </xdr:to>
    <xdr:sp macro="" textlink="">
      <xdr:nvSpPr>
        <xdr:cNvPr id="16" name="Flecha derecha 15">
          <a:hlinkClick xmlns:r="http://schemas.openxmlformats.org/officeDocument/2006/relationships" r:id="rId5"/>
        </xdr:cNvPr>
        <xdr:cNvSpPr/>
      </xdr:nvSpPr>
      <xdr:spPr>
        <a:xfrm rot="16200000">
          <a:off x="60180" y="21580619"/>
          <a:ext cx="1781175" cy="9871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a:t>INICIO</a:t>
          </a:r>
          <a:r>
            <a:rPr lang="es-MX" sz="1800" baseline="0"/>
            <a:t> EJER 2</a:t>
          </a:r>
          <a:endParaRPr lang="es-MX" sz="1100"/>
        </a:p>
      </xdr:txBody>
    </xdr:sp>
    <xdr:clientData/>
  </xdr:twoCellAnchor>
  <xdr:twoCellAnchor>
    <xdr:from>
      <xdr:col>0</xdr:col>
      <xdr:colOff>447675</xdr:colOff>
      <xdr:row>5</xdr:row>
      <xdr:rowOff>76200</xdr:rowOff>
    </xdr:from>
    <xdr:to>
      <xdr:col>1</xdr:col>
      <xdr:colOff>672811</xdr:colOff>
      <xdr:row>13</xdr:row>
      <xdr:rowOff>104776</xdr:rowOff>
    </xdr:to>
    <xdr:sp macro="" textlink="">
      <xdr:nvSpPr>
        <xdr:cNvPr id="17" name="Flecha derecha 16">
          <a:hlinkClick xmlns:r="http://schemas.openxmlformats.org/officeDocument/2006/relationships" r:id="rId7"/>
        </xdr:cNvPr>
        <xdr:cNvSpPr/>
      </xdr:nvSpPr>
      <xdr:spPr>
        <a:xfrm rot="5400000">
          <a:off x="136380" y="1863870"/>
          <a:ext cx="1609726" cy="9871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a:t>EJERCICIO 2</a:t>
          </a:r>
          <a:endParaRPr lang="es-MX" sz="1100"/>
        </a:p>
      </xdr:txBody>
    </xdr:sp>
    <xdr:clientData/>
  </xdr:twoCellAnchor>
  <xdr:twoCellAnchor>
    <xdr:from>
      <xdr:col>0</xdr:col>
      <xdr:colOff>666750</xdr:colOff>
      <xdr:row>55</xdr:row>
      <xdr:rowOff>133350</xdr:rowOff>
    </xdr:from>
    <xdr:to>
      <xdr:col>2</xdr:col>
      <xdr:colOff>129886</xdr:colOff>
      <xdr:row>65</xdr:row>
      <xdr:rowOff>28576</xdr:rowOff>
    </xdr:to>
    <xdr:sp macro="" textlink="">
      <xdr:nvSpPr>
        <xdr:cNvPr id="18" name="Flecha derecha 17">
          <a:hlinkClick xmlns:r="http://schemas.openxmlformats.org/officeDocument/2006/relationships" r:id="rId4"/>
        </xdr:cNvPr>
        <xdr:cNvSpPr/>
      </xdr:nvSpPr>
      <xdr:spPr>
        <a:xfrm rot="16200000">
          <a:off x="260205" y="11741295"/>
          <a:ext cx="1800226" cy="9871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800"/>
            <a:t>INICIO</a:t>
          </a:r>
          <a:r>
            <a:rPr lang="es-MX" sz="1800" baseline="0"/>
            <a:t> EJER 1</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28575</xdr:colOff>
      <xdr:row>2</xdr:row>
      <xdr:rowOff>257175</xdr:rowOff>
    </xdr:to>
    <xdr:pic>
      <xdr:nvPicPr>
        <xdr:cNvPr id="2" name="Imagen 1" descr="http://148.204.57.106:8080/Administracion/img/vpn.PNG">
          <a:extLst>
            <a:ext uri="{FF2B5EF4-FFF2-40B4-BE49-F238E27FC236}">
              <a16:creationId xmlns:a16="http://schemas.microsoft.com/office/drawing/2014/main" id="{1D849055-5754-44A7-91B9-C4FEC1666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90500"/>
          <a:ext cx="49053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16</xdr:col>
      <xdr:colOff>9525</xdr:colOff>
      <xdr:row>15</xdr:row>
      <xdr:rowOff>9525</xdr:rowOff>
    </xdr:to>
    <xdr:pic>
      <xdr:nvPicPr>
        <xdr:cNvPr id="3" name="Imagen 2" descr="http://148.204.57.106:8080/Administracion/img/ftir.PNG">
          <a:extLst>
            <a:ext uri="{FF2B5EF4-FFF2-40B4-BE49-F238E27FC236}">
              <a16:creationId xmlns:a16="http://schemas.microsoft.com/office/drawing/2014/main" id="{6A9F56B6-7712-477E-9F67-652DFC604B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4000500"/>
          <a:ext cx="427672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1:Q171"/>
  <sheetViews>
    <sheetView tabSelected="1" topLeftCell="B70" zoomScaleNormal="100" workbookViewId="0">
      <selection activeCell="M108" sqref="M108"/>
    </sheetView>
  </sheetViews>
  <sheetFormatPr baseColWidth="10" defaultRowHeight="15" x14ac:dyDescent="0.25"/>
  <cols>
    <col min="1" max="4" width="11.42578125" style="7"/>
    <col min="5" max="5" width="12.7109375" style="7" customWidth="1"/>
    <col min="6" max="6" width="12.5703125" style="7" customWidth="1"/>
    <col min="7" max="7" width="11.42578125" style="7" customWidth="1"/>
    <col min="8" max="8" width="14.140625" style="7" customWidth="1"/>
    <col min="9" max="9" width="12.28515625" style="7" bestFit="1" customWidth="1"/>
    <col min="10" max="10" width="14.7109375" style="7" customWidth="1"/>
    <col min="11" max="11" width="12.85546875" style="7" customWidth="1"/>
    <col min="12" max="12" width="14" style="7" customWidth="1"/>
    <col min="13" max="13" width="24.85546875" style="7" bestFit="1" customWidth="1"/>
    <col min="14" max="14" width="13.140625" style="7" customWidth="1"/>
    <col min="15" max="16384" width="11.42578125" style="7"/>
  </cols>
  <sheetData>
    <row r="1" spans="3:14" ht="27" customHeight="1" x14ac:dyDescent="0.25">
      <c r="C1" s="8" t="s">
        <v>19</v>
      </c>
      <c r="D1" s="101" t="s">
        <v>48</v>
      </c>
      <c r="E1" s="101"/>
      <c r="F1" s="101"/>
      <c r="G1" s="101"/>
      <c r="H1" s="101"/>
      <c r="I1" s="101"/>
      <c r="J1" s="101"/>
      <c r="K1" s="101"/>
      <c r="L1" s="101"/>
      <c r="M1" s="101"/>
    </row>
    <row r="2" spans="3:14" ht="27" customHeight="1" x14ac:dyDescent="0.25">
      <c r="C2" s="8"/>
      <c r="D2" s="101"/>
      <c r="E2" s="101"/>
      <c r="F2" s="101"/>
      <c r="G2" s="101"/>
      <c r="H2" s="101"/>
      <c r="I2" s="101"/>
      <c r="J2" s="101"/>
      <c r="K2" s="101"/>
      <c r="L2" s="101"/>
      <c r="M2" s="101"/>
    </row>
    <row r="3" spans="3:14" ht="15.75" thickBot="1" x14ac:dyDescent="0.3"/>
    <row r="4" spans="3:14" ht="30.75" thickBot="1" x14ac:dyDescent="0.3">
      <c r="D4" s="79" t="s">
        <v>20</v>
      </c>
      <c r="E4" s="80" t="s">
        <v>21</v>
      </c>
      <c r="F4" s="81" t="s">
        <v>22</v>
      </c>
    </row>
    <row r="5" spans="3:14" ht="15.75" thickBot="1" x14ac:dyDescent="0.3">
      <c r="D5" s="9">
        <v>0</v>
      </c>
      <c r="E5" s="10">
        <v>120000</v>
      </c>
      <c r="F5" s="11">
        <v>120000</v>
      </c>
      <c r="G5" s="8" t="s">
        <v>26</v>
      </c>
      <c r="I5" s="8" t="s">
        <v>11</v>
      </c>
      <c r="K5" s="8" t="s">
        <v>16</v>
      </c>
    </row>
    <row r="6" spans="3:14" ht="15.75" thickBot="1" x14ac:dyDescent="0.3">
      <c r="D6" s="12">
        <v>1</v>
      </c>
      <c r="E6" s="13">
        <v>70000</v>
      </c>
      <c r="F6" s="14">
        <v>10000</v>
      </c>
      <c r="I6" s="8" t="s">
        <v>12</v>
      </c>
      <c r="K6" s="8" t="s">
        <v>17</v>
      </c>
    </row>
    <row r="7" spans="3:14" ht="15.75" thickBot="1" x14ac:dyDescent="0.3">
      <c r="D7" s="9">
        <v>2</v>
      </c>
      <c r="E7" s="10">
        <v>40000</v>
      </c>
      <c r="F7" s="11">
        <v>20000</v>
      </c>
      <c r="I7" s="8" t="s">
        <v>13</v>
      </c>
      <c r="K7" s="8" t="s">
        <v>18</v>
      </c>
    </row>
    <row r="8" spans="3:14" ht="15.75" thickBot="1" x14ac:dyDescent="0.3">
      <c r="D8" s="12">
        <v>3</v>
      </c>
      <c r="E8" s="13">
        <v>30000</v>
      </c>
      <c r="F8" s="14">
        <v>30000</v>
      </c>
    </row>
    <row r="9" spans="3:14" ht="15.75" thickBot="1" x14ac:dyDescent="0.3">
      <c r="D9" s="9">
        <v>4</v>
      </c>
      <c r="E9" s="10">
        <v>10000</v>
      </c>
      <c r="F9" s="11">
        <v>50000</v>
      </c>
    </row>
    <row r="10" spans="3:14" ht="15.75" thickBot="1" x14ac:dyDescent="0.3">
      <c r="D10" s="15">
        <v>5</v>
      </c>
      <c r="E10" s="16">
        <v>10000</v>
      </c>
      <c r="F10" s="17">
        <v>80000</v>
      </c>
    </row>
    <row r="12" spans="3:14" x14ac:dyDescent="0.25">
      <c r="E12" s="102" t="s">
        <v>58</v>
      </c>
      <c r="F12" s="102"/>
      <c r="G12" s="102"/>
      <c r="H12" s="102"/>
      <c r="I12" s="102"/>
      <c r="J12" s="102"/>
      <c r="K12" s="102"/>
      <c r="L12" s="102"/>
      <c r="M12" s="102"/>
      <c r="N12" s="18"/>
    </row>
    <row r="13" spans="3:14" ht="15.75" thickBot="1" x14ac:dyDescent="0.3">
      <c r="E13" s="90"/>
      <c r="F13" s="90"/>
      <c r="G13" s="90"/>
      <c r="H13" s="90"/>
      <c r="I13" s="90"/>
      <c r="J13" s="90"/>
      <c r="K13" s="90"/>
      <c r="L13" s="90"/>
      <c r="M13" s="90"/>
      <c r="N13" s="18"/>
    </row>
    <row r="14" spans="3:14" ht="15.75" thickTop="1" x14ac:dyDescent="0.25">
      <c r="D14" s="19"/>
      <c r="E14" s="96" t="s">
        <v>24</v>
      </c>
      <c r="F14" s="97"/>
      <c r="G14" s="97"/>
      <c r="H14" s="97"/>
      <c r="I14" s="97"/>
      <c r="J14" s="97"/>
      <c r="K14" s="97"/>
      <c r="L14" s="97"/>
      <c r="M14" s="98"/>
    </row>
    <row r="15" spans="3:14" x14ac:dyDescent="0.25">
      <c r="D15" s="19"/>
      <c r="E15" s="8" t="s">
        <v>23</v>
      </c>
      <c r="F15" s="20">
        <v>0</v>
      </c>
      <c r="G15" s="20">
        <v>0.06</v>
      </c>
      <c r="H15" s="20">
        <v>0.1</v>
      </c>
      <c r="I15" s="20">
        <v>0.2</v>
      </c>
      <c r="M15" s="19"/>
    </row>
    <row r="16" spans="3:14" ht="15.75" thickBot="1" x14ac:dyDescent="0.3">
      <c r="D16" s="19"/>
      <c r="E16" s="21" t="s">
        <v>10</v>
      </c>
      <c r="F16" s="22">
        <f>((E6/(1+F15))+((E7/((1+F15)^2)))+((E8/((1+F15)^3)))+((E9/((1+F15)^4)))+((E10/((1+F15)^5))))-E5</f>
        <v>40000</v>
      </c>
      <c r="G16" s="22">
        <f>((E6/(1+G15))+((E7/((1+G15)^2)))+((E8/((1+G15)^3)))+((E9/((1+G15)^4)))+((E10/((1+G15)^5))))-E5</f>
        <v>22219.690301636001</v>
      </c>
      <c r="H16" s="22">
        <f>((E6/(1+H15))+((E7/((1+H15)^2)))+((E8/((1+H15)^3)))+((E9/((1+H15)^4)))+((E10/((1+H15)^5))))-E5</f>
        <v>12273.006687322631</v>
      </c>
      <c r="I16" s="22">
        <f>((E6/(1+I15))+((E7/((1+I15)^2)))+((E8/((1+I15)^3)))+((E9/((1+I15)^4)))+((E10/((1+I15)^5))))-E5</f>
        <v>-7686.4711934156367</v>
      </c>
      <c r="J16" s="23"/>
      <c r="K16" s="23"/>
      <c r="L16" s="23"/>
      <c r="M16" s="24"/>
    </row>
    <row r="17" spans="4:14" ht="16.5" thickTop="1" thickBot="1" x14ac:dyDescent="0.3">
      <c r="E17" s="23"/>
      <c r="F17" s="23"/>
      <c r="G17" s="23"/>
      <c r="H17" s="23"/>
      <c r="I17" s="23"/>
      <c r="J17" s="23"/>
      <c r="K17" s="23"/>
      <c r="L17" s="23"/>
      <c r="M17" s="23"/>
    </row>
    <row r="18" spans="4:14" ht="15.75" thickTop="1" x14ac:dyDescent="0.25">
      <c r="D18" s="19"/>
      <c r="E18" s="91" t="s">
        <v>25</v>
      </c>
      <c r="F18" s="91"/>
      <c r="G18" s="91"/>
      <c r="H18" s="91"/>
      <c r="I18" s="91"/>
      <c r="J18" s="91"/>
      <c r="K18" s="91"/>
      <c r="L18" s="91"/>
      <c r="M18" s="92"/>
    </row>
    <row r="19" spans="4:14" x14ac:dyDescent="0.25">
      <c r="D19" s="19"/>
      <c r="E19" s="8" t="s">
        <v>23</v>
      </c>
      <c r="F19" s="20">
        <v>0</v>
      </c>
      <c r="G19" s="20">
        <v>0.06</v>
      </c>
      <c r="H19" s="20">
        <v>0.1</v>
      </c>
      <c r="I19" s="20">
        <v>0.2</v>
      </c>
      <c r="M19" s="19"/>
      <c r="N19" s="25"/>
    </row>
    <row r="20" spans="4:14" ht="15.75" thickBot="1" x14ac:dyDescent="0.3">
      <c r="D20" s="19"/>
      <c r="E20" s="26" t="s">
        <v>10</v>
      </c>
      <c r="F20" s="22">
        <f>((F6/(1+F19))+((F7/((1+F19)^2)))+((F8/((1+F19)^3)))+((F9/((1+F19)^4)))+((F10/((1+F19)^5))))-F5</f>
        <v>70000</v>
      </c>
      <c r="G20" s="22">
        <f>((F6/(1+G19))+((F7/((1+G19)^2)))+((F8/((1+G19)^3)))+((F9/((1+G19)^4)))+((F10/((1+G19)^5))))-F5</f>
        <v>31807.806546590349</v>
      </c>
      <c r="H20" s="22">
        <f>((F6/(1+H19))+((F7/((1+H19)^2)))+((F8/((1+H19)^3)))+((F9/((1+H19)^4)))+((F10/((1+H19)^5))))-F5</f>
        <v>11983.657350777037</v>
      </c>
      <c r="I20" s="22">
        <f>((F6/(1+I19))+((F7/((1+I19)^2)))+((F8/((1+I19)^3)))+((F9/((1+I19)^4)))+((F10/((1+I19)^5))))-F5</f>
        <v>-24153.806584362144</v>
      </c>
      <c r="J20" s="23"/>
      <c r="K20" s="23"/>
      <c r="L20" s="23"/>
      <c r="M20" s="24"/>
      <c r="N20" s="25"/>
    </row>
    <row r="21" spans="4:14" ht="15.75" thickTop="1" x14ac:dyDescent="0.25"/>
    <row r="22" spans="4:14" x14ac:dyDescent="0.25">
      <c r="E22" s="89" t="s">
        <v>59</v>
      </c>
      <c r="F22" s="89"/>
      <c r="G22" s="89"/>
      <c r="H22" s="89"/>
      <c r="I22" s="89"/>
      <c r="J22" s="89"/>
      <c r="K22" s="89"/>
      <c r="L22" s="89"/>
      <c r="M22" s="89"/>
    </row>
    <row r="23" spans="4:14" ht="15.75" thickBot="1" x14ac:dyDescent="0.3">
      <c r="E23" s="90"/>
      <c r="F23" s="90"/>
      <c r="G23" s="90"/>
      <c r="H23" s="90"/>
      <c r="I23" s="90"/>
      <c r="J23" s="90"/>
      <c r="K23" s="90"/>
      <c r="L23" s="90"/>
      <c r="M23" s="90"/>
    </row>
    <row r="24" spans="4:14" ht="15.75" thickTop="1" x14ac:dyDescent="0.25">
      <c r="D24" s="19"/>
      <c r="E24" s="91" t="s">
        <v>24</v>
      </c>
      <c r="F24" s="91"/>
      <c r="G24" s="91"/>
      <c r="H24" s="91"/>
      <c r="I24" s="91"/>
      <c r="J24" s="91"/>
      <c r="K24" s="91"/>
      <c r="L24" s="91"/>
      <c r="M24" s="92"/>
    </row>
    <row r="25" spans="4:14" x14ac:dyDescent="0.25">
      <c r="D25" s="19"/>
      <c r="E25" s="25"/>
      <c r="F25" s="25"/>
      <c r="G25" s="25"/>
      <c r="H25" s="25"/>
      <c r="I25" s="25"/>
      <c r="J25" s="25"/>
      <c r="K25" s="25"/>
      <c r="L25" s="25"/>
      <c r="M25" s="27"/>
    </row>
    <row r="26" spans="4:14" x14ac:dyDescent="0.25">
      <c r="D26" s="19"/>
      <c r="E26" s="86" t="s">
        <v>40</v>
      </c>
      <c r="F26" s="86"/>
      <c r="G26" s="86"/>
      <c r="H26" s="28" t="s">
        <v>41</v>
      </c>
      <c r="J26" s="8" t="s">
        <v>27</v>
      </c>
      <c r="K26" s="29">
        <f>G29</f>
        <v>120155.38524918814</v>
      </c>
      <c r="L26" s="29">
        <f>G29</f>
        <v>120155.38524918814</v>
      </c>
      <c r="M26" s="19"/>
    </row>
    <row r="27" spans="4:14" x14ac:dyDescent="0.25">
      <c r="D27" s="19"/>
      <c r="E27" s="8" t="s">
        <v>15</v>
      </c>
      <c r="F27" s="30">
        <v>0.16</v>
      </c>
      <c r="G27" s="30">
        <v>0.157</v>
      </c>
      <c r="H27" s="30">
        <f>K32/100</f>
        <v>0.1578033424603664</v>
      </c>
      <c r="J27" s="86" t="s">
        <v>28</v>
      </c>
      <c r="K27" s="86"/>
      <c r="L27" s="31">
        <f>E5</f>
        <v>120000</v>
      </c>
      <c r="M27" s="19"/>
    </row>
    <row r="28" spans="4:14" x14ac:dyDescent="0.25">
      <c r="D28" s="19"/>
      <c r="E28" s="8" t="s">
        <v>10</v>
      </c>
      <c r="F28" s="29">
        <f>E5-((E6/(1+F27))+((E7/((1+F27)^2)))+((E8/((1+F27)^3)))+((E9/((1+F27)^4)))+((E10/((1+F27)^5))))</f>
        <v>424.88502228712605</v>
      </c>
      <c r="G28" s="29">
        <f>E5-((E6/(1+G27))+((E7/((1+G27)^2)))+((E8/((1+G27)^3)))+((E9/((1+G27)^4)))+((E10/((1+G27)^5))))</f>
        <v>-155.38524918814073</v>
      </c>
      <c r="H28" s="29">
        <f>E5-((E6/(1+H27))+((E7/((1+H27)^2)))+((E8/((1+H27)^3)))+((E9/((1+H27)^4)))+((E10/((1+H27)^5))))</f>
        <v>0.51724324829410762</v>
      </c>
      <c r="J28" s="8" t="s">
        <v>29</v>
      </c>
      <c r="K28" s="32">
        <f>F29</f>
        <v>119575.11497771287</v>
      </c>
      <c r="L28" s="33"/>
      <c r="M28" s="19"/>
    </row>
    <row r="29" spans="4:14" x14ac:dyDescent="0.25">
      <c r="D29" s="19"/>
      <c r="F29" s="29">
        <f>((E6/(1+F27))+((E7/((1+F27)^2)))+((E8/((1+F27)^3)))+((E9/((1+F27)^4)))+((E10/((1+F27)^5))))</f>
        <v>119575.11497771287</v>
      </c>
      <c r="G29" s="29">
        <f>((E6/(1+G27))+((E7/((1+G27)^2)))+((E8/((1+G27)^3)))+((E9/((1+G27)^4)))+((E10/((1+G27)^5))))</f>
        <v>120155.38524918814</v>
      </c>
      <c r="H29" s="29">
        <f>((E6/(1+H27))+((E7/((1+H27)^2)))+((E8/((1+H27)^3)))+((E9/((1+H27)^4)))+((E10/((1+H27)^5))))</f>
        <v>119999.48275675171</v>
      </c>
      <c r="K29" s="29">
        <f>K26-K28</f>
        <v>580.27027147526678</v>
      </c>
      <c r="L29" s="29">
        <f>L26-L27</f>
        <v>155.38524918814073</v>
      </c>
      <c r="M29" s="19"/>
    </row>
    <row r="30" spans="4:14" x14ac:dyDescent="0.25">
      <c r="D30" s="19"/>
      <c r="M30" s="19"/>
    </row>
    <row r="31" spans="4:14" x14ac:dyDescent="0.25">
      <c r="D31" s="19"/>
      <c r="M31" s="19"/>
    </row>
    <row r="32" spans="4:14" x14ac:dyDescent="0.25">
      <c r="D32" s="19"/>
      <c r="E32" s="87" t="s">
        <v>32</v>
      </c>
      <c r="F32" s="88"/>
      <c r="G32" s="34">
        <f>(F27-G27)*100</f>
        <v>0.30000000000000027</v>
      </c>
      <c r="I32" s="88" t="s">
        <v>30</v>
      </c>
      <c r="J32" s="88"/>
      <c r="K32" s="35">
        <f>((L29/K29)*G32)+G33</f>
        <v>15.78033424603664</v>
      </c>
      <c r="M32" s="19"/>
    </row>
    <row r="33" spans="4:14" x14ac:dyDescent="0.25">
      <c r="D33" s="19"/>
      <c r="E33" s="87" t="s">
        <v>31</v>
      </c>
      <c r="F33" s="88"/>
      <c r="G33" s="36">
        <f>G27*100</f>
        <v>15.7</v>
      </c>
      <c r="M33" s="19"/>
    </row>
    <row r="34" spans="4:14" ht="15.75" thickBot="1" x14ac:dyDescent="0.3">
      <c r="D34" s="19"/>
      <c r="E34" s="37"/>
      <c r="F34" s="23"/>
      <c r="G34" s="23"/>
      <c r="H34" s="23"/>
      <c r="I34" s="23"/>
      <c r="J34" s="23"/>
      <c r="K34" s="23"/>
      <c r="L34" s="23"/>
      <c r="M34" s="24"/>
    </row>
    <row r="35" spans="4:14" ht="15.75" thickTop="1" x14ac:dyDescent="0.25"/>
    <row r="36" spans="4:14" ht="15.75" thickBot="1" x14ac:dyDescent="0.3"/>
    <row r="37" spans="4:14" ht="15.75" thickTop="1" x14ac:dyDescent="0.25">
      <c r="E37" s="93" t="s">
        <v>25</v>
      </c>
      <c r="F37" s="94"/>
      <c r="G37" s="94"/>
      <c r="H37" s="94"/>
      <c r="I37" s="94"/>
      <c r="J37" s="94"/>
      <c r="K37" s="94"/>
      <c r="L37" s="94"/>
      <c r="M37" s="95"/>
    </row>
    <row r="38" spans="4:14" x14ac:dyDescent="0.25">
      <c r="E38" s="38"/>
      <c r="F38" s="39"/>
      <c r="G38" s="39"/>
      <c r="H38" s="39"/>
      <c r="I38" s="39"/>
      <c r="J38" s="39"/>
      <c r="K38" s="39"/>
      <c r="L38" s="39"/>
      <c r="M38" s="39"/>
      <c r="N38" s="40"/>
    </row>
    <row r="39" spans="4:14" x14ac:dyDescent="0.25">
      <c r="D39" s="19"/>
      <c r="E39" s="86" t="s">
        <v>40</v>
      </c>
      <c r="F39" s="86"/>
      <c r="G39" s="86"/>
      <c r="H39" s="28" t="s">
        <v>41</v>
      </c>
      <c r="J39" s="8" t="s">
        <v>27</v>
      </c>
      <c r="K39" s="29">
        <f>G42</f>
        <v>120177.17048970523</v>
      </c>
      <c r="L39" s="29">
        <f>G42</f>
        <v>120177.17048970523</v>
      </c>
      <c r="M39" s="19"/>
    </row>
    <row r="40" spans="4:14" x14ac:dyDescent="0.25">
      <c r="D40" s="19"/>
      <c r="E40" s="8" t="s">
        <v>15</v>
      </c>
      <c r="F40" s="30">
        <v>0.13</v>
      </c>
      <c r="G40" s="30">
        <v>0.128</v>
      </c>
      <c r="H40" s="30">
        <f>K45/100</f>
        <v>0.12845056145681735</v>
      </c>
      <c r="J40" s="86" t="s">
        <v>28</v>
      </c>
      <c r="K40" s="86"/>
      <c r="L40" s="31">
        <f>F5</f>
        <v>120000</v>
      </c>
      <c r="M40" s="19"/>
    </row>
    <row r="41" spans="4:14" x14ac:dyDescent="0.25">
      <c r="D41" s="19"/>
      <c r="E41" s="8" t="s">
        <v>10</v>
      </c>
      <c r="F41" s="29">
        <f>F5-((F6/(1+F40))+((F7/((1+F40)^2)))+((F8/((1+F40)^3)))+((F9/((1+F40)^4)))+((F10/((1+F40)^5))))</f>
        <v>609.27267814456718</v>
      </c>
      <c r="G41" s="29">
        <f>F5-((F6/(1+G40))+((F7/((1+G40)^2)))+((F8/((1+G40)^3)))+((F9/((1+G40)^4)))+((F10/((1+G40)^5))))</f>
        <v>-177.17048970522592</v>
      </c>
      <c r="H41" s="29">
        <f>F5-((F6/(1+H40))+((F7/((1+H40)^2)))+((F8/((1+H40)^3)))+((F9/((1+H40)^4)))+((F10/((1+H40)^5))))</f>
        <v>0.6266435815487057</v>
      </c>
      <c r="J41" s="8" t="s">
        <v>29</v>
      </c>
      <c r="K41" s="32">
        <f>F42</f>
        <v>119390.72732185543</v>
      </c>
      <c r="L41" s="33"/>
      <c r="M41" s="19"/>
    </row>
    <row r="42" spans="4:14" x14ac:dyDescent="0.25">
      <c r="D42" s="19"/>
      <c r="F42" s="29">
        <f>((F6/(1+F40))+((F7/((1+F40)^2)))+((F8/((1+F40)^3)))+((F9/((1+F40)^4)))+((F10/((1+F40)^5))))</f>
        <v>119390.72732185543</v>
      </c>
      <c r="G42" s="29">
        <f>((F6/(1+G40))+((F7/((1+G40)^2)))+((F8/((1+G40)^3)))+((F9/((1+G40)^4)))+((F10/((1+G40)^5))))</f>
        <v>120177.17048970523</v>
      </c>
      <c r="H42" s="29">
        <f>((F6/(1+H40))+((F7/((1+H40)^2)))+((F8/((1+H40)^3)))+((F9/((1+H40)^4)))+((F10/((1+H40)^5))))</f>
        <v>119999.37335641845</v>
      </c>
      <c r="K42" s="29">
        <f>K39-K41</f>
        <v>786.4431678497931</v>
      </c>
      <c r="L42" s="29">
        <f>L39-L40</f>
        <v>177.17048970522592</v>
      </c>
      <c r="M42" s="19"/>
    </row>
    <row r="43" spans="4:14" x14ac:dyDescent="0.25">
      <c r="D43" s="19"/>
      <c r="M43" s="19"/>
    </row>
    <row r="44" spans="4:14" x14ac:dyDescent="0.25">
      <c r="D44" s="19"/>
      <c r="M44" s="19"/>
    </row>
    <row r="45" spans="4:14" x14ac:dyDescent="0.25">
      <c r="D45" s="19"/>
      <c r="E45" s="87" t="s">
        <v>32</v>
      </c>
      <c r="F45" s="88"/>
      <c r="G45" s="34">
        <f>(F40-G40)*100</f>
        <v>0.20000000000000018</v>
      </c>
      <c r="I45" s="88" t="s">
        <v>30</v>
      </c>
      <c r="J45" s="88"/>
      <c r="K45" s="35">
        <f>((L42/K42)*G45)+G46</f>
        <v>12.845056145681735</v>
      </c>
      <c r="M45" s="19"/>
    </row>
    <row r="46" spans="4:14" x14ac:dyDescent="0.25">
      <c r="D46" s="19"/>
      <c r="E46" s="87" t="s">
        <v>31</v>
      </c>
      <c r="F46" s="88"/>
      <c r="G46" s="36">
        <f>G40*100</f>
        <v>12.8</v>
      </c>
      <c r="M46" s="19"/>
    </row>
    <row r="47" spans="4:14" ht="15.75" thickBot="1" x14ac:dyDescent="0.3">
      <c r="E47" s="37"/>
      <c r="F47" s="23"/>
      <c r="G47" s="23"/>
      <c r="H47" s="23"/>
      <c r="I47" s="23"/>
      <c r="J47" s="23"/>
      <c r="K47" s="23"/>
      <c r="L47" s="23"/>
      <c r="M47" s="24"/>
    </row>
    <row r="48" spans="4:14" ht="15.75" thickTop="1" x14ac:dyDescent="0.25"/>
    <row r="50" spans="5:13" x14ac:dyDescent="0.25">
      <c r="E50" s="85" t="s">
        <v>60</v>
      </c>
      <c r="F50" s="85"/>
      <c r="G50" s="85"/>
      <c r="H50" s="85"/>
      <c r="I50" s="85"/>
      <c r="J50" s="85"/>
      <c r="K50" s="85"/>
      <c r="L50" s="85"/>
      <c r="M50" s="85"/>
    </row>
    <row r="51" spans="5:13" x14ac:dyDescent="0.25">
      <c r="E51" s="85"/>
      <c r="F51" s="85"/>
      <c r="G51" s="85"/>
      <c r="H51" s="85"/>
      <c r="I51" s="85"/>
      <c r="J51" s="85"/>
      <c r="K51" s="85"/>
      <c r="L51" s="85"/>
      <c r="M51" s="85"/>
    </row>
    <row r="52" spans="5:13" x14ac:dyDescent="0.25">
      <c r="G52" s="41"/>
    </row>
    <row r="66" spans="3:17" x14ac:dyDescent="0.25">
      <c r="D66" s="42"/>
    </row>
    <row r="67" spans="3:17" x14ac:dyDescent="0.25">
      <c r="D67" s="42"/>
    </row>
    <row r="68" spans="3:17" x14ac:dyDescent="0.25">
      <c r="D68" s="42"/>
      <c r="M68" s="42"/>
      <c r="N68" s="42"/>
    </row>
    <row r="69" spans="3:17" x14ac:dyDescent="0.25">
      <c r="D69" s="42"/>
    </row>
    <row r="70" spans="3:17" x14ac:dyDescent="0.25">
      <c r="D70" s="42"/>
    </row>
    <row r="71" spans="3:17" x14ac:dyDescent="0.25">
      <c r="D71" s="42"/>
    </row>
    <row r="72" spans="3:17" x14ac:dyDescent="0.25">
      <c r="D72" s="42"/>
    </row>
    <row r="73" spans="3:17" x14ac:dyDescent="0.25">
      <c r="D73" s="42"/>
    </row>
    <row r="74" spans="3:17" x14ac:dyDescent="0.25">
      <c r="D74" s="42"/>
    </row>
    <row r="75" spans="3:17" x14ac:dyDescent="0.25">
      <c r="D75" s="42"/>
    </row>
    <row r="76" spans="3:17" x14ac:dyDescent="0.25">
      <c r="D76" s="42"/>
    </row>
    <row r="77" spans="3:17" x14ac:dyDescent="0.25">
      <c r="D77" s="42"/>
    </row>
    <row r="78" spans="3:17" x14ac:dyDescent="0.25">
      <c r="F78" s="42"/>
      <c r="Q78" s="43"/>
    </row>
    <row r="79" spans="3:17" x14ac:dyDescent="0.25">
      <c r="C79" s="8" t="s">
        <v>33</v>
      </c>
      <c r="D79" s="100" t="s">
        <v>47</v>
      </c>
      <c r="E79" s="100"/>
      <c r="F79" s="100"/>
      <c r="G79" s="100"/>
      <c r="H79" s="100"/>
      <c r="I79" s="100"/>
      <c r="J79" s="100"/>
      <c r="K79" s="100"/>
      <c r="L79" s="100"/>
      <c r="M79" s="100"/>
      <c r="Q79" s="43"/>
    </row>
    <row r="80" spans="3:17" x14ac:dyDescent="0.25">
      <c r="C80" s="8"/>
      <c r="D80" s="100"/>
      <c r="E80" s="100"/>
      <c r="F80" s="100"/>
      <c r="G80" s="100"/>
      <c r="H80" s="100"/>
      <c r="I80" s="100"/>
      <c r="J80" s="100"/>
      <c r="K80" s="100"/>
      <c r="L80" s="100"/>
      <c r="M80" s="100"/>
      <c r="Q80" s="43"/>
    </row>
    <row r="81" spans="4:16" ht="15.75" thickBot="1" x14ac:dyDescent="0.3">
      <c r="D81" s="8"/>
      <c r="F81" s="42"/>
    </row>
    <row r="82" spans="4:16" ht="30.75" thickBot="1" x14ac:dyDescent="0.3">
      <c r="D82" s="79" t="s">
        <v>20</v>
      </c>
      <c r="E82" s="80" t="s">
        <v>36</v>
      </c>
      <c r="K82" s="44" t="s">
        <v>11</v>
      </c>
      <c r="L82" s="45"/>
      <c r="M82" s="44" t="s">
        <v>16</v>
      </c>
    </row>
    <row r="83" spans="4:16" ht="15.75" thickBot="1" x14ac:dyDescent="0.3">
      <c r="D83" s="9">
        <v>0</v>
      </c>
      <c r="E83" s="46">
        <f>I85</f>
        <v>144000</v>
      </c>
      <c r="G83" s="86" t="s">
        <v>34</v>
      </c>
      <c r="H83" s="86"/>
      <c r="I83" s="47">
        <v>275000</v>
      </c>
      <c r="K83" s="44" t="s">
        <v>12</v>
      </c>
      <c r="L83" s="45"/>
      <c r="M83" s="44" t="s">
        <v>17</v>
      </c>
    </row>
    <row r="84" spans="4:16" ht="15.75" thickBot="1" x14ac:dyDescent="0.3">
      <c r="D84" s="12">
        <v>1</v>
      </c>
      <c r="E84" s="48">
        <f>H92</f>
        <v>65000</v>
      </c>
      <c r="G84" s="86" t="s">
        <v>35</v>
      </c>
      <c r="H84" s="86"/>
      <c r="I84" s="47">
        <v>210000</v>
      </c>
      <c r="K84" s="44" t="s">
        <v>13</v>
      </c>
      <c r="L84" s="45"/>
      <c r="M84" s="44" t="s">
        <v>18</v>
      </c>
    </row>
    <row r="85" spans="4:16" ht="15.75" thickBot="1" x14ac:dyDescent="0.3">
      <c r="D85" s="9">
        <v>2</v>
      </c>
      <c r="E85" s="46">
        <f>H92</f>
        <v>65000</v>
      </c>
      <c r="G85" s="86" t="s">
        <v>39</v>
      </c>
      <c r="H85" s="86"/>
      <c r="I85" s="47">
        <v>144000</v>
      </c>
    </row>
    <row r="86" spans="4:16" ht="15.75" thickBot="1" x14ac:dyDescent="0.3">
      <c r="D86" s="12">
        <v>3</v>
      </c>
      <c r="E86" s="48">
        <f>H92</f>
        <v>65000</v>
      </c>
      <c r="G86" s="86" t="s">
        <v>37</v>
      </c>
      <c r="H86" s="86"/>
      <c r="I86" s="49">
        <v>0.14000000000000001</v>
      </c>
    </row>
    <row r="87" spans="4:16" ht="15.75" thickBot="1" x14ac:dyDescent="0.3">
      <c r="D87" s="9">
        <v>4</v>
      </c>
      <c r="E87" s="46">
        <f>H92</f>
        <v>65000</v>
      </c>
      <c r="G87" s="86" t="s">
        <v>38</v>
      </c>
      <c r="H87" s="86"/>
      <c r="I87" s="49">
        <v>0.4</v>
      </c>
    </row>
    <row r="88" spans="4:16" ht="15.75" thickBot="1" x14ac:dyDescent="0.3">
      <c r="D88" s="15">
        <v>5</v>
      </c>
      <c r="E88" s="50">
        <f>H92</f>
        <v>65000</v>
      </c>
    </row>
    <row r="89" spans="4:16" ht="15.75" thickBot="1" x14ac:dyDescent="0.3">
      <c r="D89" s="12">
        <v>6</v>
      </c>
      <c r="E89" s="48">
        <f>H92</f>
        <v>65000</v>
      </c>
      <c r="G89" s="99" t="s">
        <v>61</v>
      </c>
      <c r="H89" s="99"/>
      <c r="I89" s="99"/>
      <c r="J89" s="99"/>
      <c r="K89" s="99"/>
      <c r="L89" s="99"/>
      <c r="M89" s="99"/>
      <c r="N89" s="99"/>
    </row>
    <row r="90" spans="4:16" ht="15.75" thickBot="1" x14ac:dyDescent="0.3">
      <c r="D90" s="9">
        <v>7</v>
      </c>
      <c r="E90" s="46">
        <f>H92</f>
        <v>65000</v>
      </c>
      <c r="G90" s="99"/>
      <c r="H90" s="99"/>
      <c r="I90" s="99"/>
      <c r="J90" s="99"/>
      <c r="K90" s="99"/>
      <c r="L90" s="99"/>
      <c r="M90" s="99"/>
      <c r="N90" s="99"/>
    </row>
    <row r="91" spans="4:16" ht="15.75" thickBot="1" x14ac:dyDescent="0.3">
      <c r="D91" s="15">
        <v>8</v>
      </c>
      <c r="E91" s="50">
        <f>H92</f>
        <v>65000</v>
      </c>
    </row>
    <row r="92" spans="4:16" x14ac:dyDescent="0.25">
      <c r="G92" s="8" t="s">
        <v>42</v>
      </c>
      <c r="H92" s="47">
        <f>I83-I84</f>
        <v>65000</v>
      </c>
      <c r="J92" s="8" t="s">
        <v>10</v>
      </c>
      <c r="K92" s="29">
        <f>((E84/(1+I86))+((E85/((1+I86)^2)))+((E86/((1+I86)^3)))+((E87/((1+I86)^4)))+((E88/((1+I86)^5)))+((E89/((1+I86)^6)))+((E90/((1+I86)^7)))+((E91/((1+I86)^8))))-E83</f>
        <v>157526.15310500376</v>
      </c>
    </row>
    <row r="93" spans="4:16" ht="15.75" thickBot="1" x14ac:dyDescent="0.3">
      <c r="G93" s="23"/>
      <c r="H93" s="23"/>
      <c r="I93" s="23"/>
      <c r="J93" s="23"/>
      <c r="K93" s="23"/>
      <c r="L93" s="23"/>
      <c r="M93" s="23"/>
      <c r="N93" s="23"/>
      <c r="O93" s="42"/>
    </row>
    <row r="94" spans="4:16" ht="15.75" thickTop="1" x14ac:dyDescent="0.25">
      <c r="F94" s="19"/>
      <c r="G94" s="86" t="s">
        <v>40</v>
      </c>
      <c r="H94" s="86"/>
      <c r="I94" s="86"/>
      <c r="J94" s="28" t="s">
        <v>41</v>
      </c>
      <c r="L94" s="8" t="s">
        <v>27</v>
      </c>
      <c r="M94" s="29">
        <f>I97</f>
        <v>145400.14890266946</v>
      </c>
      <c r="N94" s="51">
        <f>I97</f>
        <v>145400.14890266946</v>
      </c>
      <c r="O94" s="42"/>
      <c r="P94" s="42"/>
    </row>
    <row r="95" spans="4:16" x14ac:dyDescent="0.25">
      <c r="F95" s="19"/>
      <c r="G95" s="8" t="s">
        <v>15</v>
      </c>
      <c r="H95" s="30">
        <v>0.42499999999999999</v>
      </c>
      <c r="I95" s="30">
        <v>0.42</v>
      </c>
      <c r="J95" s="30">
        <f>M100/100</f>
        <v>0.42481461076003363</v>
      </c>
      <c r="L95" s="86" t="s">
        <v>28</v>
      </c>
      <c r="M95" s="86"/>
      <c r="N95" s="52">
        <f>E83</f>
        <v>144000</v>
      </c>
      <c r="O95" s="42"/>
      <c r="P95" s="42"/>
    </row>
    <row r="96" spans="4:16" x14ac:dyDescent="0.25">
      <c r="F96" s="19"/>
      <c r="G96" s="8" t="s">
        <v>10</v>
      </c>
      <c r="H96" s="29">
        <f>E83-((E84/(1+H95))+((E85/((1+H95)^2)))+((E86/((1+H95)^3)))+((E87/((1+H95)^4)))+((E88/((1+H95)^5)))+((E89/((1+H95)^6)))+((E90/((1+H95)^7)))+((E91/((1+H95)^8))))</f>
        <v>53.913504921394633</v>
      </c>
      <c r="I96" s="29">
        <f>E83-((E84/(1+I95))+((E85/((1+I95)^2)))+((E86/((1+I95)^3)))+((E87/((1+I95)^4)))+((E88/((1+I95)^5)))+((E89/((1+I95)^6)))+((E90/((1+I95)^7)))+((E91/((1+I95)^8))))</f>
        <v>-1400.1489026694617</v>
      </c>
      <c r="J96" s="29">
        <f>E83-((E84/(1+J95))+((E85/((1+J95)^2)))+((E86/((1+J95)^3)))+((E87/((1+J95)^4)))+((E88/((1+J95)^5)))+((E89/((1+J95)^6)))+((E90/((1+J95)^7)))+((E91/((1+J95)^8))))</f>
        <v>0.46688021800946444</v>
      </c>
      <c r="L96" s="8" t="s">
        <v>29</v>
      </c>
      <c r="M96" s="32">
        <f>H97</f>
        <v>143946.08649507861</v>
      </c>
      <c r="N96" s="53"/>
      <c r="O96" s="42"/>
      <c r="P96" s="42"/>
    </row>
    <row r="97" spans="4:16" x14ac:dyDescent="0.25">
      <c r="F97" s="19"/>
      <c r="H97" s="29">
        <f>((E84/(1+H95))+((E85/((1+H95)^2)))+((E86/((1+H95)^3)))+((E87/((1+H95)^4)))+((E88/((1+H95)^5)))+((E89/((1+H95)^6)))+((E90/((1+H95)^7)))+((E91/((1+H95)^8))))</f>
        <v>143946.08649507861</v>
      </c>
      <c r="I97" s="29">
        <f>((E84/(1+I95))+((E85/((1+I95)^2)))+((E86/((1+I95)^3)))+((E87/((1+I95)^4)))+((E88/((1+I95)^5)))+((E89/((1+I95)^6)))+((E90/((1+I95)^7)))+((E91/((1+I95)^8))))</f>
        <v>145400.14890266946</v>
      </c>
      <c r="J97" s="29">
        <f>((E84/(1+J95))+((E85/((1+J95)^2)))+((E86/((1+J95)^3)))+((E87/((1+J95)^4)))+((E88/((1+J95)^5)))+((E89/((1+J95)^6)))+((E90/((1+J95)^7)))+((E91/((1+J95)^8))))</f>
        <v>143999.53311978199</v>
      </c>
      <c r="M97" s="29">
        <f>M94-M96</f>
        <v>1454.0624075908563</v>
      </c>
      <c r="N97" s="54">
        <f>N94-N95</f>
        <v>1400.1489026694617</v>
      </c>
      <c r="O97" s="42"/>
      <c r="P97" s="42"/>
    </row>
    <row r="98" spans="4:16" x14ac:dyDescent="0.25">
      <c r="F98" s="19"/>
      <c r="N98" s="19"/>
      <c r="O98" s="42"/>
      <c r="P98" s="42"/>
    </row>
    <row r="99" spans="4:16" x14ac:dyDescent="0.25">
      <c r="F99" s="19"/>
      <c r="N99" s="19"/>
      <c r="O99" s="42"/>
      <c r="P99" s="42"/>
    </row>
    <row r="100" spans="4:16" x14ac:dyDescent="0.25">
      <c r="F100" s="19"/>
      <c r="G100" s="87" t="s">
        <v>32</v>
      </c>
      <c r="H100" s="88"/>
      <c r="I100" s="34">
        <f>(H95-I95)*100</f>
        <v>0.50000000000000044</v>
      </c>
      <c r="K100" s="88" t="s">
        <v>30</v>
      </c>
      <c r="L100" s="88"/>
      <c r="M100" s="35">
        <f>((N97/M97)*I100)+I101</f>
        <v>42.481461076003363</v>
      </c>
      <c r="N100" s="19"/>
      <c r="O100" s="42"/>
      <c r="P100" s="42"/>
    </row>
    <row r="101" spans="4:16" x14ac:dyDescent="0.25">
      <c r="F101" s="19"/>
      <c r="G101" s="87" t="s">
        <v>31</v>
      </c>
      <c r="H101" s="88"/>
      <c r="I101" s="36">
        <f>I95*100</f>
        <v>42</v>
      </c>
      <c r="N101" s="19"/>
      <c r="O101" s="42"/>
      <c r="P101" s="42"/>
    </row>
    <row r="102" spans="4:16" ht="15.75" thickBot="1" x14ac:dyDescent="0.3">
      <c r="F102" s="19"/>
      <c r="G102" s="37"/>
      <c r="H102" s="23"/>
      <c r="I102" s="23"/>
      <c r="J102" s="23"/>
      <c r="K102" s="23"/>
      <c r="L102" s="23"/>
      <c r="M102" s="23"/>
      <c r="N102" s="24"/>
      <c r="O102" s="42"/>
      <c r="P102" s="42"/>
    </row>
    <row r="103" spans="4:16" ht="15.75" thickTop="1" x14ac:dyDescent="0.25">
      <c r="O103" s="42"/>
      <c r="P103" s="42"/>
    </row>
    <row r="104" spans="4:16" x14ac:dyDescent="0.25">
      <c r="G104" s="100" t="s">
        <v>43</v>
      </c>
      <c r="H104" s="100"/>
      <c r="I104" s="100"/>
      <c r="J104" s="100"/>
      <c r="K104" s="100"/>
      <c r="L104" s="100"/>
      <c r="M104" s="100"/>
      <c r="N104" s="100"/>
      <c r="O104" s="55"/>
    </row>
    <row r="105" spans="4:16" ht="15.75" thickBot="1" x14ac:dyDescent="0.3">
      <c r="G105" s="100"/>
      <c r="H105" s="100"/>
      <c r="I105" s="100"/>
      <c r="J105" s="100"/>
      <c r="K105" s="100"/>
      <c r="L105" s="100"/>
      <c r="M105" s="100"/>
      <c r="N105" s="100"/>
      <c r="O105" s="55"/>
    </row>
    <row r="106" spans="4:16" ht="30.75" thickBot="1" x14ac:dyDescent="0.3">
      <c r="D106" s="79" t="s">
        <v>20</v>
      </c>
      <c r="E106" s="80" t="s">
        <v>36</v>
      </c>
    </row>
    <row r="107" spans="4:16" ht="15.75" thickBot="1" x14ac:dyDescent="0.3">
      <c r="D107" s="9">
        <v>0</v>
      </c>
      <c r="E107" s="46">
        <f>I107</f>
        <v>144000</v>
      </c>
      <c r="G107" s="86" t="s">
        <v>39</v>
      </c>
      <c r="H107" s="86"/>
      <c r="I107" s="47">
        <v>144000</v>
      </c>
      <c r="K107" s="8" t="s">
        <v>42</v>
      </c>
      <c r="L107" s="47">
        <f>I83-I84</f>
        <v>65000</v>
      </c>
    </row>
    <row r="108" spans="4:16" ht="15.75" thickBot="1" x14ac:dyDescent="0.3">
      <c r="D108" s="12">
        <v>1</v>
      </c>
      <c r="E108" s="48">
        <f>M108</f>
        <v>25000</v>
      </c>
      <c r="G108" s="86" t="s">
        <v>37</v>
      </c>
      <c r="H108" s="86"/>
      <c r="I108" s="49">
        <v>0.14000000000000001</v>
      </c>
      <c r="K108" s="103" t="s">
        <v>44</v>
      </c>
      <c r="L108" s="103"/>
      <c r="M108" s="47">
        <f>L107-40000</f>
        <v>25000</v>
      </c>
    </row>
    <row r="109" spans="4:16" ht="15.75" thickBot="1" x14ac:dyDescent="0.3">
      <c r="D109" s="9">
        <v>2</v>
      </c>
      <c r="E109" s="46">
        <f>M108</f>
        <v>25000</v>
      </c>
      <c r="G109" s="86" t="s">
        <v>38</v>
      </c>
      <c r="H109" s="86"/>
      <c r="I109" s="49">
        <v>0.4</v>
      </c>
    </row>
    <row r="110" spans="4:16" ht="15.75" thickBot="1" x14ac:dyDescent="0.3">
      <c r="D110" s="12">
        <v>3</v>
      </c>
      <c r="E110" s="48">
        <f>M108</f>
        <v>25000</v>
      </c>
      <c r="K110" s="8" t="s">
        <v>10</v>
      </c>
      <c r="L110" s="29">
        <f>((E108/(1+I108))+((E109/((1+I108)^2)))+((E110/((1+I108)^3)))+((E111/((1+I108)^4)))+((E112/((1+I108)^5)))+((E113/((1+I108)^6)))+((E114/((1+I108)^7)))+((E115/((1+I108)^8))))-E107</f>
        <v>-28028.402651921613</v>
      </c>
    </row>
    <row r="111" spans="4:16" ht="15.75" thickBot="1" x14ac:dyDescent="0.3">
      <c r="D111" s="9">
        <v>4</v>
      </c>
      <c r="E111" s="46">
        <f>M108</f>
        <v>25000</v>
      </c>
      <c r="J111" s="47"/>
      <c r="K111" s="47"/>
    </row>
    <row r="112" spans="4:16" ht="15.75" thickBot="1" x14ac:dyDescent="0.3">
      <c r="D112" s="15">
        <v>5</v>
      </c>
      <c r="E112" s="50">
        <f>M108</f>
        <v>25000</v>
      </c>
    </row>
    <row r="113" spans="4:5" ht="15.75" thickBot="1" x14ac:dyDescent="0.3">
      <c r="D113" s="12">
        <v>6</v>
      </c>
      <c r="E113" s="48">
        <f>M108</f>
        <v>25000</v>
      </c>
    </row>
    <row r="114" spans="4:5" ht="15.75" thickBot="1" x14ac:dyDescent="0.3">
      <c r="D114" s="9">
        <v>7</v>
      </c>
      <c r="E114" s="46">
        <f>M108</f>
        <v>25000</v>
      </c>
    </row>
    <row r="115" spans="4:5" ht="15.75" thickBot="1" x14ac:dyDescent="0.3">
      <c r="D115" s="15">
        <v>8</v>
      </c>
      <c r="E115" s="50">
        <f>M108</f>
        <v>25000</v>
      </c>
    </row>
    <row r="133" spans="3:15" x14ac:dyDescent="0.25">
      <c r="C133" s="8" t="s">
        <v>45</v>
      </c>
      <c r="D133" s="100" t="s">
        <v>46</v>
      </c>
      <c r="E133" s="100"/>
      <c r="F133" s="100"/>
      <c r="G133" s="100"/>
      <c r="H133" s="100"/>
      <c r="I133" s="100"/>
      <c r="J133" s="100"/>
      <c r="K133" s="100"/>
      <c r="L133" s="100"/>
      <c r="M133" s="100"/>
      <c r="N133" s="100"/>
    </row>
    <row r="134" spans="3:15" x14ac:dyDescent="0.25">
      <c r="D134" s="100"/>
      <c r="E134" s="100"/>
      <c r="F134" s="100"/>
      <c r="G134" s="100"/>
      <c r="H134" s="100"/>
      <c r="I134" s="100"/>
      <c r="J134" s="100"/>
      <c r="K134" s="100"/>
      <c r="L134" s="100"/>
      <c r="M134" s="100"/>
      <c r="N134" s="100"/>
    </row>
    <row r="135" spans="3:15" ht="15.75" thickBot="1" x14ac:dyDescent="0.3"/>
    <row r="136" spans="3:15" ht="15.75" thickBot="1" x14ac:dyDescent="0.3">
      <c r="C136" s="84"/>
      <c r="D136" s="83" t="s">
        <v>49</v>
      </c>
      <c r="E136" s="82" t="s">
        <v>50</v>
      </c>
      <c r="J136" s="44" t="s">
        <v>11</v>
      </c>
      <c r="K136" s="45"/>
      <c r="L136" s="44" t="s">
        <v>16</v>
      </c>
    </row>
    <row r="137" spans="3:15" ht="15.75" thickBot="1" x14ac:dyDescent="0.3">
      <c r="C137" s="56" t="s">
        <v>51</v>
      </c>
      <c r="D137" s="57">
        <v>15000</v>
      </c>
      <c r="E137" s="57">
        <v>15000</v>
      </c>
      <c r="J137" s="44" t="s">
        <v>12</v>
      </c>
      <c r="K137" s="45"/>
      <c r="L137" s="44" t="s">
        <v>17</v>
      </c>
    </row>
    <row r="138" spans="3:15" ht="15.75" thickBot="1" x14ac:dyDescent="0.3">
      <c r="C138" s="56" t="s">
        <v>52</v>
      </c>
      <c r="D138" s="57">
        <v>5500</v>
      </c>
      <c r="E138" s="57">
        <v>3200</v>
      </c>
      <c r="J138" s="44" t="s">
        <v>13</v>
      </c>
      <c r="K138" s="45"/>
      <c r="L138" s="44" t="s">
        <v>18</v>
      </c>
    </row>
    <row r="139" spans="3:15" ht="15.75" thickBot="1" x14ac:dyDescent="0.3">
      <c r="C139" s="56" t="s">
        <v>53</v>
      </c>
      <c r="D139" s="58" t="s">
        <v>54</v>
      </c>
      <c r="E139" s="58" t="s">
        <v>55</v>
      </c>
    </row>
    <row r="140" spans="3:15" ht="26.25" thickBot="1" x14ac:dyDescent="0.3">
      <c r="C140" s="56" t="s">
        <v>56</v>
      </c>
      <c r="D140" s="59">
        <v>0.12</v>
      </c>
      <c r="E140" s="59">
        <v>0.12</v>
      </c>
      <c r="G140" s="99" t="s">
        <v>62</v>
      </c>
      <c r="H140" s="99"/>
      <c r="I140" s="99"/>
      <c r="J140" s="99"/>
      <c r="K140" s="99"/>
      <c r="L140" s="99"/>
      <c r="M140" s="99"/>
      <c r="N140" s="99"/>
      <c r="O140" s="99"/>
    </row>
    <row r="141" spans="3:15" x14ac:dyDescent="0.25">
      <c r="G141" s="99"/>
      <c r="H141" s="99"/>
      <c r="I141" s="99"/>
      <c r="J141" s="99"/>
      <c r="K141" s="99"/>
      <c r="L141" s="99"/>
      <c r="M141" s="99"/>
      <c r="N141" s="99"/>
      <c r="O141" s="99"/>
    </row>
    <row r="143" spans="3:15" x14ac:dyDescent="0.25">
      <c r="D143" s="104" t="s">
        <v>57</v>
      </c>
      <c r="E143" s="104"/>
      <c r="F143" s="104"/>
      <c r="G143" s="104"/>
      <c r="H143" s="104"/>
      <c r="I143" s="104"/>
      <c r="J143" s="104"/>
      <c r="K143" s="104"/>
      <c r="L143" s="104"/>
      <c r="M143" s="104"/>
      <c r="N143" s="104"/>
    </row>
    <row r="144" spans="3:15" ht="15.75" thickBot="1" x14ac:dyDescent="0.3"/>
    <row r="145" spans="3:15" ht="16.5" thickTop="1" thickBot="1" x14ac:dyDescent="0.3">
      <c r="D145" s="60" t="s">
        <v>20</v>
      </c>
      <c r="E145" s="61" t="s">
        <v>49</v>
      </c>
      <c r="G145" s="8" t="s">
        <v>10</v>
      </c>
      <c r="H145" s="29">
        <f>((E147/(1+D140))+((E148/((1+D140)^2)))+((E149/((1+D140)^3)))+((E150/((1+D140)^4))))-E146</f>
        <v>1705.4214064452281</v>
      </c>
    </row>
    <row r="146" spans="3:15" ht="16.5" thickTop="1" thickBot="1" x14ac:dyDescent="0.3">
      <c r="D146" s="61">
        <v>0</v>
      </c>
      <c r="E146" s="62">
        <f>D137</f>
        <v>15000</v>
      </c>
      <c r="G146" s="23"/>
      <c r="H146" s="23"/>
      <c r="I146" s="23"/>
      <c r="J146" s="23"/>
      <c r="K146" s="23"/>
      <c r="L146" s="23"/>
      <c r="M146" s="23"/>
      <c r="N146" s="23"/>
      <c r="O146" s="42"/>
    </row>
    <row r="147" spans="3:15" ht="16.5" thickTop="1" thickBot="1" x14ac:dyDescent="0.3">
      <c r="D147" s="61">
        <v>1</v>
      </c>
      <c r="E147" s="62">
        <f>D138</f>
        <v>5500</v>
      </c>
      <c r="F147" s="19"/>
      <c r="G147" s="86" t="s">
        <v>40</v>
      </c>
      <c r="H147" s="86"/>
      <c r="I147" s="86"/>
      <c r="J147" s="28" t="s">
        <v>41</v>
      </c>
      <c r="L147" s="8" t="s">
        <v>27</v>
      </c>
      <c r="M147" s="29">
        <f>I150</f>
        <v>15058.115646451564</v>
      </c>
      <c r="N147" s="51">
        <f>I150</f>
        <v>15058.115646451564</v>
      </c>
      <c r="O147" s="42"/>
    </row>
    <row r="148" spans="3:15" ht="16.5" thickTop="1" thickBot="1" x14ac:dyDescent="0.3">
      <c r="D148" s="61">
        <v>2</v>
      </c>
      <c r="E148" s="62">
        <f>D138</f>
        <v>5500</v>
      </c>
      <c r="F148" s="19"/>
      <c r="G148" s="8" t="s">
        <v>15</v>
      </c>
      <c r="H148" s="30">
        <v>0.18</v>
      </c>
      <c r="I148" s="30">
        <v>0.17100000000000001</v>
      </c>
      <c r="J148" s="30">
        <f>M153/100</f>
        <v>0.17299044575728659</v>
      </c>
      <c r="L148" s="86" t="s">
        <v>28</v>
      </c>
      <c r="M148" s="86"/>
      <c r="N148" s="52">
        <f>E146</f>
        <v>15000</v>
      </c>
      <c r="O148" s="42"/>
    </row>
    <row r="149" spans="3:15" ht="16.5" thickTop="1" thickBot="1" x14ac:dyDescent="0.3">
      <c r="D149" s="63">
        <v>3</v>
      </c>
      <c r="E149" s="62">
        <f>D138</f>
        <v>5500</v>
      </c>
      <c r="F149" s="19"/>
      <c r="G149" s="8" t="s">
        <v>10</v>
      </c>
      <c r="H149" s="29">
        <f>E146-((E147/(1+H148))+((E148/((1+H148)^2)))+((E149/((1+H148)^3)))+((E150/((1+H148)^4))))</f>
        <v>204.6600740870872</v>
      </c>
      <c r="I149" s="29">
        <f>E146-((E147/(1+I148))+((E148/((1+I148)^2)))+((E149/((1+I148)^3)))+((E150/((1+I148)^4))))</f>
        <v>-58.115646451564317</v>
      </c>
      <c r="J149" s="29">
        <f>E146-((E147/(1+J148))+((E148/((1+J148)^2)))+((E149/((1+J148)^3)))+((E150/((1+J148)^4))))</f>
        <v>0.66624634742038324</v>
      </c>
      <c r="L149" s="8" t="s">
        <v>29</v>
      </c>
      <c r="M149" s="32">
        <f>H150</f>
        <v>14795.339925912913</v>
      </c>
      <c r="N149" s="53"/>
      <c r="O149" s="42"/>
    </row>
    <row r="150" spans="3:15" ht="16.5" thickTop="1" thickBot="1" x14ac:dyDescent="0.3">
      <c r="D150" s="64">
        <v>4</v>
      </c>
      <c r="E150" s="65">
        <f>D138</f>
        <v>5500</v>
      </c>
      <c r="F150" s="19"/>
      <c r="H150" s="29">
        <f>((E147/(1+H148))+((E148/((1+H148)^2)))+((E149/((1+H148)^3)))+((E150/((1+H148)^4))))</f>
        <v>14795.339925912913</v>
      </c>
      <c r="I150" s="29">
        <f>((E147/(1+I148))+((E148/((1+I148)^2)))+((E149/((1+I148)^3)))+((E150/((1+I148)^4))))</f>
        <v>15058.115646451564</v>
      </c>
      <c r="J150" s="29">
        <f>((E147/(1+J148))+((E148/((1+J148)^2)))+((E149/((1+J148)^3)))+((E150/((1+J148)^4))))</f>
        <v>14999.33375365258</v>
      </c>
      <c r="M150" s="29">
        <f>M147-M149</f>
        <v>262.77572053865151</v>
      </c>
      <c r="N150" s="54">
        <f>N147-N148</f>
        <v>58.115646451564317</v>
      </c>
      <c r="O150" s="42"/>
    </row>
    <row r="151" spans="3:15" ht="15.75" thickTop="1" x14ac:dyDescent="0.25">
      <c r="F151" s="19"/>
      <c r="N151" s="19"/>
      <c r="O151" s="42"/>
    </row>
    <row r="152" spans="3:15" x14ac:dyDescent="0.25">
      <c r="F152" s="19"/>
      <c r="N152" s="19"/>
      <c r="O152" s="42"/>
    </row>
    <row r="153" spans="3:15" x14ac:dyDescent="0.25">
      <c r="F153" s="19"/>
      <c r="G153" s="87" t="s">
        <v>32</v>
      </c>
      <c r="H153" s="88"/>
      <c r="I153" s="34">
        <f>(H148-I148)*100</f>
        <v>0.89999999999999802</v>
      </c>
      <c r="K153" s="88" t="s">
        <v>30</v>
      </c>
      <c r="L153" s="88"/>
      <c r="M153" s="35">
        <f>((N150/M150)*I153)+I154</f>
        <v>17.299044575728658</v>
      </c>
      <c r="N153" s="19"/>
      <c r="O153" s="42"/>
    </row>
    <row r="154" spans="3:15" x14ac:dyDescent="0.25">
      <c r="F154" s="19"/>
      <c r="G154" s="87" t="s">
        <v>31</v>
      </c>
      <c r="H154" s="88"/>
      <c r="I154" s="36">
        <f>I148*100</f>
        <v>17.100000000000001</v>
      </c>
      <c r="N154" s="19"/>
      <c r="O154" s="42"/>
    </row>
    <row r="155" spans="3:15" ht="15.75" thickBot="1" x14ac:dyDescent="0.3">
      <c r="F155" s="19"/>
      <c r="G155" s="37"/>
      <c r="H155" s="23"/>
      <c r="I155" s="23"/>
      <c r="J155" s="23"/>
      <c r="K155" s="23"/>
      <c r="L155" s="23"/>
      <c r="M155" s="23"/>
      <c r="N155" s="24"/>
      <c r="O155" s="42"/>
    </row>
    <row r="156" spans="3:15" ht="15.75" thickTop="1" x14ac:dyDescent="0.25">
      <c r="O156" s="42"/>
    </row>
    <row r="158" spans="3:15" x14ac:dyDescent="0.25">
      <c r="D158" s="104" t="s">
        <v>57</v>
      </c>
      <c r="E158" s="104"/>
      <c r="F158" s="104"/>
      <c r="G158" s="104"/>
      <c r="H158" s="104"/>
      <c r="I158" s="104"/>
      <c r="J158" s="104"/>
      <c r="K158" s="104"/>
      <c r="L158" s="104"/>
      <c r="M158" s="104"/>
      <c r="N158" s="104"/>
    </row>
    <row r="159" spans="3:15" ht="15.75" thickBot="1" x14ac:dyDescent="0.3">
      <c r="D159" s="66"/>
    </row>
    <row r="160" spans="3:15" ht="16.5" thickTop="1" thickBot="1" x14ac:dyDescent="0.3">
      <c r="C160" s="67"/>
      <c r="D160" s="68" t="s">
        <v>20</v>
      </c>
      <c r="E160" s="69" t="s">
        <v>49</v>
      </c>
      <c r="G160" s="8" t="s">
        <v>10</v>
      </c>
      <c r="H160" s="29">
        <f>((E162/(1+E140))+((E163/((1+E140)^2)))+((E164/((1+E140)^3)))+((E165/((1+E140)^4)))+((E166/((1+E140)^5)))+((E167/((1+E140)^6)))+((E168/((1+E140)^7)))+((E169/((1+E140)^8))))-E161</f>
        <v>896.44725388347797</v>
      </c>
    </row>
    <row r="161" spans="4:15" ht="16.5" thickTop="1" thickBot="1" x14ac:dyDescent="0.3">
      <c r="D161" s="70">
        <v>0</v>
      </c>
      <c r="E161" s="71">
        <f>E137</f>
        <v>15000</v>
      </c>
      <c r="G161" s="23"/>
      <c r="H161" s="23"/>
      <c r="I161" s="23"/>
      <c r="J161" s="23"/>
      <c r="K161" s="23"/>
      <c r="L161" s="23"/>
      <c r="M161" s="23"/>
      <c r="N161" s="23"/>
      <c r="O161" s="42"/>
    </row>
    <row r="162" spans="4:15" ht="16.5" thickTop="1" thickBot="1" x14ac:dyDescent="0.3">
      <c r="D162" s="69">
        <v>1</v>
      </c>
      <c r="E162" s="72">
        <f>E138</f>
        <v>3200</v>
      </c>
      <c r="F162" s="19"/>
      <c r="G162" s="86" t="s">
        <v>40</v>
      </c>
      <c r="H162" s="86"/>
      <c r="I162" s="86"/>
      <c r="J162" s="28" t="s">
        <v>41</v>
      </c>
      <c r="L162" s="8" t="s">
        <v>27</v>
      </c>
      <c r="M162" s="29">
        <f>I165</f>
        <v>15096.752959572199</v>
      </c>
      <c r="N162" s="51">
        <f>I165</f>
        <v>15096.752959572199</v>
      </c>
      <c r="O162" s="42"/>
    </row>
    <row r="163" spans="4:15" ht="16.5" thickTop="1" thickBot="1" x14ac:dyDescent="0.3">
      <c r="D163" s="73">
        <v>2</v>
      </c>
      <c r="E163" s="74">
        <f>E138</f>
        <v>3200</v>
      </c>
      <c r="F163" s="19"/>
      <c r="G163" s="8" t="s">
        <v>15</v>
      </c>
      <c r="H163" s="30">
        <v>0.14000000000000001</v>
      </c>
      <c r="I163" s="30">
        <v>0.13500000000000001</v>
      </c>
      <c r="J163" s="30">
        <f>M168/100</f>
        <v>0.13691674660193678</v>
      </c>
      <c r="L163" s="86" t="s">
        <v>28</v>
      </c>
      <c r="M163" s="86"/>
      <c r="N163" s="75">
        <f>E161</f>
        <v>15000</v>
      </c>
      <c r="O163" s="42"/>
    </row>
    <row r="164" spans="4:15" ht="16.5" thickTop="1" thickBot="1" x14ac:dyDescent="0.3">
      <c r="D164" s="69">
        <v>3</v>
      </c>
      <c r="E164" s="76">
        <f>E138</f>
        <v>3200</v>
      </c>
      <c r="F164" s="19"/>
      <c r="G164" s="8" t="s">
        <v>10</v>
      </c>
      <c r="H164" s="29">
        <f>E161-((E162/(1+H163))+((E163/((1+H163)^2)))+((E164/((1+H163)^3)))+((E165/((1+H163)^4)))+((E166/((1+H163)^5)))+((E167/((1+H163)^6)))+((E168/((1+H163)^7)))+((E169/((1+H163)^8))))</f>
        <v>155.63553944596788</v>
      </c>
      <c r="I164" s="29">
        <f>E161-((E162/(1+I163))+((E163/((1+I163)^2)))+((E164/((1+I163)^3)))+((E165/((1+I163)^4)))+((E166/((1+I163)^5)))+((E167/((1+I163)^6)))+((E168/((1+I163)^7)))+((E169/((1+I163)^8))))</f>
        <v>-96.752959572198961</v>
      </c>
      <c r="J164" s="29">
        <f>E161-((E162/(1+J163))+((E163/((1+J163)^2)))+((E164/((1+J163)^3)))+((E165/((1+J163)^4)))+((E166/((1+J163)^5)))+((E167/((1+J163)^6)))+((E168/((1+J163)^7)))+((E169/((1+J163)^8))))</f>
        <v>0.80533239383294131</v>
      </c>
      <c r="L164" s="8" t="s">
        <v>29</v>
      </c>
      <c r="M164" s="32">
        <f>H165</f>
        <v>14844.364460554032</v>
      </c>
      <c r="N164" s="53"/>
      <c r="O164" s="42"/>
    </row>
    <row r="165" spans="4:15" ht="16.5" thickTop="1" thickBot="1" x14ac:dyDescent="0.3">
      <c r="D165" s="77">
        <v>4</v>
      </c>
      <c r="E165" s="72">
        <f>E138</f>
        <v>3200</v>
      </c>
      <c r="F165" s="19"/>
      <c r="H165" s="29">
        <f>((E162/(1+H163))+((E163/((1+H163)^2)))+((E164/((1+H163)^3)))+((E165/((1+H163)^4)))+((E166/((1+H163)^5)))+((E167/((1+H163)^6)))+((E168/((1+H163)^7)))+((E169/((1+H163)^8))))</f>
        <v>14844.364460554032</v>
      </c>
      <c r="I165" s="29">
        <f>((E162/(1+I163))+((E163/((1+I163)^2)))+((E164/((1+I163)^3)))+((E165/((1+I163)^4)))+((E166/((1+I163)^5)))+((E167/((1+I163)^6)))+((E168/((1+I163)^7)))+((E169/((1+I163)^8))))</f>
        <v>15096.752959572199</v>
      </c>
      <c r="J165" s="29">
        <f>((E162/(1+J163))+((E163/((1+J163)^2)))+((E164/((1+J163)^3)))+((E165/((1+J163)^4)))+((E166/((1+J163)^5)))+((E167/((1+J163)^6)))+((E168/((1+J163)^7)))+((E169/((1+J163)^8))))</f>
        <v>14999.194667606167</v>
      </c>
      <c r="M165" s="29">
        <f>M162-M164</f>
        <v>252.38849901816684</v>
      </c>
      <c r="N165" s="54">
        <f>N162-N163</f>
        <v>96.752959572198961</v>
      </c>
      <c r="O165" s="42"/>
    </row>
    <row r="166" spans="4:15" ht="16.5" thickTop="1" thickBot="1" x14ac:dyDescent="0.3">
      <c r="D166" s="70">
        <v>5</v>
      </c>
      <c r="E166" s="71">
        <f>E138</f>
        <v>3200</v>
      </c>
      <c r="F166" s="19"/>
      <c r="N166" s="19"/>
      <c r="O166" s="42"/>
    </row>
    <row r="167" spans="4:15" ht="16.5" thickTop="1" thickBot="1" x14ac:dyDescent="0.3">
      <c r="D167" s="69">
        <v>6</v>
      </c>
      <c r="E167" s="72">
        <f>E138</f>
        <v>3200</v>
      </c>
      <c r="F167" s="19"/>
      <c r="N167" s="19"/>
      <c r="O167" s="42"/>
    </row>
    <row r="168" spans="4:15" ht="16.5" thickTop="1" thickBot="1" x14ac:dyDescent="0.3">
      <c r="D168" s="73">
        <v>7</v>
      </c>
      <c r="E168" s="74">
        <f>E138</f>
        <v>3200</v>
      </c>
      <c r="F168" s="19"/>
      <c r="G168" s="87" t="s">
        <v>32</v>
      </c>
      <c r="H168" s="88"/>
      <c r="I168" s="34">
        <f>(H163-I163)*100</f>
        <v>0.50000000000000044</v>
      </c>
      <c r="K168" s="88" t="s">
        <v>30</v>
      </c>
      <c r="L168" s="88"/>
      <c r="M168" s="35">
        <f>((N165/M165)*I168)+I169</f>
        <v>13.691674660193678</v>
      </c>
      <c r="N168" s="19"/>
      <c r="O168" s="42"/>
    </row>
    <row r="169" spans="4:15" ht="16.5" thickTop="1" thickBot="1" x14ac:dyDescent="0.3">
      <c r="D169" s="69">
        <v>8</v>
      </c>
      <c r="E169" s="74">
        <f>E138</f>
        <v>3200</v>
      </c>
      <c r="F169" s="19"/>
      <c r="G169" s="87" t="s">
        <v>31</v>
      </c>
      <c r="H169" s="88"/>
      <c r="I169" s="78">
        <f>I163*100</f>
        <v>13.5</v>
      </c>
      <c r="N169" s="19"/>
      <c r="O169" s="42"/>
    </row>
    <row r="170" spans="4:15" ht="16.5" thickTop="1" thickBot="1" x14ac:dyDescent="0.3">
      <c r="F170" s="19"/>
      <c r="G170" s="37"/>
      <c r="H170" s="23"/>
      <c r="I170" s="23"/>
      <c r="J170" s="23"/>
      <c r="K170" s="23"/>
      <c r="L170" s="23"/>
      <c r="M170" s="23"/>
      <c r="N170" s="24"/>
      <c r="O170" s="42"/>
    </row>
    <row r="171" spans="4:15" ht="15.75" thickTop="1" x14ac:dyDescent="0.25">
      <c r="O171" s="42"/>
    </row>
  </sheetData>
  <mergeCells count="49">
    <mergeCell ref="D158:N158"/>
    <mergeCell ref="D143:N143"/>
    <mergeCell ref="G169:H169"/>
    <mergeCell ref="G162:I162"/>
    <mergeCell ref="L163:M163"/>
    <mergeCell ref="G168:H168"/>
    <mergeCell ref="K168:L168"/>
    <mergeCell ref="G147:I147"/>
    <mergeCell ref="L148:M148"/>
    <mergeCell ref="G153:H153"/>
    <mergeCell ref="K153:L153"/>
    <mergeCell ref="G154:H154"/>
    <mergeCell ref="G140:O141"/>
    <mergeCell ref="D133:N134"/>
    <mergeCell ref="D79:M80"/>
    <mergeCell ref="D1:M2"/>
    <mergeCell ref="E12:M13"/>
    <mergeCell ref="G104:N105"/>
    <mergeCell ref="G107:H107"/>
    <mergeCell ref="G108:H108"/>
    <mergeCell ref="G109:H109"/>
    <mergeCell ref="K108:L108"/>
    <mergeCell ref="G94:I94"/>
    <mergeCell ref="L95:M95"/>
    <mergeCell ref="G100:H100"/>
    <mergeCell ref="K100:L100"/>
    <mergeCell ref="G101:H101"/>
    <mergeCell ref="G89:N90"/>
    <mergeCell ref="E14:M14"/>
    <mergeCell ref="E18:M18"/>
    <mergeCell ref="J27:K27"/>
    <mergeCell ref="I32:J32"/>
    <mergeCell ref="E32:F32"/>
    <mergeCell ref="E33:F33"/>
    <mergeCell ref="E22:M23"/>
    <mergeCell ref="E24:M24"/>
    <mergeCell ref="E26:G26"/>
    <mergeCell ref="E46:F46"/>
    <mergeCell ref="E37:M37"/>
    <mergeCell ref="E39:G39"/>
    <mergeCell ref="J40:K40"/>
    <mergeCell ref="E45:F45"/>
    <mergeCell ref="I45:J45"/>
    <mergeCell ref="E50:M51"/>
    <mergeCell ref="G83:H83"/>
    <mergeCell ref="G84:H84"/>
    <mergeCell ref="G86:H86"/>
    <mergeCell ref="G87:H87"/>
    <mergeCell ref="G85:H85"/>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U23"/>
  <sheetViews>
    <sheetView workbookViewId="0"/>
  </sheetViews>
  <sheetFormatPr baseColWidth="10" defaultColWidth="9.140625" defaultRowHeight="15" x14ac:dyDescent="0.25"/>
  <cols>
    <col min="1" max="1" width="9.140625" customWidth="1"/>
    <col min="18" max="18" width="9.140625" customWidth="1"/>
  </cols>
  <sheetData>
    <row r="1" spans="1:21" x14ac:dyDescent="0.25">
      <c r="S1" t="s">
        <v>8</v>
      </c>
      <c r="T1" s="1">
        <v>0.1</v>
      </c>
    </row>
    <row r="2" spans="1:21" ht="40.5" customHeight="1" x14ac:dyDescent="0.25">
      <c r="A2" s="3" t="s">
        <v>0</v>
      </c>
      <c r="B2" s="105" t="s">
        <v>1</v>
      </c>
      <c r="C2" s="105"/>
      <c r="D2" s="105"/>
      <c r="E2" s="105"/>
    </row>
    <row r="3" spans="1:21" ht="45" x14ac:dyDescent="0.25">
      <c r="Q3" s="5" t="s">
        <v>6</v>
      </c>
      <c r="R3" s="6" t="s">
        <v>7</v>
      </c>
    </row>
    <row r="4" spans="1:21" x14ac:dyDescent="0.25">
      <c r="Q4" s="5">
        <v>0</v>
      </c>
      <c r="R4" s="4">
        <v>120000</v>
      </c>
      <c r="T4" s="5" t="s">
        <v>10</v>
      </c>
      <c r="U4" s="5">
        <f>((R5/(1+T1))+((R6/((1+T1)^2)))+((R7/((1+T1)^3)))+((R8/((1+T1)^4)))+((R9/((1+T1)^5))))-R4</f>
        <v>12273.006687322631</v>
      </c>
    </row>
    <row r="5" spans="1:21" x14ac:dyDescent="0.25">
      <c r="G5" s="2" t="s">
        <v>11</v>
      </c>
      <c r="Q5" s="5">
        <v>1</v>
      </c>
      <c r="R5" s="4">
        <v>70000</v>
      </c>
    </row>
    <row r="6" spans="1:21" x14ac:dyDescent="0.25">
      <c r="G6" s="2" t="s">
        <v>12</v>
      </c>
      <c r="Q6" s="5">
        <v>2</v>
      </c>
      <c r="R6" s="4">
        <v>40000</v>
      </c>
    </row>
    <row r="7" spans="1:21" x14ac:dyDescent="0.25">
      <c r="G7" s="2" t="s">
        <v>13</v>
      </c>
      <c r="Q7" s="5">
        <v>3</v>
      </c>
      <c r="R7" s="4">
        <v>30000</v>
      </c>
    </row>
    <row r="8" spans="1:21" x14ac:dyDescent="0.25">
      <c r="Q8" s="5">
        <v>4</v>
      </c>
      <c r="R8" s="4">
        <v>10000</v>
      </c>
    </row>
    <row r="9" spans="1:21" x14ac:dyDescent="0.25">
      <c r="Q9" s="5">
        <v>5</v>
      </c>
      <c r="R9" s="4">
        <v>10000</v>
      </c>
    </row>
    <row r="10" spans="1:21" x14ac:dyDescent="0.25">
      <c r="Q10" s="2"/>
    </row>
    <row r="12" spans="1:21" x14ac:dyDescent="0.25">
      <c r="G12" s="106" t="s">
        <v>14</v>
      </c>
      <c r="H12" s="106"/>
      <c r="I12" s="106"/>
    </row>
    <row r="13" spans="1:21" x14ac:dyDescent="0.25">
      <c r="R13" t="s">
        <v>15</v>
      </c>
      <c r="S13" s="1">
        <v>0.15</v>
      </c>
      <c r="T13" s="1">
        <v>0.17</v>
      </c>
      <c r="U13" s="1">
        <v>0.2</v>
      </c>
    </row>
    <row r="14" spans="1:21" x14ac:dyDescent="0.25">
      <c r="G14" s="2" t="s">
        <v>16</v>
      </c>
      <c r="R14" t="s">
        <v>10</v>
      </c>
      <c r="S14">
        <f>R4-((R5/(1+S13))+((R6/((1+S13)^2)))+((R7/((1+S13)^3)))+((R8/((1+S13)^4)))+((R9/((1+S13)^5))))</f>
        <v>-1530.0986911356595</v>
      </c>
      <c r="T14">
        <f>R4-((R5/(1+T13))+((R6/((1+T13)^2)))+((R7/((1+T13)^3)))+((R8/((1+T13)^4)))+((R9/((1+T13)^5))))</f>
        <v>2321.6694312094914</v>
      </c>
      <c r="U14">
        <f>R4-((R5/(1+U13))+((R6/((1+U13)^2)))+((R7/((1+U13)^3)))+((R8/((1+U13)^4)))+((R9/((1+U13)^5))))</f>
        <v>7686.4711934156367</v>
      </c>
    </row>
    <row r="15" spans="1:21" x14ac:dyDescent="0.25">
      <c r="G15" s="2" t="s">
        <v>17</v>
      </c>
    </row>
    <row r="16" spans="1:21" x14ac:dyDescent="0.25">
      <c r="G16" s="2" t="s">
        <v>18</v>
      </c>
    </row>
    <row r="20" spans="1:6" x14ac:dyDescent="0.25">
      <c r="A20" t="s">
        <v>2</v>
      </c>
      <c r="F20" t="s">
        <v>9</v>
      </c>
    </row>
    <row r="21" spans="1:6" x14ac:dyDescent="0.25">
      <c r="C21" t="s">
        <v>3</v>
      </c>
    </row>
    <row r="22" spans="1:6" x14ac:dyDescent="0.25">
      <c r="F22" t="s">
        <v>5</v>
      </c>
    </row>
    <row r="23" spans="1:6" x14ac:dyDescent="0.25">
      <c r="A23" t="s">
        <v>4</v>
      </c>
    </row>
  </sheetData>
  <mergeCells count="2">
    <mergeCell ref="B2:E2"/>
    <mergeCell ref="G12:I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EJERCICIOS</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VAL_PRESEN_NETO</dc:title>
  <dc:creator/>
  <cp:lastModifiedBy/>
  <dcterms:created xsi:type="dcterms:W3CDTF">2015-06-05T18:19:34Z</dcterms:created>
  <dcterms:modified xsi:type="dcterms:W3CDTF">2018-11-30T00:43:16Z</dcterms:modified>
</cp:coreProperties>
</file>