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60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J55" i="1"/>
  <c r="L55" i="1" s="1"/>
  <c r="L57" i="1" s="1"/>
  <c r="M49" i="1"/>
  <c r="N55" i="1"/>
  <c r="N57" i="1" s="1"/>
  <c r="M55" i="1"/>
  <c r="M57" i="1" s="1"/>
  <c r="N54" i="1"/>
  <c r="M54" i="1"/>
  <c r="L54" i="1"/>
  <c r="K54" i="1"/>
  <c r="J54" i="1"/>
  <c r="L49" i="1"/>
  <c r="J51" i="1"/>
  <c r="I51" i="1"/>
  <c r="I50" i="1"/>
  <c r="H50" i="1"/>
  <c r="J49" i="1"/>
  <c r="J48" i="1"/>
  <c r="I48" i="1"/>
  <c r="H48" i="1"/>
  <c r="P45" i="1"/>
  <c r="N45" i="1"/>
  <c r="M45" i="1"/>
  <c r="L45" i="1"/>
  <c r="K45" i="1"/>
  <c r="J45" i="1"/>
  <c r="N43" i="1"/>
  <c r="M43" i="1"/>
  <c r="L43" i="1"/>
  <c r="K43" i="1"/>
  <c r="J43" i="1"/>
  <c r="N42" i="1"/>
  <c r="M42" i="1"/>
  <c r="L42" i="1"/>
  <c r="K42" i="1"/>
  <c r="J42" i="1"/>
  <c r="P40" i="1"/>
  <c r="N40" i="1"/>
  <c r="M40" i="1"/>
  <c r="L40" i="1"/>
  <c r="K40" i="1"/>
  <c r="J40" i="1"/>
  <c r="N38" i="1"/>
  <c r="M38" i="1"/>
  <c r="L38" i="1"/>
  <c r="K38" i="1"/>
  <c r="J38" i="1"/>
  <c r="N37" i="1"/>
  <c r="M37" i="1"/>
  <c r="L37" i="1"/>
  <c r="K37" i="1"/>
  <c r="J37" i="1"/>
  <c r="I17" i="1"/>
  <c r="G34" i="1"/>
  <c r="G29" i="1"/>
  <c r="G32" i="1" s="1"/>
  <c r="H23" i="1"/>
  <c r="H22" i="1"/>
  <c r="K16" i="1"/>
  <c r="K17" i="1" s="1"/>
  <c r="J16" i="1"/>
  <c r="J17" i="1" s="1"/>
  <c r="I16" i="1"/>
  <c r="H16" i="1"/>
  <c r="G16" i="1"/>
  <c r="G17" i="1" s="1"/>
  <c r="K15" i="1"/>
  <c r="J15" i="1"/>
  <c r="I15" i="1"/>
  <c r="H15" i="1"/>
  <c r="G15" i="1"/>
  <c r="H11" i="1"/>
  <c r="H10" i="1"/>
  <c r="K5" i="1"/>
  <c r="J5" i="1"/>
  <c r="I5" i="1"/>
  <c r="H5" i="1"/>
  <c r="G5" i="1"/>
  <c r="H6" i="1" s="1"/>
  <c r="I6" i="1" s="1"/>
  <c r="K4" i="1"/>
  <c r="J4" i="1"/>
  <c r="I4" i="1"/>
  <c r="H4" i="1"/>
  <c r="G4" i="1"/>
  <c r="K55" i="1" l="1"/>
  <c r="K57" i="1" s="1"/>
  <c r="J57" i="1"/>
  <c r="G28" i="1"/>
  <c r="H28" i="1" s="1"/>
  <c r="J6" i="1"/>
  <c r="K6" i="1" s="1"/>
  <c r="M7" i="1"/>
  <c r="H9" i="1"/>
  <c r="H17" i="1"/>
  <c r="G18" i="1"/>
  <c r="G31" i="1" l="1"/>
  <c r="H31" i="1" s="1"/>
  <c r="H18" i="1"/>
  <c r="I18" i="1" s="1"/>
  <c r="J18" i="1" s="1"/>
  <c r="M17" i="1" s="1"/>
  <c r="H21" i="1" s="1"/>
  <c r="K18" i="1" l="1"/>
</calcChain>
</file>

<file path=xl/sharedStrings.xml><?xml version="1.0" encoding="utf-8"?>
<sst xmlns="http://schemas.openxmlformats.org/spreadsheetml/2006/main" count="52" uniqueCount="36">
  <si>
    <t>AÑO</t>
  </si>
  <si>
    <t>FNE</t>
  </si>
  <si>
    <t>PERIODO DE RECUPERACIÓN</t>
  </si>
  <si>
    <t>SUMA DE LOS FNE</t>
  </si>
  <si>
    <t>MONTO FALTANTE</t>
  </si>
  <si>
    <t>FNE DEL SIGUIENTE PERIODO</t>
  </si>
  <si>
    <t>AÑOS</t>
  </si>
  <si>
    <t>MESES</t>
  </si>
  <si>
    <t>DÍAS</t>
  </si>
  <si>
    <t>PERIODO DE RECUPERACIÓN DESCONTADO</t>
  </si>
  <si>
    <t>FNE DESCONTADO</t>
  </si>
  <si>
    <t>1+K</t>
  </si>
  <si>
    <t>K=10%</t>
  </si>
  <si>
    <t>R</t>
  </si>
  <si>
    <t>RAP</t>
  </si>
  <si>
    <t>RAP&gt;K</t>
  </si>
  <si>
    <t>RAP&lt;K</t>
  </si>
  <si>
    <t>B</t>
  </si>
  <si>
    <t>M</t>
  </si>
  <si>
    <t>RAP=K</t>
  </si>
  <si>
    <t>DIF</t>
  </si>
  <si>
    <t>IR</t>
  </si>
  <si>
    <t>IR&gt;1</t>
  </si>
  <si>
    <t>IR&lt;1</t>
  </si>
  <si>
    <t>IR=1</t>
  </si>
  <si>
    <t>D</t>
  </si>
  <si>
    <t>VPN</t>
  </si>
  <si>
    <t>POR CADA PESO ME DEJARA .29 CENTAVOS</t>
  </si>
  <si>
    <t>VPN&gt;0</t>
  </si>
  <si>
    <t>VPN&lt;0</t>
  </si>
  <si>
    <t>VPN=0</t>
  </si>
  <si>
    <t>TIR</t>
  </si>
  <si>
    <t>Propuesto</t>
  </si>
  <si>
    <t>TIR&gt;K</t>
  </si>
  <si>
    <t>TIR&lt;K</t>
  </si>
  <si>
    <t>TIR=K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</si>
</sst>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"/>
    <numFmt numFmtId="166" formatCode="0.000000"/>
    <numFmt numFmtId="168" formatCode="0.0000"/>
    <numFmt numFmtId="173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/>
    <xf numFmtId="2" fontId="0" fillId="0" borderId="0" xfId="1" applyNumberFormat="1" applyFont="1"/>
    <xf numFmtId="173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39" workbookViewId="0">
      <selection activeCell="P60" sqref="P60"/>
    </sheetView>
  </sheetViews>
  <sheetFormatPr baseColWidth="10" defaultRowHeight="15" x14ac:dyDescent="0.25"/>
  <cols>
    <col min="14" max="14" width="12.5703125" bestFit="1" customWidth="1"/>
  </cols>
  <sheetData>
    <row r="1" spans="1:13" x14ac:dyDescent="0.25">
      <c r="E1">
        <v>1</v>
      </c>
    </row>
    <row r="2" spans="1:13" x14ac:dyDescent="0.25">
      <c r="B2" t="s">
        <v>12</v>
      </c>
      <c r="F2" t="s">
        <v>2</v>
      </c>
    </row>
    <row r="3" spans="1:13" x14ac:dyDescent="0.25">
      <c r="A3" t="s">
        <v>11</v>
      </c>
      <c r="B3" s="1">
        <v>1.1000000000000001</v>
      </c>
    </row>
    <row r="4" spans="1:13" x14ac:dyDescent="0.25">
      <c r="B4" t="s">
        <v>0</v>
      </c>
      <c r="C4" t="s">
        <v>1</v>
      </c>
      <c r="F4" t="s">
        <v>0</v>
      </c>
      <c r="G4">
        <f>B6</f>
        <v>1</v>
      </c>
      <c r="H4">
        <f>B7</f>
        <v>2</v>
      </c>
      <c r="I4">
        <f>B8</f>
        <v>3</v>
      </c>
      <c r="J4">
        <f>B9</f>
        <v>4</v>
      </c>
      <c r="K4">
        <f>B10</f>
        <v>5</v>
      </c>
      <c r="M4" t="s">
        <v>4</v>
      </c>
    </row>
    <row r="5" spans="1:13" x14ac:dyDescent="0.25">
      <c r="B5">
        <v>0</v>
      </c>
      <c r="C5">
        <v>-1000</v>
      </c>
      <c r="F5" t="s">
        <v>1</v>
      </c>
      <c r="G5">
        <f>C6</f>
        <v>100</v>
      </c>
      <c r="H5">
        <f>C7</f>
        <v>300</v>
      </c>
      <c r="I5">
        <f>C8</f>
        <v>400</v>
      </c>
      <c r="J5">
        <f>C9</f>
        <v>500</v>
      </c>
      <c r="K5">
        <f>C10</f>
        <v>500</v>
      </c>
      <c r="M5" t="s">
        <v>5</v>
      </c>
    </row>
    <row r="6" spans="1:13" x14ac:dyDescent="0.25">
      <c r="B6">
        <v>1</v>
      </c>
      <c r="C6">
        <v>100</v>
      </c>
      <c r="F6" t="s">
        <v>3</v>
      </c>
      <c r="H6">
        <f>G5+H5</f>
        <v>400</v>
      </c>
      <c r="I6">
        <f>H6+I5</f>
        <v>800</v>
      </c>
      <c r="J6">
        <f>I6+J5</f>
        <v>1300</v>
      </c>
      <c r="K6">
        <f>J6+K5</f>
        <v>1800</v>
      </c>
    </row>
    <row r="7" spans="1:13" x14ac:dyDescent="0.25">
      <c r="B7">
        <v>2</v>
      </c>
      <c r="C7">
        <v>300</v>
      </c>
      <c r="M7">
        <f>-(I6+C5)</f>
        <v>200</v>
      </c>
    </row>
    <row r="8" spans="1:13" x14ac:dyDescent="0.25">
      <c r="B8">
        <v>3</v>
      </c>
      <c r="C8">
        <v>400</v>
      </c>
    </row>
    <row r="9" spans="1:13" x14ac:dyDescent="0.25">
      <c r="B9">
        <v>4</v>
      </c>
      <c r="C9">
        <v>500</v>
      </c>
      <c r="H9">
        <f>I4+(M7/J5)</f>
        <v>3.4</v>
      </c>
      <c r="I9" t="s">
        <v>6</v>
      </c>
    </row>
    <row r="10" spans="1:13" x14ac:dyDescent="0.25">
      <c r="B10">
        <v>5</v>
      </c>
      <c r="C10">
        <v>500</v>
      </c>
      <c r="H10">
        <f>0.4*12</f>
        <v>4.8000000000000007</v>
      </c>
      <c r="I10" t="s">
        <v>7</v>
      </c>
    </row>
    <row r="11" spans="1:13" x14ac:dyDescent="0.25">
      <c r="H11">
        <f>0.8*30</f>
        <v>24</v>
      </c>
      <c r="I11" t="s">
        <v>8</v>
      </c>
    </row>
    <row r="12" spans="1:13" x14ac:dyDescent="0.25">
      <c r="E12">
        <v>2</v>
      </c>
    </row>
    <row r="13" spans="1:13" x14ac:dyDescent="0.25">
      <c r="F13" t="s">
        <v>9</v>
      </c>
    </row>
    <row r="15" spans="1:13" x14ac:dyDescent="0.25">
      <c r="F15" t="s">
        <v>0</v>
      </c>
      <c r="G15">
        <f>B6</f>
        <v>1</v>
      </c>
      <c r="H15">
        <f>B7</f>
        <v>2</v>
      </c>
      <c r="I15">
        <f>B8</f>
        <v>3</v>
      </c>
      <c r="J15">
        <f>B9</f>
        <v>4</v>
      </c>
      <c r="K15">
        <f>B10</f>
        <v>5</v>
      </c>
    </row>
    <row r="16" spans="1:13" x14ac:dyDescent="0.25">
      <c r="F16" t="s">
        <v>1</v>
      </c>
      <c r="G16">
        <f>C6</f>
        <v>100</v>
      </c>
      <c r="H16">
        <f>C7</f>
        <v>300</v>
      </c>
      <c r="I16">
        <f>C8</f>
        <v>400</v>
      </c>
      <c r="J16">
        <f>C9</f>
        <v>500</v>
      </c>
      <c r="K16">
        <f>C10</f>
        <v>500</v>
      </c>
    </row>
    <row r="17" spans="2:13" x14ac:dyDescent="0.25">
      <c r="F17" t="s">
        <v>10</v>
      </c>
      <c r="G17" s="5">
        <f>(G16)/($B$3)^1</f>
        <v>90.909090909090907</v>
      </c>
      <c r="H17" s="5">
        <f>(H16)/($B$3)^2</f>
        <v>247.93388429752062</v>
      </c>
      <c r="I17" s="5">
        <f>(I16)/($B$3)^3</f>
        <v>300.52592036063101</v>
      </c>
      <c r="J17" s="5">
        <f>(J16)/($B$3)^4</f>
        <v>341.50672768253526</v>
      </c>
      <c r="K17" s="5">
        <f>(K16)/($B$3)^5</f>
        <v>310.46066152957746</v>
      </c>
      <c r="M17" s="5">
        <f>-(C5+J18)</f>
        <v>19.124376750222154</v>
      </c>
    </row>
    <row r="18" spans="2:13" x14ac:dyDescent="0.25">
      <c r="F18" t="s">
        <v>3</v>
      </c>
      <c r="G18" s="5">
        <f>G17</f>
        <v>90.909090909090907</v>
      </c>
      <c r="H18" s="5">
        <f>G18+H17</f>
        <v>338.84297520661153</v>
      </c>
      <c r="I18" s="5">
        <f>H18+I17</f>
        <v>639.36889556724259</v>
      </c>
      <c r="J18" s="5">
        <f>I18+J17</f>
        <v>980.87562324977785</v>
      </c>
      <c r="K18" s="5">
        <f>J18+K17</f>
        <v>1291.3362847793553</v>
      </c>
    </row>
    <row r="19" spans="2:13" x14ac:dyDescent="0.25">
      <c r="B19" t="s">
        <v>15</v>
      </c>
      <c r="C19" t="s">
        <v>17</v>
      </c>
    </row>
    <row r="20" spans="2:13" x14ac:dyDescent="0.25">
      <c r="B20" t="s">
        <v>16</v>
      </c>
      <c r="C20" t="s">
        <v>18</v>
      </c>
    </row>
    <row r="21" spans="2:13" x14ac:dyDescent="0.25">
      <c r="B21" t="s">
        <v>19</v>
      </c>
      <c r="C21" t="s">
        <v>20</v>
      </c>
      <c r="H21" s="1">
        <f>J15+(M17/K17)</f>
        <v>4.0616000000000003</v>
      </c>
      <c r="I21" t="s">
        <v>6</v>
      </c>
    </row>
    <row r="22" spans="2:13" x14ac:dyDescent="0.25">
      <c r="H22">
        <f>0.06*12</f>
        <v>0.72</v>
      </c>
      <c r="I22" t="s">
        <v>7</v>
      </c>
    </row>
    <row r="23" spans="2:13" x14ac:dyDescent="0.25">
      <c r="H23">
        <f>0.72*30</f>
        <v>21.599999999999998</v>
      </c>
      <c r="I23" t="s">
        <v>8</v>
      </c>
    </row>
    <row r="27" spans="2:13" x14ac:dyDescent="0.25">
      <c r="E27">
        <v>3</v>
      </c>
    </row>
    <row r="28" spans="2:13" x14ac:dyDescent="0.25">
      <c r="F28" s="6" t="s">
        <v>14</v>
      </c>
      <c r="G28">
        <f>SUM(G16:K16)/K15</f>
        <v>360</v>
      </c>
      <c r="H28" s="7">
        <f>G28/G29</f>
        <v>0.36</v>
      </c>
    </row>
    <row r="29" spans="2:13" x14ac:dyDescent="0.25">
      <c r="B29" t="s">
        <v>22</v>
      </c>
      <c r="C29" t="s">
        <v>17</v>
      </c>
      <c r="F29" s="6"/>
      <c r="G29">
        <f>-(C5)</f>
        <v>1000</v>
      </c>
      <c r="H29" s="7"/>
    </row>
    <row r="30" spans="2:13" x14ac:dyDescent="0.25">
      <c r="B30" t="s">
        <v>23</v>
      </c>
      <c r="C30" t="s">
        <v>18</v>
      </c>
      <c r="E30">
        <v>4</v>
      </c>
    </row>
    <row r="31" spans="2:13" x14ac:dyDescent="0.25">
      <c r="B31" t="s">
        <v>24</v>
      </c>
      <c r="C31" t="s">
        <v>25</v>
      </c>
      <c r="F31" s="6" t="s">
        <v>21</v>
      </c>
      <c r="G31" s="5">
        <f>SUM(G17:K17)</f>
        <v>1291.3362847793553</v>
      </c>
      <c r="H31" s="10">
        <f>G31/G32</f>
        <v>1.2913362847793552</v>
      </c>
    </row>
    <row r="32" spans="2:13" x14ac:dyDescent="0.25">
      <c r="F32" s="6"/>
      <c r="G32">
        <f>G29</f>
        <v>1000</v>
      </c>
      <c r="H32" s="10"/>
    </row>
    <row r="33" spans="2:16" x14ac:dyDescent="0.25">
      <c r="B33" s="8" t="s">
        <v>27</v>
      </c>
      <c r="C33" s="8"/>
      <c r="D33" s="8"/>
    </row>
    <row r="34" spans="2:16" x14ac:dyDescent="0.25">
      <c r="E34">
        <v>5</v>
      </c>
      <c r="F34" s="6" t="s">
        <v>26</v>
      </c>
      <c r="G34" s="9">
        <f>SUM(G17:K17)-G32</f>
        <v>291.33628477935531</v>
      </c>
      <c r="H34" s="9"/>
    </row>
    <row r="35" spans="2:16" x14ac:dyDescent="0.25">
      <c r="B35" t="s">
        <v>28</v>
      </c>
      <c r="C35" t="s">
        <v>17</v>
      </c>
      <c r="F35" s="6"/>
      <c r="G35" s="9"/>
      <c r="H35" s="9"/>
    </row>
    <row r="36" spans="2:16" x14ac:dyDescent="0.25">
      <c r="B36" t="s">
        <v>29</v>
      </c>
      <c r="C36" t="s">
        <v>18</v>
      </c>
    </row>
    <row r="37" spans="2:16" x14ac:dyDescent="0.25">
      <c r="B37" t="s">
        <v>30</v>
      </c>
      <c r="C37" t="s">
        <v>25</v>
      </c>
      <c r="G37" t="s">
        <v>32</v>
      </c>
      <c r="H37" s="11">
        <v>0.18</v>
      </c>
      <c r="J37">
        <f>G16</f>
        <v>100</v>
      </c>
      <c r="K37">
        <f>H16</f>
        <v>300</v>
      </c>
      <c r="L37">
        <f>I16</f>
        <v>400</v>
      </c>
      <c r="M37">
        <f>J16</f>
        <v>500</v>
      </c>
      <c r="N37">
        <f>K16</f>
        <v>500</v>
      </c>
    </row>
    <row r="38" spans="2:16" x14ac:dyDescent="0.25">
      <c r="E38">
        <v>6</v>
      </c>
      <c r="F38" s="6" t="s">
        <v>31</v>
      </c>
      <c r="J38" s="12">
        <f>1+H37</f>
        <v>1.18</v>
      </c>
      <c r="K38" s="1">
        <f>J38^2</f>
        <v>1.3923999999999999</v>
      </c>
      <c r="L38" s="1">
        <f>J38^3</f>
        <v>1.6430319999999998</v>
      </c>
      <c r="M38" s="1">
        <f>J38^4</f>
        <v>1.9387777599999996</v>
      </c>
      <c r="N38" s="1">
        <f>J38^5</f>
        <v>2.2877577567999992</v>
      </c>
    </row>
    <row r="39" spans="2:16" x14ac:dyDescent="0.25">
      <c r="F39" s="6"/>
    </row>
    <row r="40" spans="2:16" x14ac:dyDescent="0.25">
      <c r="B40" t="s">
        <v>33</v>
      </c>
      <c r="C40" t="s">
        <v>17</v>
      </c>
      <c r="J40">
        <f>J37/J38</f>
        <v>84.745762711864415</v>
      </c>
      <c r="K40">
        <f>K37/K38</f>
        <v>215.45532892846884</v>
      </c>
      <c r="L40">
        <f>L37/L38</f>
        <v>243.45234907171621</v>
      </c>
      <c r="M40">
        <f>M37/M38</f>
        <v>257.89443757597058</v>
      </c>
      <c r="N40">
        <f>N37/N38</f>
        <v>218.55460811522934</v>
      </c>
      <c r="P40">
        <f>J40+K40+L40+M40+N40</f>
        <v>1020.1024864032494</v>
      </c>
    </row>
    <row r="41" spans="2:16" x14ac:dyDescent="0.25">
      <c r="B41" t="s">
        <v>34</v>
      </c>
      <c r="C41" t="s">
        <v>18</v>
      </c>
    </row>
    <row r="42" spans="2:16" x14ac:dyDescent="0.25">
      <c r="B42" t="s">
        <v>35</v>
      </c>
      <c r="C42" t="s">
        <v>25</v>
      </c>
      <c r="H42" s="11">
        <v>0.19</v>
      </c>
      <c r="J42">
        <f>J37</f>
        <v>100</v>
      </c>
      <c r="K42">
        <f>K37</f>
        <v>300</v>
      </c>
      <c r="L42">
        <f>L37</f>
        <v>400</v>
      </c>
      <c r="M42">
        <f>M37</f>
        <v>500</v>
      </c>
      <c r="N42">
        <f>N37</f>
        <v>500</v>
      </c>
    </row>
    <row r="43" spans="2:16" x14ac:dyDescent="0.25">
      <c r="J43" s="1">
        <f>1+H42</f>
        <v>1.19</v>
      </c>
      <c r="K43" s="4">
        <f>J43^2</f>
        <v>1.4160999999999999</v>
      </c>
      <c r="L43" s="3">
        <f>J43^3</f>
        <v>1.6851589999999999</v>
      </c>
      <c r="M43" s="2">
        <f>J43^4</f>
        <v>2.0053392099999998</v>
      </c>
      <c r="N43" s="13">
        <f>J43^5</f>
        <v>2.3863536598999997</v>
      </c>
    </row>
    <row r="45" spans="2:16" x14ac:dyDescent="0.25">
      <c r="J45">
        <f>J42/J43</f>
        <v>84.033613445378151</v>
      </c>
      <c r="K45">
        <f>K42/K43</f>
        <v>211.84944566061719</v>
      </c>
      <c r="L45">
        <f>L42/L43</f>
        <v>237.36632567015934</v>
      </c>
      <c r="M45">
        <f>M42/M43</f>
        <v>249.33437570394889</v>
      </c>
      <c r="N45">
        <f>N42/N43</f>
        <v>209.52468546550327</v>
      </c>
      <c r="P45">
        <f>J45+K45+L45+M45+N45</f>
        <v>992.10844594560683</v>
      </c>
    </row>
    <row r="48" spans="2:16" x14ac:dyDescent="0.25">
      <c r="H48" s="1">
        <f>H37*100</f>
        <v>18</v>
      </c>
      <c r="I48">
        <f>P40</f>
        <v>1020.1024864032494</v>
      </c>
      <c r="J48">
        <f>P40</f>
        <v>1020.1024864032494</v>
      </c>
    </row>
    <row r="49" spans="8:16" x14ac:dyDescent="0.25">
      <c r="H49" t="s">
        <v>13</v>
      </c>
      <c r="J49">
        <f>C5*-1</f>
        <v>1000</v>
      </c>
      <c r="L49">
        <f>(I51/J51)*(H50-H48)+H48</f>
        <v>19.392566068499743</v>
      </c>
      <c r="M49" s="14">
        <f>L49/100</f>
        <v>0.19392566068499742</v>
      </c>
    </row>
    <row r="50" spans="8:16" x14ac:dyDescent="0.25">
      <c r="H50" s="1">
        <f>H42*100</f>
        <v>19</v>
      </c>
      <c r="I50">
        <f>P45</f>
        <v>992.10844594560683</v>
      </c>
    </row>
    <row r="51" spans="8:16" x14ac:dyDescent="0.25">
      <c r="I51">
        <f>I48-I50</f>
        <v>27.994040457642541</v>
      </c>
      <c r="J51">
        <f>J48-J49</f>
        <v>20.102486403249372</v>
      </c>
    </row>
    <row r="54" spans="8:16" x14ac:dyDescent="0.25">
      <c r="J54">
        <f>J42</f>
        <v>100</v>
      </c>
      <c r="K54">
        <f>K42</f>
        <v>300</v>
      </c>
      <c r="L54">
        <f>L42</f>
        <v>400</v>
      </c>
      <c r="M54">
        <f>M42</f>
        <v>500</v>
      </c>
      <c r="N54">
        <f>N42</f>
        <v>500</v>
      </c>
    </row>
    <row r="55" spans="8:16" x14ac:dyDescent="0.25">
      <c r="J55" s="15">
        <f>1+M49</f>
        <v>1.1939256606849975</v>
      </c>
      <c r="K55">
        <f>J55^2</f>
        <v>1.4254584832421078</v>
      </c>
      <c r="L55">
        <f>J55^3</f>
        <v>1.701891461383868</v>
      </c>
      <c r="M55">
        <f>J55^4</f>
        <v>2.0319318874468904</v>
      </c>
      <c r="N55">
        <f>J55^5</f>
        <v>2.4259756211869425</v>
      </c>
    </row>
    <row r="57" spans="8:16" x14ac:dyDescent="0.25">
      <c r="J57">
        <f>J54/J55</f>
        <v>83.757308593758225</v>
      </c>
      <c r="K57">
        <f>K54/K55</f>
        <v>210.45860228610132</v>
      </c>
      <c r="L57">
        <f>L54/L55</f>
        <v>235.03261463850689</v>
      </c>
      <c r="M57">
        <f>M54/M55</f>
        <v>246.071240423441</v>
      </c>
      <c r="N57">
        <f>N54/N55</f>
        <v>206.10264820195019</v>
      </c>
      <c r="P57">
        <f>J57+K57+L57+M57+N57</f>
        <v>981.42241414375758</v>
      </c>
    </row>
  </sheetData>
  <mergeCells count="8">
    <mergeCell ref="F38:F39"/>
    <mergeCell ref="F28:F29"/>
    <mergeCell ref="H28:H29"/>
    <mergeCell ref="F31:F32"/>
    <mergeCell ref="B33:D33"/>
    <mergeCell ref="G34:H35"/>
    <mergeCell ref="F34:F35"/>
    <mergeCell ref="H31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 Rojas Alvarado</dc:creator>
  <cp:lastModifiedBy>Toño Rojas Alvarado</cp:lastModifiedBy>
  <dcterms:created xsi:type="dcterms:W3CDTF">2018-11-26T14:49:02Z</dcterms:created>
  <dcterms:modified xsi:type="dcterms:W3CDTF">2018-11-26T15:53:59Z</dcterms:modified>
</cp:coreProperties>
</file>